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body_fluids\P014819_Plasma_24fr_hSAX_QE+ some remeasured-why\"/>
    </mc:Choice>
  </mc:AlternateContent>
  <bookViews>
    <workbookView xWindow="0" yWindow="0" windowWidth="25200" windowHeight="11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885" i="1" l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<sst xmlns="http://schemas.openxmlformats.org/spreadsheetml/2006/main" count="7034" uniqueCount="4358">
  <si>
    <t>Protein_ID</t>
  </si>
  <si>
    <t>plot</t>
  </si>
  <si>
    <t>gene_name</t>
  </si>
  <si>
    <t>uniprot_ac</t>
  </si>
  <si>
    <t>auc</t>
  </si>
  <si>
    <t>plot_link</t>
  </si>
  <si>
    <t>A0M8Q6_IGLC7</t>
  </si>
  <si>
    <t>A6NFX8_NUDT5</t>
  </si>
  <si>
    <t>A6NJ16_IGHV4OR15-8</t>
  </si>
  <si>
    <t>A6NJS3_IGHV1OR21-1</t>
  </si>
  <si>
    <t>A6NML5_TMEM212</t>
  </si>
  <si>
    <t>A6NNI4_CD9</t>
  </si>
  <si>
    <t>A6XMW0_PRG2</t>
  </si>
  <si>
    <t>A8CZ64_MAPK1</t>
  </si>
  <si>
    <t>A8MUB1_TUBA4A</t>
  </si>
  <si>
    <t>A8MW49_FABP1</t>
  </si>
  <si>
    <t>A8MWK3_CDH2</t>
  </si>
  <si>
    <t>A8MX94_GSTP1</t>
  </si>
  <si>
    <t>A8MZ67_</t>
  </si>
  <si>
    <t>B0S8B0_FLOT1</t>
  </si>
  <si>
    <t>B0UXC6_C6orf25</t>
  </si>
  <si>
    <t>B0UZ83_C4A</t>
  </si>
  <si>
    <t>B0V046_TNXB</t>
  </si>
  <si>
    <t>B0YIW2_APOC3</t>
  </si>
  <si>
    <t>B1AK87_CAPZB</t>
  </si>
  <si>
    <t>B1AKG0_CFHR1</t>
  </si>
  <si>
    <t>B1ALQ8_CFHR4</t>
  </si>
  <si>
    <t>B1AN99_PRSS3</t>
  </si>
  <si>
    <t>B3KUE5_PLTP</t>
  </si>
  <si>
    <t>B3KUK2_SOD2</t>
  </si>
  <si>
    <t>B3KY21_SLC9A3R1</t>
  </si>
  <si>
    <t>B4DDD6_DBNL</t>
  </si>
  <si>
    <t>B4DEM7_CCT8</t>
  </si>
  <si>
    <t>B4DEV8_PSMA1</t>
  </si>
  <si>
    <t>B4DFL2_IDH2</t>
  </si>
  <si>
    <t>B4DKM5_VDAC2</t>
  </si>
  <si>
    <t>B4DLM5_PLA2G7</t>
  </si>
  <si>
    <t>B4DNW0_ACY1</t>
  </si>
  <si>
    <t>B4DPJ8_CCT6A</t>
  </si>
  <si>
    <t>B4DSV9_ABI3BP</t>
  </si>
  <si>
    <t>B4DT77_ANXA7</t>
  </si>
  <si>
    <t>B4DU28_ADAM10</t>
  </si>
  <si>
    <t>B4DUC8_MTAP</t>
  </si>
  <si>
    <t>B4DUE3_MYLK</t>
  </si>
  <si>
    <t>B4DUR8_CCT3</t>
  </si>
  <si>
    <t>B4DV51_RAN</t>
  </si>
  <si>
    <t>B4DXI0_TMEM40</t>
  </si>
  <si>
    <t>B4DXR2_EIF4G3</t>
  </si>
  <si>
    <t>B4E022_TKT</t>
  </si>
  <si>
    <t>B4E049_SEPT6</t>
  </si>
  <si>
    <t>B4E1Z4_CFB</t>
  </si>
  <si>
    <t>B4E2V5_STOM</t>
  </si>
  <si>
    <t>B4E2Z0_SPARCL1</t>
  </si>
  <si>
    <t>B4E351_IGFBP4</t>
  </si>
  <si>
    <t>B4E3P0_ACLY</t>
  </si>
  <si>
    <t>B5MCK8_GGT2</t>
  </si>
  <si>
    <t>B5MEF5_SNED1</t>
  </si>
  <si>
    <t>B7Z242_MAOB</t>
  </si>
  <si>
    <t>B7Z254_PDIA6</t>
  </si>
  <si>
    <t>B7Z3Y2_PCYOX1</t>
  </si>
  <si>
    <t>B7Z4L4_RPN1</t>
  </si>
  <si>
    <t>B7Z5W1_F11R</t>
  </si>
  <si>
    <t>B7Z685_GUCY1B3</t>
  </si>
  <si>
    <t>B7Z7E9_GOT1</t>
  </si>
  <si>
    <t>B7Z9L0_CCT4</t>
  </si>
  <si>
    <t>B7ZB63_ARF3</t>
  </si>
  <si>
    <t>B7ZKJ8_ITIH4</t>
  </si>
  <si>
    <t>B9A064_IGLL5</t>
  </si>
  <si>
    <t>C9IZP8_C1S</t>
  </si>
  <si>
    <t>C9J0F2_PCMT1</t>
  </si>
  <si>
    <t>C9J1K8_MEGF9</t>
  </si>
  <si>
    <t>C9J2C0_TUBA8</t>
  </si>
  <si>
    <t>C9J8U2_NAPRT1</t>
  </si>
  <si>
    <t>C9J9J4_MPP1</t>
  </si>
  <si>
    <t>C9J9W2_LASP1</t>
  </si>
  <si>
    <t>C9JAP5_TMBIM1</t>
  </si>
  <si>
    <t>C9JB55_TF</t>
  </si>
  <si>
    <t>C9JBB3_TFPI</t>
  </si>
  <si>
    <t>C9JF17_APOD</t>
  </si>
  <si>
    <t>C9JGI3_TYMP</t>
  </si>
  <si>
    <t>C9JIG9_OXSR1</t>
  </si>
  <si>
    <t>C9JIZ6_PSAP</t>
  </si>
  <si>
    <t>C9JK10_ITGA6</t>
  </si>
  <si>
    <t>C9JLK0_ATIC</t>
  </si>
  <si>
    <t>C9JLK2_APEH</t>
  </si>
  <si>
    <t>C9JPQ9_FGG</t>
  </si>
  <si>
    <t>C9JPV4_SERPINF2</t>
  </si>
  <si>
    <t>C9JTY3_TFG</t>
  </si>
  <si>
    <t>C9JYS1_DAG1</t>
  </si>
  <si>
    <t>D6R997_COPB2</t>
  </si>
  <si>
    <t>D6R9Z7_COX7C</t>
  </si>
  <si>
    <t>D6RA08_C1QB</t>
  </si>
  <si>
    <t>D6RAN1_PDLIM7</t>
  </si>
  <si>
    <t>D6RBG2_PCDH1</t>
  </si>
  <si>
    <t>D6RC73_CCL28</t>
  </si>
  <si>
    <t>D6RDM7_UBE2K</t>
  </si>
  <si>
    <t>D6RE86_CP</t>
  </si>
  <si>
    <t>D6REE0_FAM153A</t>
  </si>
  <si>
    <t>D6REX5_SEPP1</t>
  </si>
  <si>
    <t>D6RG15_TWF2</t>
  </si>
  <si>
    <t>D6RHE7_ABLIM3</t>
  </si>
  <si>
    <t>E5RG13_IMPA1</t>
  </si>
  <si>
    <t>E5RGR0_LYPLA1</t>
  </si>
  <si>
    <t>E5RH35_CPQ</t>
  </si>
  <si>
    <t>E5RH81_CA1</t>
  </si>
  <si>
    <t>E5RIW3_TBCA</t>
  </si>
  <si>
    <t>E5RJ61_DMTN</t>
  </si>
  <si>
    <t>E5RJ68_AP3B1</t>
  </si>
  <si>
    <t>E5RK27_VDAC3</t>
  </si>
  <si>
    <t>E7END6_PROC</t>
  </si>
  <si>
    <t>E7END7_RAB1A</t>
  </si>
  <si>
    <t>E7ENP0_TBXAS1</t>
  </si>
  <si>
    <t>E7ENR4_HK1</t>
  </si>
  <si>
    <t>E7EPV7_SNCA</t>
  </si>
  <si>
    <t>E7EQB2_LTF</t>
  </si>
  <si>
    <t>E7ER27_HSD17B4</t>
  </si>
  <si>
    <t>E7ERW2_GOT2</t>
  </si>
  <si>
    <t>E7ETN3_</t>
  </si>
  <si>
    <t>E7ETZ0_CALM1</t>
  </si>
  <si>
    <t>E7EUC7_UGP2</t>
  </si>
  <si>
    <t>E7EUD0_DKK3</t>
  </si>
  <si>
    <t>E7EUF8_EPB41L3</t>
  </si>
  <si>
    <t>E7EX60_NRP1</t>
  </si>
  <si>
    <t>E9PD35_FLT4</t>
  </si>
  <si>
    <t>E9PD92_G6PD</t>
  </si>
  <si>
    <t>E9PEK4_CSF1R</t>
  </si>
  <si>
    <t>E9PF63_ROCK2</t>
  </si>
  <si>
    <t>E9PG08_FETUB</t>
  </si>
  <si>
    <t>E9PG40_APP</t>
  </si>
  <si>
    <t>E9PG83_PLIN2</t>
  </si>
  <si>
    <t>E9PGN7_SERPING1</t>
  </si>
  <si>
    <t>E9PGR5_ART3</t>
  </si>
  <si>
    <t>E9PGZ1_CALD1</t>
  </si>
  <si>
    <t>E9PHX8_MERTK</t>
  </si>
  <si>
    <t>E9PIM6_THY1</t>
  </si>
  <si>
    <t>E9PJ29_OAF</t>
  </si>
  <si>
    <t>E9PK08_PPP6R3</t>
  </si>
  <si>
    <t>E9PL22_HYOU1</t>
  </si>
  <si>
    <t>E9PLR0_NUCB2</t>
  </si>
  <si>
    <t>E9PM35_ARRB1</t>
  </si>
  <si>
    <t>E9PMJ3_RNH1</t>
  </si>
  <si>
    <t>E9PN17_ATP5L</t>
  </si>
  <si>
    <t>E9PN91_EEF1D</t>
  </si>
  <si>
    <t>E9PNW4_CD59</t>
  </si>
  <si>
    <t>E9PP36_RPL8</t>
  </si>
  <si>
    <t>E9PQG1_FAIM3</t>
  </si>
  <si>
    <t>E9PQQ5_GNPTG</t>
  </si>
  <si>
    <t>E9PRK8_FTH1</t>
  </si>
  <si>
    <t>F2Z2U8_MYH14</t>
  </si>
  <si>
    <t>F5GXS5_APOF</t>
  </si>
  <si>
    <t>F5GZI0_SLC3A2</t>
  </si>
  <si>
    <t>F5GZZ9_CD163</t>
  </si>
  <si>
    <t>F5H0C8_ENO2</t>
  </si>
  <si>
    <t>F5H0W4_BIN2</t>
  </si>
  <si>
    <t>F5H0X8_PDLIM5</t>
  </si>
  <si>
    <t>F5H125_CADM1</t>
  </si>
  <si>
    <t>F5H182_PSMD9</t>
  </si>
  <si>
    <t>F5H1S8_MLEC</t>
  </si>
  <si>
    <t>F5H386_LPO</t>
  </si>
  <si>
    <t>F5H3P3_ARHGDIB</t>
  </si>
  <si>
    <t>F5H3P5_ACTR3</t>
  </si>
  <si>
    <t>F5H4R7_KPNB1</t>
  </si>
  <si>
    <t>F5H520_LAMB2</t>
  </si>
  <si>
    <t>F5H5D3_TUBA1C</t>
  </si>
  <si>
    <t>F5H6I0_B2M</t>
  </si>
  <si>
    <t>F5H6X6_GANAB</t>
  </si>
  <si>
    <t>F5H7S3_TPM1</t>
  </si>
  <si>
    <t>F5H7S7_IQGAP2</t>
  </si>
  <si>
    <t>F5H7U0_PGD</t>
  </si>
  <si>
    <t>F5H7V9_TNC</t>
  </si>
  <si>
    <t>F5H8B0_F7</t>
  </si>
  <si>
    <t>F6VVT6_SELP</t>
  </si>
  <si>
    <t>F8VPP1_AK2</t>
  </si>
  <si>
    <t>F8VQ14_CCT2</t>
  </si>
  <si>
    <t>F8VR50_ARPC3</t>
  </si>
  <si>
    <t>F8VR82_PPP1CC</t>
  </si>
  <si>
    <t>F8VRJ2_NAP1L1</t>
  </si>
  <si>
    <t>F8VVQ8_INHBC</t>
  </si>
  <si>
    <t>F8VYK9_IGFBP6</t>
  </si>
  <si>
    <t>F8W0P7_ATP5B</t>
  </si>
  <si>
    <t>F8W1Q3_BTD</t>
  </si>
  <si>
    <t>F8W1R7_MYL6</t>
  </si>
  <si>
    <t>F8W6C1_SPTBN1</t>
  </si>
  <si>
    <t>F8W6E4_GPD2</t>
  </si>
  <si>
    <t>F8W876_MASP1</t>
  </si>
  <si>
    <t>F8W8D8_PLS3</t>
  </si>
  <si>
    <t>F8W914_RTN4</t>
  </si>
  <si>
    <t>F8WCF6_ARPC4</t>
  </si>
  <si>
    <t>F8WD00_UTP14A</t>
  </si>
  <si>
    <t>F8WDX4_CFH</t>
  </si>
  <si>
    <t>F8WEX5_SUMF2</t>
  </si>
  <si>
    <t>G3V0E5_TFRC</t>
  </si>
  <si>
    <t>G3V1E2_SDF4</t>
  </si>
  <si>
    <t>G3V1N2_HBA2</t>
  </si>
  <si>
    <t>G3V2V8_NPC2</t>
  </si>
  <si>
    <t>G3V2W1_SERPINA10</t>
  </si>
  <si>
    <t>G3V357_RNASE1</t>
  </si>
  <si>
    <t>G3V448_TMX1</t>
  </si>
  <si>
    <t>G3V4U0_FBLN5</t>
  </si>
  <si>
    <t>G3V4V8_NSFL1C</t>
  </si>
  <si>
    <t>G3V511_LTBP2</t>
  </si>
  <si>
    <t>G3V5I3_SERPINA3</t>
  </si>
  <si>
    <t>G3XAK1_MST1</t>
  </si>
  <si>
    <t>G3XAL0_MDH2</t>
  </si>
  <si>
    <t>G3XAM2_CFI</t>
  </si>
  <si>
    <t>G3XAP6_COMP</t>
  </si>
  <si>
    <t>G5E9C5_PDE5A</t>
  </si>
  <si>
    <t>G5EA52_PDIA3</t>
  </si>
  <si>
    <t>G8JLA8_TGFBI</t>
  </si>
  <si>
    <t>H0Y2Y8_ZYX</t>
  </si>
  <si>
    <t>H0Y360_AMPD2</t>
  </si>
  <si>
    <t>H0Y3Y4_SEPT7</t>
  </si>
  <si>
    <t>H0Y4K8_FN1</t>
  </si>
  <si>
    <t>H0Y4U3_FCGR3B</t>
  </si>
  <si>
    <t>H0Y512_APMAP</t>
  </si>
  <si>
    <t>H0Y579_RAD23B</t>
  </si>
  <si>
    <t>H0Y5A1_PTGDS</t>
  </si>
  <si>
    <t>H0Y5E8_SAR1A</t>
  </si>
  <si>
    <t>H0Y6T4_ACADSB</t>
  </si>
  <si>
    <t>H0Y7F0_CAST</t>
  </si>
  <si>
    <t>H0Y9N0_ADH4</t>
  </si>
  <si>
    <t>H0YAC1_KLKB1</t>
  </si>
  <si>
    <t>H0YB13_STC2</t>
  </si>
  <si>
    <t>H0YB56_MTDH</t>
  </si>
  <si>
    <t>H0YC15_PTPN12</t>
  </si>
  <si>
    <t>H0YCY8_CTSC</t>
  </si>
  <si>
    <t>H0YD13_CD44</t>
  </si>
  <si>
    <t>H0YDD8_RPLP2</t>
  </si>
  <si>
    <t>H0YFH1_A2M</t>
  </si>
  <si>
    <t>H0YHL1_DCTN2</t>
  </si>
  <si>
    <t>H0YJE4_DHRS7</t>
  </si>
  <si>
    <t>H0YKS8_MFGE8</t>
  </si>
  <si>
    <t>H0YKU1_TMOD3</t>
  </si>
  <si>
    <t>H0YLU2_PSME1</t>
  </si>
  <si>
    <t>H0YN67_ISLR</t>
  </si>
  <si>
    <t>H0YNE9_RAB8B</t>
  </si>
  <si>
    <t>H3BNE1_SNAP23</t>
  </si>
  <si>
    <t>H3BPW5_PPCDC</t>
  </si>
  <si>
    <t>H3BQF1_APRT</t>
  </si>
  <si>
    <t>H3BS34_MMP2</t>
  </si>
  <si>
    <t>H3BTT9_SIRPB1</t>
  </si>
  <si>
    <t>H3BVI6_CNN2</t>
  </si>
  <si>
    <t>H3BVI7_CDH1</t>
  </si>
  <si>
    <t>H7BYW1_RAB6A</t>
  </si>
  <si>
    <t>H7BZT5_ZNF185</t>
  </si>
  <si>
    <t>H7C013_ALB</t>
  </si>
  <si>
    <t>H7C2D6_MANF</t>
  </si>
  <si>
    <t>H7C310_SEPT2</t>
  </si>
  <si>
    <t>H7C342_DDT</t>
  </si>
  <si>
    <t>H7C3I1_ST13</t>
  </si>
  <si>
    <t>H7C443_GARS</t>
  </si>
  <si>
    <t>H7C457_COL18A1</t>
  </si>
  <si>
    <t>H9KV31_NCAM2</t>
  </si>
  <si>
    <t>I3L1J1_SHBG</t>
  </si>
  <si>
    <t>I3L1J2_CDH5</t>
  </si>
  <si>
    <t>I3L3H7_COL1A1</t>
  </si>
  <si>
    <t>J3KNB4_CAMP</t>
  </si>
  <si>
    <t>J3KPA1_CRISP3</t>
  </si>
  <si>
    <t>J3KPD9_NME2</t>
  </si>
  <si>
    <t>J3KPL1_PNPLA8</t>
  </si>
  <si>
    <t>J3KPS3_ALDOA</t>
  </si>
  <si>
    <t>J3KQP6_RAB11A</t>
  </si>
  <si>
    <t>J3KRE2_ARHGDIA</t>
  </si>
  <si>
    <t>J3KS22_DCXR</t>
  </si>
  <si>
    <t>J3KSU4_DPEP2</t>
  </si>
  <si>
    <t>J3KT04_EIF4A1</t>
  </si>
  <si>
    <t>J3QKM9_VAPA</t>
  </si>
  <si>
    <t>J3QLD9_FLOT2</t>
  </si>
  <si>
    <t>J3QQR8_ICAM2</t>
  </si>
  <si>
    <t>J3QRS3_MYL12A</t>
  </si>
  <si>
    <t>J3QS39_UBB</t>
  </si>
  <si>
    <t>K4DIA0_ICOSLG</t>
  </si>
  <si>
    <t>K7EIJ6_MYO5B</t>
  </si>
  <si>
    <t>K7EK77_ATP5A1</t>
  </si>
  <si>
    <t>K7EKH5_ALDOC</t>
  </si>
  <si>
    <t>K7EL96_PLIN3</t>
  </si>
  <si>
    <t>K7ELL7_PRKCSH</t>
  </si>
  <si>
    <t>K7ELW0_PARK7</t>
  </si>
  <si>
    <t>K7EP70_SSC5D</t>
  </si>
  <si>
    <t>K7EQI0_GRN</t>
  </si>
  <si>
    <t>K7ER74_APOC2</t>
  </si>
  <si>
    <t>K7ERG9_CFD</t>
  </si>
  <si>
    <t>K7ERI9_APOC1</t>
  </si>
  <si>
    <t>K7ES70_MFAP4</t>
  </si>
  <si>
    <t>K7ES82_CAPNS1</t>
  </si>
  <si>
    <t>M0QX65_SAE1</t>
  </si>
  <si>
    <t>M0QYD8_RUVBL2</t>
  </si>
  <si>
    <t>M0QZL2_MEGF8</t>
  </si>
  <si>
    <t>M0R0Q9_C3</t>
  </si>
  <si>
    <t>M0R0Y2_NAPA</t>
  </si>
  <si>
    <t>M0R261_PGLS</t>
  </si>
  <si>
    <t>O00139-2_KIF2A</t>
  </si>
  <si>
    <t>O00151_PDLIM1</t>
  </si>
  <si>
    <t>O00187_MASP2</t>
  </si>
  <si>
    <t>O00194_RAB27B</t>
  </si>
  <si>
    <t>O00299_CLIC1</t>
  </si>
  <si>
    <t>O00391_QSOX1</t>
  </si>
  <si>
    <t>O00429-3_DNM1L</t>
  </si>
  <si>
    <t>O00533_CHL1</t>
  </si>
  <si>
    <t>O14791_APOL1</t>
  </si>
  <si>
    <t>O14818-4_PSMA7</t>
  </si>
  <si>
    <t>O15117_FYB</t>
  </si>
  <si>
    <t>O15143_ARPC1B</t>
  </si>
  <si>
    <t>O15144_ARPC2</t>
  </si>
  <si>
    <t>O15173_PGRMC2</t>
  </si>
  <si>
    <t>O15204-2_ADAMDEC1</t>
  </si>
  <si>
    <t>O15400-2_STX7</t>
  </si>
  <si>
    <t>O15511_ARPC5</t>
  </si>
  <si>
    <t>O43150-2_ASAP2</t>
  </si>
  <si>
    <t>O43157-2_PLXNB1</t>
  </si>
  <si>
    <t>O43294-2_TGFB1I1</t>
  </si>
  <si>
    <t>O43665-2_RGS10</t>
  </si>
  <si>
    <t>O43707_ACTN4</t>
  </si>
  <si>
    <t>O43852-12_CALU</t>
  </si>
  <si>
    <t>O43866_CD5L</t>
  </si>
  <si>
    <t>O75083_WDR1</t>
  </si>
  <si>
    <t>O75368_SH3BGRL</t>
  </si>
  <si>
    <t>O75533_SF3B1</t>
  </si>
  <si>
    <t>O75563_SKAP2</t>
  </si>
  <si>
    <t>O75636_FCN3</t>
  </si>
  <si>
    <t>O75874_IDH1</t>
  </si>
  <si>
    <t>O75882_ATRN</t>
  </si>
  <si>
    <t>O94919_ENDOD1</t>
  </si>
  <si>
    <t>O95445_APOM</t>
  </si>
  <si>
    <t>O95497_VNN1</t>
  </si>
  <si>
    <t>O95502_NPTXR</t>
  </si>
  <si>
    <t>O95810_SDPR</t>
  </si>
  <si>
    <t>P00338_LDHA</t>
  </si>
  <si>
    <t>P00387-3_CYB5R3</t>
  </si>
  <si>
    <t>P00390-5_GSR</t>
  </si>
  <si>
    <t>P00441_SOD1</t>
  </si>
  <si>
    <t>P00450_CP</t>
  </si>
  <si>
    <t>P00488_F13A1</t>
  </si>
  <si>
    <t>P00491_PNP</t>
  </si>
  <si>
    <t>P00558_PGK1</t>
  </si>
  <si>
    <t>P00709_LALBA</t>
  </si>
  <si>
    <t>P00734_F2</t>
  </si>
  <si>
    <t>P00736_C1R</t>
  </si>
  <si>
    <t>P00738_HP</t>
  </si>
  <si>
    <t>P00739_HPR</t>
  </si>
  <si>
    <t>P00740_F9</t>
  </si>
  <si>
    <t>P00742_F10</t>
  </si>
  <si>
    <t>P00747_PLG</t>
  </si>
  <si>
    <t>P00748_F12</t>
  </si>
  <si>
    <t>P00918_CA2</t>
  </si>
  <si>
    <t>P01008_SERPINC1</t>
  </si>
  <si>
    <t>P01009_SERPINA1</t>
  </si>
  <si>
    <t>P01019_AGT</t>
  </si>
  <si>
    <t>P01023_A2M</t>
  </si>
  <si>
    <t>P01024_C3</t>
  </si>
  <si>
    <t>P01031_C5</t>
  </si>
  <si>
    <t>P01034_CST3</t>
  </si>
  <si>
    <t>P01036_CST4</t>
  </si>
  <si>
    <t>P01042_KNG1</t>
  </si>
  <si>
    <t>P01042-2_KNG1</t>
  </si>
  <si>
    <t>P01137_TGFB1</t>
  </si>
  <si>
    <t>P01344_IGF2</t>
  </si>
  <si>
    <t>P01591_IGJ</t>
  </si>
  <si>
    <t>P01593_</t>
  </si>
  <si>
    <t>P01594_</t>
  </si>
  <si>
    <t>P01596_</t>
  </si>
  <si>
    <t>P01598_</t>
  </si>
  <si>
    <t>P01601_</t>
  </si>
  <si>
    <t>P01602_IGKV1-5</t>
  </si>
  <si>
    <t>P01603_</t>
  </si>
  <si>
    <t>P01605_</t>
  </si>
  <si>
    <t>P01608_</t>
  </si>
  <si>
    <t>P01609_</t>
  </si>
  <si>
    <t>P01610_</t>
  </si>
  <si>
    <t>P01611_</t>
  </si>
  <si>
    <t>P01612_</t>
  </si>
  <si>
    <t>P01613_</t>
  </si>
  <si>
    <t>P01615_</t>
  </si>
  <si>
    <t>P01617_</t>
  </si>
  <si>
    <t>P01619_</t>
  </si>
  <si>
    <t>P01620_</t>
  </si>
  <si>
    <t>P01621_</t>
  </si>
  <si>
    <t>P01623_</t>
  </si>
  <si>
    <t>P01624_</t>
  </si>
  <si>
    <t>P01625_</t>
  </si>
  <si>
    <t>P01699_</t>
  </si>
  <si>
    <t>P01700_</t>
  </si>
  <si>
    <t>P01701_</t>
  </si>
  <si>
    <t>P01702_</t>
  </si>
  <si>
    <t>P01703_</t>
  </si>
  <si>
    <t>P01705_</t>
  </si>
  <si>
    <t>P01707_</t>
  </si>
  <si>
    <t>P01708_</t>
  </si>
  <si>
    <t>P01714_</t>
  </si>
  <si>
    <t>P01717_</t>
  </si>
  <si>
    <t>P01719_</t>
  </si>
  <si>
    <t>P01743_</t>
  </si>
  <si>
    <t>P01763_</t>
  </si>
  <si>
    <t>P01764_</t>
  </si>
  <si>
    <t>P01765_</t>
  </si>
  <si>
    <t>P01766_</t>
  </si>
  <si>
    <t>P01767_</t>
  </si>
  <si>
    <t>P01770_</t>
  </si>
  <si>
    <t>P01771_</t>
  </si>
  <si>
    <t>P01772_</t>
  </si>
  <si>
    <t>P01775_</t>
  </si>
  <si>
    <t>P01778_</t>
  </si>
  <si>
    <t>P01780_</t>
  </si>
  <si>
    <t>P01781_</t>
  </si>
  <si>
    <t>P01824_</t>
  </si>
  <si>
    <t>P01833_PIGR</t>
  </si>
  <si>
    <t>P01834_IGKC</t>
  </si>
  <si>
    <t>P01854_IGHE</t>
  </si>
  <si>
    <t>P01857_IGHG1</t>
  </si>
  <si>
    <t>P01859_IGHG2</t>
  </si>
  <si>
    <t>P01860_IGHG3</t>
  </si>
  <si>
    <t>P01861_IGHG4</t>
  </si>
  <si>
    <t>P01871_IGHM</t>
  </si>
  <si>
    <t>P01876_IGHA1</t>
  </si>
  <si>
    <t>P01877_IGHA2</t>
  </si>
  <si>
    <t>P01880_IGHD</t>
  </si>
  <si>
    <t>P02042_HBD</t>
  </si>
  <si>
    <t>P02647_APOA1</t>
  </si>
  <si>
    <t>P02649_APOE</t>
  </si>
  <si>
    <t>P02652_APOA2</t>
  </si>
  <si>
    <t>P02671_FGA</t>
  </si>
  <si>
    <t>P02675_FGB</t>
  </si>
  <si>
    <t>P02679-2_FGG</t>
  </si>
  <si>
    <t>P02730_SLC4A1</t>
  </si>
  <si>
    <t>P02743_APCS</t>
  </si>
  <si>
    <t>P02745_C1QA</t>
  </si>
  <si>
    <t>P02747_C1QC</t>
  </si>
  <si>
    <t>P02748_C9</t>
  </si>
  <si>
    <t>P02749_APOH</t>
  </si>
  <si>
    <t>P02750_LRG1</t>
  </si>
  <si>
    <t>P02751-8_FN1</t>
  </si>
  <si>
    <t>P02760_AMBP</t>
  </si>
  <si>
    <t>P02763_ORM1</t>
  </si>
  <si>
    <t>P02765_AHSG</t>
  </si>
  <si>
    <t>P02766_TTR</t>
  </si>
  <si>
    <t>P02774_GC</t>
  </si>
  <si>
    <t>P02775_PPBP</t>
  </si>
  <si>
    <t>P02776_PF4</t>
  </si>
  <si>
    <t>P02787_TF</t>
  </si>
  <si>
    <t>P02790_HPX</t>
  </si>
  <si>
    <t>P03950_ANG</t>
  </si>
  <si>
    <t>P03951_F11</t>
  </si>
  <si>
    <t>P04003_C4BPA</t>
  </si>
  <si>
    <t>P04004_VTN</t>
  </si>
  <si>
    <t>P04040_CAT</t>
  </si>
  <si>
    <t>P04066_FUCA1</t>
  </si>
  <si>
    <t>P04114_APOB</t>
  </si>
  <si>
    <t>P04180_LCAT</t>
  </si>
  <si>
    <t>P04196_HRG</t>
  </si>
  <si>
    <t>P04206_</t>
  </si>
  <si>
    <t>P04207_</t>
  </si>
  <si>
    <t>P04208_</t>
  </si>
  <si>
    <t>P04209_</t>
  </si>
  <si>
    <t>P04211_</t>
  </si>
  <si>
    <t>P04217_A1BG</t>
  </si>
  <si>
    <t>P04217-2_A1BG</t>
  </si>
  <si>
    <t>P04275_VWF</t>
  </si>
  <si>
    <t>P04279-2_SEMG1</t>
  </si>
  <si>
    <t>P04406-2_GAPDH</t>
  </si>
  <si>
    <t>P04430_</t>
  </si>
  <si>
    <t>P04433_</t>
  </si>
  <si>
    <t>P04438_</t>
  </si>
  <si>
    <t>P04745_AMY1A</t>
  </si>
  <si>
    <t>P04792_HSPB1</t>
  </si>
  <si>
    <t>P05060_CHGB</t>
  </si>
  <si>
    <t>P05062_ALDOB</t>
  </si>
  <si>
    <t>P05106_ITGB3</t>
  </si>
  <si>
    <t>P05109_S100A8</t>
  </si>
  <si>
    <t>P05121-2_SERPINE1</t>
  </si>
  <si>
    <t>P05141_SLC25A5</t>
  </si>
  <si>
    <t>P05154_SERPINA5</t>
  </si>
  <si>
    <t>P05160_F13B</t>
  </si>
  <si>
    <t>P05362_ICAM1</t>
  </si>
  <si>
    <t>P05413_FABP3</t>
  </si>
  <si>
    <t>P05534_HLA-A</t>
  </si>
  <si>
    <t>P05543_SERPINA7</t>
  </si>
  <si>
    <t>P05546_SERPIND1</t>
  </si>
  <si>
    <t>P05556_ITGB1</t>
  </si>
  <si>
    <t>P05814_CSN2</t>
  </si>
  <si>
    <t>P05976-2_MYL1</t>
  </si>
  <si>
    <t>P06276_BCHE</t>
  </si>
  <si>
    <t>P06310_</t>
  </si>
  <si>
    <t>P06311_</t>
  </si>
  <si>
    <t>P06312_IGKV4-1</t>
  </si>
  <si>
    <t>P06314_</t>
  </si>
  <si>
    <t>P06317_</t>
  </si>
  <si>
    <t>P06318_</t>
  </si>
  <si>
    <t>P06331_</t>
  </si>
  <si>
    <t>P06396-2_GSN</t>
  </si>
  <si>
    <t>P06681_C2</t>
  </si>
  <si>
    <t>P06702_S100A9</t>
  </si>
  <si>
    <t>P06727_APOA4</t>
  </si>
  <si>
    <t>P06733_ENO1</t>
  </si>
  <si>
    <t>P06733-2_ENO1</t>
  </si>
  <si>
    <t>P06753-2_TPM3</t>
  </si>
  <si>
    <t>P06887_</t>
  </si>
  <si>
    <t>P07108_DBI</t>
  </si>
  <si>
    <t>P07195_LDHB</t>
  </si>
  <si>
    <t>P07203_GPX1</t>
  </si>
  <si>
    <t>P07225_PROS1</t>
  </si>
  <si>
    <t>P07237_P4HB</t>
  </si>
  <si>
    <t>P07307-3_ASGR2</t>
  </si>
  <si>
    <t>P07339_CTSD</t>
  </si>
  <si>
    <t>P07357_C8A</t>
  </si>
  <si>
    <t>P07358_C8B</t>
  </si>
  <si>
    <t>P07359_GP1BA</t>
  </si>
  <si>
    <t>P07360_C8G</t>
  </si>
  <si>
    <t>P07384_CAPN1</t>
  </si>
  <si>
    <t>P07498_CSN3</t>
  </si>
  <si>
    <t>P07737_PFN1</t>
  </si>
  <si>
    <t>P07900_HSP90AA1</t>
  </si>
  <si>
    <t>P07911-2_UMOD</t>
  </si>
  <si>
    <t>P08107-2_HSPA1A</t>
  </si>
  <si>
    <t>P08185_SERPINA6</t>
  </si>
  <si>
    <t>P08238_HSP90AB1</t>
  </si>
  <si>
    <t>P08294_SOD3</t>
  </si>
  <si>
    <t>P08493_MGP</t>
  </si>
  <si>
    <t>P08514_ITGA2B</t>
  </si>
  <si>
    <t>P08519_LPA</t>
  </si>
  <si>
    <t>P08567_PLEK</t>
  </si>
  <si>
    <t>P08571_CD14</t>
  </si>
  <si>
    <t>P08581-3_MET</t>
  </si>
  <si>
    <t>P08603_CFH</t>
  </si>
  <si>
    <t>P08697_SERPINF2</t>
  </si>
  <si>
    <t>P08758_ANXA5</t>
  </si>
  <si>
    <t>P09172_DBH</t>
  </si>
  <si>
    <t>P09486_SPARC</t>
  </si>
  <si>
    <t>P09493-4_TPM1</t>
  </si>
  <si>
    <t>P09619_PDGFRB</t>
  </si>
  <si>
    <t>P09871_C1S</t>
  </si>
  <si>
    <t>P0C0L4_C4A</t>
  </si>
  <si>
    <t>P0CG05_IGLC2</t>
  </si>
  <si>
    <t>P0DJI8_SAA1</t>
  </si>
  <si>
    <t>P0DJI9_SAA2</t>
  </si>
  <si>
    <t>P10124_SRGN</t>
  </si>
  <si>
    <t>P10451-5_SPP1</t>
  </si>
  <si>
    <t>P10599_TXN</t>
  </si>
  <si>
    <t>P10643_C7</t>
  </si>
  <si>
    <t>P10720_PF4V1</t>
  </si>
  <si>
    <t>P10721-3_KIT</t>
  </si>
  <si>
    <t>P10809_HSPD1</t>
  </si>
  <si>
    <t>P10909-4_CLU</t>
  </si>
  <si>
    <t>P11021_HSPA5</t>
  </si>
  <si>
    <t>P11142_HSPA8</t>
  </si>
  <si>
    <t>P11169_SLC2A3</t>
  </si>
  <si>
    <t>P11216_PYGB</t>
  </si>
  <si>
    <t>P11226_MBL2</t>
  </si>
  <si>
    <t>P11362-13_FGFR1</t>
  </si>
  <si>
    <t>P11597-2_CETP</t>
  </si>
  <si>
    <t>P11766_ADH5</t>
  </si>
  <si>
    <t>P12111_COL6A3</t>
  </si>
  <si>
    <t>P12259_F5</t>
  </si>
  <si>
    <t>P12814-2_ACTN1</t>
  </si>
  <si>
    <t>P12931_SRC</t>
  </si>
  <si>
    <t>P13073_COX4I1</t>
  </si>
  <si>
    <t>P13224_GP1BB</t>
  </si>
  <si>
    <t>P13591_NCAM1</t>
  </si>
  <si>
    <t>P13667_PDIA4</t>
  </si>
  <si>
    <t>P13671_C6</t>
  </si>
  <si>
    <t>P13796_LCP1</t>
  </si>
  <si>
    <t>P14151_SELL</t>
  </si>
  <si>
    <t>P14174_MIF</t>
  </si>
  <si>
    <t>P14209-3_CD99</t>
  </si>
  <si>
    <t>P14543-2_NID1</t>
  </si>
  <si>
    <t>P14618_PKM</t>
  </si>
  <si>
    <t>P14625_HSP90B1</t>
  </si>
  <si>
    <t>P14770_GP9</t>
  </si>
  <si>
    <t>P15144_ANPEP</t>
  </si>
  <si>
    <t>P15151-3_PVR</t>
  </si>
  <si>
    <t>P15169_CPN1</t>
  </si>
  <si>
    <t>P15289-2_ARSA</t>
  </si>
  <si>
    <t>P15291-2_B4GALT1</t>
  </si>
  <si>
    <t>P15328_FOLR1</t>
  </si>
  <si>
    <t>P15814_IGLL1</t>
  </si>
  <si>
    <t>P16035_TIMP2</t>
  </si>
  <si>
    <t>P16284-3_PECAM1</t>
  </si>
  <si>
    <t>P16615-5_ATP2A2</t>
  </si>
  <si>
    <t>P17301_ITGA2</t>
  </si>
  <si>
    <t>P17813-2_ENG</t>
  </si>
  <si>
    <t>P17936_IGFBP3</t>
  </si>
  <si>
    <t>P17987_TCP1</t>
  </si>
  <si>
    <t>P18054_ALOX12</t>
  </si>
  <si>
    <t>P18065_IGFBP2</t>
  </si>
  <si>
    <t>P18135_</t>
  </si>
  <si>
    <t>P18206-2_VCL</t>
  </si>
  <si>
    <t>P18428_LBP</t>
  </si>
  <si>
    <t>P18669_PGAM1</t>
  </si>
  <si>
    <t>P19320_VCAM1</t>
  </si>
  <si>
    <t>P19652_ORM2</t>
  </si>
  <si>
    <t>P19827_ITIH1</t>
  </si>
  <si>
    <t>P19835_CEL</t>
  </si>
  <si>
    <t>P20851-2_C4BPB</t>
  </si>
  <si>
    <t>P21291_CSRP1</t>
  </si>
  <si>
    <t>P21333-2_FLNA</t>
  </si>
  <si>
    <t>P21796_VDAC1</t>
  </si>
  <si>
    <t>P21964-2_COMT</t>
  </si>
  <si>
    <t>P22314_UBA1</t>
  </si>
  <si>
    <t>P22352_GPX3</t>
  </si>
  <si>
    <t>P22694-10_PRKACB</t>
  </si>
  <si>
    <t>P22792_CPN2</t>
  </si>
  <si>
    <t>P22891_PROZ</t>
  </si>
  <si>
    <t>P22897_MRC1</t>
  </si>
  <si>
    <t>P23083_</t>
  </si>
  <si>
    <t>P23142_FBLN1</t>
  </si>
  <si>
    <t>P23142-4_FBLN1</t>
  </si>
  <si>
    <t>P23219-3_PTGS1</t>
  </si>
  <si>
    <t>P23280-3_CA6</t>
  </si>
  <si>
    <t>P23284_PPIB</t>
  </si>
  <si>
    <t>P23470-2_PTPRG</t>
  </si>
  <si>
    <t>P23528_CFL1</t>
  </si>
  <si>
    <t>P24593_IGFBP5</t>
  </si>
  <si>
    <t>P24844_MYL9</t>
  </si>
  <si>
    <t>P25311_AZGP1</t>
  </si>
  <si>
    <t>P25788-2_PSMA3</t>
  </si>
  <si>
    <t>P26038_MSN</t>
  </si>
  <si>
    <t>P26447_S100A4</t>
  </si>
  <si>
    <t>P26641_EEF1G</t>
  </si>
  <si>
    <t>P27169_PON1</t>
  </si>
  <si>
    <t>P27348_YWHAQ</t>
  </si>
  <si>
    <t>P27797_CALR</t>
  </si>
  <si>
    <t>P27918_CFP</t>
  </si>
  <si>
    <t>P27930-2_IL1R2</t>
  </si>
  <si>
    <t>P29350_PTPN6</t>
  </si>
  <si>
    <t>P29622_SERPINA4</t>
  </si>
  <si>
    <t>P30041_PRDX6</t>
  </si>
  <si>
    <t>P30044-2_PRDX5</t>
  </si>
  <si>
    <t>P30086_PEBP1</t>
  </si>
  <si>
    <t>P30273_FCER1G</t>
  </si>
  <si>
    <t>P30740_SERPINB1</t>
  </si>
  <si>
    <t>P31146_CORO1A</t>
  </si>
  <si>
    <t>P31150_GDI1</t>
  </si>
  <si>
    <t>P31946-2_YWHAB</t>
  </si>
  <si>
    <t>P31947-2_SFN</t>
  </si>
  <si>
    <t>P32119_PRDX2</t>
  </si>
  <si>
    <t>P33908_MAN1A1</t>
  </si>
  <si>
    <t>P34096_RNASE4</t>
  </si>
  <si>
    <t>P35542_SAA4</t>
  </si>
  <si>
    <t>P35555_FBN1</t>
  </si>
  <si>
    <t>P35579_MYH9</t>
  </si>
  <si>
    <t>P35858_IGFALS</t>
  </si>
  <si>
    <t>P36222_CHI3L1</t>
  </si>
  <si>
    <t>P36871_PGM1</t>
  </si>
  <si>
    <t>P36955_SERPINF1</t>
  </si>
  <si>
    <t>P36959_GMPR</t>
  </si>
  <si>
    <t>P36980-2_CFHR2</t>
  </si>
  <si>
    <t>P37802_TAGLN2</t>
  </si>
  <si>
    <t>P37837_TALDO1</t>
  </si>
  <si>
    <t>P40197_GP5</t>
  </si>
  <si>
    <t>P40925_MDH1</t>
  </si>
  <si>
    <t>P41226_UBA7</t>
  </si>
  <si>
    <t>P41240_CSK</t>
  </si>
  <si>
    <t>P42126-2_ECI1</t>
  </si>
  <si>
    <t>P43121_MCAM</t>
  </si>
  <si>
    <t>P43405-2_SYK</t>
  </si>
  <si>
    <t>P43652_AFM</t>
  </si>
  <si>
    <t>P45974-2_USP5</t>
  </si>
  <si>
    <t>P46109_CRKL</t>
  </si>
  <si>
    <t>P47710-2_CSN1S1</t>
  </si>
  <si>
    <t>P47755_CAPZA2</t>
  </si>
  <si>
    <t>P47989_XDH</t>
  </si>
  <si>
    <t>P48059_LIMS1</t>
  </si>
  <si>
    <t>P48357-5_LEPR</t>
  </si>
  <si>
    <t>P48740_MASP1</t>
  </si>
  <si>
    <t>P48740-2_MASP1</t>
  </si>
  <si>
    <t>P49327_FASN</t>
  </si>
  <si>
    <t>P50552_VASP</t>
  </si>
  <si>
    <t>P51148_RAB5C</t>
  </si>
  <si>
    <t>P51149_RAB7A</t>
  </si>
  <si>
    <t>P51884_LUM</t>
  </si>
  <si>
    <t>P52306-6_RAP1GDS1</t>
  </si>
  <si>
    <t>P52907_CAPZA1</t>
  </si>
  <si>
    <t>P55072_VCP</t>
  </si>
  <si>
    <t>P55290_CDH13</t>
  </si>
  <si>
    <t>P55957_BID</t>
  </si>
  <si>
    <t>P59190_RAB15</t>
  </si>
  <si>
    <t>P60174-1_TPI1</t>
  </si>
  <si>
    <t>P60953_CDC42</t>
  </si>
  <si>
    <t>P60981-2_DSTN</t>
  </si>
  <si>
    <t>P61026_RAB10</t>
  </si>
  <si>
    <t>P61088_UBE2N</t>
  </si>
  <si>
    <t>P61160_ACTR2</t>
  </si>
  <si>
    <t>P61224-3_RAP1B</t>
  </si>
  <si>
    <t>P61626_LYZ</t>
  </si>
  <si>
    <t>P61981_YWHAG</t>
  </si>
  <si>
    <t>P62258-2_YWHAE</t>
  </si>
  <si>
    <t>P62310_LSM3</t>
  </si>
  <si>
    <t>P62937_PPIA</t>
  </si>
  <si>
    <t>P62942_FKBP1A</t>
  </si>
  <si>
    <t>P63000_RAC1</t>
  </si>
  <si>
    <t>P63104_YWHAZ</t>
  </si>
  <si>
    <t>P63261_ACTG1</t>
  </si>
  <si>
    <t>P67936_TPM4</t>
  </si>
  <si>
    <t>P67936-2_TPM4</t>
  </si>
  <si>
    <t>P68036-2_UBE2L3</t>
  </si>
  <si>
    <t>P68133_ACTA1</t>
  </si>
  <si>
    <t>P68363_TUBA1B</t>
  </si>
  <si>
    <t>P68371_TUBB4B</t>
  </si>
  <si>
    <t>P68871_HBB</t>
  </si>
  <si>
    <t>P78356_PIP4K2B</t>
  </si>
  <si>
    <t>P78417_GSTO1</t>
  </si>
  <si>
    <t>P78563-2_ADARB1</t>
  </si>
  <si>
    <t>P80108_GPLD1</t>
  </si>
  <si>
    <t>P80723_BASP1</t>
  </si>
  <si>
    <t>P80748_</t>
  </si>
  <si>
    <t>P81605_DCD</t>
  </si>
  <si>
    <t>P98160_HSPG2</t>
  </si>
  <si>
    <t>Q00610-2_CLTC</t>
  </si>
  <si>
    <t>Q01518-2_CAP1</t>
  </si>
  <si>
    <t>Q01813-2_PFKP</t>
  </si>
  <si>
    <t>Q02383_SEMG2</t>
  </si>
  <si>
    <t>Q02818_NUCB1</t>
  </si>
  <si>
    <t>Q02985-2_CFHR3</t>
  </si>
  <si>
    <t>Q04756_HGFAC</t>
  </si>
  <si>
    <t>Q04917_YWHAH</t>
  </si>
  <si>
    <t>Q06033-2_ITIH3</t>
  </si>
  <si>
    <t>Q06830_PRDX1</t>
  </si>
  <si>
    <t>Q07507_DPT</t>
  </si>
  <si>
    <t>Q07954_LRP1</t>
  </si>
  <si>
    <t>Q07960_ARHGAP1</t>
  </si>
  <si>
    <t>Q08380_LGALS3BP</t>
  </si>
  <si>
    <t>Q0ZGT2-4_NEXN</t>
  </si>
  <si>
    <t>Q10567-4_AP1B1</t>
  </si>
  <si>
    <t>Q12805-2_EFEMP1</t>
  </si>
  <si>
    <t>Q12841_FSTL1</t>
  </si>
  <si>
    <t>Q12860-2_CNTN1</t>
  </si>
  <si>
    <t>Q12907_LMAN2</t>
  </si>
  <si>
    <t>Q12913-2_PTPRJ</t>
  </si>
  <si>
    <t>Q13045-2_FLII</t>
  </si>
  <si>
    <t>Q13103_SPP2</t>
  </si>
  <si>
    <t>Q13201_MMRN1</t>
  </si>
  <si>
    <t>Q13410_BTN1A1</t>
  </si>
  <si>
    <t>Q13418_ILK</t>
  </si>
  <si>
    <t>Q13429_IGF-I</t>
  </si>
  <si>
    <t>Q13442_PDAP1</t>
  </si>
  <si>
    <t>Q13477-2_MADCAM1</t>
  </si>
  <si>
    <t>Q13586_STIM1</t>
  </si>
  <si>
    <t>Q13637_RAB32</t>
  </si>
  <si>
    <t>Q13642-1_FHL1</t>
  </si>
  <si>
    <t>Q13740-2_ALCAM</t>
  </si>
  <si>
    <t>Q13884-2_SNTB1</t>
  </si>
  <si>
    <t>Q14126_DSG2</t>
  </si>
  <si>
    <t>Q14247-3_CTTN</t>
  </si>
  <si>
    <t>Q14520-2_HABP2</t>
  </si>
  <si>
    <t>Q14624_ITIH4</t>
  </si>
  <si>
    <t>Q14766_LTBP1</t>
  </si>
  <si>
    <t>Q15056-2_EIF4H</t>
  </si>
  <si>
    <t>Q15113_PCOLCE</t>
  </si>
  <si>
    <t>Q15166_PON3</t>
  </si>
  <si>
    <t>Q15181_PPA1</t>
  </si>
  <si>
    <t>Q15365_PCBP1</t>
  </si>
  <si>
    <t>Q15404_RSU1</t>
  </si>
  <si>
    <t>Q15485_FCN2</t>
  </si>
  <si>
    <t>Q15555-4_MAPRE2</t>
  </si>
  <si>
    <t>Q15828_CST6</t>
  </si>
  <si>
    <t>Q15833-2_STXBP2</t>
  </si>
  <si>
    <t>Q15848_ADIPOQ</t>
  </si>
  <si>
    <t>Q16270-2_IGFBP7</t>
  </si>
  <si>
    <t>Q16555-2_DPYSL2</t>
  </si>
  <si>
    <t>Q16610_ECM1</t>
  </si>
  <si>
    <t>Q16643_DBN1</t>
  </si>
  <si>
    <t>Q16706_MAN2A1</t>
  </si>
  <si>
    <t>Q16799_RTN1</t>
  </si>
  <si>
    <t>Q16853_AOC3</t>
  </si>
  <si>
    <t>Q27J81-2_INF2</t>
  </si>
  <si>
    <t>Q29940_HLA-B</t>
  </si>
  <si>
    <t>Q32MZ4-3_LRRFIP1</t>
  </si>
  <si>
    <t>Q3KNW1_SNAI3</t>
  </si>
  <si>
    <t>Q3ZCW2_LGALSL</t>
  </si>
  <si>
    <t>Q59FP8_NEO1</t>
  </si>
  <si>
    <t>Q5FBY0_ACPP</t>
  </si>
  <si>
    <t>Q5H9A7_TIMP1</t>
  </si>
  <si>
    <t>Q5JP53_TUBB</t>
  </si>
  <si>
    <t>Q5JR08_RHOC</t>
  </si>
  <si>
    <t>Q5JSH3-4_WDR44</t>
  </si>
  <si>
    <t>Q5JV99_STK24</t>
  </si>
  <si>
    <t>Q5JZH0_CTSA</t>
  </si>
  <si>
    <t>Q5QNZ2_ATP5F1</t>
  </si>
  <si>
    <t>Q5SQ65_LY6G6D</t>
  </si>
  <si>
    <t>Q5SQU3_PRKG1</t>
  </si>
  <si>
    <t>Q5SRP5_APOM</t>
  </si>
  <si>
    <t>Q5SZF2_PRUNE</t>
  </si>
  <si>
    <t>Q5T123_SH3BGRL3</t>
  </si>
  <si>
    <t>Q5T1M5-2_FKBP15</t>
  </si>
  <si>
    <t>Q5T457_ANKRD2</t>
  </si>
  <si>
    <t>Q5T5P2-2_KIAA1217</t>
  </si>
  <si>
    <t>Q5T749_KPRP</t>
  </si>
  <si>
    <t>Q5T949_PPP2R4</t>
  </si>
  <si>
    <t>Q5T985_ITIH2</t>
  </si>
  <si>
    <t>Q5VTE0_EEF1A1P5</t>
  </si>
  <si>
    <t>Q5VVP7_CRP</t>
  </si>
  <si>
    <t>Q5VXH5_PRAMEF7</t>
  </si>
  <si>
    <t>Q5VY30_RBP4</t>
  </si>
  <si>
    <t>Q5VYL6_CFHR5</t>
  </si>
  <si>
    <t>Q5VZC3_FBP1</t>
  </si>
  <si>
    <t>Q5VZR0_GLIPR2</t>
  </si>
  <si>
    <t>Q6AWB1_DKFZp686E0752</t>
  </si>
  <si>
    <t>Q6EMK4_VASN</t>
  </si>
  <si>
    <t>Q6IMJ5_OLFM1</t>
  </si>
  <si>
    <t>Q6PID9_ACAN</t>
  </si>
  <si>
    <t>Q6PIK3_RAB4B</t>
  </si>
  <si>
    <t>Q6Q788_APOA5</t>
  </si>
  <si>
    <t>Q6UWQ7-2_IGFL2</t>
  </si>
  <si>
    <t>Q6UX71_PLXDC2</t>
  </si>
  <si>
    <t>Q6UXB8-2_PI16</t>
  </si>
  <si>
    <t>Q6UY14-2_ADAMTSL4</t>
  </si>
  <si>
    <t>Q6WN34-2_CHRDL2</t>
  </si>
  <si>
    <t>Q6YHK3-2_CD109</t>
  </si>
  <si>
    <t>Q6ZN40_TPM1</t>
  </si>
  <si>
    <t>Q6ZR19_PTPRB</t>
  </si>
  <si>
    <t>Q70J99_UNC13D</t>
  </si>
  <si>
    <t>Q76LX8-3_ADAMTS13</t>
  </si>
  <si>
    <t>Q86SQ4-2_GPR126</t>
  </si>
  <si>
    <t>Q86U17_SERPINA11</t>
  </si>
  <si>
    <t>Q86UN3_RTN4RL2</t>
  </si>
  <si>
    <t>Q86UX7-2_FERMT3</t>
  </si>
  <si>
    <t>Q86UY0_TXNDC5</t>
  </si>
  <si>
    <t>Q86VP6_CAND1</t>
  </si>
  <si>
    <t>Q8IYJ9_DUSP3</t>
  </si>
  <si>
    <t>Q8N392-2_ARHGAP18</t>
  </si>
  <si>
    <t>Q8N6C8_LILRA3</t>
  </si>
  <si>
    <t>Q8NBJ4-2_GOLM1</t>
  </si>
  <si>
    <t>Q8NBP7_PCSK9</t>
  </si>
  <si>
    <t>Q8NH02_OR2T29</t>
  </si>
  <si>
    <t>Q8TC12-3_RDH11</t>
  </si>
  <si>
    <t>Q8TDL5-2_BPIFB1</t>
  </si>
  <si>
    <t>Q8TDY8_IGDCC4</t>
  </si>
  <si>
    <t>Q8TEA8_DTD1</t>
  </si>
  <si>
    <t>Q92619_HMHA1</t>
  </si>
  <si>
    <t>Q92686_NRGN</t>
  </si>
  <si>
    <t>Q92820_GGH</t>
  </si>
  <si>
    <t>Q92876_KLK6</t>
  </si>
  <si>
    <t>Q92954-3_PRG4</t>
  </si>
  <si>
    <t>Q93084-4_ATP2A3</t>
  </si>
  <si>
    <t>Q96CX2_KCTD12</t>
  </si>
  <si>
    <t>Q96IY4_CPB2</t>
  </si>
  <si>
    <t>Q96KN2_CNDP1</t>
  </si>
  <si>
    <t>Q96KP4-2_CNDP2</t>
  </si>
  <si>
    <t>Q96PD5_PGLYRP2</t>
  </si>
  <si>
    <t>Q99969_RARRES2</t>
  </si>
  <si>
    <t>Q99972_MYOC</t>
  </si>
  <si>
    <t>Q9BR76_CORO1B</t>
  </si>
  <si>
    <t>Q9BS26_ERP44</t>
  </si>
  <si>
    <t>Q9BUN1-2_MENT</t>
  </si>
  <si>
    <t>Q9BVC6_TMEM109</t>
  </si>
  <si>
    <t>Q9BWP8-8_COLEC11</t>
  </si>
  <si>
    <t>Q9BXP2-2_SLC12A9</t>
  </si>
  <si>
    <t>Q9BYE9_CDHR2</t>
  </si>
  <si>
    <t>Q9BYJ0_FGFBP2</t>
  </si>
  <si>
    <t>Q9H497-3_TOR3A</t>
  </si>
  <si>
    <t>Q9H4M9_EHD1</t>
  </si>
  <si>
    <t>Q9H6X2-3_ANTXR1</t>
  </si>
  <si>
    <t>Q9H8L6_MMRN2</t>
  </si>
  <si>
    <t>Q9H8S9_MOB1A</t>
  </si>
  <si>
    <t>Q9H939_PSTPIP2</t>
  </si>
  <si>
    <t>Q9HAV0_GNB4</t>
  </si>
  <si>
    <t>Q9HBI1-3_PARVB</t>
  </si>
  <si>
    <t>Q9HBR0_SLC38A10</t>
  </si>
  <si>
    <t>Q9HCU0_CD248</t>
  </si>
  <si>
    <t>Q9NPH3-2_IL1RAP</t>
  </si>
  <si>
    <t>Q9NPY3_CD93</t>
  </si>
  <si>
    <t>Q9NQ79-2_CRTAC1</t>
  </si>
  <si>
    <t>Q9NW21_FAM49B</t>
  </si>
  <si>
    <t>Q9NX62_IMPAD1</t>
  </si>
  <si>
    <t>Q9NY97-2_B3GNT2</t>
  </si>
  <si>
    <t>Q9NYU2-2_UGGT1</t>
  </si>
  <si>
    <t>Q9NZ08_ERAP1</t>
  </si>
  <si>
    <t>Q9NZN3_EHD3</t>
  </si>
  <si>
    <t>Q9NZP8_C1RL</t>
  </si>
  <si>
    <t>Q9P232_CNTN3</t>
  </si>
  <si>
    <t>Q9UDY2-3_TJP2</t>
  </si>
  <si>
    <t>Q9UEU0-2_VTI1B</t>
  </si>
  <si>
    <t>Q9UL25_RAB21</t>
  </si>
  <si>
    <t>Q9UL46_PSME2</t>
  </si>
  <si>
    <t>Q9ULI3-2_HEG1</t>
  </si>
  <si>
    <t>Q9ULV4_CORO1C</t>
  </si>
  <si>
    <t>Q9UM47_NOTCH3</t>
  </si>
  <si>
    <t>Q9UMX0-2_UBQLN1</t>
  </si>
  <si>
    <t>Q9UNN8_PROCR</t>
  </si>
  <si>
    <t>Q9UNW1_MINPP1</t>
  </si>
  <si>
    <t>Q9Y490_TLN1</t>
  </si>
  <si>
    <t>Q9Y4D1-3_DAAM1</t>
  </si>
  <si>
    <t>Q9Y5C1_ANGPTL3</t>
  </si>
  <si>
    <t>Q9Y5Y7_LYVE1</t>
  </si>
  <si>
    <t>Q9Y608-2_LRRFIP2</t>
  </si>
  <si>
    <t>Q9Y613_FHOD1</t>
  </si>
  <si>
    <t>Q9Y696_CLIC4</t>
  </si>
  <si>
    <t>Q9Y6C2_EMILIN1</t>
  </si>
  <si>
    <t>Q9Y6R7_FCGBP</t>
  </si>
  <si>
    <t>Q9Y6W5_WASF2</t>
  </si>
  <si>
    <t>R4GMU1_H6PD</t>
  </si>
  <si>
    <t>Melting_Curves/meltCurve_A0M8Q6_IGLC7.pdf</t>
  </si>
  <si>
    <t>Melting_Curves/meltCurve_A6NFX8_NUDT5.pdf</t>
  </si>
  <si>
    <t>Melting_Curves/meltCurve_A6NJ16_IGHV4OR15_8.pdf</t>
  </si>
  <si>
    <t>Melting_Curves/meltCurve_A6NJS3_IGHV1OR21_1.pdf</t>
  </si>
  <si>
    <t>Melting_Curves/meltCurve_A6NML5_TMEM212.pdf</t>
  </si>
  <si>
    <t>Melting_Curves/meltCurve_A6NNI4_CD9.pdf</t>
  </si>
  <si>
    <t>Melting_Curves/meltCurve_A6XMW0_PRG2.pdf</t>
  </si>
  <si>
    <t>Melting_Curves/meltCurve_A8CZ64_MAPK1.pdf</t>
  </si>
  <si>
    <t>Melting_Curves/meltCurve_A8MUB1_TUBA4A.pdf</t>
  </si>
  <si>
    <t>Melting_Curves/meltCurve_A8MW49_FABP1.pdf</t>
  </si>
  <si>
    <t>Melting_Curves/meltCurve_A8MWK3_CDH2.pdf</t>
  </si>
  <si>
    <t>Melting_Curves/meltCurve_A8MX94_GSTP1.pdf</t>
  </si>
  <si>
    <t>Melting_Curves/meltCurve_A8MZ67_.pdf</t>
  </si>
  <si>
    <t>Melting_Curves/meltCurve_B0S8B0_FLOT1.pdf</t>
  </si>
  <si>
    <t>Melting_Curves/meltCurve_B0UXC6_C6orf25.pdf</t>
  </si>
  <si>
    <t>Melting_Curves/meltCurve_B0UZ83_C4A.pdf</t>
  </si>
  <si>
    <t>Melting_Curves/meltCurve_B0V046_TNXB.pdf</t>
  </si>
  <si>
    <t>Melting_Curves/meltCurve_B0YIW2_APOC3.pdf</t>
  </si>
  <si>
    <t>Melting_Curves/meltCurve_B1AK87_CAPZB.pdf</t>
  </si>
  <si>
    <t>Melting_Curves/meltCurve_B1AKG0_CFHR1.pdf</t>
  </si>
  <si>
    <t>Melting_Curves/meltCurve_B1ALQ8_CFHR4.pdf</t>
  </si>
  <si>
    <t>Melting_Curves/meltCurve_B1AN99_PRSS3.pdf</t>
  </si>
  <si>
    <t>Melting_Curves/meltCurve_B3KUE5_PLTP.pdf</t>
  </si>
  <si>
    <t>Melting_Curves/meltCurve_B3KUK2_SOD2.pdf</t>
  </si>
  <si>
    <t>Melting_Curves/meltCurve_B3KY21_SLC9A3R1.pdf</t>
  </si>
  <si>
    <t>Melting_Curves/meltCurve_B4DDD6_DBNL.pdf</t>
  </si>
  <si>
    <t>Melting_Curves/meltCurve_B4DEM7_CCT8.pdf</t>
  </si>
  <si>
    <t>Melting_Curves/meltCurve_B4DEV8_PSMA1.pdf</t>
  </si>
  <si>
    <t>Melting_Curves/meltCurve_B4DFL2_IDH2.pdf</t>
  </si>
  <si>
    <t>Melting_Curves/meltCurve_B4DKM5_VDAC2.pdf</t>
  </si>
  <si>
    <t>Melting_Curves/meltCurve_B4DLM5_PLA2G7.pdf</t>
  </si>
  <si>
    <t>Melting_Curves/meltCurve_B4DNW0_ACY1.pdf</t>
  </si>
  <si>
    <t>Melting_Curves/meltCurve_B4DPJ8_CCT6A.pdf</t>
  </si>
  <si>
    <t>Melting_Curves/meltCurve_B4DSV9_ABI3BP.pdf</t>
  </si>
  <si>
    <t>Melting_Curves/meltCurve_B4DT77_ANXA7.pdf</t>
  </si>
  <si>
    <t>Melting_Curves/meltCurve_B4DU28_ADAM10.pdf</t>
  </si>
  <si>
    <t>Melting_Curves/meltCurve_B4DUC8_MTAP.pdf</t>
  </si>
  <si>
    <t>Melting_Curves/meltCurve_B4DUE3_MYLK.pdf</t>
  </si>
  <si>
    <t>Melting_Curves/meltCurve_B4DUR8_CCT3.pdf</t>
  </si>
  <si>
    <t>Melting_Curves/meltCurve_B4DV51_RAN.pdf</t>
  </si>
  <si>
    <t>Melting_Curves/meltCurve_B4DXI0_TMEM40.pdf</t>
  </si>
  <si>
    <t>Melting_Curves/meltCurve_B4DXR2_EIF4G3.pdf</t>
  </si>
  <si>
    <t>Melting_Curves/meltCurve_B4E022_TKT.pdf</t>
  </si>
  <si>
    <t>Melting_Curves/meltCurve_B4E049_SEPT6.pdf</t>
  </si>
  <si>
    <t>Melting_Curves/meltCurve_B4E1Z4_CFB.pdf</t>
  </si>
  <si>
    <t>Melting_Curves/meltCurve_B4E2V5_STOM.pdf</t>
  </si>
  <si>
    <t>Melting_Curves/meltCurve_B4E2Z0_SPARCL1.pdf</t>
  </si>
  <si>
    <t>Melting_Curves/meltCurve_B4E351_IGFBP4.pdf</t>
  </si>
  <si>
    <t>Melting_Curves/meltCurve_B4E3P0_ACLY.pdf</t>
  </si>
  <si>
    <t>Melting_Curves/meltCurve_B5MCK8_GGT2.pdf</t>
  </si>
  <si>
    <t>Melting_Curves/meltCurve_B5MEF5_SNED1.pdf</t>
  </si>
  <si>
    <t>Melting_Curves/meltCurve_B7Z242_MAOB.pdf</t>
  </si>
  <si>
    <t>Melting_Curves/meltCurve_B7Z254_PDIA6.pdf</t>
  </si>
  <si>
    <t>Melting_Curves/meltCurve_B7Z3Y2_PCYOX1.pdf</t>
  </si>
  <si>
    <t>Melting_Curves/meltCurve_B7Z4L4_RPN1.pdf</t>
  </si>
  <si>
    <t>Melting_Curves/meltCurve_B7Z5W1_F11R.pdf</t>
  </si>
  <si>
    <t>Melting_Curves/meltCurve_B7Z685_GUCY1B3.pdf</t>
  </si>
  <si>
    <t>Melting_Curves/meltCurve_B7Z7E9_GOT1.pdf</t>
  </si>
  <si>
    <t>Melting_Curves/meltCurve_B7Z9L0_CCT4.pdf</t>
  </si>
  <si>
    <t>Melting_Curves/meltCurve_B7ZB63_ARF3.pdf</t>
  </si>
  <si>
    <t>Melting_Curves/meltCurve_B7ZKJ8_ITIH4.pdf</t>
  </si>
  <si>
    <t>Melting_Curves/meltCurve_B9A064_IGLL5.pdf</t>
  </si>
  <si>
    <t>Melting_Curves/meltCurve_C9IZP8_C1S.pdf</t>
  </si>
  <si>
    <t>Melting_Curves/meltCurve_C9J0F2_PCMT1.pdf</t>
  </si>
  <si>
    <t>Melting_Curves/meltCurve_C9J1K8_MEGF9.pdf</t>
  </si>
  <si>
    <t>Melting_Curves/meltCurve_C9J2C0_TUBA8.pdf</t>
  </si>
  <si>
    <t>Melting_Curves/meltCurve_C9J8U2_NAPRT1.pdf</t>
  </si>
  <si>
    <t>Melting_Curves/meltCurve_C9J9J4_MPP1.pdf</t>
  </si>
  <si>
    <t>Melting_Curves/meltCurve_C9J9W2_LASP1.pdf</t>
  </si>
  <si>
    <t>Melting_Curves/meltCurve_C9JAP5_TMBIM1.pdf</t>
  </si>
  <si>
    <t>Melting_Curves/meltCurve_C9JB55_TF.pdf</t>
  </si>
  <si>
    <t>Melting_Curves/meltCurve_C9JBB3_TFPI.pdf</t>
  </si>
  <si>
    <t>Melting_Curves/meltCurve_C9JF17_APOD.pdf</t>
  </si>
  <si>
    <t>Melting_Curves/meltCurve_C9JGI3_TYMP.pdf</t>
  </si>
  <si>
    <t>Melting_Curves/meltCurve_C9JIG9_OXSR1.pdf</t>
  </si>
  <si>
    <t>Melting_Curves/meltCurve_C9JIZ6_PSAP.pdf</t>
  </si>
  <si>
    <t>Melting_Curves/meltCurve_C9JK10_ITGA6.pdf</t>
  </si>
  <si>
    <t>Melting_Curves/meltCurve_C9JLK0_ATIC.pdf</t>
  </si>
  <si>
    <t>Melting_Curves/meltCurve_C9JLK2_APEH.pdf</t>
  </si>
  <si>
    <t>Melting_Curves/meltCurve_C9JPQ9_FGG.pdf</t>
  </si>
  <si>
    <t>Melting_Curves/meltCurve_C9JPV4_SERPINF2.pdf</t>
  </si>
  <si>
    <t>Melting_Curves/meltCurve_C9JTY3_TFG.pdf</t>
  </si>
  <si>
    <t>Melting_Curves/meltCurve_C9JYS1_DAG1.pdf</t>
  </si>
  <si>
    <t>Melting_Curves/meltCurve_D6R997_COPB2.pdf</t>
  </si>
  <si>
    <t>Melting_Curves/meltCurve_D6R9Z7_COX7C.pdf</t>
  </si>
  <si>
    <t>Melting_Curves/meltCurve_D6RA08_C1QB.pdf</t>
  </si>
  <si>
    <t>Melting_Curves/meltCurve_D6RAN1_PDLIM7.pdf</t>
  </si>
  <si>
    <t>Melting_Curves/meltCurve_D6RBG2_PCDH1.pdf</t>
  </si>
  <si>
    <t>Melting_Curves/meltCurve_D6RC73_CCL28.pdf</t>
  </si>
  <si>
    <t>Melting_Curves/meltCurve_D6RDM7_UBE2K.pdf</t>
  </si>
  <si>
    <t>Melting_Curves/meltCurve_D6RE86_CP.pdf</t>
  </si>
  <si>
    <t>Melting_Curves/meltCurve_D6REE0_FAM153A.pdf</t>
  </si>
  <si>
    <t>Melting_Curves/meltCurve_D6REX5_SEPP1.pdf</t>
  </si>
  <si>
    <t>Melting_Curves/meltCurve_D6RG15_TWF2.pdf</t>
  </si>
  <si>
    <t>Melting_Curves/meltCurve_D6RHE7_ABLIM3.pdf</t>
  </si>
  <si>
    <t>Melting_Curves/meltCurve_E5RG13_IMPA1.pdf</t>
  </si>
  <si>
    <t>Melting_Curves/meltCurve_E5RGR0_LYPLA1.pdf</t>
  </si>
  <si>
    <t>Melting_Curves/meltCurve_E5RH35_CPQ.pdf</t>
  </si>
  <si>
    <t>Melting_Curves/meltCurve_E5RH81_CA1.pdf</t>
  </si>
  <si>
    <t>Melting_Curves/meltCurve_E5RIW3_TBCA.pdf</t>
  </si>
  <si>
    <t>Melting_Curves/meltCurve_E5RJ61_DMTN.pdf</t>
  </si>
  <si>
    <t>Melting_Curves/meltCurve_E5RJ68_AP3B1.pdf</t>
  </si>
  <si>
    <t>Melting_Curves/meltCurve_E5RK27_VDAC3.pdf</t>
  </si>
  <si>
    <t>Melting_Curves/meltCurve_E7END6_PROC.pdf</t>
  </si>
  <si>
    <t>Melting_Curves/meltCurve_E7END7_RAB1A.pdf</t>
  </si>
  <si>
    <t>Melting_Curves/meltCurve_E7ENP0_TBXAS1.pdf</t>
  </si>
  <si>
    <t>Melting_Curves/meltCurve_E7ENR4_HK1.pdf</t>
  </si>
  <si>
    <t>Melting_Curves/meltCurve_E7EPV7_SNCA.pdf</t>
  </si>
  <si>
    <t>Melting_Curves/meltCurve_E7EQB2_LTF.pdf</t>
  </si>
  <si>
    <t>Melting_Curves/meltCurve_E7ER27_HSD17B4.pdf</t>
  </si>
  <si>
    <t>Melting_Curves/meltCurve_E7ERW2_GOT2.pdf</t>
  </si>
  <si>
    <t>Melting_Curves/meltCurve_E7ETN3_.pdf</t>
  </si>
  <si>
    <t>Melting_Curves/meltCurve_E7ETZ0_CALM1.pdf</t>
  </si>
  <si>
    <t>Melting_Curves/meltCurve_E7EUC7_UGP2.pdf</t>
  </si>
  <si>
    <t>Melting_Curves/meltCurve_E7EUD0_DKK3.pdf</t>
  </si>
  <si>
    <t>Melting_Curves/meltCurve_E7EUF8_EPB41L3.pdf</t>
  </si>
  <si>
    <t>Melting_Curves/meltCurve_E7EX60_NRP1.pdf</t>
  </si>
  <si>
    <t>Melting_Curves/meltCurve_E9PD35_FLT4.pdf</t>
  </si>
  <si>
    <t>Melting_Curves/meltCurve_E9PD92_G6PD.pdf</t>
  </si>
  <si>
    <t>Melting_Curves/meltCurve_E9PEK4_CSF1R.pdf</t>
  </si>
  <si>
    <t>Melting_Curves/meltCurve_E9PF63_ROCK2.pdf</t>
  </si>
  <si>
    <t>Melting_Curves/meltCurve_E9PG08_FETUB.pdf</t>
  </si>
  <si>
    <t>Melting_Curves/meltCurve_E9PG40_APP.pdf</t>
  </si>
  <si>
    <t>Melting_Curves/meltCurve_E9PG83_PLIN2.pdf</t>
  </si>
  <si>
    <t>Melting_Curves/meltCurve_E9PGN7_SERPING1.pdf</t>
  </si>
  <si>
    <t>Melting_Curves/meltCurve_E9PGR5_ART3.pdf</t>
  </si>
  <si>
    <t>Melting_Curves/meltCurve_E9PGZ1_CALD1.pdf</t>
  </si>
  <si>
    <t>Melting_Curves/meltCurve_E9PHX8_MERTK.pdf</t>
  </si>
  <si>
    <t>Melting_Curves/meltCurve_E9PIM6_THY1.pdf</t>
  </si>
  <si>
    <t>Melting_Curves/meltCurve_E9PJ29_OAF.pdf</t>
  </si>
  <si>
    <t>Melting_Curves/meltCurve_E9PK08_PPP6R3.pdf</t>
  </si>
  <si>
    <t>Melting_Curves/meltCurve_E9PL22_HYOU1.pdf</t>
  </si>
  <si>
    <t>Melting_Curves/meltCurve_E9PLR0_NUCB2.pdf</t>
  </si>
  <si>
    <t>Melting_Curves/meltCurve_E9PM35_ARRB1.pdf</t>
  </si>
  <si>
    <t>Melting_Curves/meltCurve_E9PMJ3_RNH1.pdf</t>
  </si>
  <si>
    <t>Melting_Curves/meltCurve_E9PN17_ATP5L.pdf</t>
  </si>
  <si>
    <t>Melting_Curves/meltCurve_E9PN91_EEF1D.pdf</t>
  </si>
  <si>
    <t>Melting_Curves/meltCurve_E9PNW4_CD59.pdf</t>
  </si>
  <si>
    <t>Melting_Curves/meltCurve_E9PP36_RPL8.pdf</t>
  </si>
  <si>
    <t>Melting_Curves/meltCurve_E9PQG1_FAIM3.pdf</t>
  </si>
  <si>
    <t>Melting_Curves/meltCurve_E9PQQ5_GNPTG.pdf</t>
  </si>
  <si>
    <t>Melting_Curves/meltCurve_E9PRK8_FTH1.pdf</t>
  </si>
  <si>
    <t>Melting_Curves/meltCurve_F2Z2U8_MYH14.pdf</t>
  </si>
  <si>
    <t>Melting_Curves/meltCurve_F5GXS5_APOF.pdf</t>
  </si>
  <si>
    <t>Melting_Curves/meltCurve_F5GZI0_SLC3A2.pdf</t>
  </si>
  <si>
    <t>Melting_Curves/meltCurve_F5GZZ9_CD163.pdf</t>
  </si>
  <si>
    <t>Melting_Curves/meltCurve_F5H0C8_ENO2.pdf</t>
  </si>
  <si>
    <t>Melting_Curves/meltCurve_F5H0W4_BIN2.pdf</t>
  </si>
  <si>
    <t>Melting_Curves/meltCurve_F5H0X8_PDLIM5.pdf</t>
  </si>
  <si>
    <t>Melting_Curves/meltCurve_F5H125_CADM1.pdf</t>
  </si>
  <si>
    <t>Melting_Curves/meltCurve_F5H182_PSMD9.pdf</t>
  </si>
  <si>
    <t>Melting_Curves/meltCurve_F5H1S8_MLEC.pdf</t>
  </si>
  <si>
    <t>Melting_Curves/meltCurve_F5H386_LPO.pdf</t>
  </si>
  <si>
    <t>Melting_Curves/meltCurve_F5H3P3_ARHGDIB.pdf</t>
  </si>
  <si>
    <t>Melting_Curves/meltCurve_F5H3P5_ACTR3.pdf</t>
  </si>
  <si>
    <t>Melting_Curves/meltCurve_F5H4R7_KPNB1.pdf</t>
  </si>
  <si>
    <t>Melting_Curves/meltCurve_F5H520_LAMB2.pdf</t>
  </si>
  <si>
    <t>Melting_Curves/meltCurve_F5H5D3_TUBA1C.pdf</t>
  </si>
  <si>
    <t>Melting_Curves/meltCurve_F5H6I0_B2M.pdf</t>
  </si>
  <si>
    <t>Melting_Curves/meltCurve_F5H6X6_GANAB.pdf</t>
  </si>
  <si>
    <t>Melting_Curves/meltCurve_F5H7S3_TPM1.pdf</t>
  </si>
  <si>
    <t>Melting_Curves/meltCurve_F5H7S7_IQGAP2.pdf</t>
  </si>
  <si>
    <t>Melting_Curves/meltCurve_F5H7U0_PGD.pdf</t>
  </si>
  <si>
    <t>Melting_Curves/meltCurve_F5H7V9_TNC.pdf</t>
  </si>
  <si>
    <t>Melting_Curves/meltCurve_F5H8B0_F7.pdf</t>
  </si>
  <si>
    <t>Melting_Curves/meltCurve_F6VVT6_SELP.pdf</t>
  </si>
  <si>
    <t>Melting_Curves/meltCurve_F8VPP1_AK2.pdf</t>
  </si>
  <si>
    <t>Melting_Curves/meltCurve_F8VQ14_CCT2.pdf</t>
  </si>
  <si>
    <t>Melting_Curves/meltCurve_F8VR50_ARPC3.pdf</t>
  </si>
  <si>
    <t>Melting_Curves/meltCurve_F8VR82_PPP1CC.pdf</t>
  </si>
  <si>
    <t>Melting_Curves/meltCurve_F8VRJ2_NAP1L1.pdf</t>
  </si>
  <si>
    <t>Melting_Curves/meltCurve_F8VVQ8_INHBC.pdf</t>
  </si>
  <si>
    <t>Melting_Curves/meltCurve_F8VYK9_IGFBP6.pdf</t>
  </si>
  <si>
    <t>Melting_Curves/meltCurve_F8W0P7_ATP5B.pdf</t>
  </si>
  <si>
    <t>Melting_Curves/meltCurve_F8W1Q3_BTD.pdf</t>
  </si>
  <si>
    <t>Melting_Curves/meltCurve_F8W1R7_MYL6.pdf</t>
  </si>
  <si>
    <t>Melting_Curves/meltCurve_F8W6C1_SPTBN1.pdf</t>
  </si>
  <si>
    <t>Melting_Curves/meltCurve_F8W6E4_GPD2.pdf</t>
  </si>
  <si>
    <t>Melting_Curves/meltCurve_F8W876_MASP1.pdf</t>
  </si>
  <si>
    <t>Melting_Curves/meltCurve_F8W8D8_PLS3.pdf</t>
  </si>
  <si>
    <t>Melting_Curves/meltCurve_F8W914_RTN4.pdf</t>
  </si>
  <si>
    <t>Melting_Curves/meltCurve_F8WCF6_ARPC4.pdf</t>
  </si>
  <si>
    <t>Melting_Curves/meltCurve_F8WD00_UTP14A.pdf</t>
  </si>
  <si>
    <t>Melting_Curves/meltCurve_F8WDX4_CFH.pdf</t>
  </si>
  <si>
    <t>Melting_Curves/meltCurve_F8WEX5_SUMF2.pdf</t>
  </si>
  <si>
    <t>Melting_Curves/meltCurve_G3V0E5_TFRC.pdf</t>
  </si>
  <si>
    <t>Melting_Curves/meltCurve_G3V1E2_SDF4.pdf</t>
  </si>
  <si>
    <t>Melting_Curves/meltCurve_G3V1N2_HBA2.pdf</t>
  </si>
  <si>
    <t>Melting_Curves/meltCurve_G3V2V8_NPC2.pdf</t>
  </si>
  <si>
    <t>Melting_Curves/meltCurve_G3V2W1_SERPINA10.pdf</t>
  </si>
  <si>
    <t>Melting_Curves/meltCurve_G3V357_RNASE1.pdf</t>
  </si>
  <si>
    <t>Melting_Curves/meltCurve_G3V448_TMX1.pdf</t>
  </si>
  <si>
    <t>Melting_Curves/meltCurve_G3V4U0_FBLN5.pdf</t>
  </si>
  <si>
    <t>Melting_Curves/meltCurve_G3V4V8_NSFL1C.pdf</t>
  </si>
  <si>
    <t>Melting_Curves/meltCurve_G3V511_LTBP2.pdf</t>
  </si>
  <si>
    <t>Melting_Curves/meltCurve_G3V5I3_SERPINA3.pdf</t>
  </si>
  <si>
    <t>Melting_Curves/meltCurve_G3XAK1_MST1.pdf</t>
  </si>
  <si>
    <t>Melting_Curves/meltCurve_G3XAL0_MDH2.pdf</t>
  </si>
  <si>
    <t>Melting_Curves/meltCurve_G3XAM2_CFI.pdf</t>
  </si>
  <si>
    <t>Melting_Curves/meltCurve_G3XAP6_COMP.pdf</t>
  </si>
  <si>
    <t>Melting_Curves/meltCurve_G5E9C5_PDE5A.pdf</t>
  </si>
  <si>
    <t>Melting_Curves/meltCurve_G5EA52_PDIA3.pdf</t>
  </si>
  <si>
    <t>Melting_Curves/meltCurve_G8JLA8_TGFBI.pdf</t>
  </si>
  <si>
    <t>Melting_Curves/meltCurve_H0Y2Y8_ZYX.pdf</t>
  </si>
  <si>
    <t>Melting_Curves/meltCurve_H0Y360_AMPD2.pdf</t>
  </si>
  <si>
    <t>Melting_Curves/meltCurve_H0Y3Y4_SEPT7.pdf</t>
  </si>
  <si>
    <t>Melting_Curves/meltCurve_H0Y4K8_FN1.pdf</t>
  </si>
  <si>
    <t>Melting_Curves/meltCurve_H0Y4U3_FCGR3B.pdf</t>
  </si>
  <si>
    <t>Melting_Curves/meltCurve_H0Y512_APMAP.pdf</t>
  </si>
  <si>
    <t>Melting_Curves/meltCurve_H0Y579_RAD23B.pdf</t>
  </si>
  <si>
    <t>Melting_Curves/meltCurve_H0Y5A1_PTGDS.pdf</t>
  </si>
  <si>
    <t>Melting_Curves/meltCurve_H0Y5E8_SAR1A.pdf</t>
  </si>
  <si>
    <t>Melting_Curves/meltCurve_H0Y6T4_ACADSB.pdf</t>
  </si>
  <si>
    <t>Melting_Curves/meltCurve_H0Y7F0_CAST.pdf</t>
  </si>
  <si>
    <t>Melting_Curves/meltCurve_H0Y9N0_ADH4.pdf</t>
  </si>
  <si>
    <t>Melting_Curves/meltCurve_H0YAC1_KLKB1.pdf</t>
  </si>
  <si>
    <t>Melting_Curves/meltCurve_H0YB13_STC2.pdf</t>
  </si>
  <si>
    <t>Melting_Curves/meltCurve_H0YB56_MTDH.pdf</t>
  </si>
  <si>
    <t>Melting_Curves/meltCurve_H0YC15_PTPN12.pdf</t>
  </si>
  <si>
    <t>Melting_Curves/meltCurve_H0YCY8_CTSC.pdf</t>
  </si>
  <si>
    <t>Melting_Curves/meltCurve_H0YD13_CD44.pdf</t>
  </si>
  <si>
    <t>Melting_Curves/meltCurve_H0YDD8_RPLP2.pdf</t>
  </si>
  <si>
    <t>Melting_Curves/meltCurve_H0YFH1_A2M.pdf</t>
  </si>
  <si>
    <t>Melting_Curves/meltCurve_H0YHL1_DCTN2.pdf</t>
  </si>
  <si>
    <t>Melting_Curves/meltCurve_H0YJE4_DHRS7.pdf</t>
  </si>
  <si>
    <t>Melting_Curves/meltCurve_H0YKS8_MFGE8.pdf</t>
  </si>
  <si>
    <t>Melting_Curves/meltCurve_H0YKU1_TMOD3.pdf</t>
  </si>
  <si>
    <t>Melting_Curves/meltCurve_H0YLU2_PSME1.pdf</t>
  </si>
  <si>
    <t>Melting_Curves/meltCurve_H0YN67_ISLR.pdf</t>
  </si>
  <si>
    <t>Melting_Curves/meltCurve_H0YNE9_RAB8B.pdf</t>
  </si>
  <si>
    <t>Melting_Curves/meltCurve_H3BNE1_SNAP23.pdf</t>
  </si>
  <si>
    <t>Melting_Curves/meltCurve_H3BPW5_PPCDC.pdf</t>
  </si>
  <si>
    <t>Melting_Curves/meltCurve_H3BQF1_APRT.pdf</t>
  </si>
  <si>
    <t>Melting_Curves/meltCurve_H3BS34_MMP2.pdf</t>
  </si>
  <si>
    <t>Melting_Curves/meltCurve_H3BTT9_SIRPB1.pdf</t>
  </si>
  <si>
    <t>Melting_Curves/meltCurve_H3BVI6_CNN2.pdf</t>
  </si>
  <si>
    <t>Melting_Curves/meltCurve_H3BVI7_CDH1.pdf</t>
  </si>
  <si>
    <t>Melting_Curves/meltCurve_H7BYW1_RAB6A.pdf</t>
  </si>
  <si>
    <t>Melting_Curves/meltCurve_H7BZT5_ZNF185.pdf</t>
  </si>
  <si>
    <t>Melting_Curves/meltCurve_H7C013_ALB.pdf</t>
  </si>
  <si>
    <t>Melting_Curves/meltCurve_H7C2D6_MANF.pdf</t>
  </si>
  <si>
    <t>Melting_Curves/meltCurve_H7C310_SEPT2.pdf</t>
  </si>
  <si>
    <t>Melting_Curves/meltCurve_H7C342_DDT.pdf</t>
  </si>
  <si>
    <t>Melting_Curves/meltCurve_H7C3I1_ST13.pdf</t>
  </si>
  <si>
    <t>Melting_Curves/meltCurve_H7C443_GARS.pdf</t>
  </si>
  <si>
    <t>Melting_Curves/meltCurve_H7C457_COL18A1.pdf</t>
  </si>
  <si>
    <t>Melting_Curves/meltCurve_H9KV31_NCAM2.pdf</t>
  </si>
  <si>
    <t>Melting_Curves/meltCurve_I3L1J1_SHBG.pdf</t>
  </si>
  <si>
    <t>Melting_Curves/meltCurve_I3L1J2_CDH5.pdf</t>
  </si>
  <si>
    <t>Melting_Curves/meltCurve_I3L3H7_COL1A1.pdf</t>
  </si>
  <si>
    <t>Melting_Curves/meltCurve_J3KNB4_CAMP.pdf</t>
  </si>
  <si>
    <t>Melting_Curves/meltCurve_J3KPA1_CRISP3.pdf</t>
  </si>
  <si>
    <t>Melting_Curves/meltCurve_J3KPD9_NME2.pdf</t>
  </si>
  <si>
    <t>Melting_Curves/meltCurve_J3KPL1_PNPLA8.pdf</t>
  </si>
  <si>
    <t>Melting_Curves/meltCurve_J3KPS3_ALDOA.pdf</t>
  </si>
  <si>
    <t>Melting_Curves/meltCurve_J3KQP6_RAB11A.pdf</t>
  </si>
  <si>
    <t>Melting_Curves/meltCurve_J3KRE2_ARHGDIA.pdf</t>
  </si>
  <si>
    <t>Melting_Curves/meltCurve_J3KS22_DCXR.pdf</t>
  </si>
  <si>
    <t>Melting_Curves/meltCurve_J3KSU4_DPEP2.pdf</t>
  </si>
  <si>
    <t>Melting_Curves/meltCurve_J3KT04_EIF4A1.pdf</t>
  </si>
  <si>
    <t>Melting_Curves/meltCurve_J3QKM9_VAPA.pdf</t>
  </si>
  <si>
    <t>Melting_Curves/meltCurve_J3QLD9_FLOT2.pdf</t>
  </si>
  <si>
    <t>Melting_Curves/meltCurve_J3QQR8_ICAM2.pdf</t>
  </si>
  <si>
    <t>Melting_Curves/meltCurve_J3QRS3_MYL12A.pdf</t>
  </si>
  <si>
    <t>Melting_Curves/meltCurve_J3QS39_UBB.pdf</t>
  </si>
  <si>
    <t>Melting_Curves/meltCurve_K4DIA0_ICOSLG.pdf</t>
  </si>
  <si>
    <t>Melting_Curves/meltCurve_K7EIJ6_MYO5B.pdf</t>
  </si>
  <si>
    <t>Melting_Curves/meltCurve_K7EK77_ATP5A1.pdf</t>
  </si>
  <si>
    <t>Melting_Curves/meltCurve_K7EKH5_ALDOC.pdf</t>
  </si>
  <si>
    <t>Melting_Curves/meltCurve_K7EL96_PLIN3.pdf</t>
  </si>
  <si>
    <t>Melting_Curves/meltCurve_K7ELL7_PRKCSH.pdf</t>
  </si>
  <si>
    <t>Melting_Curves/meltCurve_K7ELW0_PARK7.pdf</t>
  </si>
  <si>
    <t>Melting_Curves/meltCurve_K7EP70_SSC5D.pdf</t>
  </si>
  <si>
    <t>Melting_Curves/meltCurve_K7EQI0_GRN.pdf</t>
  </si>
  <si>
    <t>Melting_Curves/meltCurve_K7ER74_APOC2.pdf</t>
  </si>
  <si>
    <t>Melting_Curves/meltCurve_K7ERG9_CFD.pdf</t>
  </si>
  <si>
    <t>Melting_Curves/meltCurve_K7ERI9_APOC1.pdf</t>
  </si>
  <si>
    <t>Melting_Curves/meltCurve_K7ES70_MFAP4.pdf</t>
  </si>
  <si>
    <t>Melting_Curves/meltCurve_K7ES82_CAPNS1.pdf</t>
  </si>
  <si>
    <t>Melting_Curves/meltCurve_M0QX65_SAE1.pdf</t>
  </si>
  <si>
    <t>Melting_Curves/meltCurve_M0QYD8_RUVBL2.pdf</t>
  </si>
  <si>
    <t>Melting_Curves/meltCurve_M0QZL2_MEGF8.pdf</t>
  </si>
  <si>
    <t>Melting_Curves/meltCurve_M0R0Q9_C3.pdf</t>
  </si>
  <si>
    <t>Melting_Curves/meltCurve_M0R0Y2_NAPA.pdf</t>
  </si>
  <si>
    <t>Melting_Curves/meltCurve_M0R261_PGLS.pdf</t>
  </si>
  <si>
    <t>Melting_Curves/meltCurve_O00139_2_KIF2A.pdf</t>
  </si>
  <si>
    <t>Melting_Curves/meltCurve_O00151_PDLIM1.pdf</t>
  </si>
  <si>
    <t>Melting_Curves/meltCurve_O00187_MASP2.pdf</t>
  </si>
  <si>
    <t>Melting_Curves/meltCurve_O00194_RAB27B.pdf</t>
  </si>
  <si>
    <t>Melting_Curves/meltCurve_O00299_CLIC1.pdf</t>
  </si>
  <si>
    <t>Melting_Curves/meltCurve_O00391_QSOX1.pdf</t>
  </si>
  <si>
    <t>Melting_Curves/meltCurve_O00429_3_DNM1L.pdf</t>
  </si>
  <si>
    <t>Melting_Curves/meltCurve_O00533_CHL1.pdf</t>
  </si>
  <si>
    <t>Melting_Curves/meltCurve_O14791_APOL1.pdf</t>
  </si>
  <si>
    <t>Melting_Curves/meltCurve_O14818_4_PSMA7.pdf</t>
  </si>
  <si>
    <t>Melting_Curves/meltCurve_O15117_FYB.pdf</t>
  </si>
  <si>
    <t>Melting_Curves/meltCurve_O15143_ARPC1B.pdf</t>
  </si>
  <si>
    <t>Melting_Curves/meltCurve_O15144_ARPC2.pdf</t>
  </si>
  <si>
    <t>Melting_Curves/meltCurve_O15173_PGRMC2.pdf</t>
  </si>
  <si>
    <t>Melting_Curves/meltCurve_O15204_2_ADAMDEC1.pdf</t>
  </si>
  <si>
    <t>Melting_Curves/meltCurve_O15400_2_STX7.pdf</t>
  </si>
  <si>
    <t>Melting_Curves/meltCurve_O15511_ARPC5.pdf</t>
  </si>
  <si>
    <t>Melting_Curves/meltCurve_O43150_2_ASAP2.pdf</t>
  </si>
  <si>
    <t>Melting_Curves/meltCurve_O43157_2_PLXNB1.pdf</t>
  </si>
  <si>
    <t>Melting_Curves/meltCurve_O43294_2_TGFB1I1.pdf</t>
  </si>
  <si>
    <t>Melting_Curves/meltCurve_O43665_2_RGS10.pdf</t>
  </si>
  <si>
    <t>Melting_Curves/meltCurve_O43707_ACTN4.pdf</t>
  </si>
  <si>
    <t>Melting_Curves/meltCurve_O43852_12_CALU.pdf</t>
  </si>
  <si>
    <t>Melting_Curves/meltCurve_O43866_CD5L.pdf</t>
  </si>
  <si>
    <t>Melting_Curves/meltCurve_O75083_WDR1.pdf</t>
  </si>
  <si>
    <t>Melting_Curves/meltCurve_O75368_SH3BGRL.pdf</t>
  </si>
  <si>
    <t>Melting_Curves/meltCurve_O75533_SF3B1.pdf</t>
  </si>
  <si>
    <t>Melting_Curves/meltCurve_O75563_SKAP2.pdf</t>
  </si>
  <si>
    <t>Melting_Curves/meltCurve_O75636_FCN3.pdf</t>
  </si>
  <si>
    <t>Melting_Curves/meltCurve_O75874_IDH1.pdf</t>
  </si>
  <si>
    <t>Melting_Curves/meltCurve_O75882_ATRN.pdf</t>
  </si>
  <si>
    <t>Melting_Curves/meltCurve_O94919_ENDOD1.pdf</t>
  </si>
  <si>
    <t>Melting_Curves/meltCurve_O95445_APOM.pdf</t>
  </si>
  <si>
    <t>Melting_Curves/meltCurve_O95497_VNN1.pdf</t>
  </si>
  <si>
    <t>Melting_Curves/meltCurve_O95502_NPTXR.pdf</t>
  </si>
  <si>
    <t>Melting_Curves/meltCurve_O95810_SDPR.pdf</t>
  </si>
  <si>
    <t>Melting_Curves/meltCurve_P00338_LDHA.pdf</t>
  </si>
  <si>
    <t>Melting_Curves/meltCurve_P00387_3_CYB5R3.pdf</t>
  </si>
  <si>
    <t>Melting_Curves/meltCurve_P00390_5_GSR.pdf</t>
  </si>
  <si>
    <t>Melting_Curves/meltCurve_P00441_SOD1.pdf</t>
  </si>
  <si>
    <t>Melting_Curves/meltCurve_P00450_CP.pdf</t>
  </si>
  <si>
    <t>Melting_Curves/meltCurve_P00488_F13A1.pdf</t>
  </si>
  <si>
    <t>Melting_Curves/meltCurve_P00491_PNP.pdf</t>
  </si>
  <si>
    <t>Melting_Curves/meltCurve_P00558_PGK1.pdf</t>
  </si>
  <si>
    <t>Melting_Curves/meltCurve_P00709_LALBA.pdf</t>
  </si>
  <si>
    <t>Melting_Curves/meltCurve_P00734_F2.pdf</t>
  </si>
  <si>
    <t>Melting_Curves/meltCurve_P00736_C1R.pdf</t>
  </si>
  <si>
    <t>Melting_Curves/meltCurve_P00738_HP.pdf</t>
  </si>
  <si>
    <t>Melting_Curves/meltCurve_P00739_HPR.pdf</t>
  </si>
  <si>
    <t>Melting_Curves/meltCurve_P00740_F9.pdf</t>
  </si>
  <si>
    <t>Melting_Curves/meltCurve_P00742_F10.pdf</t>
  </si>
  <si>
    <t>Melting_Curves/meltCurve_P00747_PLG.pdf</t>
  </si>
  <si>
    <t>Melting_Curves/meltCurve_P00748_F12.pdf</t>
  </si>
  <si>
    <t>Melting_Curves/meltCurve_P00918_CA2.pdf</t>
  </si>
  <si>
    <t>Melting_Curves/meltCurve_P01008_SERPINC1.pdf</t>
  </si>
  <si>
    <t>Melting_Curves/meltCurve_P01009_SERPINA1.pdf</t>
  </si>
  <si>
    <t>Melting_Curves/meltCurve_P01019_AGT.pdf</t>
  </si>
  <si>
    <t>Melting_Curves/meltCurve_P01023_A2M.pdf</t>
  </si>
  <si>
    <t>Melting_Curves/meltCurve_P01024_C3.pdf</t>
  </si>
  <si>
    <t>Melting_Curves/meltCurve_P01031_C5.pdf</t>
  </si>
  <si>
    <t>Melting_Curves/meltCurve_P01034_CST3.pdf</t>
  </si>
  <si>
    <t>Melting_Curves/meltCurve_P01036_CST4.pdf</t>
  </si>
  <si>
    <t>Melting_Curves/meltCurve_P01042_KNG1.pdf</t>
  </si>
  <si>
    <t>Melting_Curves/meltCurve_P01042_2_KNG1.pdf</t>
  </si>
  <si>
    <t>Melting_Curves/meltCurve_P01137_TGFB1.pdf</t>
  </si>
  <si>
    <t>Melting_Curves/meltCurve_P01344_IGF2.pdf</t>
  </si>
  <si>
    <t>Melting_Curves/meltCurve_P01591_IGJ.pdf</t>
  </si>
  <si>
    <t>Melting_Curves/meltCurve_P01593_.pdf</t>
  </si>
  <si>
    <t>Melting_Curves/meltCurve_P01594_.pdf</t>
  </si>
  <si>
    <t>Melting_Curves/meltCurve_P01596_.pdf</t>
  </si>
  <si>
    <t>Melting_Curves/meltCurve_P01598_.pdf</t>
  </si>
  <si>
    <t>Melting_Curves/meltCurve_P01601_.pdf</t>
  </si>
  <si>
    <t>Melting_Curves/meltCurve_P01602_IGKV1_5.pdf</t>
  </si>
  <si>
    <t>Melting_Curves/meltCurve_P01603_.pdf</t>
  </si>
  <si>
    <t>Melting_Curves/meltCurve_P01605_.pdf</t>
  </si>
  <si>
    <t>Melting_Curves/meltCurve_P01608_.pdf</t>
  </si>
  <si>
    <t>Melting_Curves/meltCurve_P01609_.pdf</t>
  </si>
  <si>
    <t>Melting_Curves/meltCurve_P01610_.pdf</t>
  </si>
  <si>
    <t>Melting_Curves/meltCurve_P01611_.pdf</t>
  </si>
  <si>
    <t>Melting_Curves/meltCurve_P01612_.pdf</t>
  </si>
  <si>
    <t>Melting_Curves/meltCurve_P01613_.pdf</t>
  </si>
  <si>
    <t>Melting_Curves/meltCurve_P01615_.pdf</t>
  </si>
  <si>
    <t>Melting_Curves/meltCurve_P01617_.pdf</t>
  </si>
  <si>
    <t>Melting_Curves/meltCurve_P01619_.pdf</t>
  </si>
  <si>
    <t>Melting_Curves/meltCurve_P01620_.pdf</t>
  </si>
  <si>
    <t>Melting_Curves/meltCurve_P01621_.pdf</t>
  </si>
  <si>
    <t>Melting_Curves/meltCurve_P01623_.pdf</t>
  </si>
  <si>
    <t>Melting_Curves/meltCurve_P01624_.pdf</t>
  </si>
  <si>
    <t>Melting_Curves/meltCurve_P01625_.pdf</t>
  </si>
  <si>
    <t>Melting_Curves/meltCurve_P01699_.pdf</t>
  </si>
  <si>
    <t>Melting_Curves/meltCurve_P01700_.pdf</t>
  </si>
  <si>
    <t>Melting_Curves/meltCurve_P01701_.pdf</t>
  </si>
  <si>
    <t>Melting_Curves/meltCurve_P01702_.pdf</t>
  </si>
  <si>
    <t>Melting_Curves/meltCurve_P01703_.pdf</t>
  </si>
  <si>
    <t>Melting_Curves/meltCurve_P01705_.pdf</t>
  </si>
  <si>
    <t>Melting_Curves/meltCurve_P01707_.pdf</t>
  </si>
  <si>
    <t>Melting_Curves/meltCurve_P01708_.pdf</t>
  </si>
  <si>
    <t>Melting_Curves/meltCurve_P01714_.pdf</t>
  </si>
  <si>
    <t>Melting_Curves/meltCurve_P01717_.pdf</t>
  </si>
  <si>
    <t>Melting_Curves/meltCurve_P01719_.pdf</t>
  </si>
  <si>
    <t>Melting_Curves/meltCurve_P01743_.pdf</t>
  </si>
  <si>
    <t>Melting_Curves/meltCurve_P01763_.pdf</t>
  </si>
  <si>
    <t>Melting_Curves/meltCurve_P01764_.pdf</t>
  </si>
  <si>
    <t>Melting_Curves/meltCurve_P01765_.pdf</t>
  </si>
  <si>
    <t>Melting_Curves/meltCurve_P01766_.pdf</t>
  </si>
  <si>
    <t>Melting_Curves/meltCurve_P01767_.pdf</t>
  </si>
  <si>
    <t>Melting_Curves/meltCurve_P01770_.pdf</t>
  </si>
  <si>
    <t>Melting_Curves/meltCurve_P01771_.pdf</t>
  </si>
  <si>
    <t>Melting_Curves/meltCurve_P01772_.pdf</t>
  </si>
  <si>
    <t>Melting_Curves/meltCurve_P01775_.pdf</t>
  </si>
  <si>
    <t>Melting_Curves/meltCurve_P01778_.pdf</t>
  </si>
  <si>
    <t>Melting_Curves/meltCurve_P01780_.pdf</t>
  </si>
  <si>
    <t>Melting_Curves/meltCurve_P01781_.pdf</t>
  </si>
  <si>
    <t>Melting_Curves/meltCurve_P01824_.pdf</t>
  </si>
  <si>
    <t>Melting_Curves/meltCurve_P01833_PIGR.pdf</t>
  </si>
  <si>
    <t>Melting_Curves/meltCurve_P01834_IGKC.pdf</t>
  </si>
  <si>
    <t>Melting_Curves/meltCurve_P01854_IGHE.pdf</t>
  </si>
  <si>
    <t>Melting_Curves/meltCurve_P01857_IGHG1.pdf</t>
  </si>
  <si>
    <t>Melting_Curves/meltCurve_P01859_IGHG2.pdf</t>
  </si>
  <si>
    <t>Melting_Curves/meltCurve_P01860_IGHG3.pdf</t>
  </si>
  <si>
    <t>Melting_Curves/meltCurve_P01861_IGHG4.pdf</t>
  </si>
  <si>
    <t>Melting_Curves/meltCurve_P01871_IGHM.pdf</t>
  </si>
  <si>
    <t>Melting_Curves/meltCurve_P01876_IGHA1.pdf</t>
  </si>
  <si>
    <t>Melting_Curves/meltCurve_P01877_IGHA2.pdf</t>
  </si>
  <si>
    <t>Melting_Curves/meltCurve_P01880_IGHD.pdf</t>
  </si>
  <si>
    <t>Melting_Curves/meltCurve_P02042_HBD.pdf</t>
  </si>
  <si>
    <t>Melting_Curves/meltCurve_P02647_APOA1.pdf</t>
  </si>
  <si>
    <t>Melting_Curves/meltCurve_P02649_APOE.pdf</t>
  </si>
  <si>
    <t>Melting_Curves/meltCurve_P02652_APOA2.pdf</t>
  </si>
  <si>
    <t>Melting_Curves/meltCurve_P02671_FGA.pdf</t>
  </si>
  <si>
    <t>Melting_Curves/meltCurve_P02675_FGB.pdf</t>
  </si>
  <si>
    <t>Melting_Curves/meltCurve_P02679_2_FGG.pdf</t>
  </si>
  <si>
    <t>Melting_Curves/meltCurve_P02730_SLC4A1.pdf</t>
  </si>
  <si>
    <t>Melting_Curves/meltCurve_P02743_APCS.pdf</t>
  </si>
  <si>
    <t>Melting_Curves/meltCurve_P02745_C1QA.pdf</t>
  </si>
  <si>
    <t>Melting_Curves/meltCurve_P02747_C1QC.pdf</t>
  </si>
  <si>
    <t>Melting_Curves/meltCurve_P02748_C9.pdf</t>
  </si>
  <si>
    <t>Melting_Curves/meltCurve_P02749_APOH.pdf</t>
  </si>
  <si>
    <t>Melting_Curves/meltCurve_P02750_LRG1.pdf</t>
  </si>
  <si>
    <t>Melting_Curves/meltCurve_P02751_8_FN1.pdf</t>
  </si>
  <si>
    <t>Melting_Curves/meltCurve_P02760_AMBP.pdf</t>
  </si>
  <si>
    <t>Melting_Curves/meltCurve_P02763_ORM1.pdf</t>
  </si>
  <si>
    <t>Melting_Curves/meltCurve_P02765_AHSG.pdf</t>
  </si>
  <si>
    <t>Melting_Curves/meltCurve_P02766_TTR.pdf</t>
  </si>
  <si>
    <t>Melting_Curves/meltCurve_P02774_GC.pdf</t>
  </si>
  <si>
    <t>Melting_Curves/meltCurve_P02775_PPBP.pdf</t>
  </si>
  <si>
    <t>Melting_Curves/meltCurve_P02776_PF4.pdf</t>
  </si>
  <si>
    <t>Melting_Curves/meltCurve_P02787_TF.pdf</t>
  </si>
  <si>
    <t>Melting_Curves/meltCurve_P02790_HPX.pdf</t>
  </si>
  <si>
    <t>Melting_Curves/meltCurve_P03950_ANG.pdf</t>
  </si>
  <si>
    <t>Melting_Curves/meltCurve_P03951_F11.pdf</t>
  </si>
  <si>
    <t>Melting_Curves/meltCurve_P04003_C4BPA.pdf</t>
  </si>
  <si>
    <t>Melting_Curves/meltCurve_P04004_VTN.pdf</t>
  </si>
  <si>
    <t>Melting_Curves/meltCurve_P04040_CAT.pdf</t>
  </si>
  <si>
    <t>Melting_Curves/meltCurve_P04066_FUCA1.pdf</t>
  </si>
  <si>
    <t>Melting_Curves/meltCurve_P04114_APOB.pdf</t>
  </si>
  <si>
    <t>Melting_Curves/meltCurve_P04180_LCAT.pdf</t>
  </si>
  <si>
    <t>Melting_Curves/meltCurve_P04196_HRG.pdf</t>
  </si>
  <si>
    <t>Melting_Curves/meltCurve_P04206_.pdf</t>
  </si>
  <si>
    <t>Melting_Curves/meltCurve_P04207_.pdf</t>
  </si>
  <si>
    <t>Melting_Curves/meltCurve_P04208_.pdf</t>
  </si>
  <si>
    <t>Melting_Curves/meltCurve_P04209_.pdf</t>
  </si>
  <si>
    <t>Melting_Curves/meltCurve_P04211_.pdf</t>
  </si>
  <si>
    <t>Melting_Curves/meltCurve_P04217_A1BG.pdf</t>
  </si>
  <si>
    <t>Melting_Curves/meltCurve_P04217_2_A1BG.pdf</t>
  </si>
  <si>
    <t>Melting_Curves/meltCurve_P04275_VWF.pdf</t>
  </si>
  <si>
    <t>Melting_Curves/meltCurve_P04279_2_SEMG1.pdf</t>
  </si>
  <si>
    <t>Melting_Curves/meltCurve_P04406_2_GAPDH.pdf</t>
  </si>
  <si>
    <t>Melting_Curves/meltCurve_P04430_.pdf</t>
  </si>
  <si>
    <t>Melting_Curves/meltCurve_P04433_.pdf</t>
  </si>
  <si>
    <t>Melting_Curves/meltCurve_P04438_.pdf</t>
  </si>
  <si>
    <t>Melting_Curves/meltCurve_P04745_AMY1A.pdf</t>
  </si>
  <si>
    <t>Melting_Curves/meltCurve_P04792_HSPB1.pdf</t>
  </si>
  <si>
    <t>Melting_Curves/meltCurve_P05060_CHGB.pdf</t>
  </si>
  <si>
    <t>Melting_Curves/meltCurve_P05062_ALDOB.pdf</t>
  </si>
  <si>
    <t>Melting_Curves/meltCurve_P05106_ITGB3.pdf</t>
  </si>
  <si>
    <t>Melting_Curves/meltCurve_P05109_S100A8.pdf</t>
  </si>
  <si>
    <t>Melting_Curves/meltCurve_P05121_2_SERPINE1.pdf</t>
  </si>
  <si>
    <t>Melting_Curves/meltCurve_P05141_SLC25A5.pdf</t>
  </si>
  <si>
    <t>Melting_Curves/meltCurve_P05154_SERPINA5.pdf</t>
  </si>
  <si>
    <t>Melting_Curves/meltCurve_P05160_F13B.pdf</t>
  </si>
  <si>
    <t>Melting_Curves/meltCurve_P05362_ICAM1.pdf</t>
  </si>
  <si>
    <t>Melting_Curves/meltCurve_P05413_FABP3.pdf</t>
  </si>
  <si>
    <t>Melting_Curves/meltCurve_P05534_HLA_A.pdf</t>
  </si>
  <si>
    <t>Melting_Curves/meltCurve_P05543_SERPINA7.pdf</t>
  </si>
  <si>
    <t>Melting_Curves/meltCurve_P05546_SERPIND1.pdf</t>
  </si>
  <si>
    <t>Melting_Curves/meltCurve_P05556_ITGB1.pdf</t>
  </si>
  <si>
    <t>Melting_Curves/meltCurve_P05814_CSN2.pdf</t>
  </si>
  <si>
    <t>Melting_Curves/meltCurve_P05976_2_MYL1.pdf</t>
  </si>
  <si>
    <t>Melting_Curves/meltCurve_P06276_BCHE.pdf</t>
  </si>
  <si>
    <t>Melting_Curves/meltCurve_P06310_.pdf</t>
  </si>
  <si>
    <t>Melting_Curves/meltCurve_P06311_.pdf</t>
  </si>
  <si>
    <t>Melting_Curves/meltCurve_P06312_IGKV4_1.pdf</t>
  </si>
  <si>
    <t>Melting_Curves/meltCurve_P06314_.pdf</t>
  </si>
  <si>
    <t>Melting_Curves/meltCurve_P06317_.pdf</t>
  </si>
  <si>
    <t>Melting_Curves/meltCurve_P06318_.pdf</t>
  </si>
  <si>
    <t>Melting_Curves/meltCurve_P06331_.pdf</t>
  </si>
  <si>
    <t>Melting_Curves/meltCurve_P06396_2_GSN.pdf</t>
  </si>
  <si>
    <t>Melting_Curves/meltCurve_P06681_C2.pdf</t>
  </si>
  <si>
    <t>Melting_Curves/meltCurve_P06702_S100A9.pdf</t>
  </si>
  <si>
    <t>Melting_Curves/meltCurve_P06727_APOA4.pdf</t>
  </si>
  <si>
    <t>Melting_Curves/meltCurve_P06733_ENO1.pdf</t>
  </si>
  <si>
    <t>Melting_Curves/meltCurve_P06733_2_ENO1.pdf</t>
  </si>
  <si>
    <t>Melting_Curves/meltCurve_P06753_2_TPM3.pdf</t>
  </si>
  <si>
    <t>Melting_Curves/meltCurve_P06887_.pdf</t>
  </si>
  <si>
    <t>Melting_Curves/meltCurve_P07108_DBI.pdf</t>
  </si>
  <si>
    <t>Melting_Curves/meltCurve_P07195_LDHB.pdf</t>
  </si>
  <si>
    <t>Melting_Curves/meltCurve_P07203_GPX1.pdf</t>
  </si>
  <si>
    <t>Melting_Curves/meltCurve_P07225_PROS1.pdf</t>
  </si>
  <si>
    <t>Melting_Curves/meltCurve_P07237_P4HB.pdf</t>
  </si>
  <si>
    <t>Melting_Curves/meltCurve_P07307_3_ASGR2.pdf</t>
  </si>
  <si>
    <t>Melting_Curves/meltCurve_P07339_CTSD.pdf</t>
  </si>
  <si>
    <t>Melting_Curves/meltCurve_P07357_C8A.pdf</t>
  </si>
  <si>
    <t>Melting_Curves/meltCurve_P07358_C8B.pdf</t>
  </si>
  <si>
    <t>Melting_Curves/meltCurve_P07359_GP1BA.pdf</t>
  </si>
  <si>
    <t>Melting_Curves/meltCurve_P07360_C8G.pdf</t>
  </si>
  <si>
    <t>Melting_Curves/meltCurve_P07384_CAPN1.pdf</t>
  </si>
  <si>
    <t>Melting_Curves/meltCurve_P07498_CSN3.pdf</t>
  </si>
  <si>
    <t>Melting_Curves/meltCurve_P07737_PFN1.pdf</t>
  </si>
  <si>
    <t>Melting_Curves/meltCurve_P07900_HSP90AA1.pdf</t>
  </si>
  <si>
    <t>Melting_Curves/meltCurve_P07911_2_UMOD.pdf</t>
  </si>
  <si>
    <t>Melting_Curves/meltCurve_P08107_2_HSPA1A.pdf</t>
  </si>
  <si>
    <t>Melting_Curves/meltCurve_P08185_SERPINA6.pdf</t>
  </si>
  <si>
    <t>Melting_Curves/meltCurve_P08238_HSP90AB1.pdf</t>
  </si>
  <si>
    <t>Melting_Curves/meltCurve_P08294_SOD3.pdf</t>
  </si>
  <si>
    <t>Melting_Curves/meltCurve_P08493_MGP.pdf</t>
  </si>
  <si>
    <t>Melting_Curves/meltCurve_P08514_ITGA2B.pdf</t>
  </si>
  <si>
    <t>Melting_Curves/meltCurve_P08519_LPA.pdf</t>
  </si>
  <si>
    <t>Melting_Curves/meltCurve_P08567_PLEK.pdf</t>
  </si>
  <si>
    <t>Melting_Curves/meltCurve_P08571_CD14.pdf</t>
  </si>
  <si>
    <t>Melting_Curves/meltCurve_P08581_3_MET.pdf</t>
  </si>
  <si>
    <t>Melting_Curves/meltCurve_P08603_CFH.pdf</t>
  </si>
  <si>
    <t>Melting_Curves/meltCurve_P08697_SERPINF2.pdf</t>
  </si>
  <si>
    <t>Melting_Curves/meltCurve_P08758_ANXA5.pdf</t>
  </si>
  <si>
    <t>Melting_Curves/meltCurve_P09172_DBH.pdf</t>
  </si>
  <si>
    <t>Melting_Curves/meltCurve_P09486_SPARC.pdf</t>
  </si>
  <si>
    <t>Melting_Curves/meltCurve_P09493_4_TPM1.pdf</t>
  </si>
  <si>
    <t>Melting_Curves/meltCurve_P09619_PDGFRB.pdf</t>
  </si>
  <si>
    <t>Melting_Curves/meltCurve_P09871_C1S.pdf</t>
  </si>
  <si>
    <t>Melting_Curves/meltCurve_P0C0L4_C4A.pdf</t>
  </si>
  <si>
    <t>Melting_Curves/meltCurve_P0CG05_IGLC2.pdf</t>
  </si>
  <si>
    <t>Melting_Curves/meltCurve_P0DJI8_SAA1.pdf</t>
  </si>
  <si>
    <t>Melting_Curves/meltCurve_P0DJI9_SAA2.pdf</t>
  </si>
  <si>
    <t>Melting_Curves/meltCurve_P10124_SRGN.pdf</t>
  </si>
  <si>
    <t>Melting_Curves/meltCurve_P10451_5_SPP1.pdf</t>
  </si>
  <si>
    <t>Melting_Curves/meltCurve_P10599_TXN.pdf</t>
  </si>
  <si>
    <t>Melting_Curves/meltCurve_P10643_C7.pdf</t>
  </si>
  <si>
    <t>Melting_Curves/meltCurve_P10720_PF4V1.pdf</t>
  </si>
  <si>
    <t>Melting_Curves/meltCurve_P10721_3_KIT.pdf</t>
  </si>
  <si>
    <t>Melting_Curves/meltCurve_P10809_HSPD1.pdf</t>
  </si>
  <si>
    <t>Melting_Curves/meltCurve_P10909_4_CLU.pdf</t>
  </si>
  <si>
    <t>Melting_Curves/meltCurve_P11021_HSPA5.pdf</t>
  </si>
  <si>
    <t>Melting_Curves/meltCurve_P11142_HSPA8.pdf</t>
  </si>
  <si>
    <t>Melting_Curves/meltCurve_P11169_SLC2A3.pdf</t>
  </si>
  <si>
    <t>Melting_Curves/meltCurve_P11216_PYGB.pdf</t>
  </si>
  <si>
    <t>Melting_Curves/meltCurve_P11226_MBL2.pdf</t>
  </si>
  <si>
    <t>Melting_Curves/meltCurve_P11362_13_FGFR1.pdf</t>
  </si>
  <si>
    <t>Melting_Curves/meltCurve_P11597_2_CETP.pdf</t>
  </si>
  <si>
    <t>Melting_Curves/meltCurve_P11766_ADH5.pdf</t>
  </si>
  <si>
    <t>Melting_Curves/meltCurve_P12111_COL6A3.pdf</t>
  </si>
  <si>
    <t>Melting_Curves/meltCurve_P12259_F5.pdf</t>
  </si>
  <si>
    <t>Melting_Curves/meltCurve_P12814_2_ACTN1.pdf</t>
  </si>
  <si>
    <t>Melting_Curves/meltCurve_P12931_SRC.pdf</t>
  </si>
  <si>
    <t>Melting_Curves/meltCurve_P13073_COX4I1.pdf</t>
  </si>
  <si>
    <t>Melting_Curves/meltCurve_P13224_GP1BB.pdf</t>
  </si>
  <si>
    <t>Melting_Curves/meltCurve_P13591_NCAM1.pdf</t>
  </si>
  <si>
    <t>Melting_Curves/meltCurve_P13667_PDIA4.pdf</t>
  </si>
  <si>
    <t>Melting_Curves/meltCurve_P13671_C6.pdf</t>
  </si>
  <si>
    <t>Melting_Curves/meltCurve_P13796_LCP1.pdf</t>
  </si>
  <si>
    <t>Melting_Curves/meltCurve_P14151_SELL.pdf</t>
  </si>
  <si>
    <t>Melting_Curves/meltCurve_P14174_MIF.pdf</t>
  </si>
  <si>
    <t>Melting_Curves/meltCurve_P14209_3_CD99.pdf</t>
  </si>
  <si>
    <t>Melting_Curves/meltCurve_P14543_2_NID1.pdf</t>
  </si>
  <si>
    <t>Melting_Curves/meltCurve_P14618_PKM.pdf</t>
  </si>
  <si>
    <t>Melting_Curves/meltCurve_P14625_HSP90B1.pdf</t>
  </si>
  <si>
    <t>Melting_Curves/meltCurve_P14770_GP9.pdf</t>
  </si>
  <si>
    <t>Melting_Curves/meltCurve_P15144_ANPEP.pdf</t>
  </si>
  <si>
    <t>Melting_Curves/meltCurve_P15151_3_PVR.pdf</t>
  </si>
  <si>
    <t>Melting_Curves/meltCurve_P15169_CPN1.pdf</t>
  </si>
  <si>
    <t>Melting_Curves/meltCurve_P15289_2_ARSA.pdf</t>
  </si>
  <si>
    <t>Melting_Curves/meltCurve_P15291_2_B4GALT1.pdf</t>
  </si>
  <si>
    <t>Melting_Curves/meltCurve_P15328_FOLR1.pdf</t>
  </si>
  <si>
    <t>Melting_Curves/meltCurve_P15814_IGLL1.pdf</t>
  </si>
  <si>
    <t>Melting_Curves/meltCurve_P16035_TIMP2.pdf</t>
  </si>
  <si>
    <t>Melting_Curves/meltCurve_P16284_3_PECAM1.pdf</t>
  </si>
  <si>
    <t>Melting_Curves/meltCurve_P16615_5_ATP2A2.pdf</t>
  </si>
  <si>
    <t>Melting_Curves/meltCurve_P17301_ITGA2.pdf</t>
  </si>
  <si>
    <t>Melting_Curves/meltCurve_P17813_2_ENG.pdf</t>
  </si>
  <si>
    <t>Melting_Curves/meltCurve_P17936_IGFBP3.pdf</t>
  </si>
  <si>
    <t>Melting_Curves/meltCurve_P17987_TCP1.pdf</t>
  </si>
  <si>
    <t>Melting_Curves/meltCurve_P18054_ALOX12.pdf</t>
  </si>
  <si>
    <t>Melting_Curves/meltCurve_P18065_IGFBP2.pdf</t>
  </si>
  <si>
    <t>Melting_Curves/meltCurve_P18135_.pdf</t>
  </si>
  <si>
    <t>Melting_Curves/meltCurve_P18206_2_VCL.pdf</t>
  </si>
  <si>
    <t>Melting_Curves/meltCurve_P18428_LBP.pdf</t>
  </si>
  <si>
    <t>Melting_Curves/meltCurve_P18669_PGAM1.pdf</t>
  </si>
  <si>
    <t>Melting_Curves/meltCurve_P19320_VCAM1.pdf</t>
  </si>
  <si>
    <t>Melting_Curves/meltCurve_P19652_ORM2.pdf</t>
  </si>
  <si>
    <t>Melting_Curves/meltCurve_P19827_ITIH1.pdf</t>
  </si>
  <si>
    <t>Melting_Curves/meltCurve_P19835_CEL.pdf</t>
  </si>
  <si>
    <t>Melting_Curves/meltCurve_P20851_2_C4BPB.pdf</t>
  </si>
  <si>
    <t>Melting_Curves/meltCurve_P21291_CSRP1.pdf</t>
  </si>
  <si>
    <t>Melting_Curves/meltCurve_P21333_2_FLNA.pdf</t>
  </si>
  <si>
    <t>Melting_Curves/meltCurve_P21796_VDAC1.pdf</t>
  </si>
  <si>
    <t>Melting_Curves/meltCurve_P21964_2_COMT.pdf</t>
  </si>
  <si>
    <t>Melting_Curves/meltCurve_P22314_UBA1.pdf</t>
  </si>
  <si>
    <t>Melting_Curves/meltCurve_P22352_GPX3.pdf</t>
  </si>
  <si>
    <t>Melting_Curves/meltCurve_P22694_10_PRKACB.pdf</t>
  </si>
  <si>
    <t>Melting_Curves/meltCurve_P22792_CPN2.pdf</t>
  </si>
  <si>
    <t>Melting_Curves/meltCurve_P22891_PROZ.pdf</t>
  </si>
  <si>
    <t>Melting_Curves/meltCurve_P22897_MRC1.pdf</t>
  </si>
  <si>
    <t>Melting_Curves/meltCurve_P23083_.pdf</t>
  </si>
  <si>
    <t>Melting_Curves/meltCurve_P23142_FBLN1.pdf</t>
  </si>
  <si>
    <t>Melting_Curves/meltCurve_P23142_4_FBLN1.pdf</t>
  </si>
  <si>
    <t>Melting_Curves/meltCurve_P23219_3_PTGS1.pdf</t>
  </si>
  <si>
    <t>Melting_Curves/meltCurve_P23280_3_CA6.pdf</t>
  </si>
  <si>
    <t>Melting_Curves/meltCurve_P23284_PPIB.pdf</t>
  </si>
  <si>
    <t>Melting_Curves/meltCurve_P23470_2_PTPRG.pdf</t>
  </si>
  <si>
    <t>Melting_Curves/meltCurve_P23528_CFL1.pdf</t>
  </si>
  <si>
    <t>Melting_Curves/meltCurve_P24593_IGFBP5.pdf</t>
  </si>
  <si>
    <t>Melting_Curves/meltCurve_P24844_MYL9.pdf</t>
  </si>
  <si>
    <t>Melting_Curves/meltCurve_P25311_AZGP1.pdf</t>
  </si>
  <si>
    <t>Melting_Curves/meltCurve_P25788_2_PSMA3.pdf</t>
  </si>
  <si>
    <t>Melting_Curves/meltCurve_P26038_MSN.pdf</t>
  </si>
  <si>
    <t>Melting_Curves/meltCurve_P26447_S100A4.pdf</t>
  </si>
  <si>
    <t>Melting_Curves/meltCurve_P26641_EEF1G.pdf</t>
  </si>
  <si>
    <t>Melting_Curves/meltCurve_P27169_PON1.pdf</t>
  </si>
  <si>
    <t>Melting_Curves/meltCurve_P27348_YWHAQ.pdf</t>
  </si>
  <si>
    <t>Melting_Curves/meltCurve_P27797_CALR.pdf</t>
  </si>
  <si>
    <t>Melting_Curves/meltCurve_P27918_CFP.pdf</t>
  </si>
  <si>
    <t>Melting_Curves/meltCurve_P27930_2_IL1R2.pdf</t>
  </si>
  <si>
    <t>Melting_Curves/meltCurve_P29350_PTPN6.pdf</t>
  </si>
  <si>
    <t>Melting_Curves/meltCurve_P29622_SERPINA4.pdf</t>
  </si>
  <si>
    <t>Melting_Curves/meltCurve_P30041_PRDX6.pdf</t>
  </si>
  <si>
    <t>Melting_Curves/meltCurve_P30044_2_PRDX5.pdf</t>
  </si>
  <si>
    <t>Melting_Curves/meltCurve_P30086_PEBP1.pdf</t>
  </si>
  <si>
    <t>Melting_Curves/meltCurve_P30273_FCER1G.pdf</t>
  </si>
  <si>
    <t>Melting_Curves/meltCurve_P30740_SERPINB1.pdf</t>
  </si>
  <si>
    <t>Melting_Curves/meltCurve_P31146_CORO1A.pdf</t>
  </si>
  <si>
    <t>Melting_Curves/meltCurve_P31150_GDI1.pdf</t>
  </si>
  <si>
    <t>Melting_Curves/meltCurve_P31946_2_YWHAB.pdf</t>
  </si>
  <si>
    <t>Melting_Curves/meltCurve_P31947_2_SFN.pdf</t>
  </si>
  <si>
    <t>Melting_Curves/meltCurve_P32119_PRDX2.pdf</t>
  </si>
  <si>
    <t>Melting_Curves/meltCurve_P33908_MAN1A1.pdf</t>
  </si>
  <si>
    <t>Melting_Curves/meltCurve_P34096_RNASE4.pdf</t>
  </si>
  <si>
    <t>Melting_Curves/meltCurve_P35542_SAA4.pdf</t>
  </si>
  <si>
    <t>Melting_Curves/meltCurve_P35555_FBN1.pdf</t>
  </si>
  <si>
    <t>Melting_Curves/meltCurve_P35579_MYH9.pdf</t>
  </si>
  <si>
    <t>Melting_Curves/meltCurve_P35858_IGFALS.pdf</t>
  </si>
  <si>
    <t>Melting_Curves/meltCurve_P36222_CHI3L1.pdf</t>
  </si>
  <si>
    <t>Melting_Curves/meltCurve_P36871_PGM1.pdf</t>
  </si>
  <si>
    <t>Melting_Curves/meltCurve_P36955_SERPINF1.pdf</t>
  </si>
  <si>
    <t>Melting_Curves/meltCurve_P36959_GMPR.pdf</t>
  </si>
  <si>
    <t>Melting_Curves/meltCurve_P36980_2_CFHR2.pdf</t>
  </si>
  <si>
    <t>Melting_Curves/meltCurve_P37802_TAGLN2.pdf</t>
  </si>
  <si>
    <t>Melting_Curves/meltCurve_P37837_TALDO1.pdf</t>
  </si>
  <si>
    <t>Melting_Curves/meltCurve_P40197_GP5.pdf</t>
  </si>
  <si>
    <t>Melting_Curves/meltCurve_P40925_MDH1.pdf</t>
  </si>
  <si>
    <t>Melting_Curves/meltCurve_P41226_UBA7.pdf</t>
  </si>
  <si>
    <t>Melting_Curves/meltCurve_P41240_CSK.pdf</t>
  </si>
  <si>
    <t>Melting_Curves/meltCurve_P42126_2_ECI1.pdf</t>
  </si>
  <si>
    <t>Melting_Curves/meltCurve_P43121_MCAM.pdf</t>
  </si>
  <si>
    <t>Melting_Curves/meltCurve_P43405_2_SYK.pdf</t>
  </si>
  <si>
    <t>Melting_Curves/meltCurve_P43652_AFM.pdf</t>
  </si>
  <si>
    <t>Melting_Curves/meltCurve_P45974_2_USP5.pdf</t>
  </si>
  <si>
    <t>Melting_Curves/meltCurve_P46109_CRKL.pdf</t>
  </si>
  <si>
    <t>Melting_Curves/meltCurve_P47710_2_CSN1S1.pdf</t>
  </si>
  <si>
    <t>Melting_Curves/meltCurve_P47755_CAPZA2.pdf</t>
  </si>
  <si>
    <t>Melting_Curves/meltCurve_P47989_XDH.pdf</t>
  </si>
  <si>
    <t>Melting_Curves/meltCurve_P48059_LIMS1.pdf</t>
  </si>
  <si>
    <t>Melting_Curves/meltCurve_P48357_5_LEPR.pdf</t>
  </si>
  <si>
    <t>Melting_Curves/meltCurve_P48740_MASP1.pdf</t>
  </si>
  <si>
    <t>Melting_Curves/meltCurve_P48740_2_MASP1.pdf</t>
  </si>
  <si>
    <t>Melting_Curves/meltCurve_P49327_FASN.pdf</t>
  </si>
  <si>
    <t>Melting_Curves/meltCurve_P50552_VASP.pdf</t>
  </si>
  <si>
    <t>Melting_Curves/meltCurve_P51148_RAB5C.pdf</t>
  </si>
  <si>
    <t>Melting_Curves/meltCurve_P51149_RAB7A.pdf</t>
  </si>
  <si>
    <t>Melting_Curves/meltCurve_P51884_LUM.pdf</t>
  </si>
  <si>
    <t>Melting_Curves/meltCurve_P52306_6_RAP1GDS1.pdf</t>
  </si>
  <si>
    <t>Melting_Curves/meltCurve_P52907_CAPZA1.pdf</t>
  </si>
  <si>
    <t>Melting_Curves/meltCurve_P55072_VCP.pdf</t>
  </si>
  <si>
    <t>Melting_Curves/meltCurve_P55290_CDH13.pdf</t>
  </si>
  <si>
    <t>Melting_Curves/meltCurve_P55957_BID.pdf</t>
  </si>
  <si>
    <t>Melting_Curves/meltCurve_P59190_RAB15.pdf</t>
  </si>
  <si>
    <t>Melting_Curves/meltCurve_P60174_1_TPI1.pdf</t>
  </si>
  <si>
    <t>Melting_Curves/meltCurve_P60953_CDC42.pdf</t>
  </si>
  <si>
    <t>Melting_Curves/meltCurve_P60981_2_DSTN.pdf</t>
  </si>
  <si>
    <t>Melting_Curves/meltCurve_P61026_RAB10.pdf</t>
  </si>
  <si>
    <t>Melting_Curves/meltCurve_P61088_UBE2N.pdf</t>
  </si>
  <si>
    <t>Melting_Curves/meltCurve_P61160_ACTR2.pdf</t>
  </si>
  <si>
    <t>Melting_Curves/meltCurve_P61224_3_RAP1B.pdf</t>
  </si>
  <si>
    <t>Melting_Curves/meltCurve_P61626_LYZ.pdf</t>
  </si>
  <si>
    <t>Melting_Curves/meltCurve_P61981_YWHAG.pdf</t>
  </si>
  <si>
    <t>Melting_Curves/meltCurve_P62258_2_YWHAE.pdf</t>
  </si>
  <si>
    <t>Melting_Curves/meltCurve_P62310_LSM3.pdf</t>
  </si>
  <si>
    <t>Melting_Curves/meltCurve_P62937_PPIA.pdf</t>
  </si>
  <si>
    <t>Melting_Curves/meltCurve_P62942_FKBP1A.pdf</t>
  </si>
  <si>
    <t>Melting_Curves/meltCurve_P63000_RAC1.pdf</t>
  </si>
  <si>
    <t>Melting_Curves/meltCurve_P63104_YWHAZ.pdf</t>
  </si>
  <si>
    <t>Melting_Curves/meltCurve_P63261_ACTG1.pdf</t>
  </si>
  <si>
    <t>Melting_Curves/meltCurve_P67936_TPM4.pdf</t>
  </si>
  <si>
    <t>Melting_Curves/meltCurve_P67936_2_TPM4.pdf</t>
  </si>
  <si>
    <t>Melting_Curves/meltCurve_P68036_2_UBE2L3.pdf</t>
  </si>
  <si>
    <t>Melting_Curves/meltCurve_P68133_ACTA1.pdf</t>
  </si>
  <si>
    <t>Melting_Curves/meltCurve_P68363_TUBA1B.pdf</t>
  </si>
  <si>
    <t>Melting_Curves/meltCurve_P68371_TUBB4B.pdf</t>
  </si>
  <si>
    <t>Melting_Curves/meltCurve_P68871_HBB.pdf</t>
  </si>
  <si>
    <t>Melting_Curves/meltCurve_P78356_PIP4K2B.pdf</t>
  </si>
  <si>
    <t>Melting_Curves/meltCurve_P78417_GSTO1.pdf</t>
  </si>
  <si>
    <t>Melting_Curves/meltCurve_P78563_2_ADARB1.pdf</t>
  </si>
  <si>
    <t>Melting_Curves/meltCurve_P80108_GPLD1.pdf</t>
  </si>
  <si>
    <t>Melting_Curves/meltCurve_P80723_BASP1.pdf</t>
  </si>
  <si>
    <t>Melting_Curves/meltCurve_P80748_.pdf</t>
  </si>
  <si>
    <t>Melting_Curves/meltCurve_P81605_DCD.pdf</t>
  </si>
  <si>
    <t>Melting_Curves/meltCurve_P98160_HSPG2.pdf</t>
  </si>
  <si>
    <t>Melting_Curves/meltCurve_Q00610_2_CLTC.pdf</t>
  </si>
  <si>
    <t>Melting_Curves/meltCurve_Q01518_2_CAP1.pdf</t>
  </si>
  <si>
    <t>Melting_Curves/meltCurve_Q01813_2_PFKP.pdf</t>
  </si>
  <si>
    <t>Melting_Curves/meltCurve_Q02383_SEMG2.pdf</t>
  </si>
  <si>
    <t>Melting_Curves/meltCurve_Q02818_NUCB1.pdf</t>
  </si>
  <si>
    <t>Melting_Curves/meltCurve_Q02985_2_CFHR3.pdf</t>
  </si>
  <si>
    <t>Melting_Curves/meltCurve_Q04756_HGFAC.pdf</t>
  </si>
  <si>
    <t>Melting_Curves/meltCurve_Q04917_YWHAH.pdf</t>
  </si>
  <si>
    <t>Melting_Curves/meltCurve_Q06033_2_ITIH3.pdf</t>
  </si>
  <si>
    <t>Melting_Curves/meltCurve_Q06830_PRDX1.pdf</t>
  </si>
  <si>
    <t>Melting_Curves/meltCurve_Q07507_DPT.pdf</t>
  </si>
  <si>
    <t>Melting_Curves/meltCurve_Q07954_LRP1.pdf</t>
  </si>
  <si>
    <t>Melting_Curves/meltCurve_Q07960_ARHGAP1.pdf</t>
  </si>
  <si>
    <t>Melting_Curves/meltCurve_Q08380_LGALS3BP.pdf</t>
  </si>
  <si>
    <t>Melting_Curves/meltCurve_Q0ZGT2_4_NEXN.pdf</t>
  </si>
  <si>
    <t>Melting_Curves/meltCurve_Q10567_4_AP1B1.pdf</t>
  </si>
  <si>
    <t>Melting_Curves/meltCurve_Q12805_2_EFEMP1.pdf</t>
  </si>
  <si>
    <t>Melting_Curves/meltCurve_Q12841_FSTL1.pdf</t>
  </si>
  <si>
    <t>Melting_Curves/meltCurve_Q12860_2_CNTN1.pdf</t>
  </si>
  <si>
    <t>Melting_Curves/meltCurve_Q12907_LMAN2.pdf</t>
  </si>
  <si>
    <t>Melting_Curves/meltCurve_Q12913_2_PTPRJ.pdf</t>
  </si>
  <si>
    <t>Melting_Curves/meltCurve_Q13045_2_FLII.pdf</t>
  </si>
  <si>
    <t>Melting_Curves/meltCurve_Q13103_SPP2.pdf</t>
  </si>
  <si>
    <t>Melting_Curves/meltCurve_Q13201_MMRN1.pdf</t>
  </si>
  <si>
    <t>Melting_Curves/meltCurve_Q13410_BTN1A1.pdf</t>
  </si>
  <si>
    <t>Melting_Curves/meltCurve_Q13418_ILK.pdf</t>
  </si>
  <si>
    <t>Melting_Curves/meltCurve_Q13429_IGF_I.pdf</t>
  </si>
  <si>
    <t>Melting_Curves/meltCurve_Q13442_PDAP1.pdf</t>
  </si>
  <si>
    <t>Melting_Curves/meltCurve_Q13477_2_MADCAM1.pdf</t>
  </si>
  <si>
    <t>Melting_Curves/meltCurve_Q13586_STIM1.pdf</t>
  </si>
  <si>
    <t>Melting_Curves/meltCurve_Q13637_RAB32.pdf</t>
  </si>
  <si>
    <t>Melting_Curves/meltCurve_Q13642_1_FHL1.pdf</t>
  </si>
  <si>
    <t>Melting_Curves/meltCurve_Q13740_2_ALCAM.pdf</t>
  </si>
  <si>
    <t>Melting_Curves/meltCurve_Q13884_2_SNTB1.pdf</t>
  </si>
  <si>
    <t>Melting_Curves/meltCurve_Q14126_DSG2.pdf</t>
  </si>
  <si>
    <t>Melting_Curves/meltCurve_Q14247_3_CTTN.pdf</t>
  </si>
  <si>
    <t>Melting_Curves/meltCurve_Q14520_2_HABP2.pdf</t>
  </si>
  <si>
    <t>Melting_Curves/meltCurve_Q14624_ITIH4.pdf</t>
  </si>
  <si>
    <t>Melting_Curves/meltCurve_Q14766_LTBP1.pdf</t>
  </si>
  <si>
    <t>Melting_Curves/meltCurve_Q15056_2_EIF4H.pdf</t>
  </si>
  <si>
    <t>Melting_Curves/meltCurve_Q15113_PCOLCE.pdf</t>
  </si>
  <si>
    <t>Melting_Curves/meltCurve_Q15166_PON3.pdf</t>
  </si>
  <si>
    <t>Melting_Curves/meltCurve_Q15181_PPA1.pdf</t>
  </si>
  <si>
    <t>Melting_Curves/meltCurve_Q15365_PCBP1.pdf</t>
  </si>
  <si>
    <t>Melting_Curves/meltCurve_Q15404_RSU1.pdf</t>
  </si>
  <si>
    <t>Melting_Curves/meltCurve_Q15485_FCN2.pdf</t>
  </si>
  <si>
    <t>Melting_Curves/meltCurve_Q15555_4_MAPRE2.pdf</t>
  </si>
  <si>
    <t>Melting_Curves/meltCurve_Q15828_CST6.pdf</t>
  </si>
  <si>
    <t>Melting_Curves/meltCurve_Q15833_2_STXBP2.pdf</t>
  </si>
  <si>
    <t>Melting_Curves/meltCurve_Q15848_ADIPOQ.pdf</t>
  </si>
  <si>
    <t>Melting_Curves/meltCurve_Q16270_2_IGFBP7.pdf</t>
  </si>
  <si>
    <t>Melting_Curves/meltCurve_Q16555_2_DPYSL2.pdf</t>
  </si>
  <si>
    <t>Melting_Curves/meltCurve_Q16610_ECM1.pdf</t>
  </si>
  <si>
    <t>Melting_Curves/meltCurve_Q16643_DBN1.pdf</t>
  </si>
  <si>
    <t>Melting_Curves/meltCurve_Q16706_MAN2A1.pdf</t>
  </si>
  <si>
    <t>Melting_Curves/meltCurve_Q16799_RTN1.pdf</t>
  </si>
  <si>
    <t>Melting_Curves/meltCurve_Q16853_AOC3.pdf</t>
  </si>
  <si>
    <t>Melting_Curves/meltCurve_Q27J81_2_INF2.pdf</t>
  </si>
  <si>
    <t>Melting_Curves/meltCurve_Q29940_HLA_B.pdf</t>
  </si>
  <si>
    <t>Melting_Curves/meltCurve_Q32MZ4_3_LRRFIP1.pdf</t>
  </si>
  <si>
    <t>Melting_Curves/meltCurve_Q3KNW1_SNAI3.pdf</t>
  </si>
  <si>
    <t>Melting_Curves/meltCurve_Q3ZCW2_LGALSL.pdf</t>
  </si>
  <si>
    <t>Melting_Curves/meltCurve_Q59FP8_NEO1.pdf</t>
  </si>
  <si>
    <t>Melting_Curves/meltCurve_Q5FBY0_ACPP.pdf</t>
  </si>
  <si>
    <t>Melting_Curves/meltCurve_Q5H9A7_TIMP1.pdf</t>
  </si>
  <si>
    <t>Melting_Curves/meltCurve_Q5JP53_TUBB.pdf</t>
  </si>
  <si>
    <t>Melting_Curves/meltCurve_Q5JR08_RHOC.pdf</t>
  </si>
  <si>
    <t>Melting_Curves/meltCurve_Q5JSH3_4_WDR44.pdf</t>
  </si>
  <si>
    <t>Melting_Curves/meltCurve_Q5JV99_STK24.pdf</t>
  </si>
  <si>
    <t>Melting_Curves/meltCurve_Q5JZH0_CTSA.pdf</t>
  </si>
  <si>
    <t>Melting_Curves/meltCurve_Q5QNZ2_ATP5F1.pdf</t>
  </si>
  <si>
    <t>Melting_Curves/meltCurve_Q5SQ65_LY6G6D.pdf</t>
  </si>
  <si>
    <t>Melting_Curves/meltCurve_Q5SQU3_PRKG1.pdf</t>
  </si>
  <si>
    <t>Melting_Curves/meltCurve_Q5SRP5_APOM.pdf</t>
  </si>
  <si>
    <t>Melting_Curves/meltCurve_Q5SZF2_PRUNE.pdf</t>
  </si>
  <si>
    <t>Melting_Curves/meltCurve_Q5T123_SH3BGRL3.pdf</t>
  </si>
  <si>
    <t>Melting_Curves/meltCurve_Q5T1M5_2_FKBP15.pdf</t>
  </si>
  <si>
    <t>Melting_Curves/meltCurve_Q5T457_ANKRD2.pdf</t>
  </si>
  <si>
    <t>Melting_Curves/meltCurve_Q5T5P2_2_KIAA1217.pdf</t>
  </si>
  <si>
    <t>Melting_Curves/meltCurve_Q5T749_KPRP.pdf</t>
  </si>
  <si>
    <t>Melting_Curves/meltCurve_Q5T949_PPP2R4.pdf</t>
  </si>
  <si>
    <t>Melting_Curves/meltCurve_Q5T985_ITIH2.pdf</t>
  </si>
  <si>
    <t>Melting_Curves/meltCurve_Q5VTE0_EEF1A1P5.pdf</t>
  </si>
  <si>
    <t>Melting_Curves/meltCurve_Q5VVP7_CRP.pdf</t>
  </si>
  <si>
    <t>Melting_Curves/meltCurve_Q5VXH5_PRAMEF7.pdf</t>
  </si>
  <si>
    <t>Melting_Curves/meltCurve_Q5VY30_RBP4.pdf</t>
  </si>
  <si>
    <t>Melting_Curves/meltCurve_Q5VYL6_CFHR5.pdf</t>
  </si>
  <si>
    <t>Melting_Curves/meltCurve_Q5VZC3_FBP1.pdf</t>
  </si>
  <si>
    <t>Melting_Curves/meltCurve_Q5VZR0_GLIPR2.pdf</t>
  </si>
  <si>
    <t>Melting_Curves/meltCurve_Q6AWB1_DKFZp686E0752.pdf</t>
  </si>
  <si>
    <t>Melting_Curves/meltCurve_Q6EMK4_VASN.pdf</t>
  </si>
  <si>
    <t>Melting_Curves/meltCurve_Q6IMJ5_OLFM1.pdf</t>
  </si>
  <si>
    <t>Melting_Curves/meltCurve_Q6PID9_ACAN.pdf</t>
  </si>
  <si>
    <t>Melting_Curves/meltCurve_Q6PIK3_RAB4B.pdf</t>
  </si>
  <si>
    <t>Melting_Curves/meltCurve_Q6Q788_APOA5.pdf</t>
  </si>
  <si>
    <t>Melting_Curves/meltCurve_Q6UWQ7_2_IGFL2.pdf</t>
  </si>
  <si>
    <t>Melting_Curves/meltCurve_Q6UX71_PLXDC2.pdf</t>
  </si>
  <si>
    <t>Melting_Curves/meltCurve_Q6UXB8_2_PI16.pdf</t>
  </si>
  <si>
    <t>Melting_Curves/meltCurve_Q6UY14_2_ADAMTSL4.pdf</t>
  </si>
  <si>
    <t>Melting_Curves/meltCurve_Q6WN34_2_CHRDL2.pdf</t>
  </si>
  <si>
    <t>Melting_Curves/meltCurve_Q6YHK3_2_CD109.pdf</t>
  </si>
  <si>
    <t>Melting_Curves/meltCurve_Q6ZN40_TPM1.pdf</t>
  </si>
  <si>
    <t>Melting_Curves/meltCurve_Q6ZR19_PTPRB.pdf</t>
  </si>
  <si>
    <t>Melting_Curves/meltCurve_Q70J99_UNC13D.pdf</t>
  </si>
  <si>
    <t>Melting_Curves/meltCurve_Q76LX8_3_ADAMTS13.pdf</t>
  </si>
  <si>
    <t>Melting_Curves/meltCurve_Q86SQ4_2_GPR126.pdf</t>
  </si>
  <si>
    <t>Melting_Curves/meltCurve_Q86U17_SERPINA11.pdf</t>
  </si>
  <si>
    <t>Melting_Curves/meltCurve_Q86UN3_RTN4RL2.pdf</t>
  </si>
  <si>
    <t>Melting_Curves/meltCurve_Q86UX7_2_FERMT3.pdf</t>
  </si>
  <si>
    <t>Melting_Curves/meltCurve_Q86UY0_TXNDC5.pdf</t>
  </si>
  <si>
    <t>Melting_Curves/meltCurve_Q86VP6_CAND1.pdf</t>
  </si>
  <si>
    <t>Melting_Curves/meltCurve_Q8IYJ9_DUSP3.pdf</t>
  </si>
  <si>
    <t>Melting_Curves/meltCurve_Q8N392_2_ARHGAP18.pdf</t>
  </si>
  <si>
    <t>Melting_Curves/meltCurve_Q8N6C8_LILRA3.pdf</t>
  </si>
  <si>
    <t>Melting_Curves/meltCurve_Q8NBJ4_2_GOLM1.pdf</t>
  </si>
  <si>
    <t>Melting_Curves/meltCurve_Q8NBP7_PCSK9.pdf</t>
  </si>
  <si>
    <t>Melting_Curves/meltCurve_Q8NH02_OR2T29.pdf</t>
  </si>
  <si>
    <t>Melting_Curves/meltCurve_Q8TC12_3_RDH11.pdf</t>
  </si>
  <si>
    <t>Melting_Curves/meltCurve_Q8TDL5_2_BPIFB1.pdf</t>
  </si>
  <si>
    <t>Melting_Curves/meltCurve_Q8TDY8_IGDCC4.pdf</t>
  </si>
  <si>
    <t>Melting_Curves/meltCurve_Q8TEA8_DTD1.pdf</t>
  </si>
  <si>
    <t>Melting_Curves/meltCurve_Q92619_HMHA1.pdf</t>
  </si>
  <si>
    <t>Melting_Curves/meltCurve_Q92686_NRGN.pdf</t>
  </si>
  <si>
    <t>Melting_Curves/meltCurve_Q92820_GGH.pdf</t>
  </si>
  <si>
    <t>Melting_Curves/meltCurve_Q92876_KLK6.pdf</t>
  </si>
  <si>
    <t>Melting_Curves/meltCurve_Q92954_3_PRG4.pdf</t>
  </si>
  <si>
    <t>Melting_Curves/meltCurve_Q93084_4_ATP2A3.pdf</t>
  </si>
  <si>
    <t>Melting_Curves/meltCurve_Q96CX2_KCTD12.pdf</t>
  </si>
  <si>
    <t>Melting_Curves/meltCurve_Q96IY4_CPB2.pdf</t>
  </si>
  <si>
    <t>Melting_Curves/meltCurve_Q96KN2_CNDP1.pdf</t>
  </si>
  <si>
    <t>Melting_Curves/meltCurve_Q96KP4_2_CNDP2.pdf</t>
  </si>
  <si>
    <t>Melting_Curves/meltCurve_Q96PD5_PGLYRP2.pdf</t>
  </si>
  <si>
    <t>Melting_Curves/meltCurve_Q99969_RARRES2.pdf</t>
  </si>
  <si>
    <t>Melting_Curves/meltCurve_Q99972_MYOC.pdf</t>
  </si>
  <si>
    <t>Melting_Curves/meltCurve_Q9BR76_CORO1B.pdf</t>
  </si>
  <si>
    <t>Melting_Curves/meltCurve_Q9BS26_ERP44.pdf</t>
  </si>
  <si>
    <t>Melting_Curves/meltCurve_Q9BUN1_2_MENT.pdf</t>
  </si>
  <si>
    <t>Melting_Curves/meltCurve_Q9BVC6_TMEM109.pdf</t>
  </si>
  <si>
    <t>Melting_Curves/meltCurve_Q9BWP8_8_COLEC11.pdf</t>
  </si>
  <si>
    <t>Melting_Curves/meltCurve_Q9BXP2_2_SLC12A9.pdf</t>
  </si>
  <si>
    <t>Melting_Curves/meltCurve_Q9BYE9_CDHR2.pdf</t>
  </si>
  <si>
    <t>Melting_Curves/meltCurve_Q9BYJ0_FGFBP2.pdf</t>
  </si>
  <si>
    <t>Melting_Curves/meltCurve_Q9H497_3_TOR3A.pdf</t>
  </si>
  <si>
    <t>Melting_Curves/meltCurve_Q9H4M9_EHD1.pdf</t>
  </si>
  <si>
    <t>Melting_Curves/meltCurve_Q9H6X2_3_ANTXR1.pdf</t>
  </si>
  <si>
    <t>Melting_Curves/meltCurve_Q9H8L6_MMRN2.pdf</t>
  </si>
  <si>
    <t>Melting_Curves/meltCurve_Q9H8S9_MOB1A.pdf</t>
  </si>
  <si>
    <t>Melting_Curves/meltCurve_Q9H939_PSTPIP2.pdf</t>
  </si>
  <si>
    <t>Melting_Curves/meltCurve_Q9HAV0_GNB4.pdf</t>
  </si>
  <si>
    <t>Melting_Curves/meltCurve_Q9HBI1_3_PARVB.pdf</t>
  </si>
  <si>
    <t>Melting_Curves/meltCurve_Q9HBR0_SLC38A10.pdf</t>
  </si>
  <si>
    <t>Melting_Curves/meltCurve_Q9HCU0_CD248.pdf</t>
  </si>
  <si>
    <t>Melting_Curves/meltCurve_Q9NPH3_2_IL1RAP.pdf</t>
  </si>
  <si>
    <t>Melting_Curves/meltCurve_Q9NPY3_CD93.pdf</t>
  </si>
  <si>
    <t>Melting_Curves/meltCurve_Q9NQ79_2_CRTAC1.pdf</t>
  </si>
  <si>
    <t>Melting_Curves/meltCurve_Q9NW21_FAM49B.pdf</t>
  </si>
  <si>
    <t>Melting_Curves/meltCurve_Q9NX62_IMPAD1.pdf</t>
  </si>
  <si>
    <t>Melting_Curves/meltCurve_Q9NY97_2_B3GNT2.pdf</t>
  </si>
  <si>
    <t>Melting_Curves/meltCurve_Q9NYU2_2_UGGT1.pdf</t>
  </si>
  <si>
    <t>Melting_Curves/meltCurve_Q9NZ08_ERAP1.pdf</t>
  </si>
  <si>
    <t>Melting_Curves/meltCurve_Q9NZN3_EHD3.pdf</t>
  </si>
  <si>
    <t>Melting_Curves/meltCurve_Q9NZP8_C1RL.pdf</t>
  </si>
  <si>
    <t>Melting_Curves/meltCurve_Q9P232_CNTN3.pdf</t>
  </si>
  <si>
    <t>Melting_Curves/meltCurve_Q9UDY2_3_TJP2.pdf</t>
  </si>
  <si>
    <t>Melting_Curves/meltCurve_Q9UEU0_2_VTI1B.pdf</t>
  </si>
  <si>
    <t>Melting_Curves/meltCurve_Q9UL25_RAB21.pdf</t>
  </si>
  <si>
    <t>Melting_Curves/meltCurve_Q9UL46_PSME2.pdf</t>
  </si>
  <si>
    <t>Melting_Curves/meltCurve_Q9ULI3_2_HEG1.pdf</t>
  </si>
  <si>
    <t>Melting_Curves/meltCurve_Q9ULV4_CORO1C.pdf</t>
  </si>
  <si>
    <t>Melting_Curves/meltCurve_Q9UM47_NOTCH3.pdf</t>
  </si>
  <si>
    <t>Melting_Curves/meltCurve_Q9UMX0_2_UBQLN1.pdf</t>
  </si>
  <si>
    <t>Melting_Curves/meltCurve_Q9UNN8_PROCR.pdf</t>
  </si>
  <si>
    <t>Melting_Curves/meltCurve_Q9UNW1_MINPP1.pdf</t>
  </si>
  <si>
    <t>Melting_Curves/meltCurve_Q9Y490_TLN1.pdf</t>
  </si>
  <si>
    <t>Melting_Curves/meltCurve_Q9Y4D1_3_DAAM1.pdf</t>
  </si>
  <si>
    <t>Melting_Curves/meltCurve_Q9Y5C1_ANGPTL3.pdf</t>
  </si>
  <si>
    <t>Melting_Curves/meltCurve_Q9Y5Y7_LYVE1.pdf</t>
  </si>
  <si>
    <t>Melting_Curves/meltCurve_Q9Y608_2_LRRFIP2.pdf</t>
  </si>
  <si>
    <t>Melting_Curves/meltCurve_Q9Y613_FHOD1.pdf</t>
  </si>
  <si>
    <t>Melting_Curves/meltCurve_Q9Y696_CLIC4.pdf</t>
  </si>
  <si>
    <t>Melting_Curves/meltCurve_Q9Y6C2_EMILIN1.pdf</t>
  </si>
  <si>
    <t>Melting_Curves/meltCurve_Q9Y6R7_FCGBP.pdf</t>
  </si>
  <si>
    <t>Melting_Curves/meltCurve_Q9Y6W5_WASF2.pdf</t>
  </si>
  <si>
    <t>Melting_Curves/meltCurve_R4GMU1_H6PD.pdf</t>
  </si>
  <si>
    <t>Yes</t>
  </si>
  <si>
    <t>No</t>
  </si>
  <si>
    <t>Ig lambda-7 chain C region</t>
  </si>
  <si>
    <t>ADP-sugar pyrophosphatase</t>
  </si>
  <si>
    <t>Putative V-set and immunoglobulin domain-containing-like protein IGHV4OR15-8</t>
  </si>
  <si>
    <t>Putative V-set and immunoglobulin domain-containing-like protein IGHV1OR21-1</t>
  </si>
  <si>
    <t>Transmembrane protein 212</t>
  </si>
  <si>
    <t>CD9 antigen</t>
  </si>
  <si>
    <t>Bone marrow proteoglycan</t>
  </si>
  <si>
    <t>Extracellular signal-regulated kinase-2 splice variant</t>
  </si>
  <si>
    <t>Tubulin alpha-4A chain</t>
  </si>
  <si>
    <t>Fatty acid-binding protein, liver</t>
  </si>
  <si>
    <t>Cadherin-2</t>
  </si>
  <si>
    <t>Glutathione S-transferase P</t>
  </si>
  <si>
    <t>Uncharacterized protein</t>
  </si>
  <si>
    <t>Flotillin-1 (Fragment)</t>
  </si>
  <si>
    <t>Protein C6orf25</t>
  </si>
  <si>
    <t>Complement C4 beta chain</t>
  </si>
  <si>
    <t>Tenascin-X</t>
  </si>
  <si>
    <t>Apolipoprotein C-III</t>
  </si>
  <si>
    <t>Capping protein (Actin filament) muscle Z-line, beta, isoform CRA_a</t>
  </si>
  <si>
    <t>Complement factor H-related protein 1</t>
  </si>
  <si>
    <t>Complement factor H-related protein 4</t>
  </si>
  <si>
    <t>Trypsin-3 (Fragment)</t>
  </si>
  <si>
    <t>Phospholipid transfer protein</t>
  </si>
  <si>
    <t>Superoxide dismutase</t>
  </si>
  <si>
    <t>Na(+)/H(+) exchange regulatory cofactor NHE-RF1</t>
  </si>
  <si>
    <t>Drebrin-like protein</t>
  </si>
  <si>
    <t>T-complex protein 1 subunit theta</t>
  </si>
  <si>
    <t>Proteasome subunit alpha type</t>
  </si>
  <si>
    <t>Isocitrate dehydrogenase [NADP]</t>
  </si>
  <si>
    <t>Voltage-dependent anion-selective channel protein 2</t>
  </si>
  <si>
    <t>Platelet-activating factor acetylhydrolase</t>
  </si>
  <si>
    <t>Aminoacylase-1</t>
  </si>
  <si>
    <t>T-complex protein 1 subunit zeta</t>
  </si>
  <si>
    <t>Target of Nesh-SH3</t>
  </si>
  <si>
    <t>Annexin</t>
  </si>
  <si>
    <t>Disintegrin and metalloproteinase domain-containing protein 10</t>
  </si>
  <si>
    <t>S-methyl-5-thioadenosine phosphorylase</t>
  </si>
  <si>
    <t>Myosin light chain kinase, smooth muscle</t>
  </si>
  <si>
    <t>T-complex protein 1 subunit gamma</t>
  </si>
  <si>
    <t>GTP-binding nuclear protein Ran</t>
  </si>
  <si>
    <t>Transmembrane protein 40</t>
  </si>
  <si>
    <t>Eukaryotic translation initiation factor 4 gamma 3</t>
  </si>
  <si>
    <t>Transketolase</t>
  </si>
  <si>
    <t>Septin-6</t>
  </si>
  <si>
    <t>Complement factor B</t>
  </si>
  <si>
    <t>Erythrocyte band 7 integral membrane protein</t>
  </si>
  <si>
    <t>SPARC-like protein 1</t>
  </si>
  <si>
    <t>Insulin-like growth factor-binding protein 4</t>
  </si>
  <si>
    <t>ATP-citrate synthase</t>
  </si>
  <si>
    <t>Gamma-glutamyltranspeptidase 2</t>
  </si>
  <si>
    <t>Sushi, nidogen and EGF-like domain-containing protein 1</t>
  </si>
  <si>
    <t>Amine oxidase [flavin-containing] B</t>
  </si>
  <si>
    <t>Protein disulfide-isomerase A6</t>
  </si>
  <si>
    <t>Prenylcysteine oxidase 1</t>
  </si>
  <si>
    <t>Dolichyl-diphosphooligosaccharide--protein glycosyltransferase subunit 1</t>
  </si>
  <si>
    <t>Junctional adhesion molecule A</t>
  </si>
  <si>
    <t>Guanylate cyclase 1, soluble, beta 3, isoform CRA_c</t>
  </si>
  <si>
    <t>Aspartate aminotransferase</t>
  </si>
  <si>
    <t>T-complex protein 1 subunit delta</t>
  </si>
  <si>
    <t>ADP-ribosylation factor 3</t>
  </si>
  <si>
    <t>35 kDa inter-alpha-trypsin inhibitor heavy chain H4</t>
  </si>
  <si>
    <t>Immunoglobulin lambda-like polypeptide 5</t>
  </si>
  <si>
    <t>Complement C1s subcomponent (Fragment)</t>
  </si>
  <si>
    <t>Protein-L-isoaspartate(D-aspartate) O-methyltransferase (Fragment)</t>
  </si>
  <si>
    <t>Multiple epidermal growth factor-like domains protein 9</t>
  </si>
  <si>
    <t>Tubulin alpha-8 chain (Fragment)</t>
  </si>
  <si>
    <t>Nicotinate phosphoribosyltransferase</t>
  </si>
  <si>
    <t>55 kDa erythrocyte membrane protein (Fragment)</t>
  </si>
  <si>
    <t>LIM and SH3 domain protein 1 (Fragment)</t>
  </si>
  <si>
    <t>Protein lifeguard 3 (Fragment)</t>
  </si>
  <si>
    <t>Serotransferrin (Fragment)</t>
  </si>
  <si>
    <t>Tissue factor pathway inhibitor (Fragment)</t>
  </si>
  <si>
    <t>Apolipoprotein D (Fragment)</t>
  </si>
  <si>
    <t>Thymidine phosphorylase (Fragment)</t>
  </si>
  <si>
    <t>Serine/threonine-protein kinase OSR1</t>
  </si>
  <si>
    <t>Pulmonary surfactant-associated protein A2</t>
  </si>
  <si>
    <t>Integrin alpha-6 heavy chain (Fragment)</t>
  </si>
  <si>
    <t>Phosphoribosylaminoimidazolecarboxamide formyltransferase (Fragment)</t>
  </si>
  <si>
    <t>Acylamino-acid-releasing enzyme (Fragment)</t>
  </si>
  <si>
    <t>Fibrinogen gamma chain (Fragment)</t>
  </si>
  <si>
    <t>Alpha-2-antiplasmin (Fragment)</t>
  </si>
  <si>
    <t>Protein TFG (Fragment)</t>
  </si>
  <si>
    <t>Alpha-dystroglycan (Fragment)</t>
  </si>
  <si>
    <t>Coatomer subunit beta (Fragment)</t>
  </si>
  <si>
    <t>Cytochrome c oxidase subunit 7C, mitochondrial</t>
  </si>
  <si>
    <t>Complement C1q subcomponent subunit B (Fragment)</t>
  </si>
  <si>
    <t>PDZ and LIM domain protein 7 (Fragment)</t>
  </si>
  <si>
    <t>Protocadherin-1 (Fragment)</t>
  </si>
  <si>
    <t>C-C motif chemokine 28</t>
  </si>
  <si>
    <t>Ubiquitin-conjugating enzyme E2 K (Fragment)</t>
  </si>
  <si>
    <t>Ceruloplasmin (Fragment)</t>
  </si>
  <si>
    <t>Protein FAM153A (Fragment)</t>
  </si>
  <si>
    <t>Selenoprotein P (Fragment)</t>
  </si>
  <si>
    <t>Twinfilin-2</t>
  </si>
  <si>
    <t>Actin-binding LIM protein 3</t>
  </si>
  <si>
    <t>Inositol monophosphatase 1 (Fragment)</t>
  </si>
  <si>
    <t>Acyl-protein thioesterase 1 (Fragment)</t>
  </si>
  <si>
    <t>Carboxypeptidase Q (Fragment)</t>
  </si>
  <si>
    <t>Carbonic anhydrase 1 (Fragment)</t>
  </si>
  <si>
    <t>Tubulin-specific chaperone A</t>
  </si>
  <si>
    <t>Protein DMTN (Fragment)</t>
  </si>
  <si>
    <t>AP-3 complex subunit beta-1</t>
  </si>
  <si>
    <t>Voltage-dependent anion-selective channel protein 3 (Fragment)</t>
  </si>
  <si>
    <t>Vitamin K-dependent protein C heavy chain</t>
  </si>
  <si>
    <t>Ras-related protein Rab-1A</t>
  </si>
  <si>
    <t>Thromboxane-A synthase</t>
  </si>
  <si>
    <t>Hexokinase-1</t>
  </si>
  <si>
    <t>Alpha-synuclein</t>
  </si>
  <si>
    <t>Kaliocin-1 (Fragment)</t>
  </si>
  <si>
    <t>Peroxisomal multifunctional enzyme type 2</t>
  </si>
  <si>
    <t>Calmodulin</t>
  </si>
  <si>
    <t>UTP--glucose-1-phosphate uridylyltransferase</t>
  </si>
  <si>
    <t>Dickkopf-related protein 3</t>
  </si>
  <si>
    <t>Band 4.1-like protein 3</t>
  </si>
  <si>
    <t>Protein kinase C-binding protein NELL1</t>
  </si>
  <si>
    <t>Vascular endothelial growth factor receptor 3</t>
  </si>
  <si>
    <t>Glucose-6-phosphate 1-dehydrogenase (Fragment)</t>
  </si>
  <si>
    <t>Macrophage colony-stimulating factor 1 receptor</t>
  </si>
  <si>
    <t>Rho-associated protein kinase 2</t>
  </si>
  <si>
    <t>Fetuin-B</t>
  </si>
  <si>
    <t>Gamma-secretase C-terminal fragment 59</t>
  </si>
  <si>
    <t>Perilipin-2</t>
  </si>
  <si>
    <t>Plasma protease C1 inhibitor</t>
  </si>
  <si>
    <t>Ecto-ADP-ribosyltransferase 3 (Fragment)</t>
  </si>
  <si>
    <t>Caldesmon</t>
  </si>
  <si>
    <t>Tyrosine-protein kinase Mer</t>
  </si>
  <si>
    <t>Thy-1 membrane glycoprotein (Fragment)</t>
  </si>
  <si>
    <t>Out at first protein homolog</t>
  </si>
  <si>
    <t>Serine/threonine-protein phosphatase 6 regulatory subunit 3 (Fragment)</t>
  </si>
  <si>
    <t>Hypoxia up-regulated protein 1</t>
  </si>
  <si>
    <t>Nefastin-1 (Fragment)</t>
  </si>
  <si>
    <t>Beta-arrestin-1 (Fragment)</t>
  </si>
  <si>
    <t>Ribonuclease H1 (Fragment)</t>
  </si>
  <si>
    <t>ATP synthase subunit g, mitochondrial</t>
  </si>
  <si>
    <t>Elongation factor 1-delta</t>
  </si>
  <si>
    <t>CD59 glycoprotein</t>
  </si>
  <si>
    <t>60S ribosomal protein L8</t>
  </si>
  <si>
    <t>Fas apoptotic inhibitory molecule 3</t>
  </si>
  <si>
    <t>N-acetylglucosamine-1-phosphotransferase subunit gamma</t>
  </si>
  <si>
    <t>Ferritin</t>
  </si>
  <si>
    <t>Myosin-14</t>
  </si>
  <si>
    <t>Apolipoprotein F</t>
  </si>
  <si>
    <t>4F2 cell-surface antigen heavy chain</t>
  </si>
  <si>
    <t>Scavenger receptor cysteine-rich type 1 protein M130</t>
  </si>
  <si>
    <t>Enolase</t>
  </si>
  <si>
    <t>Bridging integrator 2</t>
  </si>
  <si>
    <t>PDZ and LIM domain protein 5</t>
  </si>
  <si>
    <t>Cell adhesion molecule 1 (Fragment)</t>
  </si>
  <si>
    <t>26S proteasome non-ATPase regulatory subunit 9</t>
  </si>
  <si>
    <t>Malectin (Fragment)</t>
  </si>
  <si>
    <t>Lactoperoxidase</t>
  </si>
  <si>
    <t>Rho GDP-dissociation inhibitor 2 (Fragment)</t>
  </si>
  <si>
    <t>Actin-related protein 3</t>
  </si>
  <si>
    <t>Importin subunit beta-1</t>
  </si>
  <si>
    <t>Laminin subunit gamma-1 (Fragment)</t>
  </si>
  <si>
    <t>Tubulin alpha-1C chain</t>
  </si>
  <si>
    <t>Beta-2-microglobulin form pI 5.3</t>
  </si>
  <si>
    <t>Neutral alpha-glucosidase AB</t>
  </si>
  <si>
    <t>Tropomyosin alpha-1 chain</t>
  </si>
  <si>
    <t>Ras GTPase-activating-like protein IQGAP2</t>
  </si>
  <si>
    <t>6-phosphogluconate dehydrogenase, decarboxylating</t>
  </si>
  <si>
    <t>Tenascin</t>
  </si>
  <si>
    <t>Factor VII heavy chain</t>
  </si>
  <si>
    <t>P-selectin (Fragment)</t>
  </si>
  <si>
    <t>Adenylate kinase 2, mitochondrial</t>
  </si>
  <si>
    <t>T-complex protein 1 subunit beta</t>
  </si>
  <si>
    <t>Actin-related protein 2/3 complex subunit 3 (Fragment)</t>
  </si>
  <si>
    <t>Serine/threonine-protein phosphatase</t>
  </si>
  <si>
    <t>Nucleosome assembly protein 1-like 1 (Fragment)</t>
  </si>
  <si>
    <t>Inhibin beta C chain</t>
  </si>
  <si>
    <t>Insulin-like growth factor-binding protein 6</t>
  </si>
  <si>
    <t>ATP synthase subunit beta, mitochondrial (Fragment)</t>
  </si>
  <si>
    <t>Biotinidase</t>
  </si>
  <si>
    <t>Myosin light polypeptide 6</t>
  </si>
  <si>
    <t>Spectrin beta chain, non-erythrocytic 1 (Fragment)</t>
  </si>
  <si>
    <t>Glycerol-3-phosphate dehydrogenase, mitochondrial</t>
  </si>
  <si>
    <t>Mannan-binding lectin serine protease 1 heavy chain</t>
  </si>
  <si>
    <t>Plastin-3</t>
  </si>
  <si>
    <t>Reticulon-4</t>
  </si>
  <si>
    <t>Actin-related protein 2/3 complex subunit 4</t>
  </si>
  <si>
    <t>U3 small nucleolar RNA-associated protein 14 homolog A</t>
  </si>
  <si>
    <t>Complement factor H</t>
  </si>
  <si>
    <t>Sulfatase-modifying factor 2</t>
  </si>
  <si>
    <t>Transferrin receptor (P90, CD71), isoform CRA_c</t>
  </si>
  <si>
    <t>45 kDa calcium-binding protein</t>
  </si>
  <si>
    <t>HCG1745306, isoform CRA_a</t>
  </si>
  <si>
    <t>Epididymal secretory protein E1 (Fragment)</t>
  </si>
  <si>
    <t>Protein Z-dependent protease inhibitor</t>
  </si>
  <si>
    <t>Ribonuclease pancreatic</t>
  </si>
  <si>
    <t>Thioredoxin-related transmembrane protein 1</t>
  </si>
  <si>
    <t>Fibulin-5</t>
  </si>
  <si>
    <t>NSFL1 cofactor p47</t>
  </si>
  <si>
    <t>Latent-transforming growth factor beta-binding protein 2</t>
  </si>
  <si>
    <t>Alpha-1-antichymotrypsin</t>
  </si>
  <si>
    <t>Hepatocyte growth factor-like protein alpha chain</t>
  </si>
  <si>
    <t>Malate dehydrogenase</t>
  </si>
  <si>
    <t>Complement factor I light chain</t>
  </si>
  <si>
    <t>Cartilage oligomeric matrix protein</t>
  </si>
  <si>
    <t>Phosphodiesterase 5A, cGMP-specific, isoform CRA_a</t>
  </si>
  <si>
    <t>Protein disulfide isomerase family A, member 3, isoform CRA_b</t>
  </si>
  <si>
    <t>Transforming growth factor-beta-induced protein ig-h3</t>
  </si>
  <si>
    <t>Zyxin (Fragment)</t>
  </si>
  <si>
    <t>AMP deaminase 2 (Fragment)</t>
  </si>
  <si>
    <t>Septin-7 (Fragment)</t>
  </si>
  <si>
    <t>Ugl-Y3 (Fragment)</t>
  </si>
  <si>
    <t>Low affinity immunoglobulin gamma Fc region receptor III-B (Fragment)</t>
  </si>
  <si>
    <t>Adipocyte plasma membrane-associated protein (Fragment)</t>
  </si>
  <si>
    <t>UV excision repair protein RAD23 homolog B (Fragment)</t>
  </si>
  <si>
    <t>Prostaglandin-H2 D-isomerase (Fragment)</t>
  </si>
  <si>
    <t>GTP-binding protein SAR1a (Fragment)</t>
  </si>
  <si>
    <t>Short/branched chain-specific acyl-CoA dehydrogenase, mitochondrial (Fragment)</t>
  </si>
  <si>
    <t>DNA-directed RNA polymerase I subunit RPA34 (Fragment)</t>
  </si>
  <si>
    <t>Alcohol dehydrogenase 4 (Fragment)</t>
  </si>
  <si>
    <t>Plasma kallikrein heavy chain (Fragment)</t>
  </si>
  <si>
    <t>Stanniocalcin-2 (Fragment)</t>
  </si>
  <si>
    <t>Protein LYRIC (Fragment)</t>
  </si>
  <si>
    <t>Tyrosine-protein phosphatase non-receptor type 12 (Fragment)</t>
  </si>
  <si>
    <t>Dipeptidyl peptidase 1 exclusion domain chain (Fragment)</t>
  </si>
  <si>
    <t>CD44 antigen (Fragment)</t>
  </si>
  <si>
    <t>60S acidic ribosomal protein P2 (Fragment)</t>
  </si>
  <si>
    <t>Alpha-2-macroglobulin (Fragment)</t>
  </si>
  <si>
    <t>Dynactin subunit 2 (Fragment)</t>
  </si>
  <si>
    <t>Dehydrogenase/reductase SDR family member 7 (Fragment)</t>
  </si>
  <si>
    <t>Lactadherin short form (Fragment)</t>
  </si>
  <si>
    <t>Tropomodulin-3 (Fragment)</t>
  </si>
  <si>
    <t>Proteasome activator complex subunit 1 (Fragment)</t>
  </si>
  <si>
    <t>Immunoglobulin superfamily-containing leucine-rich repeat protein (Fragment)</t>
  </si>
  <si>
    <t>Ras-related protein Rab-8B (Fragment)</t>
  </si>
  <si>
    <t>Synaptosomal-associated protein 23</t>
  </si>
  <si>
    <t>Phosphopantothenoylcysteine decarboxylase (Fragment)</t>
  </si>
  <si>
    <t>Adenine phosphoribosyltransferase (Fragment)</t>
  </si>
  <si>
    <t>PEX (Fragment)</t>
  </si>
  <si>
    <t>Signal-regulatory protein beta-1 isoform 3 (Fragment)</t>
  </si>
  <si>
    <t>Calponin-2 (Fragment)</t>
  </si>
  <si>
    <t>Fizzy-related protein homolog</t>
  </si>
  <si>
    <t>Ras-related protein Rab-6A (Fragment)</t>
  </si>
  <si>
    <t>Zinc finger protein 185 (Fragment)</t>
  </si>
  <si>
    <t>Serum albumin (Fragment)</t>
  </si>
  <si>
    <t>Mesencephalic astrocyte-derived neurotrophic factor (Fragment)</t>
  </si>
  <si>
    <t>Septin-2 (Fragment)</t>
  </si>
  <si>
    <t>D-dopachrome decarboxylase (Fragment)</t>
  </si>
  <si>
    <t>Hsc70-interacting protein (Fragment)</t>
  </si>
  <si>
    <t>Glycine--tRNA ligase (Fragment)</t>
  </si>
  <si>
    <t>Endostatin (Fragment)</t>
  </si>
  <si>
    <t>Neural cell adhesion molecule 2</t>
  </si>
  <si>
    <t>Sex hormone-binding globulin</t>
  </si>
  <si>
    <t>Cadherin-5</t>
  </si>
  <si>
    <t>Collagen alpha-1(I) chain (Fragment)</t>
  </si>
  <si>
    <t>Cathelicidin antimicrobial peptide</t>
  </si>
  <si>
    <t>Cysteine-rich secretory protein 3</t>
  </si>
  <si>
    <t>Nucleoside diphosphate kinase B</t>
  </si>
  <si>
    <t>Calcium-independent phospholipase A2-gamma</t>
  </si>
  <si>
    <t>Fructose-bisphosphate aldolase</t>
  </si>
  <si>
    <t>Ras-related protein Rab-11A</t>
  </si>
  <si>
    <t>Rho GDP-dissociation inhibitor 1</t>
  </si>
  <si>
    <t>L-xylulose reductase (Fragment)</t>
  </si>
  <si>
    <t>Dipeptidase 2 (Fragment)</t>
  </si>
  <si>
    <t>Eukaryotic initiation factor 4A-I (Fragment)</t>
  </si>
  <si>
    <t>Vesicle-associated membrane protein-associated protein A</t>
  </si>
  <si>
    <t>Flotillin-2</t>
  </si>
  <si>
    <t>Intercellular adhesion molecule 2 (Fragment)</t>
  </si>
  <si>
    <t>Myosin regulatory light chain 12A</t>
  </si>
  <si>
    <t>Ubiquitin (Fragment)</t>
  </si>
  <si>
    <t>ICOS ligand</t>
  </si>
  <si>
    <t>Unconventional myosin-Vb (Fragment)</t>
  </si>
  <si>
    <t>ATP synthase subunit alpha, mitochondrial (Fragment)</t>
  </si>
  <si>
    <t>Fructose-bisphosphate aldolase C (Fragment)</t>
  </si>
  <si>
    <t>Perilipin-3 (Fragment)</t>
  </si>
  <si>
    <t>Glucosidase 2 subunit beta</t>
  </si>
  <si>
    <t>Protein DJ-1</t>
  </si>
  <si>
    <t>Soluble scavenger receptor cysteine-rich domain-containing protein SSC5D</t>
  </si>
  <si>
    <t>Paragranulin (Fragment)</t>
  </si>
  <si>
    <t>Apolipoprotein C-II</t>
  </si>
  <si>
    <t>Complement factor D</t>
  </si>
  <si>
    <t>Truncated apolipoprotein C-I (Fragment)</t>
  </si>
  <si>
    <t>Microfibril-associated glycoprotein 4</t>
  </si>
  <si>
    <t>Calpain small subunit 1 (Fragment)</t>
  </si>
  <si>
    <t>SUMO-activating enzyme subunit 1 (Fragment)</t>
  </si>
  <si>
    <t>RuvB-like 2</t>
  </si>
  <si>
    <t>Multiple epidermal growth factor-like domains protein 8 (Fragment)</t>
  </si>
  <si>
    <t>Complement C3 (Fragment)</t>
  </si>
  <si>
    <t>Napsin-A</t>
  </si>
  <si>
    <t>6-phosphogluconolactonase (Fragment)</t>
  </si>
  <si>
    <t>Isoform 2 of Kinesin-like protein KIF2A</t>
  </si>
  <si>
    <t>PDZ and LIM domain protein 1</t>
  </si>
  <si>
    <t>Mannan-binding lectin serine protease 2</t>
  </si>
  <si>
    <t>Ras-related protein Rab-27B</t>
  </si>
  <si>
    <t>Chloride intracellular channel protein 1</t>
  </si>
  <si>
    <t>Sulfhydryl oxidase 1</t>
  </si>
  <si>
    <t>Isoform 2 of Dynamin-1-like protein</t>
  </si>
  <si>
    <t>Neural cell adhesion molecule L1-like protein</t>
  </si>
  <si>
    <t>Apolipoprotein L1</t>
  </si>
  <si>
    <t>Isoform 3 of Proteasome subunit alpha type-7</t>
  </si>
  <si>
    <t>FYN-binding protein</t>
  </si>
  <si>
    <t>Actin-related protein 2/3 complex subunit 1B</t>
  </si>
  <si>
    <t>Actin-related protein 2/3 complex subunit 2</t>
  </si>
  <si>
    <t>Membrane-associated progesterone receptor component 2</t>
  </si>
  <si>
    <t>Isoform 2 of ADAM DEC1</t>
  </si>
  <si>
    <t>Isoform 2 of Syntaxin-7</t>
  </si>
  <si>
    <t>Actin-related protein 2/3 complex subunit 5</t>
  </si>
  <si>
    <t>Isoform 2 of Arf-GAP with SH3 domain, ANK repeat and PH domain-containing protein 2</t>
  </si>
  <si>
    <t>Isoform 2 of Plexin-B1</t>
  </si>
  <si>
    <t>Isoform 2 of Transforming growth factor beta-1-induced transcript 1 protein</t>
  </si>
  <si>
    <t>Isoform 2 of Regulator of G-protein signaling 10</t>
  </si>
  <si>
    <t>Alpha-actinin-4</t>
  </si>
  <si>
    <t>Isoform 12 of Calumenin</t>
  </si>
  <si>
    <t>CD5 antigen-like</t>
  </si>
  <si>
    <t>WD repeat-containing protein 1</t>
  </si>
  <si>
    <t>SH3 domain-binding glutamic acid-rich-like protein</t>
  </si>
  <si>
    <t>Splicing factor 3B subunit 1</t>
  </si>
  <si>
    <t>Src kinase-associated phosphoprotein 2</t>
  </si>
  <si>
    <t>Ficolin-3</t>
  </si>
  <si>
    <t>Isocitrate dehydrogenase [NADP] cytoplasmic</t>
  </si>
  <si>
    <t>Attractin</t>
  </si>
  <si>
    <t>Endonuclease domain-containing 1 protein</t>
  </si>
  <si>
    <t>Apolipoprotein M</t>
  </si>
  <si>
    <t>Pantetheinase</t>
  </si>
  <si>
    <t>Neuronal pentraxin receptor</t>
  </si>
  <si>
    <t>Serum deprivation-response protein</t>
  </si>
  <si>
    <t>L-lactate dehydrogenase A chain</t>
  </si>
  <si>
    <t>Isoform 3 of NADH-cytochrome b5 reductase 3</t>
  </si>
  <si>
    <t>Isoform 4 of Glutathione reductase, mitochondrial</t>
  </si>
  <si>
    <t>Superoxide dismutase [Cu-Zn]</t>
  </si>
  <si>
    <t>Ceruloplasmin</t>
  </si>
  <si>
    <t>Coagulation factor XIII A chain</t>
  </si>
  <si>
    <t>Purine nucleoside phosphorylase</t>
  </si>
  <si>
    <t>Phosphoglycerate kinase 1</t>
  </si>
  <si>
    <t>Alpha-lactalbumin</t>
  </si>
  <si>
    <t>Prothrombin</t>
  </si>
  <si>
    <t>Complement C1r subcomponent</t>
  </si>
  <si>
    <t>Haptoglobin</t>
  </si>
  <si>
    <t>Haptoglobin-related protein</t>
  </si>
  <si>
    <t>Coagulation factor IX</t>
  </si>
  <si>
    <t>Coagulation factor X</t>
  </si>
  <si>
    <t>Plasminogen</t>
  </si>
  <si>
    <t>Coagulation factor XII</t>
  </si>
  <si>
    <t>Carbonic anhydrase 2</t>
  </si>
  <si>
    <t>Antithrombin-III</t>
  </si>
  <si>
    <t>Alpha-1-antitrypsin</t>
  </si>
  <si>
    <t>Angiotensinogen</t>
  </si>
  <si>
    <t>Alpha-2-macroglobulin</t>
  </si>
  <si>
    <t>Complement C3</t>
  </si>
  <si>
    <t>Complement C5</t>
  </si>
  <si>
    <t>Cystatin-C</t>
  </si>
  <si>
    <t>Cystatin-S</t>
  </si>
  <si>
    <t>Kininogen-1</t>
  </si>
  <si>
    <t>Isoform LMW of Kininogen-1</t>
  </si>
  <si>
    <t>Transforming growth factor beta-1</t>
  </si>
  <si>
    <t>Insulin-like growth factor II</t>
  </si>
  <si>
    <t>Immunoglobulin J chain</t>
  </si>
  <si>
    <t>Ig kappa chain V-I region AG</t>
  </si>
  <si>
    <t>Ig kappa chain V-I region AU</t>
  </si>
  <si>
    <t>Ig kappa chain V-I region CAR</t>
  </si>
  <si>
    <t>Ig kappa chain V-I region EU</t>
  </si>
  <si>
    <t>Ig kappa chain V-I region HK101 (Fragment)</t>
  </si>
  <si>
    <t>Ig kappa chain V-I region HK102 (Fragment)</t>
  </si>
  <si>
    <t>Ig kappa chain V-I region Ka</t>
  </si>
  <si>
    <t>Ig kappa chain V-I region Lay</t>
  </si>
  <si>
    <t>Ig kappa chain V-I region Roy</t>
  </si>
  <si>
    <t>Ig kappa chain V-I region Scw</t>
  </si>
  <si>
    <t>Ig kappa chain V-I region WEA</t>
  </si>
  <si>
    <t>Ig kappa chain V-I region Wes</t>
  </si>
  <si>
    <t>Ig kappa chain V-I region Mev</t>
  </si>
  <si>
    <t>Ig kappa chain V-I region Ni</t>
  </si>
  <si>
    <t>Ig kappa chain V-II region FR</t>
  </si>
  <si>
    <t>Ig kappa chain V-II region TEW</t>
  </si>
  <si>
    <t>Ig kappa chain V-III region B6</t>
  </si>
  <si>
    <t>Ig kappa chain V-III region SIE</t>
  </si>
  <si>
    <t>Ig kappa chain V-III region NG9 (Fragment)</t>
  </si>
  <si>
    <t>Ig kappa chain V-III region WOL</t>
  </si>
  <si>
    <t>Ig kappa chain V-III region POM</t>
  </si>
  <si>
    <t>Ig kappa chain V-IV region Len</t>
  </si>
  <si>
    <t>Ig lambda chain V-I region VOR</t>
  </si>
  <si>
    <t>Ig lambda chain V-I region HA</t>
  </si>
  <si>
    <t>Ig lambda chain V-I region NEW</t>
  </si>
  <si>
    <t>Ig lambda chain V-I region NIG-64</t>
  </si>
  <si>
    <t>Ig lambda chain V-I region NEWM</t>
  </si>
  <si>
    <t>Ig lambda chain V-II region NEI</t>
  </si>
  <si>
    <t>Ig lambda chain V-II region TRO</t>
  </si>
  <si>
    <t>Ig lambda chain V-II region BUR</t>
  </si>
  <si>
    <t>Ig lambda chain V-III region SH</t>
  </si>
  <si>
    <t>Ig lambda chain V-IV region Hil</t>
  </si>
  <si>
    <t>Ig lambda chain V-V region DEL</t>
  </si>
  <si>
    <t>Ig heavy chain V-I region HG3</t>
  </si>
  <si>
    <t>Ig heavy chain V-III region WEA</t>
  </si>
  <si>
    <t>Ig heavy chain V-III region VH26</t>
  </si>
  <si>
    <t>Ig heavy chain V-III region TIL</t>
  </si>
  <si>
    <t>Ig heavy chain V-III region BRO</t>
  </si>
  <si>
    <t>Ig heavy chain V-III region BUT</t>
  </si>
  <si>
    <t>Ig heavy chain V-III region NIE</t>
  </si>
  <si>
    <t>Ig heavy chain V-III region HIL</t>
  </si>
  <si>
    <t>Ig heavy chain V-III region KOL</t>
  </si>
  <si>
    <t>Ig heavy chain V-III region LAY</t>
  </si>
  <si>
    <t>Ig heavy chain V-III region ZAP</t>
  </si>
  <si>
    <t>Ig heavy chain V-III region JON</t>
  </si>
  <si>
    <t>Ig heavy chain V-III region GAL</t>
  </si>
  <si>
    <t>Ig heavy chain V-II region WAH</t>
  </si>
  <si>
    <t>Polymeric immunoglobulin receptor</t>
  </si>
  <si>
    <t>Ig kappa chain C region</t>
  </si>
  <si>
    <t>Ig epsilon chain C region</t>
  </si>
  <si>
    <t>Ig gamma-1 chain C region</t>
  </si>
  <si>
    <t>Ig gamma-2 chain C region</t>
  </si>
  <si>
    <t>Ig gamma-3 chain C region</t>
  </si>
  <si>
    <t>Ig gamma-4 chain C region</t>
  </si>
  <si>
    <t>Ig mu chain C region</t>
  </si>
  <si>
    <t>Ig alpha-1 chain C region</t>
  </si>
  <si>
    <t>Ig alpha-2 chain C region</t>
  </si>
  <si>
    <t>Ig delta chain C region</t>
  </si>
  <si>
    <t>Hemoglobin subunit delta</t>
  </si>
  <si>
    <t>Apolipoprotein A-I</t>
  </si>
  <si>
    <t>Apolipoprotein E</t>
  </si>
  <si>
    <t>Apolipoprotein A-II</t>
  </si>
  <si>
    <t>Fibrinogen alpha chain</t>
  </si>
  <si>
    <t>Fibrinogen beta chain</t>
  </si>
  <si>
    <t>Isoform Gamma-A of Fibrinogen gamma chain</t>
  </si>
  <si>
    <t>Band 3 anion transport protein</t>
  </si>
  <si>
    <t>Serum amyloid P-component</t>
  </si>
  <si>
    <t>Complement C1q subcomponent subunit A</t>
  </si>
  <si>
    <t>Complement C1q subcomponent subunit C</t>
  </si>
  <si>
    <t>Complement component C9</t>
  </si>
  <si>
    <t>Beta-2-glycoprotein 1</t>
  </si>
  <si>
    <t>Leucine-rich alpha-2-glycoprotein</t>
  </si>
  <si>
    <t>Isoform 8 of Fibronectin</t>
  </si>
  <si>
    <t>Protein AMBP</t>
  </si>
  <si>
    <t>Alpha-1-acid glycoprotein 1</t>
  </si>
  <si>
    <t>Alpha-2-HS-glycoprotein</t>
  </si>
  <si>
    <t>Transthyretin</t>
  </si>
  <si>
    <t>Vitamin D-binding protein</t>
  </si>
  <si>
    <t>Platelet basic protein</t>
  </si>
  <si>
    <t>Platelet factor 4</t>
  </si>
  <si>
    <t>Serotransferrin</t>
  </si>
  <si>
    <t>Hemopexin</t>
  </si>
  <si>
    <t>Angiogenin</t>
  </si>
  <si>
    <t>Coagulation factor XI</t>
  </si>
  <si>
    <t>C4b-binding protein alpha chain</t>
  </si>
  <si>
    <t>Vitronectin</t>
  </si>
  <si>
    <t>Catalase</t>
  </si>
  <si>
    <t>Tissue alpha-L-fucosidase</t>
  </si>
  <si>
    <t>Apolipoprotein B-100</t>
  </si>
  <si>
    <t>Phosphatidylcholine-sterol acyltransferase</t>
  </si>
  <si>
    <t>Histidine-rich glycoprotein</t>
  </si>
  <si>
    <t>Ig kappa chain V-III region GOL</t>
  </si>
  <si>
    <t>Ig kappa chain V-III region CLL</t>
  </si>
  <si>
    <t>Ig lambda chain V-I region WAH</t>
  </si>
  <si>
    <t>Ig lambda chain V-II region NIG-84</t>
  </si>
  <si>
    <t>Ig lambda chain V region 4A</t>
  </si>
  <si>
    <t>Alpha-1B-glycoprotein</t>
  </si>
  <si>
    <t>Isoform 2 of Alpha-1B-glycoprotein</t>
  </si>
  <si>
    <t>von Willebrand factor</t>
  </si>
  <si>
    <t>Isoform 2 of Semenogelin-1</t>
  </si>
  <si>
    <t>Isoform 2 of Glyceraldehyde-3-phosphate dehydrogenase</t>
  </si>
  <si>
    <t>Ig kappa chain V-I region BAN</t>
  </si>
  <si>
    <t>Ig kappa chain V-III region VG (Fragment)</t>
  </si>
  <si>
    <t>Ig heavy chain V-II region SESS</t>
  </si>
  <si>
    <t>Alpha-amylase 1</t>
  </si>
  <si>
    <t>Heat shock protein beta-1</t>
  </si>
  <si>
    <t>Secretogranin-1</t>
  </si>
  <si>
    <t>Fructose-bisphosphate aldolase B</t>
  </si>
  <si>
    <t>Integrin beta-3</t>
  </si>
  <si>
    <t>Protein S100-A8</t>
  </si>
  <si>
    <t>Isoform 2 of Plasminogen activator inhibitor 1</t>
  </si>
  <si>
    <t>ADP/ATP translocase 2</t>
  </si>
  <si>
    <t>Plasma serine protease inhibitor</t>
  </si>
  <si>
    <t>Coagulation factor XIII B chain</t>
  </si>
  <si>
    <t>Intercellular adhesion molecule 1</t>
  </si>
  <si>
    <t>Fatty acid-binding protein, heart</t>
  </si>
  <si>
    <t>HLA class I histocompatibility antigen, A-24 alpha chain</t>
  </si>
  <si>
    <t>Thyroxine-binding globulin</t>
  </si>
  <si>
    <t>Heparin cofactor 2</t>
  </si>
  <si>
    <t>Integrin beta-1</t>
  </si>
  <si>
    <t>Beta-casein</t>
  </si>
  <si>
    <t>Isoform MLC3 of Myosin light chain 1/3, skeletal muscle isoform</t>
  </si>
  <si>
    <t>Cholinesterase</t>
  </si>
  <si>
    <t>Ig kappa chain V-II region RPMI 6410</t>
  </si>
  <si>
    <t>Ig kappa chain V-III region IARC/BL41</t>
  </si>
  <si>
    <t>Ig kappa chain V-IV region (Fragment)</t>
  </si>
  <si>
    <t>Ig kappa chain V-IV region B17</t>
  </si>
  <si>
    <t>Ig lambda chain V-VI region SUT</t>
  </si>
  <si>
    <t>Ig lambda chain V-VI region WLT</t>
  </si>
  <si>
    <t>Ig heavy chain V-II region ARH-77</t>
  </si>
  <si>
    <t>Isoform 2 of Gelsolin</t>
  </si>
  <si>
    <t>Complement C2</t>
  </si>
  <si>
    <t>Protein S100-A9</t>
  </si>
  <si>
    <t>Apolipoprotein A-IV</t>
  </si>
  <si>
    <t>Alpha-enolase</t>
  </si>
  <si>
    <t>Isoform MBP-1 of Alpha-enolase</t>
  </si>
  <si>
    <t>Isoform 2 of Tropomyosin alpha-3 chain</t>
  </si>
  <si>
    <t>Ig lambda chain V-I region MEM</t>
  </si>
  <si>
    <t>Acyl-CoA-binding protein</t>
  </si>
  <si>
    <t>L-lactate dehydrogenase B chain</t>
  </si>
  <si>
    <t>Glutathione peroxidase 1</t>
  </si>
  <si>
    <t>Vitamin K-dependent protein S</t>
  </si>
  <si>
    <t>Protein disulfide-isomerase</t>
  </si>
  <si>
    <t>Isoform 3 of Asialoglycoprotein receptor 2</t>
  </si>
  <si>
    <t>Cathepsin D</t>
  </si>
  <si>
    <t>Complement component C8 alpha chain</t>
  </si>
  <si>
    <t>Complement component C8 beta chain</t>
  </si>
  <si>
    <t>Platelet glycoprotein Ib alpha chain</t>
  </si>
  <si>
    <t>Complement component C8 gamma chain</t>
  </si>
  <si>
    <t>Calpain-1 catalytic subunit</t>
  </si>
  <si>
    <t>Kappa-casein</t>
  </si>
  <si>
    <t>Profilin-1</t>
  </si>
  <si>
    <t>Heat shock protein HSP 90-alpha</t>
  </si>
  <si>
    <t>Isoform 2 of Uromodulin</t>
  </si>
  <si>
    <t>Isoform 2 of Heat shock 70 kDa protein 1A/1B</t>
  </si>
  <si>
    <t>Corticosteroid-binding globulin</t>
  </si>
  <si>
    <t>Heat shock protein HSP 90-beta</t>
  </si>
  <si>
    <t>Extracellular superoxide dismutase [Cu-Zn]</t>
  </si>
  <si>
    <t>Matrix Gla protein</t>
  </si>
  <si>
    <t>Integrin alpha-IIb</t>
  </si>
  <si>
    <t>Apolipoprotein(a)</t>
  </si>
  <si>
    <t>Pleckstrin</t>
  </si>
  <si>
    <t>Monocyte differentiation antigen CD14</t>
  </si>
  <si>
    <t>Isoform 3 of Hepatocyte growth factor receptor</t>
  </si>
  <si>
    <t>Alpha-2-antiplasmin</t>
  </si>
  <si>
    <t>Annexin A5</t>
  </si>
  <si>
    <t>Dopamine beta-hydroxylase</t>
  </si>
  <si>
    <t>SPARC</t>
  </si>
  <si>
    <t>Isoform 4 of Tropomyosin alpha-1 chain</t>
  </si>
  <si>
    <t>Platelet-derived growth factor receptor beta</t>
  </si>
  <si>
    <t>Complement C1s subcomponent</t>
  </si>
  <si>
    <t>Complement C4-A</t>
  </si>
  <si>
    <t>Ig lambda-2 chain C regions</t>
  </si>
  <si>
    <t>Serum amyloid A-1 protein</t>
  </si>
  <si>
    <t>Serum amyloid A-2 protein</t>
  </si>
  <si>
    <t>Serglycin</t>
  </si>
  <si>
    <t>Isoform 5 of Osteopontin</t>
  </si>
  <si>
    <t>Thioredoxin</t>
  </si>
  <si>
    <t>Complement component C7</t>
  </si>
  <si>
    <t>Platelet factor 4 variant</t>
  </si>
  <si>
    <t>Isoform 3 of Mast/stem cell growth factor receptor Kit</t>
  </si>
  <si>
    <t>60 kDa heat shock protein, mitochondrial</t>
  </si>
  <si>
    <t>Isoform 4 of Clusterin</t>
  </si>
  <si>
    <t>78 kDa glucose-regulated protein</t>
  </si>
  <si>
    <t>Heat shock cognate 71 kDa protein</t>
  </si>
  <si>
    <t>Solute carrier family 2, facilitated glucose transporter member 3</t>
  </si>
  <si>
    <t>Glycogen phosphorylase, brain form</t>
  </si>
  <si>
    <t>Mannose-binding protein C</t>
  </si>
  <si>
    <t>Isoform 13 of Fibroblast growth factor receptor 1</t>
  </si>
  <si>
    <t>Isoform 2 of Cholesteryl ester transfer protein</t>
  </si>
  <si>
    <t>Alcohol dehydrogenase class-3</t>
  </si>
  <si>
    <t>Collagen alpha-3(VI) chain</t>
  </si>
  <si>
    <t>Coagulation factor V</t>
  </si>
  <si>
    <t>Isoform 2 of Alpha-actinin-1</t>
  </si>
  <si>
    <t>Proto-oncogene tyrosine-protein kinase Src</t>
  </si>
  <si>
    <t>Cytochrome c oxidase subunit 4 isoform 1, mitochondrial</t>
  </si>
  <si>
    <t>Platelet glycoprotein Ib beta chain</t>
  </si>
  <si>
    <t>Neural cell adhesion molecule 1</t>
  </si>
  <si>
    <t>Protein disulfide-isomerase A4</t>
  </si>
  <si>
    <t>Complement component C6</t>
  </si>
  <si>
    <t>Plastin-2</t>
  </si>
  <si>
    <t>L-selectin</t>
  </si>
  <si>
    <t>Macrophage migration inhibitory factor</t>
  </si>
  <si>
    <t>Isoform 3 of CD99 antigen</t>
  </si>
  <si>
    <t>Isoform 2 of Nidogen-1</t>
  </si>
  <si>
    <t>Pyruvate kinase isozymes M1/M2</t>
  </si>
  <si>
    <t>Endoplasmin</t>
  </si>
  <si>
    <t>Platelet glycoprotein IX</t>
  </si>
  <si>
    <t>Aminopeptidase N</t>
  </si>
  <si>
    <t>Isoform Gamma of Poliovirus receptor</t>
  </si>
  <si>
    <t>Carboxypeptidase N catalytic chain</t>
  </si>
  <si>
    <t>Isoform 2 of Arylsulfatase A</t>
  </si>
  <si>
    <t>Isoform Short of Beta-1,4-galactosyltransferase 1</t>
  </si>
  <si>
    <t>Folate receptor alpha</t>
  </si>
  <si>
    <t>Immunoglobulin lambda-like polypeptide 1</t>
  </si>
  <si>
    <t>Metalloproteinase inhibitor 2</t>
  </si>
  <si>
    <t>Isoform Delta13 of Platelet endothelial cell adhesion molecule</t>
  </si>
  <si>
    <t>Isoform 5 of Sarcoplasmic/endoplasmic reticulum calcium ATPase 2</t>
  </si>
  <si>
    <t>Integrin alpha-2</t>
  </si>
  <si>
    <t>Isoform Short of Endoglin</t>
  </si>
  <si>
    <t>Insulin-like growth factor-binding protein 3</t>
  </si>
  <si>
    <t>T-complex protein 1 subunit alpha</t>
  </si>
  <si>
    <t>Arachidonate 12-lipoxygenase, 12S-type</t>
  </si>
  <si>
    <t>Insulin-like growth factor-binding protein 2</t>
  </si>
  <si>
    <t>Ig kappa chain V-III region HAH</t>
  </si>
  <si>
    <t>Isoform 1 of Vinculin</t>
  </si>
  <si>
    <t>Lipopolysaccharide-binding protein</t>
  </si>
  <si>
    <t>Phosphoglycerate mutase 1</t>
  </si>
  <si>
    <t>Vascular cell adhesion protein 1</t>
  </si>
  <si>
    <t>Alpha-1-acid glycoprotein 2</t>
  </si>
  <si>
    <t>Inter-alpha-trypsin inhibitor heavy chain H1</t>
  </si>
  <si>
    <t>Bile salt-activated lipase</t>
  </si>
  <si>
    <t>Isoform 2 of C4b-binding protein beta chain</t>
  </si>
  <si>
    <t>Cysteine and glycine-rich protein 1</t>
  </si>
  <si>
    <t>Isoform 2 of Filamin-A</t>
  </si>
  <si>
    <t>Voltage-dependent anion-selective channel protein 1</t>
  </si>
  <si>
    <t>Isoform Soluble of Catechol O-methyltransferase</t>
  </si>
  <si>
    <t>Ubiquitin-like modifier-activating enzyme 1</t>
  </si>
  <si>
    <t>Glutathione peroxidase 3</t>
  </si>
  <si>
    <t>Isoform 10 of cAMP-dependent protein kinase catalytic subunit beta</t>
  </si>
  <si>
    <t>Carboxypeptidase N subunit 2</t>
  </si>
  <si>
    <t>Vitamin K-dependent protein Z</t>
  </si>
  <si>
    <t>Macrophage mannose receptor 1</t>
  </si>
  <si>
    <t>Ig heavy chain V-I region V35</t>
  </si>
  <si>
    <t>Fibulin-1</t>
  </si>
  <si>
    <t>Isoform C of Fibulin-1</t>
  </si>
  <si>
    <t>Isoform 3 of Prostaglandin G/H synthase 1</t>
  </si>
  <si>
    <t>Isoform 3 of Carbonic anhydrase 6</t>
  </si>
  <si>
    <t>Peptidyl-prolyl cis-trans isomerase B</t>
  </si>
  <si>
    <t>Isoform 2 of Receptor-type tyrosine-protein phosphatase gamma</t>
  </si>
  <si>
    <t>Cofilin-1</t>
  </si>
  <si>
    <t>Insulin-like growth factor-binding protein 5</t>
  </si>
  <si>
    <t>Myosin regulatory light polypeptide 9</t>
  </si>
  <si>
    <t>Zinc-alpha-2-glycoprotein</t>
  </si>
  <si>
    <t>Isoform 2 of Proteasome subunit alpha type-3</t>
  </si>
  <si>
    <t>Moesin</t>
  </si>
  <si>
    <t>Protein S100-A4</t>
  </si>
  <si>
    <t>Elongation factor 1-gamma</t>
  </si>
  <si>
    <t>Serum paraoxonase/arylesterase 1</t>
  </si>
  <si>
    <t>14-3-3 protein theta</t>
  </si>
  <si>
    <t>Calreticulin</t>
  </si>
  <si>
    <t>Properdin</t>
  </si>
  <si>
    <t>Isoform Short of Interleukin-1 receptor type 2</t>
  </si>
  <si>
    <t>Tyrosine-protein phosphatase non-receptor type 6</t>
  </si>
  <si>
    <t>Kallistatin</t>
  </si>
  <si>
    <t>Peroxiredoxin-6</t>
  </si>
  <si>
    <t>Isoform Cytoplasmic+peroxisomal of Peroxiredoxin-5, mitochondrial</t>
  </si>
  <si>
    <t>Phosphatidylethanolamine-binding protein 1</t>
  </si>
  <si>
    <t>High affinity immunoglobulin epsilon receptor subunit gamma</t>
  </si>
  <si>
    <t>Leukocyte elastase inhibitor</t>
  </si>
  <si>
    <t>Coronin-1A</t>
  </si>
  <si>
    <t>Rab GDP dissociation inhibitor alpha</t>
  </si>
  <si>
    <t>Isoform Short of 14-3-3 protein beta/alpha</t>
  </si>
  <si>
    <t>Isoform 2 of 14-3-3 protein sigma</t>
  </si>
  <si>
    <t>Peroxiredoxin-2</t>
  </si>
  <si>
    <t>Mannosyl-oligosaccharide 1,2-alpha-mannosidase IA</t>
  </si>
  <si>
    <t>Ribonuclease 4</t>
  </si>
  <si>
    <t>Serum amyloid A-4 protein</t>
  </si>
  <si>
    <t>Fibrillin-1</t>
  </si>
  <si>
    <t>Myosin-9</t>
  </si>
  <si>
    <t>Insulin-like growth factor-binding protein complex acid labile subunit</t>
  </si>
  <si>
    <t>Chitinase-3-like protein 1</t>
  </si>
  <si>
    <t>Phosphoglucomutase-1</t>
  </si>
  <si>
    <t>Pigment epithelium-derived factor</t>
  </si>
  <si>
    <t>GMP reductase 1</t>
  </si>
  <si>
    <t>Isoform Short of Complement factor H-related protein 2</t>
  </si>
  <si>
    <t>Transgelin-2</t>
  </si>
  <si>
    <t>Transaldolase</t>
  </si>
  <si>
    <t>Platelet glycoprotein V</t>
  </si>
  <si>
    <t>Malate dehydrogenase, cytoplasmic</t>
  </si>
  <si>
    <t>Ubiquitin-like modifier-activating enzyme 7</t>
  </si>
  <si>
    <t>Tyrosine-protein kinase CSK</t>
  </si>
  <si>
    <t>Isoform 2 of Enoyl-CoA delta isomerase 1, mitochondrial</t>
  </si>
  <si>
    <t>Cell surface glycoprotein MUC18</t>
  </si>
  <si>
    <t>Isoform Short of Tyrosine-protein kinase SYK</t>
  </si>
  <si>
    <t>Afamin</t>
  </si>
  <si>
    <t>Isoform Short of Ubiquitin carboxyl-terminal hydrolase 5</t>
  </si>
  <si>
    <t>Crk-like protein</t>
  </si>
  <si>
    <t>Isoform 2 of Alpha-S1-casein</t>
  </si>
  <si>
    <t>F-actin-capping protein subunit alpha-2</t>
  </si>
  <si>
    <t>Xanthine dehydrogenase/oxidase</t>
  </si>
  <si>
    <t>LIM and senescent cell antigen-like-containing domain protein 1</t>
  </si>
  <si>
    <t>Isoform E of Leptin receptor</t>
  </si>
  <si>
    <t>Mannan-binding lectin serine protease 1</t>
  </si>
  <si>
    <t>Isoform 2 of Mannan-binding lectin serine protease 1</t>
  </si>
  <si>
    <t>Fatty acid synthase</t>
  </si>
  <si>
    <t>Vasodilator-stimulated phosphoprotein</t>
  </si>
  <si>
    <t>Ras-related protein Rab-5C</t>
  </si>
  <si>
    <t>Ras-related protein Rab-7a</t>
  </si>
  <si>
    <t>Lumican</t>
  </si>
  <si>
    <t>Isoform 6 of Rap1 GTPase-GDP dissociation stimulator 1</t>
  </si>
  <si>
    <t>F-actin-capping protein subunit alpha-1</t>
  </si>
  <si>
    <t>Transitional endoplasmic reticulum ATPase</t>
  </si>
  <si>
    <t>Cadherin-13</t>
  </si>
  <si>
    <t>BH3-interacting domain death agonist</t>
  </si>
  <si>
    <t>Ras-related protein Rab-15</t>
  </si>
  <si>
    <t>Isoform 2 of Triosephosphate isomerase</t>
  </si>
  <si>
    <t>Cell division control protein 42 homolog</t>
  </si>
  <si>
    <t>Isoform 2 of Destrin</t>
  </si>
  <si>
    <t>Ras-related protein Rab-10</t>
  </si>
  <si>
    <t>Ubiquitin-conjugating enzyme E2 N</t>
  </si>
  <si>
    <t>Actin-related protein 2</t>
  </si>
  <si>
    <t>Isoform 3 of Ras-related protein Rap-1b</t>
  </si>
  <si>
    <t>Lysozyme C</t>
  </si>
  <si>
    <t>14-3-3 protein gamma</t>
  </si>
  <si>
    <t>Isoform SV of 14-3-3 protein epsilon</t>
  </si>
  <si>
    <t>U6 snRNA-associated Sm-like protein LSm3</t>
  </si>
  <si>
    <t>Peptidyl-prolyl cis-trans isomerase A</t>
  </si>
  <si>
    <t>Peptidyl-prolyl cis-trans isomerase FKBP1A</t>
  </si>
  <si>
    <t>Ras-related C3 botulinum toxin substrate 1</t>
  </si>
  <si>
    <t>14-3-3 protein zeta/delta</t>
  </si>
  <si>
    <t>Actin, cytoplasmic 2</t>
  </si>
  <si>
    <t>Tropomyosin alpha-4 chain</t>
  </si>
  <si>
    <t>Isoform 2 of Tropomyosin alpha-4 chain</t>
  </si>
  <si>
    <t>Isoform 2 of Ubiquitin-conjugating enzyme E2 L3</t>
  </si>
  <si>
    <t>Actin, alpha skeletal muscle</t>
  </si>
  <si>
    <t>Tubulin alpha-1B chain</t>
  </si>
  <si>
    <t>Tubulin beta-4B chain</t>
  </si>
  <si>
    <t>Hemoglobin subunit beta</t>
  </si>
  <si>
    <t>Phosphatidylinositol 5-phosphate 4-kinase type-2 beta</t>
  </si>
  <si>
    <t>Glutathione S-transferase omega-1</t>
  </si>
  <si>
    <t>Isoform 2 of Double-stranded RNA-specific editase 1</t>
  </si>
  <si>
    <t>Phosphatidylinositol-glycan-specific phospholipase D</t>
  </si>
  <si>
    <t>Brain acid soluble protein 1</t>
  </si>
  <si>
    <t>Ig lambda chain V-III region LOI</t>
  </si>
  <si>
    <t>Dermcidin</t>
  </si>
  <si>
    <t>Basement membrane-specific heparan sulfate proteoglycan core protein</t>
  </si>
  <si>
    <t>Isoform 2 of Clathrin heavy chain 1</t>
  </si>
  <si>
    <t>Isoform 2 of Adenylyl cyclase-associated protein 1</t>
  </si>
  <si>
    <t>Isoform 2 of 6-phosphofructokinase type C</t>
  </si>
  <si>
    <t>Semenogelin-2</t>
  </si>
  <si>
    <t>Nucleobindin-1</t>
  </si>
  <si>
    <t>Isoform 2 of Complement factor H-related protein 3</t>
  </si>
  <si>
    <t>Hepatocyte growth factor activator</t>
  </si>
  <si>
    <t>14-3-3 protein eta</t>
  </si>
  <si>
    <t>Isoform 2 of Inter-alpha-trypsin inhibitor heavy chain H3</t>
  </si>
  <si>
    <t>Peroxiredoxin-1</t>
  </si>
  <si>
    <t>Dermatopontin</t>
  </si>
  <si>
    <t>Prolow-density lipoprotein receptor-related protein 1</t>
  </si>
  <si>
    <t>Rho GTPase-activating protein 1</t>
  </si>
  <si>
    <t>Galectin-3-binding protein</t>
  </si>
  <si>
    <t>Isoform 4 of Nexilin</t>
  </si>
  <si>
    <t>Isoform 4 of AP-1 complex subunit beta-1</t>
  </si>
  <si>
    <t>Isoform 2 of EGF-containing fibulin-like extracellular matrix protein 1</t>
  </si>
  <si>
    <t>Follistatin-related protein 1</t>
  </si>
  <si>
    <t>Isoform 2 of Contactin-1</t>
  </si>
  <si>
    <t>Vesicular integral-membrane protein VIP36</t>
  </si>
  <si>
    <t>Isoform 2 of Receptor-type tyrosine-protein phosphatase eta</t>
  </si>
  <si>
    <t>Isoform 2 of Protein flightless-1 homolog</t>
  </si>
  <si>
    <t>Secreted phosphoprotein 24</t>
  </si>
  <si>
    <t>Multimerin-1</t>
  </si>
  <si>
    <t>Butyrophilin subfamily 1 member A1</t>
  </si>
  <si>
    <t>Integrin-linked protein kinase</t>
  </si>
  <si>
    <t>Insulin-like growth factor I (Fragment)</t>
  </si>
  <si>
    <t>28 kDa heat- and acid-stable phosphoprotein</t>
  </si>
  <si>
    <t>Isoform 2 of Mucosal addressin cell adhesion molecule 1</t>
  </si>
  <si>
    <t>Stromal interaction molecule 1</t>
  </si>
  <si>
    <t>Ras-related protein Rab-32</t>
  </si>
  <si>
    <t>Isoform 1 of Four and a half LIM domains protein 1</t>
  </si>
  <si>
    <t>Isoform 2 of CD166 antigen</t>
  </si>
  <si>
    <t>Isoform 2 of Beta-1-syntrophin</t>
  </si>
  <si>
    <t>Desmoglein-2</t>
  </si>
  <si>
    <t>Isoform 3 of Src substrate cortactin</t>
  </si>
  <si>
    <t>Isoform 2 of Hyaluronan-binding protein 2</t>
  </si>
  <si>
    <t>Inter-alpha-trypsin inhibitor heavy chain H4</t>
  </si>
  <si>
    <t>Latent-transforming growth factor beta-binding protein 1</t>
  </si>
  <si>
    <t>Isoform Short of Eukaryotic translation initiation factor 4H</t>
  </si>
  <si>
    <t>Procollagen C-endopeptidase enhancer 1</t>
  </si>
  <si>
    <t>Serum paraoxonase/lactonase 3</t>
  </si>
  <si>
    <t>Inorganic pyrophosphatase</t>
  </si>
  <si>
    <t>Poly(rC)-binding protein 1</t>
  </si>
  <si>
    <t>Ras suppressor protein 1</t>
  </si>
  <si>
    <t>Ficolin-2</t>
  </si>
  <si>
    <t>Isoform 4 of Microtubule-associated protein RP/EB family member 2</t>
  </si>
  <si>
    <t>Cystatin-M</t>
  </si>
  <si>
    <t>Isoform 2 of Syntaxin-binding protein 2</t>
  </si>
  <si>
    <t>Adiponectin</t>
  </si>
  <si>
    <t>Isoform 2 of Insulin-like growth factor-binding protein 7</t>
  </si>
  <si>
    <t>Isoform 2 of Dihydropyrimidinase-related protein 2</t>
  </si>
  <si>
    <t>Extracellular matrix protein 1</t>
  </si>
  <si>
    <t>Drebrin</t>
  </si>
  <si>
    <t>Alpha-mannosidase 2</t>
  </si>
  <si>
    <t>Reticulon-1</t>
  </si>
  <si>
    <t>Membrane primary amine oxidase</t>
  </si>
  <si>
    <t>Isoform 2 of Inverted formin-2</t>
  </si>
  <si>
    <t>HLA class I histocompatibility antigen, B-59 alpha chain</t>
  </si>
  <si>
    <t>Isoform 3 of Leucine-rich repeat flightless-interacting protein 1</t>
  </si>
  <si>
    <t>Zinc finger protein SNAI3</t>
  </si>
  <si>
    <t>Galectin-related protein</t>
  </si>
  <si>
    <t>Neogenin (Fragment)</t>
  </si>
  <si>
    <t>Acid phosphatase prostate nirs variant 1</t>
  </si>
  <si>
    <t>Metalloproteinase inhibitor 1</t>
  </si>
  <si>
    <t>Tubulin beta chain</t>
  </si>
  <si>
    <t>Rho-related GTP-binding protein RhoC (Fragment)</t>
  </si>
  <si>
    <t>Isoform 4 of WD repeat-containing protein 44</t>
  </si>
  <si>
    <t>Serine/threonine-protein kinase 24 12 kDa subunit (Fragment)</t>
  </si>
  <si>
    <t>Lysosomal protective protein 20 kDa chain (Fragment)</t>
  </si>
  <si>
    <t>ATP synthase subunit b, mitochondrial</t>
  </si>
  <si>
    <t>Lymphocyte antigen 6 complex locus protein G6d</t>
  </si>
  <si>
    <t>cGMP-dependent protein kinase 1</t>
  </si>
  <si>
    <t>Protein prune homolog (Fragment)</t>
  </si>
  <si>
    <t>SH3 domain-binding glutamic acid-rich-like protein 3</t>
  </si>
  <si>
    <t>Isoform 2 of FK506-binding protein 15</t>
  </si>
  <si>
    <t>Ankyrin repeat domain-containing protein 2</t>
  </si>
  <si>
    <t>Isoform 2 of Sickle tail protein homolog</t>
  </si>
  <si>
    <t>Keratinocyte proline-rich protein</t>
  </si>
  <si>
    <t>Serine/threonine-protein phosphatase 2A activator (Fragment)</t>
  </si>
  <si>
    <t>Inter-alpha-trypsin inhibitor heavy chain H2</t>
  </si>
  <si>
    <t>Putative elongation factor 1-alpha-like 3</t>
  </si>
  <si>
    <t>C-reactive protein(1-205)</t>
  </si>
  <si>
    <t>PRAME family member 7</t>
  </si>
  <si>
    <t>Plasma retinol-binding protein(1-182)</t>
  </si>
  <si>
    <t>Complement factor H-related protein 5</t>
  </si>
  <si>
    <t>Fructose-1,6-bisphosphatase 1 (Fragment)</t>
  </si>
  <si>
    <t>Golgi-associated plant pathogenesis-related protein 1</t>
  </si>
  <si>
    <t>Dynactin subunit 1</t>
  </si>
  <si>
    <t>Vasorin</t>
  </si>
  <si>
    <t>NOELIN1_V2</t>
  </si>
  <si>
    <t>Aggrecan</t>
  </si>
  <si>
    <t>HCG1995540, isoform CRA_b</t>
  </si>
  <si>
    <t>Apolipoprotein A-V</t>
  </si>
  <si>
    <t>Isoform 2 of Insulin growth factor-like family member 2</t>
  </si>
  <si>
    <t>Plexin domain-containing protein 2</t>
  </si>
  <si>
    <t>Isoform 2 of Peptidase inhibitor 16</t>
  </si>
  <si>
    <t>Isoform 2 of ADAMTS-like protein 4</t>
  </si>
  <si>
    <t>Isoform 2 of Chordin-like protein 2</t>
  </si>
  <si>
    <t>Isoform 2 of CD109 antigen</t>
  </si>
  <si>
    <t>Tropomyosin 1 (Alpha), isoform CRA_f</t>
  </si>
  <si>
    <t>Receptor-type tyrosine-protein phosphatase beta (Fragment)</t>
  </si>
  <si>
    <t>Protein unc-13 homolog D</t>
  </si>
  <si>
    <t>Isoform 3 of A disintegrin and metalloproteinase with thrombospondin motifs 13</t>
  </si>
  <si>
    <t>Isoform 2 of G-protein coupled receptor 126</t>
  </si>
  <si>
    <t>Serpin A11</t>
  </si>
  <si>
    <t>Reticulon-4 receptor-like 2</t>
  </si>
  <si>
    <t>Isoform 2 of Fermitin family homolog 3</t>
  </si>
  <si>
    <t>TXNDC5 protein</t>
  </si>
  <si>
    <t>Cullin-associated NEDD8-dissociated protein 1</t>
  </si>
  <si>
    <t>DUSP3 protein</t>
  </si>
  <si>
    <t>Isoform 2 of Rho GTPase-activating protein 18</t>
  </si>
  <si>
    <t>Leukocyte immunoglobulin-like receptor subfamily A member 3</t>
  </si>
  <si>
    <t>Isoform 2 of Golgi membrane protein 1</t>
  </si>
  <si>
    <t>Proprotein convertase subtilisin/kexin type 9</t>
  </si>
  <si>
    <t>Olfactory receptor 2T29</t>
  </si>
  <si>
    <t>Isoform 3 of Retinol dehydrogenase 11</t>
  </si>
  <si>
    <t>Isoform 2 of BPI fold-containing family B member 1</t>
  </si>
  <si>
    <t>Immunoglobulin superfamily DCC subclass member 4</t>
  </si>
  <si>
    <t>D-tyrosyl-tRNA(Tyr) deacylase 1</t>
  </si>
  <si>
    <t>Minor histocompatibility protein HA-1</t>
  </si>
  <si>
    <t>Neurogranin</t>
  </si>
  <si>
    <t>Gamma-glutamyl hydrolase</t>
  </si>
  <si>
    <t>Kallikrein-6</t>
  </si>
  <si>
    <t>Isoform C of Proteoglycan 4</t>
  </si>
  <si>
    <t>Isoform SERCA3G of Sarcoplasmic/endoplasmic reticulum calcium ATPase 3</t>
  </si>
  <si>
    <t>BTB/POZ domain-containing protein KCTD12</t>
  </si>
  <si>
    <t>Carboxypeptidase B2</t>
  </si>
  <si>
    <t>Beta-Ala-His dipeptidase</t>
  </si>
  <si>
    <t>Isoform 2 of Cytosolic non-specific dipeptidase</t>
  </si>
  <si>
    <t>N-acetylmuramoyl-L-alanine amidase</t>
  </si>
  <si>
    <t>Retinoic acid receptor responder protein 2</t>
  </si>
  <si>
    <t>Myocilin</t>
  </si>
  <si>
    <t>Coronin-1B</t>
  </si>
  <si>
    <t>Endoplasmic reticulum resident protein 44</t>
  </si>
  <si>
    <t>Isoform 2 of Protein MENT</t>
  </si>
  <si>
    <t>Transmembrane protein 109</t>
  </si>
  <si>
    <t>Isoform 8 of Collectin-11</t>
  </si>
  <si>
    <t>Isoform 2 of Solute carrier family 12 member 9</t>
  </si>
  <si>
    <t>Cadherin-related family member 2</t>
  </si>
  <si>
    <t>Fibroblast growth factor-binding protein 2</t>
  </si>
  <si>
    <t>Isoform 3 of Torsin-3A</t>
  </si>
  <si>
    <t>EH domain-containing protein 1</t>
  </si>
  <si>
    <t>Isoform 3 of Anthrax toxin receptor 1</t>
  </si>
  <si>
    <t>Multimerin-2</t>
  </si>
  <si>
    <t>MOB kinase activator 1A</t>
  </si>
  <si>
    <t>Proline-serine-threonine phosphatase-interacting protein 2</t>
  </si>
  <si>
    <t>Guanine nucleotide-binding protein subunit beta-4</t>
  </si>
  <si>
    <t>Isoform 3 of Beta-parvin</t>
  </si>
  <si>
    <t>Putative sodium-coupled neutral amino acid transporter 10</t>
  </si>
  <si>
    <t>Endosialin</t>
  </si>
  <si>
    <t>Isoform 2 of Interleukin-1 receptor accessory protein</t>
  </si>
  <si>
    <t>Complement component C1q receptor</t>
  </si>
  <si>
    <t>Isoform 2 of Cartilage acidic protein 1</t>
  </si>
  <si>
    <t>Protein FAM49B</t>
  </si>
  <si>
    <t>Inositol monophosphatase 3</t>
  </si>
  <si>
    <t>Isoform 2 of UDP-GlcNAc:betaGal beta-1,3-N-acetylglucosaminyltransferase 2</t>
  </si>
  <si>
    <t>Isoform 2 of UDP-glucose:glycoprotein glucosyltransferase 1</t>
  </si>
  <si>
    <t>Endoplasmic reticulum aminopeptidase 1</t>
  </si>
  <si>
    <t>EH domain-containing protein 3</t>
  </si>
  <si>
    <t>Complement C1r subcomponent-like protein</t>
  </si>
  <si>
    <t>Contactin-3</t>
  </si>
  <si>
    <t>Isoform C1 of Tight junction protein ZO-2</t>
  </si>
  <si>
    <t>Isoform Short of Vesicle transport through interaction with t-SNAREs homolog 1B</t>
  </si>
  <si>
    <t>Ras-related protein Rab-21</t>
  </si>
  <si>
    <t>Proteasome activator complex subunit 2</t>
  </si>
  <si>
    <t>Isoform 2 of Protein HEG homolog 1</t>
  </si>
  <si>
    <t>Coronin-1C</t>
  </si>
  <si>
    <t>Neurogenic locus notch homolog protein 3</t>
  </si>
  <si>
    <t>Isoform 2 of Ubiquilin-1</t>
  </si>
  <si>
    <t>Endothelial protein C receptor</t>
  </si>
  <si>
    <t>Multiple inositol polyphosphate phosphatase 1</t>
  </si>
  <si>
    <t>Talin-1</t>
  </si>
  <si>
    <t>Isoform 3 of Disheveled-associated activator of morphogenesis 1</t>
  </si>
  <si>
    <t>Angiopoietin-related protein 3</t>
  </si>
  <si>
    <t>Lymphatic vessel endothelial hyaluronic acid receptor 1</t>
  </si>
  <si>
    <t>Isoform 2 of Leucine-rich repeat flightless-interacting protein 2</t>
  </si>
  <si>
    <t>FH1/FH2 domain-containing protein 1</t>
  </si>
  <si>
    <t>Chloride intracellular channel protein 4</t>
  </si>
  <si>
    <t>EMILIN-1</t>
  </si>
  <si>
    <t>IgGFc-binding protein</t>
  </si>
  <si>
    <t>Wiskott-Aldrich syndrome protein family member 2</t>
  </si>
  <si>
    <t>GDH/6PGL endoplasmic bifunctional protein</t>
  </si>
  <si>
    <t>IGLC7</t>
  </si>
  <si>
    <t>NUDT5</t>
  </si>
  <si>
    <t>IGHV4OR15-8</t>
  </si>
  <si>
    <t>IGHV1OR21-1</t>
  </si>
  <si>
    <t>TMEM212</t>
  </si>
  <si>
    <t>CD9</t>
  </si>
  <si>
    <t>PRG2</t>
  </si>
  <si>
    <t>MAPK1</t>
  </si>
  <si>
    <t>TUBA4A</t>
  </si>
  <si>
    <t>FABP1</t>
  </si>
  <si>
    <t>CDH2</t>
  </si>
  <si>
    <t>GSTP1</t>
  </si>
  <si>
    <t>FLOT1</t>
  </si>
  <si>
    <t>C6orf25</t>
  </si>
  <si>
    <t>C4A</t>
  </si>
  <si>
    <t>TNXB</t>
  </si>
  <si>
    <t>APOC3</t>
  </si>
  <si>
    <t>CAPZB</t>
  </si>
  <si>
    <t>CFHR1</t>
  </si>
  <si>
    <t>CFHR4</t>
  </si>
  <si>
    <t>PRSS3</t>
  </si>
  <si>
    <t>PLTP</t>
  </si>
  <si>
    <t>SOD2</t>
  </si>
  <si>
    <t>SLC9A3R1</t>
  </si>
  <si>
    <t>DBNL</t>
  </si>
  <si>
    <t>CCT8</t>
  </si>
  <si>
    <t>PSMA1</t>
  </si>
  <si>
    <t>IDH2</t>
  </si>
  <si>
    <t>VDAC2</t>
  </si>
  <si>
    <t>PLA2G7</t>
  </si>
  <si>
    <t>ACY1</t>
  </si>
  <si>
    <t>CCT6A</t>
  </si>
  <si>
    <t>ABI3BP</t>
  </si>
  <si>
    <t>ANXA7</t>
  </si>
  <si>
    <t>ADAM10</t>
  </si>
  <si>
    <t>MTAP</t>
  </si>
  <si>
    <t>MYLK</t>
  </si>
  <si>
    <t>CCT3</t>
  </si>
  <si>
    <t>RAN</t>
  </si>
  <si>
    <t>TMEM40</t>
  </si>
  <si>
    <t>EIF4G3</t>
  </si>
  <si>
    <t>TKT</t>
  </si>
  <si>
    <t>SEPT6</t>
  </si>
  <si>
    <t>CFB</t>
  </si>
  <si>
    <t>STOM</t>
  </si>
  <si>
    <t>SPARCL1</t>
  </si>
  <si>
    <t>IGFBP4</t>
  </si>
  <si>
    <t>ACLY</t>
  </si>
  <si>
    <t>GGT2</t>
  </si>
  <si>
    <t>SNED1</t>
  </si>
  <si>
    <t>MAOB</t>
  </si>
  <si>
    <t>PDIA6</t>
  </si>
  <si>
    <t>PCYOX1</t>
  </si>
  <si>
    <t>RPN1</t>
  </si>
  <si>
    <t>F11R</t>
  </si>
  <si>
    <t>GUCY1B3</t>
  </si>
  <si>
    <t>GOT1</t>
  </si>
  <si>
    <t>CCT4</t>
  </si>
  <si>
    <t>ARF3</t>
  </si>
  <si>
    <t>ITIH4</t>
  </si>
  <si>
    <t>IGLL5</t>
  </si>
  <si>
    <t>C1S</t>
  </si>
  <si>
    <t>PCMT1</t>
  </si>
  <si>
    <t>MEGF9</t>
  </si>
  <si>
    <t>TUBA8</t>
  </si>
  <si>
    <t>NAPRT1</t>
  </si>
  <si>
    <t>MPP1</t>
  </si>
  <si>
    <t>LASP1</t>
  </si>
  <si>
    <t>TMBIM1</t>
  </si>
  <si>
    <t>TF</t>
  </si>
  <si>
    <t>TFPI</t>
  </si>
  <si>
    <t>APOD</t>
  </si>
  <si>
    <t>TYMP</t>
  </si>
  <si>
    <t>OXSR1</t>
  </si>
  <si>
    <t>PSAP</t>
  </si>
  <si>
    <t>ITGA6</t>
  </si>
  <si>
    <t>ATIC</t>
  </si>
  <si>
    <t>APEH</t>
  </si>
  <si>
    <t>FGG</t>
  </si>
  <si>
    <t>SERPINF2</t>
  </si>
  <si>
    <t>TFG</t>
  </si>
  <si>
    <t>DAG1</t>
  </si>
  <si>
    <t>COPB2</t>
  </si>
  <si>
    <t>COX7C</t>
  </si>
  <si>
    <t>C1QB</t>
  </si>
  <si>
    <t>PDLIM7</t>
  </si>
  <si>
    <t>PCDH1</t>
  </si>
  <si>
    <t>CCL28</t>
  </si>
  <si>
    <t>UBE2K</t>
  </si>
  <si>
    <t>CP</t>
  </si>
  <si>
    <t>FAM153A</t>
  </si>
  <si>
    <t>SEPP1</t>
  </si>
  <si>
    <t>TWF2</t>
  </si>
  <si>
    <t>ABLIM3</t>
  </si>
  <si>
    <t>IMPA1</t>
  </si>
  <si>
    <t>LYPLA1</t>
  </si>
  <si>
    <t>CPQ</t>
  </si>
  <si>
    <t>CA1</t>
  </si>
  <si>
    <t>TBCA</t>
  </si>
  <si>
    <t>DMTN</t>
  </si>
  <si>
    <t>AP3B1</t>
  </si>
  <si>
    <t>VDAC3</t>
  </si>
  <si>
    <t>PROC</t>
  </si>
  <si>
    <t>RAB1A</t>
  </si>
  <si>
    <t>TBXAS1</t>
  </si>
  <si>
    <t>HK1</t>
  </si>
  <si>
    <t>SNCA</t>
  </si>
  <si>
    <t>LTF</t>
  </si>
  <si>
    <t>HSD17B4</t>
  </si>
  <si>
    <t>GOT2</t>
  </si>
  <si>
    <t>CALM1</t>
  </si>
  <si>
    <t>UGP2</t>
  </si>
  <si>
    <t>DKK3</t>
  </si>
  <si>
    <t>EPB41L3</t>
  </si>
  <si>
    <t>NRP1</t>
  </si>
  <si>
    <t>FLT4</t>
  </si>
  <si>
    <t>G6PD</t>
  </si>
  <si>
    <t>CSF1R</t>
  </si>
  <si>
    <t>ROCK2</t>
  </si>
  <si>
    <t>FETUB</t>
  </si>
  <si>
    <t>APP</t>
  </si>
  <si>
    <t>PLIN2</t>
  </si>
  <si>
    <t>SERPING1</t>
  </si>
  <si>
    <t>ART3</t>
  </si>
  <si>
    <t>CALD1</t>
  </si>
  <si>
    <t>MERTK</t>
  </si>
  <si>
    <t>THY1</t>
  </si>
  <si>
    <t>OAF</t>
  </si>
  <si>
    <t>PPP6R3</t>
  </si>
  <si>
    <t>HYOU1</t>
  </si>
  <si>
    <t>NUCB2</t>
  </si>
  <si>
    <t>ARRB1</t>
  </si>
  <si>
    <t>RNH1</t>
  </si>
  <si>
    <t>ATP5L</t>
  </si>
  <si>
    <t>EEF1D</t>
  </si>
  <si>
    <t>CD59</t>
  </si>
  <si>
    <t>RPL8</t>
  </si>
  <si>
    <t>FAIM3</t>
  </si>
  <si>
    <t>GNPTG</t>
  </si>
  <si>
    <t>FTH1</t>
  </si>
  <si>
    <t>MYH14</t>
  </si>
  <si>
    <t>APOF</t>
  </si>
  <si>
    <t>SLC3A2</t>
  </si>
  <si>
    <t>CD163</t>
  </si>
  <si>
    <t>ENO2</t>
  </si>
  <si>
    <t>BIN2</t>
  </si>
  <si>
    <t>PDLIM5</t>
  </si>
  <si>
    <t>CADM1</t>
  </si>
  <si>
    <t>PSMD9</t>
  </si>
  <si>
    <t>MLEC</t>
  </si>
  <si>
    <t>LPO</t>
  </si>
  <si>
    <t>ARHGDIB</t>
  </si>
  <si>
    <t>ACTR3</t>
  </si>
  <si>
    <t>KPNB1</t>
  </si>
  <si>
    <t>LAMB2</t>
  </si>
  <si>
    <t>TUBA1C</t>
  </si>
  <si>
    <t>B2M</t>
  </si>
  <si>
    <t>GANAB</t>
  </si>
  <si>
    <t>TPM1</t>
  </si>
  <si>
    <t>IQGAP2</t>
  </si>
  <si>
    <t>PGD</t>
  </si>
  <si>
    <t>TNC</t>
  </si>
  <si>
    <t>F7</t>
  </si>
  <si>
    <t>SELP</t>
  </si>
  <si>
    <t>AK2</t>
  </si>
  <si>
    <t>CCT2</t>
  </si>
  <si>
    <t>ARPC3</t>
  </si>
  <si>
    <t>PPP1CC</t>
  </si>
  <si>
    <t>NAP1L1</t>
  </si>
  <si>
    <t>INHBC</t>
  </si>
  <si>
    <t>IGFBP6</t>
  </si>
  <si>
    <t>ATP5B</t>
  </si>
  <si>
    <t>BTD</t>
  </si>
  <si>
    <t>MYL6</t>
  </si>
  <si>
    <t>SPTBN1</t>
  </si>
  <si>
    <t>GPD2</t>
  </si>
  <si>
    <t>MASP1</t>
  </si>
  <si>
    <t>PLS3</t>
  </si>
  <si>
    <t>RTN4</t>
  </si>
  <si>
    <t>ARPC4</t>
  </si>
  <si>
    <t>UTP14A</t>
  </si>
  <si>
    <t>CFH</t>
  </si>
  <si>
    <t>SUMF2</t>
  </si>
  <si>
    <t>TFRC</t>
  </si>
  <si>
    <t>SDF4</t>
  </si>
  <si>
    <t>HBA2</t>
  </si>
  <si>
    <t>NPC2</t>
  </si>
  <si>
    <t>SERPINA10</t>
  </si>
  <si>
    <t>RNASE1</t>
  </si>
  <si>
    <t>TMX1</t>
  </si>
  <si>
    <t>FBLN5</t>
  </si>
  <si>
    <t>NSFL1C</t>
  </si>
  <si>
    <t>LTBP2</t>
  </si>
  <si>
    <t>SERPINA3</t>
  </si>
  <si>
    <t>MST1</t>
  </si>
  <si>
    <t>MDH2</t>
  </si>
  <si>
    <t>CFI</t>
  </si>
  <si>
    <t>COMP</t>
  </si>
  <si>
    <t>PDE5A</t>
  </si>
  <si>
    <t>PDIA3</t>
  </si>
  <si>
    <t>TGFBI</t>
  </si>
  <si>
    <t>ZYX</t>
  </si>
  <si>
    <t>AMPD2</t>
  </si>
  <si>
    <t>SEPT7</t>
  </si>
  <si>
    <t>FN1</t>
  </si>
  <si>
    <t>FCGR3B</t>
  </si>
  <si>
    <t>APMAP</t>
  </si>
  <si>
    <t>RAD23B</t>
  </si>
  <si>
    <t>PTGDS</t>
  </si>
  <si>
    <t>SAR1A</t>
  </si>
  <si>
    <t>ACADSB</t>
  </si>
  <si>
    <t>CAST</t>
  </si>
  <si>
    <t>ADH4</t>
  </si>
  <si>
    <t>KLKB1</t>
  </si>
  <si>
    <t>STC2</t>
  </si>
  <si>
    <t>MTDH</t>
  </si>
  <si>
    <t>PTPN12</t>
  </si>
  <si>
    <t>CTSC</t>
  </si>
  <si>
    <t>CD44</t>
  </si>
  <si>
    <t>RPLP2</t>
  </si>
  <si>
    <t>A2M</t>
  </si>
  <si>
    <t>DCTN2</t>
  </si>
  <si>
    <t>DHRS7</t>
  </si>
  <si>
    <t>MFGE8</t>
  </si>
  <si>
    <t>TMOD3</t>
  </si>
  <si>
    <t>PSME1</t>
  </si>
  <si>
    <t>ISLR</t>
  </si>
  <si>
    <t>RAB8B</t>
  </si>
  <si>
    <t>SNAP23</t>
  </si>
  <si>
    <t>PPCDC</t>
  </si>
  <si>
    <t>APRT</t>
  </si>
  <si>
    <t>MMP2</t>
  </si>
  <si>
    <t>SIRPB1</t>
  </si>
  <si>
    <t>CNN2</t>
  </si>
  <si>
    <t>CDH1</t>
  </si>
  <si>
    <t>RAB6A</t>
  </si>
  <si>
    <t>ZNF185</t>
  </si>
  <si>
    <t>ALB</t>
  </si>
  <si>
    <t>MANF</t>
  </si>
  <si>
    <t>SEPT2</t>
  </si>
  <si>
    <t>DDT</t>
  </si>
  <si>
    <t>ST13</t>
  </si>
  <si>
    <t>GARS</t>
  </si>
  <si>
    <t>COL18A1</t>
  </si>
  <si>
    <t>NCAM2</t>
  </si>
  <si>
    <t>SHBG</t>
  </si>
  <si>
    <t>CDH5</t>
  </si>
  <si>
    <t>COL1A1</t>
  </si>
  <si>
    <t>CAMP</t>
  </si>
  <si>
    <t>CRISP3</t>
  </si>
  <si>
    <t>NME2</t>
  </si>
  <si>
    <t>PNPLA8</t>
  </si>
  <si>
    <t>ALDOA</t>
  </si>
  <si>
    <t>RAB11A</t>
  </si>
  <si>
    <t>ARHGDIA</t>
  </si>
  <si>
    <t>DCXR</t>
  </si>
  <si>
    <t>DPEP2</t>
  </si>
  <si>
    <t>EIF4A1</t>
  </si>
  <si>
    <t>VAPA</t>
  </si>
  <si>
    <t>FLOT2</t>
  </si>
  <si>
    <t>ICAM2</t>
  </si>
  <si>
    <t>MYL12A</t>
  </si>
  <si>
    <t>UBB</t>
  </si>
  <si>
    <t>ICOSLG</t>
  </si>
  <si>
    <t>MYO5B</t>
  </si>
  <si>
    <t>ATP5A1</t>
  </si>
  <si>
    <t>ALDOC</t>
  </si>
  <si>
    <t>PLIN3</t>
  </si>
  <si>
    <t>PRKCSH</t>
  </si>
  <si>
    <t>PARK7</t>
  </si>
  <si>
    <t>SSC5D</t>
  </si>
  <si>
    <t>GRN</t>
  </si>
  <si>
    <t>APOC2</t>
  </si>
  <si>
    <t>CFD</t>
  </si>
  <si>
    <t>APOC1</t>
  </si>
  <si>
    <t>MFAP4</t>
  </si>
  <si>
    <t>CAPNS1</t>
  </si>
  <si>
    <t>SAE1</t>
  </si>
  <si>
    <t>RUVBL2</t>
  </si>
  <si>
    <t>MEGF8</t>
  </si>
  <si>
    <t>C3</t>
  </si>
  <si>
    <t>NAPA</t>
  </si>
  <si>
    <t>PGLS</t>
  </si>
  <si>
    <t>KIF2A</t>
  </si>
  <si>
    <t>PDLIM1</t>
  </si>
  <si>
    <t>MASP2</t>
  </si>
  <si>
    <t>RAB27B</t>
  </si>
  <si>
    <t>CLIC1</t>
  </si>
  <si>
    <t>QSOX1</t>
  </si>
  <si>
    <t>DNM1L</t>
  </si>
  <si>
    <t>CHL1</t>
  </si>
  <si>
    <t>APOL1</t>
  </si>
  <si>
    <t>PSMA7</t>
  </si>
  <si>
    <t>FYB</t>
  </si>
  <si>
    <t>ARPC1B</t>
  </si>
  <si>
    <t>ARPC2</t>
  </si>
  <si>
    <t>PGRMC2</t>
  </si>
  <si>
    <t>ADAMDEC1</t>
  </si>
  <si>
    <t>STX7</t>
  </si>
  <si>
    <t>ARPC5</t>
  </si>
  <si>
    <t>ASAP2</t>
  </si>
  <si>
    <t>PLXNB1</t>
  </si>
  <si>
    <t>TGFB1I1</t>
  </si>
  <si>
    <t>RGS10</t>
  </si>
  <si>
    <t>ACTN4</t>
  </si>
  <si>
    <t>CALU</t>
  </si>
  <si>
    <t>CD5L</t>
  </si>
  <si>
    <t>WDR1</t>
  </si>
  <si>
    <t>SH3BGRL</t>
  </si>
  <si>
    <t>SF3B1</t>
  </si>
  <si>
    <t>SKAP2</t>
  </si>
  <si>
    <t>FCN3</t>
  </si>
  <si>
    <t>IDH1</t>
  </si>
  <si>
    <t>ATRN</t>
  </si>
  <si>
    <t>ENDOD1</t>
  </si>
  <si>
    <t>APOM</t>
  </si>
  <si>
    <t>VNN1</t>
  </si>
  <si>
    <t>NPTXR</t>
  </si>
  <si>
    <t>SDPR</t>
  </si>
  <si>
    <t>LDHA</t>
  </si>
  <si>
    <t>CYB5R3</t>
  </si>
  <si>
    <t>GSR</t>
  </si>
  <si>
    <t>SOD1</t>
  </si>
  <si>
    <t>F13A1</t>
  </si>
  <si>
    <t>PNP</t>
  </si>
  <si>
    <t>PGK1</t>
  </si>
  <si>
    <t>LALBA</t>
  </si>
  <si>
    <t>F2</t>
  </si>
  <si>
    <t>C1R</t>
  </si>
  <si>
    <t>HP</t>
  </si>
  <si>
    <t>HPR</t>
  </si>
  <si>
    <t>F9</t>
  </si>
  <si>
    <t>F10</t>
  </si>
  <si>
    <t>PLG</t>
  </si>
  <si>
    <t>F12</t>
  </si>
  <si>
    <t>CA2</t>
  </si>
  <si>
    <t>SERPINC1</t>
  </si>
  <si>
    <t>SERPINA1</t>
  </si>
  <si>
    <t>AGT</t>
  </si>
  <si>
    <t>C5</t>
  </si>
  <si>
    <t>CST3</t>
  </si>
  <si>
    <t>CST4</t>
  </si>
  <si>
    <t>KNG1</t>
  </si>
  <si>
    <t>TGFB1</t>
  </si>
  <si>
    <t>IGF2</t>
  </si>
  <si>
    <t>IGJ</t>
  </si>
  <si>
    <t>IGKV1-5</t>
  </si>
  <si>
    <t>PIGR</t>
  </si>
  <si>
    <t>IGKC</t>
  </si>
  <si>
    <t>IGHE</t>
  </si>
  <si>
    <t>IGHG1</t>
  </si>
  <si>
    <t>IGHG2</t>
  </si>
  <si>
    <t>IGHG3</t>
  </si>
  <si>
    <t>IGHG4</t>
  </si>
  <si>
    <t>IGHM</t>
  </si>
  <si>
    <t>IGHA1</t>
  </si>
  <si>
    <t>IGHA2</t>
  </si>
  <si>
    <t>IGHD</t>
  </si>
  <si>
    <t>HBD</t>
  </si>
  <si>
    <t>APOA1</t>
  </si>
  <si>
    <t>APOE</t>
  </si>
  <si>
    <t>APOA2</t>
  </si>
  <si>
    <t>FGA</t>
  </si>
  <si>
    <t>FGB</t>
  </si>
  <si>
    <t>SLC4A1</t>
  </si>
  <si>
    <t>APCS</t>
  </si>
  <si>
    <t>C1QA</t>
  </si>
  <si>
    <t>C1QC</t>
  </si>
  <si>
    <t>C9</t>
  </si>
  <si>
    <t>APOH</t>
  </si>
  <si>
    <t>LRG1</t>
  </si>
  <si>
    <t>AMBP</t>
  </si>
  <si>
    <t>ORM1</t>
  </si>
  <si>
    <t>AHSG</t>
  </si>
  <si>
    <t>TTR</t>
  </si>
  <si>
    <t>GC</t>
  </si>
  <si>
    <t>PPBP</t>
  </si>
  <si>
    <t>PF4</t>
  </si>
  <si>
    <t>HPX</t>
  </si>
  <si>
    <t>ANG</t>
  </si>
  <si>
    <t>F11</t>
  </si>
  <si>
    <t>C4BPA</t>
  </si>
  <si>
    <t>VTN</t>
  </si>
  <si>
    <t>CAT</t>
  </si>
  <si>
    <t>FUCA1</t>
  </si>
  <si>
    <t>APOB</t>
  </si>
  <si>
    <t>LCAT</t>
  </si>
  <si>
    <t>HRG</t>
  </si>
  <si>
    <t>A1BG</t>
  </si>
  <si>
    <t>VWF</t>
  </si>
  <si>
    <t>SEMG1</t>
  </si>
  <si>
    <t>GAPDH</t>
  </si>
  <si>
    <t>AMY1A</t>
  </si>
  <si>
    <t>HSPB1</t>
  </si>
  <si>
    <t>CHGB</t>
  </si>
  <si>
    <t>ALDOB</t>
  </si>
  <si>
    <t>ITGB3</t>
  </si>
  <si>
    <t>S100A8</t>
  </si>
  <si>
    <t>SERPINE1</t>
  </si>
  <si>
    <t>SLC25A5</t>
  </si>
  <si>
    <t>SERPINA5</t>
  </si>
  <si>
    <t>F13B</t>
  </si>
  <si>
    <t>ICAM1</t>
  </si>
  <si>
    <t>FABP3</t>
  </si>
  <si>
    <t>HLA-A</t>
  </si>
  <si>
    <t>SERPINA7</t>
  </si>
  <si>
    <t>SERPIND1</t>
  </si>
  <si>
    <t>ITGB1</t>
  </si>
  <si>
    <t>CSN2</t>
  </si>
  <si>
    <t>MYL1</t>
  </si>
  <si>
    <t>BCHE</t>
  </si>
  <si>
    <t>IGKV4-1</t>
  </si>
  <si>
    <t>GSN</t>
  </si>
  <si>
    <t>C2</t>
  </si>
  <si>
    <t>S100A9</t>
  </si>
  <si>
    <t>APOA4</t>
  </si>
  <si>
    <t>ENO1</t>
  </si>
  <si>
    <t>TPM3</t>
  </si>
  <si>
    <t>DBI</t>
  </si>
  <si>
    <t>LDHB</t>
  </si>
  <si>
    <t>GPX1</t>
  </si>
  <si>
    <t>PROS1</t>
  </si>
  <si>
    <t>P4HB</t>
  </si>
  <si>
    <t>ASGR2</t>
  </si>
  <si>
    <t>CTSD</t>
  </si>
  <si>
    <t>C8A</t>
  </si>
  <si>
    <t>C8B</t>
  </si>
  <si>
    <t>GP1BA</t>
  </si>
  <si>
    <t>C8G</t>
  </si>
  <si>
    <t>CAPN1</t>
  </si>
  <si>
    <t>CSN3</t>
  </si>
  <si>
    <t>PFN1</t>
  </si>
  <si>
    <t>HSP90AA1</t>
  </si>
  <si>
    <t>UMOD</t>
  </si>
  <si>
    <t>HSPA1A</t>
  </si>
  <si>
    <t>SERPINA6</t>
  </si>
  <si>
    <t>HSP90AB1</t>
  </si>
  <si>
    <t>SOD3</t>
  </si>
  <si>
    <t>MGP</t>
  </si>
  <si>
    <t>ITGA2B</t>
  </si>
  <si>
    <t>LPA</t>
  </si>
  <si>
    <t>PLEK</t>
  </si>
  <si>
    <t>CD14</t>
  </si>
  <si>
    <t>MET</t>
  </si>
  <si>
    <t>ANXA5</t>
  </si>
  <si>
    <t>DBH</t>
  </si>
  <si>
    <t>PDGFRB</t>
  </si>
  <si>
    <t>IGLC2</t>
  </si>
  <si>
    <t>SAA1</t>
  </si>
  <si>
    <t>SAA2</t>
  </si>
  <si>
    <t>SRGN</t>
  </si>
  <si>
    <t>SPP1</t>
  </si>
  <si>
    <t>TXN</t>
  </si>
  <si>
    <t>C7</t>
  </si>
  <si>
    <t>PF4V1</t>
  </si>
  <si>
    <t>KIT</t>
  </si>
  <si>
    <t>HSPD1</t>
  </si>
  <si>
    <t>CLU</t>
  </si>
  <si>
    <t>HSPA5</t>
  </si>
  <si>
    <t>HSPA8</t>
  </si>
  <si>
    <t>SLC2A3</t>
  </si>
  <si>
    <t>PYGB</t>
  </si>
  <si>
    <t>MBL2</t>
  </si>
  <si>
    <t>FGFR1</t>
  </si>
  <si>
    <t>CETP</t>
  </si>
  <si>
    <t>ADH5</t>
  </si>
  <si>
    <t>COL6A3</t>
  </si>
  <si>
    <t>F5</t>
  </si>
  <si>
    <t>ACTN1</t>
  </si>
  <si>
    <t>SRC</t>
  </si>
  <si>
    <t>COX4I1</t>
  </si>
  <si>
    <t>GP1BB</t>
  </si>
  <si>
    <t>NCAM1</t>
  </si>
  <si>
    <t>PDIA4</t>
  </si>
  <si>
    <t>C6</t>
  </si>
  <si>
    <t>LCP1</t>
  </si>
  <si>
    <t>SELL</t>
  </si>
  <si>
    <t>MIF</t>
  </si>
  <si>
    <t>CD99</t>
  </si>
  <si>
    <t>NID1</t>
  </si>
  <si>
    <t>PKM</t>
  </si>
  <si>
    <t>HSP90B1</t>
  </si>
  <si>
    <t>GP9</t>
  </si>
  <si>
    <t>ANPEP</t>
  </si>
  <si>
    <t>PVR</t>
  </si>
  <si>
    <t>CPN1</t>
  </si>
  <si>
    <t>ARSA</t>
  </si>
  <si>
    <t>B4GALT1</t>
  </si>
  <si>
    <t>FOLR1</t>
  </si>
  <si>
    <t>IGLL1</t>
  </si>
  <si>
    <t>TIMP2</t>
  </si>
  <si>
    <t>PECAM1</t>
  </si>
  <si>
    <t>ATP2A2</t>
  </si>
  <si>
    <t>ITGA2</t>
  </si>
  <si>
    <t>ENG</t>
  </si>
  <si>
    <t>IGFBP3</t>
  </si>
  <si>
    <t>TCP1</t>
  </si>
  <si>
    <t>ALOX12</t>
  </si>
  <si>
    <t>IGFBP2</t>
  </si>
  <si>
    <t>VCL</t>
  </si>
  <si>
    <t>LBP</t>
  </si>
  <si>
    <t>PGAM1</t>
  </si>
  <si>
    <t>VCAM1</t>
  </si>
  <si>
    <t>ORM2</t>
  </si>
  <si>
    <t>ITIH1</t>
  </si>
  <si>
    <t>CEL</t>
  </si>
  <si>
    <t>C4BPB</t>
  </si>
  <si>
    <t>CSRP1</t>
  </si>
  <si>
    <t>FLNA</t>
  </si>
  <si>
    <t>VDAC1</t>
  </si>
  <si>
    <t>COMT</t>
  </si>
  <si>
    <t>UBA1</t>
  </si>
  <si>
    <t>GPX3</t>
  </si>
  <si>
    <t>PRKACB</t>
  </si>
  <si>
    <t>CPN2</t>
  </si>
  <si>
    <t>PROZ</t>
  </si>
  <si>
    <t>MRC1</t>
  </si>
  <si>
    <t>FBLN1</t>
  </si>
  <si>
    <t>PTGS1</t>
  </si>
  <si>
    <t>CA6</t>
  </si>
  <si>
    <t>PPIB</t>
  </si>
  <si>
    <t>PTPRG</t>
  </si>
  <si>
    <t>CFL1</t>
  </si>
  <si>
    <t>IGFBP5</t>
  </si>
  <si>
    <t>MYL9</t>
  </si>
  <si>
    <t>AZGP1</t>
  </si>
  <si>
    <t>PSMA3</t>
  </si>
  <si>
    <t>MSN</t>
  </si>
  <si>
    <t>S100A4</t>
  </si>
  <si>
    <t>EEF1G</t>
  </si>
  <si>
    <t>PON1</t>
  </si>
  <si>
    <t>YWHAQ</t>
  </si>
  <si>
    <t>CALR</t>
  </si>
  <si>
    <t>CFP</t>
  </si>
  <si>
    <t>IL1R2</t>
  </si>
  <si>
    <t>PTPN6</t>
  </si>
  <si>
    <t>SERPINA4</t>
  </si>
  <si>
    <t>PRDX6</t>
  </si>
  <si>
    <t>PRDX5</t>
  </si>
  <si>
    <t>PEBP1</t>
  </si>
  <si>
    <t>FCER1G</t>
  </si>
  <si>
    <t>SERPINB1</t>
  </si>
  <si>
    <t>CORO1A</t>
  </si>
  <si>
    <t>GDI1</t>
  </si>
  <si>
    <t>YWHAB</t>
  </si>
  <si>
    <t>SFN</t>
  </si>
  <si>
    <t>PRDX2</t>
  </si>
  <si>
    <t>MAN1A1</t>
  </si>
  <si>
    <t>RNASE4</t>
  </si>
  <si>
    <t>SAA4</t>
  </si>
  <si>
    <t>FBN1</t>
  </si>
  <si>
    <t>MYH9</t>
  </si>
  <si>
    <t>IGFALS</t>
  </si>
  <si>
    <t>CHI3L1</t>
  </si>
  <si>
    <t>PGM1</t>
  </si>
  <si>
    <t>SERPINF1</t>
  </si>
  <si>
    <t>GMPR</t>
  </si>
  <si>
    <t>CFHR2</t>
  </si>
  <si>
    <t>TAGLN2</t>
  </si>
  <si>
    <t>TALDO1</t>
  </si>
  <si>
    <t>GP5</t>
  </si>
  <si>
    <t>MDH1</t>
  </si>
  <si>
    <t>UBA7</t>
  </si>
  <si>
    <t>CSK</t>
  </si>
  <si>
    <t>ECI1</t>
  </si>
  <si>
    <t>MCAM</t>
  </si>
  <si>
    <t>SYK</t>
  </si>
  <si>
    <t>AFM</t>
  </si>
  <si>
    <t>USP5</t>
  </si>
  <si>
    <t>CRKL</t>
  </si>
  <si>
    <t>CSN1S1</t>
  </si>
  <si>
    <t>CAPZA2</t>
  </si>
  <si>
    <t>XDH</t>
  </si>
  <si>
    <t>LIMS1</t>
  </si>
  <si>
    <t>LEPR</t>
  </si>
  <si>
    <t>FASN</t>
  </si>
  <si>
    <t>VASP</t>
  </si>
  <si>
    <t>RAB5C</t>
  </si>
  <si>
    <t>RAB7A</t>
  </si>
  <si>
    <t>LUM</t>
  </si>
  <si>
    <t>RAP1GDS1</t>
  </si>
  <si>
    <t>CAPZA1</t>
  </si>
  <si>
    <t>VCP</t>
  </si>
  <si>
    <t>CDH13</t>
  </si>
  <si>
    <t>BID</t>
  </si>
  <si>
    <t>RAB15</t>
  </si>
  <si>
    <t>TPI1</t>
  </si>
  <si>
    <t>CDC42</t>
  </si>
  <si>
    <t>DSTN</t>
  </si>
  <si>
    <t>RAB10</t>
  </si>
  <si>
    <t>UBE2N</t>
  </si>
  <si>
    <t>ACTR2</t>
  </si>
  <si>
    <t>RAP1B</t>
  </si>
  <si>
    <t>LYZ</t>
  </si>
  <si>
    <t>YWHAG</t>
  </si>
  <si>
    <t>YWHAE</t>
  </si>
  <si>
    <t>LSM3</t>
  </si>
  <si>
    <t>PPIA</t>
  </si>
  <si>
    <t>FKBP1A</t>
  </si>
  <si>
    <t>RAC1</t>
  </si>
  <si>
    <t>YWHAZ</t>
  </si>
  <si>
    <t>ACTG1</t>
  </si>
  <si>
    <t>TPM4</t>
  </si>
  <si>
    <t>UBE2L3</t>
  </si>
  <si>
    <t>ACTA1</t>
  </si>
  <si>
    <t>TUBA1B</t>
  </si>
  <si>
    <t>TUBB4B</t>
  </si>
  <si>
    <t>HBB</t>
  </si>
  <si>
    <t>PIP4K2B</t>
  </si>
  <si>
    <t>GSTO1</t>
  </si>
  <si>
    <t>ADARB1</t>
  </si>
  <si>
    <t>GPLD1</t>
  </si>
  <si>
    <t>BASP1</t>
  </si>
  <si>
    <t>DCD</t>
  </si>
  <si>
    <t>HSPG2</t>
  </si>
  <si>
    <t>CLTC</t>
  </si>
  <si>
    <t>CAP1</t>
  </si>
  <si>
    <t>PFKP</t>
  </si>
  <si>
    <t>SEMG2</t>
  </si>
  <si>
    <t>NUCB1</t>
  </si>
  <si>
    <t>CFHR3</t>
  </si>
  <si>
    <t>HGFAC</t>
  </si>
  <si>
    <t>YWHAH</t>
  </si>
  <si>
    <t>ITIH3</t>
  </si>
  <si>
    <t>PRDX1</t>
  </si>
  <si>
    <t>DPT</t>
  </si>
  <si>
    <t>LRP1</t>
  </si>
  <si>
    <t>ARHGAP1</t>
  </si>
  <si>
    <t>LGALS3BP</t>
  </si>
  <si>
    <t>NEXN</t>
  </si>
  <si>
    <t>AP1B1</t>
  </si>
  <si>
    <t>EFEMP1</t>
  </si>
  <si>
    <t>FSTL1</t>
  </si>
  <si>
    <t>CNTN1</t>
  </si>
  <si>
    <t>LMAN2</t>
  </si>
  <si>
    <t>PTPRJ</t>
  </si>
  <si>
    <t>FLII</t>
  </si>
  <si>
    <t>SPP2</t>
  </si>
  <si>
    <t>MMRN1</t>
  </si>
  <si>
    <t>BTN1A1</t>
  </si>
  <si>
    <t>ILK</t>
  </si>
  <si>
    <t>IGF-I</t>
  </si>
  <si>
    <t>PDAP1</t>
  </si>
  <si>
    <t>MADCAM1</t>
  </si>
  <si>
    <t>STIM1</t>
  </si>
  <si>
    <t>RAB32</t>
  </si>
  <si>
    <t>FHL1</t>
  </si>
  <si>
    <t>ALCAM</t>
  </si>
  <si>
    <t>SNTB1</t>
  </si>
  <si>
    <t>DSG2</t>
  </si>
  <si>
    <t>CTTN</t>
  </si>
  <si>
    <t>HABP2</t>
  </si>
  <si>
    <t>LTBP1</t>
  </si>
  <si>
    <t>EIF4H</t>
  </si>
  <si>
    <t>PCOLCE</t>
  </si>
  <si>
    <t>PON3</t>
  </si>
  <si>
    <t>PPA1</t>
  </si>
  <si>
    <t>PCBP1</t>
  </si>
  <si>
    <t>RSU1</t>
  </si>
  <si>
    <t>FCN2</t>
  </si>
  <si>
    <t>MAPRE2</t>
  </si>
  <si>
    <t>CST6</t>
  </si>
  <si>
    <t>STXBP2</t>
  </si>
  <si>
    <t>ADIPOQ</t>
  </si>
  <si>
    <t>IGFBP7</t>
  </si>
  <si>
    <t>DPYSL2</t>
  </si>
  <si>
    <t>ECM1</t>
  </si>
  <si>
    <t>DBN1</t>
  </si>
  <si>
    <t>MAN2A1</t>
  </si>
  <si>
    <t>RTN1</t>
  </si>
  <si>
    <t>AOC3</t>
  </si>
  <si>
    <t>INF2</t>
  </si>
  <si>
    <t>HLA-B</t>
  </si>
  <si>
    <t>LRRFIP1</t>
  </si>
  <si>
    <t>SNAI3</t>
  </si>
  <si>
    <t>LGALSL</t>
  </si>
  <si>
    <t>NEO1</t>
  </si>
  <si>
    <t>ACPP</t>
  </si>
  <si>
    <t>TIMP1</t>
  </si>
  <si>
    <t>TUBB</t>
  </si>
  <si>
    <t>RHOC</t>
  </si>
  <si>
    <t>WDR44</t>
  </si>
  <si>
    <t>STK24</t>
  </si>
  <si>
    <t>CTSA</t>
  </si>
  <si>
    <t>ATP5F1</t>
  </si>
  <si>
    <t>LY6G6D</t>
  </si>
  <si>
    <t>PRKG1</t>
  </si>
  <si>
    <t>PRUNE</t>
  </si>
  <si>
    <t>SH3BGRL3</t>
  </si>
  <si>
    <t>FKBP15</t>
  </si>
  <si>
    <t>ANKRD2</t>
  </si>
  <si>
    <t>KIAA1217</t>
  </si>
  <si>
    <t>KPRP</t>
  </si>
  <si>
    <t>PPP2R4</t>
  </si>
  <si>
    <t>ITIH2</t>
  </si>
  <si>
    <t>EEF1A1P5</t>
  </si>
  <si>
    <t>CRP</t>
  </si>
  <si>
    <t>PRAMEF7</t>
  </si>
  <si>
    <t>RBP4</t>
  </si>
  <si>
    <t>CFHR5</t>
  </si>
  <si>
    <t>FBP1</t>
  </si>
  <si>
    <t>GLIPR2</t>
  </si>
  <si>
    <t>DKFZp686E0752</t>
  </si>
  <si>
    <t>VASN</t>
  </si>
  <si>
    <t>OLFM1</t>
  </si>
  <si>
    <t>ACAN</t>
  </si>
  <si>
    <t>RAB4B</t>
  </si>
  <si>
    <t>APOA5</t>
  </si>
  <si>
    <t>IGFL2</t>
  </si>
  <si>
    <t>PLXDC2</t>
  </si>
  <si>
    <t>PI16</t>
  </si>
  <si>
    <t>ADAMTSL4</t>
  </si>
  <si>
    <t>CHRDL2</t>
  </si>
  <si>
    <t>CD109</t>
  </si>
  <si>
    <t>PTPRB</t>
  </si>
  <si>
    <t>UNC13D</t>
  </si>
  <si>
    <t>ADAMTS13</t>
  </si>
  <si>
    <t>GPR126</t>
  </si>
  <si>
    <t>SERPINA11</t>
  </si>
  <si>
    <t>RTN4RL2</t>
  </si>
  <si>
    <t>FERMT3</t>
  </si>
  <si>
    <t>TXNDC5</t>
  </si>
  <si>
    <t>CAND1</t>
  </si>
  <si>
    <t>DUSP3</t>
  </si>
  <si>
    <t>ARHGAP18</t>
  </si>
  <si>
    <t>LILRA3</t>
  </si>
  <si>
    <t>GOLM1</t>
  </si>
  <si>
    <t>PCSK9</t>
  </si>
  <si>
    <t>OR2T29</t>
  </si>
  <si>
    <t>RDH11</t>
  </si>
  <si>
    <t>BPIFB1</t>
  </si>
  <si>
    <t>IGDCC4</t>
  </si>
  <si>
    <t>DTD1</t>
  </si>
  <si>
    <t>HMHA1</t>
  </si>
  <si>
    <t>NRGN</t>
  </si>
  <si>
    <t>GGH</t>
  </si>
  <si>
    <t>KLK6</t>
  </si>
  <si>
    <t>PRG4</t>
  </si>
  <si>
    <t>ATP2A3</t>
  </si>
  <si>
    <t>KCTD12</t>
  </si>
  <si>
    <t>CPB2</t>
  </si>
  <si>
    <t>CNDP1</t>
  </si>
  <si>
    <t>CNDP2</t>
  </si>
  <si>
    <t>PGLYRP2</t>
  </si>
  <si>
    <t>RARRES2</t>
  </si>
  <si>
    <t>MYOC</t>
  </si>
  <si>
    <t>CORO1B</t>
  </si>
  <si>
    <t>ERP44</t>
  </si>
  <si>
    <t>MENT</t>
  </si>
  <si>
    <t>TMEM109</t>
  </si>
  <si>
    <t>COLEC11</t>
  </si>
  <si>
    <t>SLC12A9</t>
  </si>
  <si>
    <t>CDHR2</t>
  </si>
  <si>
    <t>FGFBP2</t>
  </si>
  <si>
    <t>TOR3A</t>
  </si>
  <si>
    <t>EHD1</t>
  </si>
  <si>
    <t>ANTXR1</t>
  </si>
  <si>
    <t>MMRN2</t>
  </si>
  <si>
    <t>MOB1A</t>
  </si>
  <si>
    <t>PSTPIP2</t>
  </si>
  <si>
    <t>GNB4</t>
  </si>
  <si>
    <t>PARVB</t>
  </si>
  <si>
    <t>SLC38A10</t>
  </si>
  <si>
    <t>CD248</t>
  </si>
  <si>
    <t>IL1RAP</t>
  </si>
  <si>
    <t>CD93</t>
  </si>
  <si>
    <t>CRTAC1</t>
  </si>
  <si>
    <t>FAM49B</t>
  </si>
  <si>
    <t>IMPAD1</t>
  </si>
  <si>
    <t>B3GNT2</t>
  </si>
  <si>
    <t>UGGT1</t>
  </si>
  <si>
    <t>ERAP1</t>
  </si>
  <si>
    <t>EHD3</t>
  </si>
  <si>
    <t>C1RL</t>
  </si>
  <si>
    <t>CNTN3</t>
  </si>
  <si>
    <t>TJP2</t>
  </si>
  <si>
    <t>VTI1B</t>
  </si>
  <si>
    <t>RAB21</t>
  </si>
  <si>
    <t>PSME2</t>
  </si>
  <si>
    <t>HEG1</t>
  </si>
  <si>
    <t>CORO1C</t>
  </si>
  <si>
    <t>NOTCH3</t>
  </si>
  <si>
    <t>UBQLN1</t>
  </si>
  <si>
    <t>PROCR</t>
  </si>
  <si>
    <t>MINPP1</t>
  </si>
  <si>
    <t>TLN1</t>
  </si>
  <si>
    <t>DAAM1</t>
  </si>
  <si>
    <t>ANGPTL3</t>
  </si>
  <si>
    <t>LYVE1</t>
  </si>
  <si>
    <t>LRRFIP2</t>
  </si>
  <si>
    <t>FHOD1</t>
  </si>
  <si>
    <t>CLIC4</t>
  </si>
  <si>
    <t>EMILIN1</t>
  </si>
  <si>
    <t>FCGBP</t>
  </si>
  <si>
    <t>WASF2</t>
  </si>
  <si>
    <t>H6PD</t>
  </si>
  <si>
    <t>A0M8Q6</t>
  </si>
  <si>
    <t>A6NFX8</t>
  </si>
  <si>
    <t>A6NJ16</t>
  </si>
  <si>
    <t>A6NJS3</t>
  </si>
  <si>
    <t>A6NML5</t>
  </si>
  <si>
    <t>A6NNI4</t>
  </si>
  <si>
    <t>A6XMW0</t>
  </si>
  <si>
    <t>A8CZ64</t>
  </si>
  <si>
    <t>A8MUB1</t>
  </si>
  <si>
    <t>A8MW49</t>
  </si>
  <si>
    <t>A8MWK3</t>
  </si>
  <si>
    <t>A8MX94</t>
  </si>
  <si>
    <t>A8MZ67</t>
  </si>
  <si>
    <t>B0S8B0</t>
  </si>
  <si>
    <t>B0UXC6</t>
  </si>
  <si>
    <t>B0UZ83</t>
  </si>
  <si>
    <t>B0V046</t>
  </si>
  <si>
    <t>B0YIW2</t>
  </si>
  <si>
    <t>B1AK87</t>
  </si>
  <si>
    <t>B1AKG0</t>
  </si>
  <si>
    <t>B1ALQ8</t>
  </si>
  <si>
    <t>B1AN99</t>
  </si>
  <si>
    <t>B3KUE5</t>
  </si>
  <si>
    <t>B3KUK2</t>
  </si>
  <si>
    <t>B3KY21</t>
  </si>
  <si>
    <t>B4DDD6</t>
  </si>
  <si>
    <t>B4DEM7</t>
  </si>
  <si>
    <t>B4DEV8</t>
  </si>
  <si>
    <t>B4DFL2</t>
  </si>
  <si>
    <t>B4DKM5</t>
  </si>
  <si>
    <t>B4DLM5</t>
  </si>
  <si>
    <t>B4DNW0</t>
  </si>
  <si>
    <t>B4DPJ8</t>
  </si>
  <si>
    <t>B4DSV9</t>
  </si>
  <si>
    <t>B4DT77</t>
  </si>
  <si>
    <t>B4DU28</t>
  </si>
  <si>
    <t>B4DUC8</t>
  </si>
  <si>
    <t>B4DUE3</t>
  </si>
  <si>
    <t>B4DUR8</t>
  </si>
  <si>
    <t>B4DV51</t>
  </si>
  <si>
    <t>B4DXI0</t>
  </si>
  <si>
    <t>B4DXR2</t>
  </si>
  <si>
    <t>B4E022</t>
  </si>
  <si>
    <t>B4E049</t>
  </si>
  <si>
    <t>B4E1Z4</t>
  </si>
  <si>
    <t>B4E2V5</t>
  </si>
  <si>
    <t>B4E2Z0</t>
  </si>
  <si>
    <t>B4E351</t>
  </si>
  <si>
    <t>B4E3P0</t>
  </si>
  <si>
    <t>B5MCK8</t>
  </si>
  <si>
    <t>B5MEF5</t>
  </si>
  <si>
    <t>B7Z242</t>
  </si>
  <si>
    <t>B7Z254</t>
  </si>
  <si>
    <t>B7Z3Y2</t>
  </si>
  <si>
    <t>B7Z4L4</t>
  </si>
  <si>
    <t>B7Z5W1</t>
  </si>
  <si>
    <t>B7Z685</t>
  </si>
  <si>
    <t>B7Z7E9</t>
  </si>
  <si>
    <t>B7Z9L0</t>
  </si>
  <si>
    <t>B7ZB63</t>
  </si>
  <si>
    <t>B7ZKJ8</t>
  </si>
  <si>
    <t>B9A064</t>
  </si>
  <si>
    <t>C9IZP8</t>
  </si>
  <si>
    <t>C9J0F2</t>
  </si>
  <si>
    <t>C9J1K8</t>
  </si>
  <si>
    <t>C9J2C0</t>
  </si>
  <si>
    <t>C9J8U2</t>
  </si>
  <si>
    <t>C9J9J4</t>
  </si>
  <si>
    <t>C9J9W2</t>
  </si>
  <si>
    <t>C9JAP5</t>
  </si>
  <si>
    <t>C9JB55</t>
  </si>
  <si>
    <t>C9JBB3</t>
  </si>
  <si>
    <t>C9JF17</t>
  </si>
  <si>
    <t>C9JGI3</t>
  </si>
  <si>
    <t>C9JIG9</t>
  </si>
  <si>
    <t>C9JIZ6</t>
  </si>
  <si>
    <t>C9JK10</t>
  </si>
  <si>
    <t>C9JLK0</t>
  </si>
  <si>
    <t>C9JLK2</t>
  </si>
  <si>
    <t>C9JPQ9</t>
  </si>
  <si>
    <t>C9JPV4</t>
  </si>
  <si>
    <t>C9JTY3</t>
  </si>
  <si>
    <t>C9JYS1</t>
  </si>
  <si>
    <t>D6R997</t>
  </si>
  <si>
    <t>D6R9Z7</t>
  </si>
  <si>
    <t>D6RA08</t>
  </si>
  <si>
    <t>D6RAN1</t>
  </si>
  <si>
    <t>D6RBG2</t>
  </si>
  <si>
    <t>D6RC73</t>
  </si>
  <si>
    <t>D6RDM7</t>
  </si>
  <si>
    <t>D6RE86</t>
  </si>
  <si>
    <t>D6REE0</t>
  </si>
  <si>
    <t>D6REX5</t>
  </si>
  <si>
    <t>D6RG15</t>
  </si>
  <si>
    <t>D6RHE7</t>
  </si>
  <si>
    <t>E5RG13</t>
  </si>
  <si>
    <t>E5RGR0</t>
  </si>
  <si>
    <t>E5RH35</t>
  </si>
  <si>
    <t>E5RH81</t>
  </si>
  <si>
    <t>E5RIW3</t>
  </si>
  <si>
    <t>E5RJ61</t>
  </si>
  <si>
    <t>E5RJ68</t>
  </si>
  <si>
    <t>E5RK27</t>
  </si>
  <si>
    <t>E7END6</t>
  </si>
  <si>
    <t>E7END7</t>
  </si>
  <si>
    <t>E7ENP0</t>
  </si>
  <si>
    <t>E7ENR4</t>
  </si>
  <si>
    <t>E7EPV7</t>
  </si>
  <si>
    <t>E7EQB2</t>
  </si>
  <si>
    <t>E7ER27</t>
  </si>
  <si>
    <t>E7ERW2</t>
  </si>
  <si>
    <t>E7ETN3</t>
  </si>
  <si>
    <t>E7ETZ0</t>
  </si>
  <si>
    <t>E7EUC7</t>
  </si>
  <si>
    <t>E7EUD0</t>
  </si>
  <si>
    <t>E7EUF8</t>
  </si>
  <si>
    <t>E7EX60</t>
  </si>
  <si>
    <t>E9PD35</t>
  </si>
  <si>
    <t>E9PD92</t>
  </si>
  <si>
    <t>E9PEK4</t>
  </si>
  <si>
    <t>E9PF63</t>
  </si>
  <si>
    <t>E9PG08</t>
  </si>
  <si>
    <t>E9PG40</t>
  </si>
  <si>
    <t>E9PG83</t>
  </si>
  <si>
    <t>E9PGN7</t>
  </si>
  <si>
    <t>E9PGR5</t>
  </si>
  <si>
    <t>E9PGZ1</t>
  </si>
  <si>
    <t>E9PHX8</t>
  </si>
  <si>
    <t>E9PIM6</t>
  </si>
  <si>
    <t>E9PJ29</t>
  </si>
  <si>
    <t>E9PK08</t>
  </si>
  <si>
    <t>E9PL22</t>
  </si>
  <si>
    <t>E9PLR0</t>
  </si>
  <si>
    <t>E9PM35</t>
  </si>
  <si>
    <t>E9PMJ3</t>
  </si>
  <si>
    <t>E9PN17</t>
  </si>
  <si>
    <t>E9PN91</t>
  </si>
  <si>
    <t>E9PNW4</t>
  </si>
  <si>
    <t>E9PP36</t>
  </si>
  <si>
    <t>E9PQG1</t>
  </si>
  <si>
    <t>E9PQQ5</t>
  </si>
  <si>
    <t>E9PRK8</t>
  </si>
  <si>
    <t>F2Z2U8</t>
  </si>
  <si>
    <t>F5GXS5</t>
  </si>
  <si>
    <t>F5GZI0</t>
  </si>
  <si>
    <t>F5GZZ9</t>
  </si>
  <si>
    <t>F5H0C8</t>
  </si>
  <si>
    <t>F5H0W4</t>
  </si>
  <si>
    <t>F5H0X8</t>
  </si>
  <si>
    <t>F5H125</t>
  </si>
  <si>
    <t>F5H182</t>
  </si>
  <si>
    <t>F5H1S8</t>
  </si>
  <si>
    <t>F5H386</t>
  </si>
  <si>
    <t>F5H3P3</t>
  </si>
  <si>
    <t>F5H3P5</t>
  </si>
  <si>
    <t>F5H4R7</t>
  </si>
  <si>
    <t>F5H520</t>
  </si>
  <si>
    <t>F5H5D3</t>
  </si>
  <si>
    <t>F5H6I0</t>
  </si>
  <si>
    <t>F5H6X6</t>
  </si>
  <si>
    <t>F5H7S3</t>
  </si>
  <si>
    <t>F5H7S7</t>
  </si>
  <si>
    <t>F5H7U0</t>
  </si>
  <si>
    <t>F5H7V9</t>
  </si>
  <si>
    <t>F5H8B0</t>
  </si>
  <si>
    <t>F6VVT6</t>
  </si>
  <si>
    <t>F8VPP1</t>
  </si>
  <si>
    <t>F8VQ14</t>
  </si>
  <si>
    <t>F8VR50</t>
  </si>
  <si>
    <t>F8VR82</t>
  </si>
  <si>
    <t>F8VRJ2</t>
  </si>
  <si>
    <t>F8VVQ8</t>
  </si>
  <si>
    <t>F8VYK9</t>
  </si>
  <si>
    <t>F8W0P7</t>
  </si>
  <si>
    <t>F8W1Q3</t>
  </si>
  <si>
    <t>F8W1R7</t>
  </si>
  <si>
    <t>F8W6C1</t>
  </si>
  <si>
    <t>F8W6E4</t>
  </si>
  <si>
    <t>F8W876</t>
  </si>
  <si>
    <t>F8W8D8</t>
  </si>
  <si>
    <t>F8W914</t>
  </si>
  <si>
    <t>F8WCF6</t>
  </si>
  <si>
    <t>F8WD00</t>
  </si>
  <si>
    <t>F8WDX4</t>
  </si>
  <si>
    <t>F8WEX5</t>
  </si>
  <si>
    <t>G3V0E5</t>
  </si>
  <si>
    <t>G3V1E2</t>
  </si>
  <si>
    <t>G3V1N2</t>
  </si>
  <si>
    <t>G3V2V8</t>
  </si>
  <si>
    <t>G3V2W1</t>
  </si>
  <si>
    <t>G3V357</t>
  </si>
  <si>
    <t>G3V448</t>
  </si>
  <si>
    <t>G3V4U0</t>
  </si>
  <si>
    <t>G3V4V8</t>
  </si>
  <si>
    <t>G3V511</t>
  </si>
  <si>
    <t>G3V5I3</t>
  </si>
  <si>
    <t>G3XAK1</t>
  </si>
  <si>
    <t>G3XAL0</t>
  </si>
  <si>
    <t>G3XAM2</t>
  </si>
  <si>
    <t>G3XAP6</t>
  </si>
  <si>
    <t>G5E9C5</t>
  </si>
  <si>
    <t>G5EA52</t>
  </si>
  <si>
    <t>G8JLA8</t>
  </si>
  <si>
    <t>H0Y2Y8</t>
  </si>
  <si>
    <t>H0Y360</t>
  </si>
  <si>
    <t>H0Y3Y4</t>
  </si>
  <si>
    <t>H0Y4K8</t>
  </si>
  <si>
    <t>H0Y4U3</t>
  </si>
  <si>
    <t>H0Y512</t>
  </si>
  <si>
    <t>H0Y579</t>
  </si>
  <si>
    <t>H0Y5A1</t>
  </si>
  <si>
    <t>H0Y5E8</t>
  </si>
  <si>
    <t>H0Y6T4</t>
  </si>
  <si>
    <t>H0Y7F0</t>
  </si>
  <si>
    <t>H0Y9N0</t>
  </si>
  <si>
    <t>H0YAC1</t>
  </si>
  <si>
    <t>H0YB13</t>
  </si>
  <si>
    <t>H0YB56</t>
  </si>
  <si>
    <t>H0YC15</t>
  </si>
  <si>
    <t>H0YCY8</t>
  </si>
  <si>
    <t>H0YD13</t>
  </si>
  <si>
    <t>H0YDD8</t>
  </si>
  <si>
    <t>H0YFH1</t>
  </si>
  <si>
    <t>H0YHL1</t>
  </si>
  <si>
    <t>H0YJE4</t>
  </si>
  <si>
    <t>H0YKS8</t>
  </si>
  <si>
    <t>H0YKU1</t>
  </si>
  <si>
    <t>H0YLU2</t>
  </si>
  <si>
    <t>H0YN67</t>
  </si>
  <si>
    <t>H0YNE9</t>
  </si>
  <si>
    <t>H3BNE1</t>
  </si>
  <si>
    <t>H3BPW5</t>
  </si>
  <si>
    <t>H3BQF1</t>
  </si>
  <si>
    <t>H3BS34</t>
  </si>
  <si>
    <t>H3BTT9</t>
  </si>
  <si>
    <t>H3BVI6</t>
  </si>
  <si>
    <t>H3BVI7</t>
  </si>
  <si>
    <t>H7BYW1</t>
  </si>
  <si>
    <t>H7BZT5</t>
  </si>
  <si>
    <t>H7C013</t>
  </si>
  <si>
    <t>H7C2D6</t>
  </si>
  <si>
    <t>H7C310</t>
  </si>
  <si>
    <t>H7C342</t>
  </si>
  <si>
    <t>H7C3I1</t>
  </si>
  <si>
    <t>H7C443</t>
  </si>
  <si>
    <t>H7C457</t>
  </si>
  <si>
    <t>H9KV31</t>
  </si>
  <si>
    <t>I3L1J1</t>
  </si>
  <si>
    <t>I3L1J2</t>
  </si>
  <si>
    <t>I3L3H7</t>
  </si>
  <si>
    <t>J3KNB4</t>
  </si>
  <si>
    <t>J3KPA1</t>
  </si>
  <si>
    <t>J3KPD9</t>
  </si>
  <si>
    <t>J3KPL1</t>
  </si>
  <si>
    <t>J3KPS3</t>
  </si>
  <si>
    <t>J3KQP6</t>
  </si>
  <si>
    <t>J3KRE2</t>
  </si>
  <si>
    <t>J3KS22</t>
  </si>
  <si>
    <t>J3KSU4</t>
  </si>
  <si>
    <t>J3KT04</t>
  </si>
  <si>
    <t>J3QKM9</t>
  </si>
  <si>
    <t>J3QLD9</t>
  </si>
  <si>
    <t>J3QQR8</t>
  </si>
  <si>
    <t>J3QRS3</t>
  </si>
  <si>
    <t>J3QS39</t>
  </si>
  <si>
    <t>K4DIA0</t>
  </si>
  <si>
    <t>K7EIJ6</t>
  </si>
  <si>
    <t>K7EK77</t>
  </si>
  <si>
    <t>K7EKH5</t>
  </si>
  <si>
    <t>K7EL96</t>
  </si>
  <si>
    <t>K7ELL7</t>
  </si>
  <si>
    <t>K7ELW0</t>
  </si>
  <si>
    <t>K7EP70</t>
  </si>
  <si>
    <t>K7EQI0</t>
  </si>
  <si>
    <t>K7ER74</t>
  </si>
  <si>
    <t>K7ERG9</t>
  </si>
  <si>
    <t>K7ERI9</t>
  </si>
  <si>
    <t>K7ES70</t>
  </si>
  <si>
    <t>K7ES82</t>
  </si>
  <si>
    <t>M0QX65</t>
  </si>
  <si>
    <t>M0QYD8</t>
  </si>
  <si>
    <t>M0QZL2</t>
  </si>
  <si>
    <t>M0R0Q9</t>
  </si>
  <si>
    <t>M0R0Y2</t>
  </si>
  <si>
    <t>M0R261</t>
  </si>
  <si>
    <t>O00139-2</t>
  </si>
  <si>
    <t>O00151</t>
  </si>
  <si>
    <t>O00187</t>
  </si>
  <si>
    <t>O00194</t>
  </si>
  <si>
    <t>O00299</t>
  </si>
  <si>
    <t>O00391</t>
  </si>
  <si>
    <t>O00429-3</t>
  </si>
  <si>
    <t>O00533</t>
  </si>
  <si>
    <t>O14791</t>
  </si>
  <si>
    <t>O14818-4</t>
  </si>
  <si>
    <t>O15117</t>
  </si>
  <si>
    <t>O15143</t>
  </si>
  <si>
    <t>O15144</t>
  </si>
  <si>
    <t>O15173</t>
  </si>
  <si>
    <t>O15204-2</t>
  </si>
  <si>
    <t>O15400-2</t>
  </si>
  <si>
    <t>O15511</t>
  </si>
  <si>
    <t>O43150-2</t>
  </si>
  <si>
    <t>O43157-2</t>
  </si>
  <si>
    <t>O43294-2</t>
  </si>
  <si>
    <t>O43665-2</t>
  </si>
  <si>
    <t>O43707</t>
  </si>
  <si>
    <t>O43852-12</t>
  </si>
  <si>
    <t>O43866</t>
  </si>
  <si>
    <t>O75083</t>
  </si>
  <si>
    <t>O75368</t>
  </si>
  <si>
    <t>O75533</t>
  </si>
  <si>
    <t>O75563</t>
  </si>
  <si>
    <t>O75636</t>
  </si>
  <si>
    <t>O75874</t>
  </si>
  <si>
    <t>O75882</t>
  </si>
  <si>
    <t>O94919</t>
  </si>
  <si>
    <t>O95445</t>
  </si>
  <si>
    <t>O95497</t>
  </si>
  <si>
    <t>O95502</t>
  </si>
  <si>
    <t>O95810</t>
  </si>
  <si>
    <t>P00338</t>
  </si>
  <si>
    <t>P00387-3</t>
  </si>
  <si>
    <t>P00390-5</t>
  </si>
  <si>
    <t>P00441</t>
  </si>
  <si>
    <t>P00450</t>
  </si>
  <si>
    <t>P00488</t>
  </si>
  <si>
    <t>P00491</t>
  </si>
  <si>
    <t>P00558</t>
  </si>
  <si>
    <t>P00709</t>
  </si>
  <si>
    <t>P00734</t>
  </si>
  <si>
    <t>P00736</t>
  </si>
  <si>
    <t>P00738</t>
  </si>
  <si>
    <t>P00739</t>
  </si>
  <si>
    <t>P00740</t>
  </si>
  <si>
    <t>P00742</t>
  </si>
  <si>
    <t>P00747</t>
  </si>
  <si>
    <t>P00748</t>
  </si>
  <si>
    <t>P00918</t>
  </si>
  <si>
    <t>P01008</t>
  </si>
  <si>
    <t>P01009</t>
  </si>
  <si>
    <t>P01019</t>
  </si>
  <si>
    <t>P01023</t>
  </si>
  <si>
    <t>P01024</t>
  </si>
  <si>
    <t>P01031</t>
  </si>
  <si>
    <t>P01034</t>
  </si>
  <si>
    <t>P01036</t>
  </si>
  <si>
    <t>P01042</t>
  </si>
  <si>
    <t>P01042-2</t>
  </si>
  <si>
    <t>P01137</t>
  </si>
  <si>
    <t>P01344</t>
  </si>
  <si>
    <t>P01591</t>
  </si>
  <si>
    <t>P01593</t>
  </si>
  <si>
    <t>P01594</t>
  </si>
  <si>
    <t>P01596</t>
  </si>
  <si>
    <t>P01598</t>
  </si>
  <si>
    <t>P01601</t>
  </si>
  <si>
    <t>P01602</t>
  </si>
  <si>
    <t>P01603</t>
  </si>
  <si>
    <t>P01605</t>
  </si>
  <si>
    <t>P01608</t>
  </si>
  <si>
    <t>P01609</t>
  </si>
  <si>
    <t>P01610</t>
  </si>
  <si>
    <t>P01611</t>
  </si>
  <si>
    <t>P01612</t>
  </si>
  <si>
    <t>P01613</t>
  </si>
  <si>
    <t>P01615</t>
  </si>
  <si>
    <t>P01617</t>
  </si>
  <si>
    <t>P01619</t>
  </si>
  <si>
    <t>P01620</t>
  </si>
  <si>
    <t>P01621</t>
  </si>
  <si>
    <t>P01623</t>
  </si>
  <si>
    <t>P01624</t>
  </si>
  <si>
    <t>P01625</t>
  </si>
  <si>
    <t>P01699</t>
  </si>
  <si>
    <t>P01700</t>
  </si>
  <si>
    <t>P01701</t>
  </si>
  <si>
    <t>P01702</t>
  </si>
  <si>
    <t>P01703</t>
  </si>
  <si>
    <t>P01705</t>
  </si>
  <si>
    <t>P01707</t>
  </si>
  <si>
    <t>P01708</t>
  </si>
  <si>
    <t>P01714</t>
  </si>
  <si>
    <t>P01717</t>
  </si>
  <si>
    <t>P01719</t>
  </si>
  <si>
    <t>P01743</t>
  </si>
  <si>
    <t>P01763</t>
  </si>
  <si>
    <t>P01764</t>
  </si>
  <si>
    <t>P01765</t>
  </si>
  <si>
    <t>P01766</t>
  </si>
  <si>
    <t>P01767</t>
  </si>
  <si>
    <t>P01770</t>
  </si>
  <si>
    <t>P01771</t>
  </si>
  <si>
    <t>P01772</t>
  </si>
  <si>
    <t>P01775</t>
  </si>
  <si>
    <t>P01778</t>
  </si>
  <si>
    <t>P01780</t>
  </si>
  <si>
    <t>P01781</t>
  </si>
  <si>
    <t>P01824</t>
  </si>
  <si>
    <t>P01833</t>
  </si>
  <si>
    <t>P01834</t>
  </si>
  <si>
    <t>P01854</t>
  </si>
  <si>
    <t>P01857</t>
  </si>
  <si>
    <t>P01859</t>
  </si>
  <si>
    <t>P01860</t>
  </si>
  <si>
    <t>P01861</t>
  </si>
  <si>
    <t>P01871</t>
  </si>
  <si>
    <t>P01876</t>
  </si>
  <si>
    <t>P01877</t>
  </si>
  <si>
    <t>P01880</t>
  </si>
  <si>
    <t>P02042</t>
  </si>
  <si>
    <t>P02647</t>
  </si>
  <si>
    <t>P02649</t>
  </si>
  <si>
    <t>P02652</t>
  </si>
  <si>
    <t>P02671</t>
  </si>
  <si>
    <t>P02675</t>
  </si>
  <si>
    <t>P02679-2</t>
  </si>
  <si>
    <t>P02730</t>
  </si>
  <si>
    <t>P02743</t>
  </si>
  <si>
    <t>P02745</t>
  </si>
  <si>
    <t>P02747</t>
  </si>
  <si>
    <t>P02748</t>
  </si>
  <si>
    <t>P02749</t>
  </si>
  <si>
    <t>P02750</t>
  </si>
  <si>
    <t>P02751-8</t>
  </si>
  <si>
    <t>P02760</t>
  </si>
  <si>
    <t>P02763</t>
  </si>
  <si>
    <t>P02765</t>
  </si>
  <si>
    <t>P02766</t>
  </si>
  <si>
    <t>P02774</t>
  </si>
  <si>
    <t>P02775</t>
  </si>
  <si>
    <t>P02776</t>
  </si>
  <si>
    <t>P02787</t>
  </si>
  <si>
    <t>P02790</t>
  </si>
  <si>
    <t>P03950</t>
  </si>
  <si>
    <t>P03951</t>
  </si>
  <si>
    <t>P04003</t>
  </si>
  <si>
    <t>P04004</t>
  </si>
  <si>
    <t>P04040</t>
  </si>
  <si>
    <t>P04066</t>
  </si>
  <si>
    <t>P04114</t>
  </si>
  <si>
    <t>P04180</t>
  </si>
  <si>
    <t>P04196</t>
  </si>
  <si>
    <t>P04206</t>
  </si>
  <si>
    <t>P04207</t>
  </si>
  <si>
    <t>P04208</t>
  </si>
  <si>
    <t>P04209</t>
  </si>
  <si>
    <t>P04211</t>
  </si>
  <si>
    <t>P04217</t>
  </si>
  <si>
    <t>P04217-2</t>
  </si>
  <si>
    <t>P04275</t>
  </si>
  <si>
    <t>P04279-2</t>
  </si>
  <si>
    <t>P04406-2</t>
  </si>
  <si>
    <t>P04430</t>
  </si>
  <si>
    <t>P04433</t>
  </si>
  <si>
    <t>P04438</t>
  </si>
  <si>
    <t>P04745</t>
  </si>
  <si>
    <t>P04792</t>
  </si>
  <si>
    <t>P05060</t>
  </si>
  <si>
    <t>P05062</t>
  </si>
  <si>
    <t>P05106</t>
  </si>
  <si>
    <t>P05109</t>
  </si>
  <si>
    <t>P05121-2</t>
  </si>
  <si>
    <t>P05141</t>
  </si>
  <si>
    <t>P05154</t>
  </si>
  <si>
    <t>P05160</t>
  </si>
  <si>
    <t>P05362</t>
  </si>
  <si>
    <t>P05413</t>
  </si>
  <si>
    <t>P05534</t>
  </si>
  <si>
    <t>P05543</t>
  </si>
  <si>
    <t>P05546</t>
  </si>
  <si>
    <t>P05556</t>
  </si>
  <si>
    <t>P05814</t>
  </si>
  <si>
    <t>P05976-2</t>
  </si>
  <si>
    <t>P06276</t>
  </si>
  <si>
    <t>P06310</t>
  </si>
  <si>
    <t>P06311</t>
  </si>
  <si>
    <t>P06312</t>
  </si>
  <si>
    <t>P06314</t>
  </si>
  <si>
    <t>P06317</t>
  </si>
  <si>
    <t>P06318</t>
  </si>
  <si>
    <t>P06331</t>
  </si>
  <si>
    <t>P06396-2</t>
  </si>
  <si>
    <t>P06681</t>
  </si>
  <si>
    <t>P06702</t>
  </si>
  <si>
    <t>P06727</t>
  </si>
  <si>
    <t>P06733</t>
  </si>
  <si>
    <t>P06733-2</t>
  </si>
  <si>
    <t>P06753-2</t>
  </si>
  <si>
    <t>P06887</t>
  </si>
  <si>
    <t>P07108</t>
  </si>
  <si>
    <t>P07195</t>
  </si>
  <si>
    <t>P07203</t>
  </si>
  <si>
    <t>P07225</t>
  </si>
  <si>
    <t>P07237</t>
  </si>
  <si>
    <t>P07307-3</t>
  </si>
  <si>
    <t>P07339</t>
  </si>
  <si>
    <t>P07357</t>
  </si>
  <si>
    <t>P07358</t>
  </si>
  <si>
    <t>P07359</t>
  </si>
  <si>
    <t>P07360</t>
  </si>
  <si>
    <t>P07384</t>
  </si>
  <si>
    <t>P07498</t>
  </si>
  <si>
    <t>P07737</t>
  </si>
  <si>
    <t>P07900</t>
  </si>
  <si>
    <t>P07911-2</t>
  </si>
  <si>
    <t>P08107-2</t>
  </si>
  <si>
    <t>P08185</t>
  </si>
  <si>
    <t>P08238</t>
  </si>
  <si>
    <t>P08294</t>
  </si>
  <si>
    <t>P08493</t>
  </si>
  <si>
    <t>P08514</t>
  </si>
  <si>
    <t>P08519</t>
  </si>
  <si>
    <t>P08567</t>
  </si>
  <si>
    <t>P08571</t>
  </si>
  <si>
    <t>P08581-3</t>
  </si>
  <si>
    <t>P08603</t>
  </si>
  <si>
    <t>P08697</t>
  </si>
  <si>
    <t>P08758</t>
  </si>
  <si>
    <t>P09172</t>
  </si>
  <si>
    <t>P09486</t>
  </si>
  <si>
    <t>P09493-4</t>
  </si>
  <si>
    <t>P09619</t>
  </si>
  <si>
    <t>P09871</t>
  </si>
  <si>
    <t>P0C0L4</t>
  </si>
  <si>
    <t>P0CG05</t>
  </si>
  <si>
    <t>P0DJI8</t>
  </si>
  <si>
    <t>P0DJI9</t>
  </si>
  <si>
    <t>P10124</t>
  </si>
  <si>
    <t>P10451-5</t>
  </si>
  <si>
    <t>P10599</t>
  </si>
  <si>
    <t>P10643</t>
  </si>
  <si>
    <t>P10720</t>
  </si>
  <si>
    <t>P10721-3</t>
  </si>
  <si>
    <t>P10809</t>
  </si>
  <si>
    <t>P10909-4</t>
  </si>
  <si>
    <t>P11021</t>
  </si>
  <si>
    <t>P11142</t>
  </si>
  <si>
    <t>P11169</t>
  </si>
  <si>
    <t>P11216</t>
  </si>
  <si>
    <t>P11226</t>
  </si>
  <si>
    <t>P11362-13</t>
  </si>
  <si>
    <t>P11597-2</t>
  </si>
  <si>
    <t>P11766</t>
  </si>
  <si>
    <t>P12111</t>
  </si>
  <si>
    <t>P12259</t>
  </si>
  <si>
    <t>P12814-2</t>
  </si>
  <si>
    <t>P12931</t>
  </si>
  <si>
    <t>P13073</t>
  </si>
  <si>
    <t>P13224</t>
  </si>
  <si>
    <t>P13591</t>
  </si>
  <si>
    <t>P13667</t>
  </si>
  <si>
    <t>P13671</t>
  </si>
  <si>
    <t>P13796</t>
  </si>
  <si>
    <t>P14151</t>
  </si>
  <si>
    <t>P14174</t>
  </si>
  <si>
    <t>P14209-3</t>
  </si>
  <si>
    <t>P14543-2</t>
  </si>
  <si>
    <t>P14618</t>
  </si>
  <si>
    <t>P14625</t>
  </si>
  <si>
    <t>P14770</t>
  </si>
  <si>
    <t>P15144</t>
  </si>
  <si>
    <t>P15151-3</t>
  </si>
  <si>
    <t>P15169</t>
  </si>
  <si>
    <t>P15289-2</t>
  </si>
  <si>
    <t>P15291-2</t>
  </si>
  <si>
    <t>P15328</t>
  </si>
  <si>
    <t>P15814</t>
  </si>
  <si>
    <t>P16035</t>
  </si>
  <si>
    <t>P16284-3</t>
  </si>
  <si>
    <t>P16615-5</t>
  </si>
  <si>
    <t>P17301</t>
  </si>
  <si>
    <t>P17813-2</t>
  </si>
  <si>
    <t>P17936</t>
  </si>
  <si>
    <t>P17987</t>
  </si>
  <si>
    <t>P18054</t>
  </si>
  <si>
    <t>P18065</t>
  </si>
  <si>
    <t>P18135</t>
  </si>
  <si>
    <t>P18206-2</t>
  </si>
  <si>
    <t>P18428</t>
  </si>
  <si>
    <t>P18669</t>
  </si>
  <si>
    <t>P19320</t>
  </si>
  <si>
    <t>P19652</t>
  </si>
  <si>
    <t>P19827</t>
  </si>
  <si>
    <t>P19835</t>
  </si>
  <si>
    <t>P20851-2</t>
  </si>
  <si>
    <t>P21291</t>
  </si>
  <si>
    <t>P21333-2</t>
  </si>
  <si>
    <t>P21796</t>
  </si>
  <si>
    <t>P21964-2</t>
  </si>
  <si>
    <t>P22314</t>
  </si>
  <si>
    <t>P22352</t>
  </si>
  <si>
    <t>P22694-10</t>
  </si>
  <si>
    <t>P22792</t>
  </si>
  <si>
    <t>P22891</t>
  </si>
  <si>
    <t>P22897</t>
  </si>
  <si>
    <t>P23083</t>
  </si>
  <si>
    <t>P23142</t>
  </si>
  <si>
    <t>P23142-4</t>
  </si>
  <si>
    <t>P23219-3</t>
  </si>
  <si>
    <t>P23280-3</t>
  </si>
  <si>
    <t>P23284</t>
  </si>
  <si>
    <t>P23470-2</t>
  </si>
  <si>
    <t>P23528</t>
  </si>
  <si>
    <t>P24593</t>
  </si>
  <si>
    <t>P24844</t>
  </si>
  <si>
    <t>P25311</t>
  </si>
  <si>
    <t>P25788-2</t>
  </si>
  <si>
    <t>P26038</t>
  </si>
  <si>
    <t>P26447</t>
  </si>
  <si>
    <t>P26641</t>
  </si>
  <si>
    <t>P27169</t>
  </si>
  <si>
    <t>P27348</t>
  </si>
  <si>
    <t>P27797</t>
  </si>
  <si>
    <t>P27918</t>
  </si>
  <si>
    <t>P27930-2</t>
  </si>
  <si>
    <t>P29350</t>
  </si>
  <si>
    <t>P29622</t>
  </si>
  <si>
    <t>P30041</t>
  </si>
  <si>
    <t>P30044-2</t>
  </si>
  <si>
    <t>P30086</t>
  </si>
  <si>
    <t>P30273</t>
  </si>
  <si>
    <t>P30740</t>
  </si>
  <si>
    <t>P31146</t>
  </si>
  <si>
    <t>P31150</t>
  </si>
  <si>
    <t>P31946-2</t>
  </si>
  <si>
    <t>P31947-2</t>
  </si>
  <si>
    <t>P32119</t>
  </si>
  <si>
    <t>P33908</t>
  </si>
  <si>
    <t>P34096</t>
  </si>
  <si>
    <t>P35542</t>
  </si>
  <si>
    <t>P35555</t>
  </si>
  <si>
    <t>P35579</t>
  </si>
  <si>
    <t>P35858</t>
  </si>
  <si>
    <t>P36222</t>
  </si>
  <si>
    <t>P36871</t>
  </si>
  <si>
    <t>P36955</t>
  </si>
  <si>
    <t>P36959</t>
  </si>
  <si>
    <t>P36980-2</t>
  </si>
  <si>
    <t>P37802</t>
  </si>
  <si>
    <t>P37837</t>
  </si>
  <si>
    <t>P40197</t>
  </si>
  <si>
    <t>P40925</t>
  </si>
  <si>
    <t>P41226</t>
  </si>
  <si>
    <t>P41240</t>
  </si>
  <si>
    <t>P42126-2</t>
  </si>
  <si>
    <t>P43121</t>
  </si>
  <si>
    <t>P43405-2</t>
  </si>
  <si>
    <t>P43652</t>
  </si>
  <si>
    <t>P45974-2</t>
  </si>
  <si>
    <t>P46109</t>
  </si>
  <si>
    <t>P47710-2</t>
  </si>
  <si>
    <t>P47755</t>
  </si>
  <si>
    <t>P47989</t>
  </si>
  <si>
    <t>P48059</t>
  </si>
  <si>
    <t>P48357-5</t>
  </si>
  <si>
    <t>P48740</t>
  </si>
  <si>
    <t>P48740-2</t>
  </si>
  <si>
    <t>P49327</t>
  </si>
  <si>
    <t>P50552</t>
  </si>
  <si>
    <t>P51148</t>
  </si>
  <si>
    <t>P51149</t>
  </si>
  <si>
    <t>P51884</t>
  </si>
  <si>
    <t>P52306-6</t>
  </si>
  <si>
    <t>P52907</t>
  </si>
  <si>
    <t>P55072</t>
  </si>
  <si>
    <t>P55290</t>
  </si>
  <si>
    <t>P55957</t>
  </si>
  <si>
    <t>P59190</t>
  </si>
  <si>
    <t>P60174-1</t>
  </si>
  <si>
    <t>P60953</t>
  </si>
  <si>
    <t>P60981-2</t>
  </si>
  <si>
    <t>P61026</t>
  </si>
  <si>
    <t>P61088</t>
  </si>
  <si>
    <t>P61160</t>
  </si>
  <si>
    <t>P61224-3</t>
  </si>
  <si>
    <t>P61626</t>
  </si>
  <si>
    <t>P61981</t>
  </si>
  <si>
    <t>P62258-2</t>
  </si>
  <si>
    <t>P62310</t>
  </si>
  <si>
    <t>P62937</t>
  </si>
  <si>
    <t>P62942</t>
  </si>
  <si>
    <t>P63000</t>
  </si>
  <si>
    <t>P63104</t>
  </si>
  <si>
    <t>P63261</t>
  </si>
  <si>
    <t>P67936</t>
  </si>
  <si>
    <t>P67936-2</t>
  </si>
  <si>
    <t>P68036-2</t>
  </si>
  <si>
    <t>P68133</t>
  </si>
  <si>
    <t>P68363</t>
  </si>
  <si>
    <t>P68371</t>
  </si>
  <si>
    <t>P68871</t>
  </si>
  <si>
    <t>P78356</t>
  </si>
  <si>
    <t>P78417</t>
  </si>
  <si>
    <t>P78563-2</t>
  </si>
  <si>
    <t>P80108</t>
  </si>
  <si>
    <t>P80723</t>
  </si>
  <si>
    <t>P80748</t>
  </si>
  <si>
    <t>P81605</t>
  </si>
  <si>
    <t>P98160</t>
  </si>
  <si>
    <t>Q00610-2</t>
  </si>
  <si>
    <t>Q01518-2</t>
  </si>
  <si>
    <t>Q01813-2</t>
  </si>
  <si>
    <t>Q02383</t>
  </si>
  <si>
    <t>Q02818</t>
  </si>
  <si>
    <t>Q02985-2</t>
  </si>
  <si>
    <t>Q04756</t>
  </si>
  <si>
    <t>Q04917</t>
  </si>
  <si>
    <t>Q06033-2</t>
  </si>
  <si>
    <t>Q06830</t>
  </si>
  <si>
    <t>Q07507</t>
  </si>
  <si>
    <t>Q07954</t>
  </si>
  <si>
    <t>Q07960</t>
  </si>
  <si>
    <t>Q08380</t>
  </si>
  <si>
    <t>Q0ZGT2-4</t>
  </si>
  <si>
    <t>Q10567-4</t>
  </si>
  <si>
    <t>Q12805-2</t>
  </si>
  <si>
    <t>Q12841</t>
  </si>
  <si>
    <t>Q12860-2</t>
  </si>
  <si>
    <t>Q12907</t>
  </si>
  <si>
    <t>Q12913-2</t>
  </si>
  <si>
    <t>Q13045-2</t>
  </si>
  <si>
    <t>Q13103</t>
  </si>
  <si>
    <t>Q13201</t>
  </si>
  <si>
    <t>Q13410</t>
  </si>
  <si>
    <t>Q13418</t>
  </si>
  <si>
    <t>Q13429</t>
  </si>
  <si>
    <t>Q13442</t>
  </si>
  <si>
    <t>Q13477-2</t>
  </si>
  <si>
    <t>Q13586</t>
  </si>
  <si>
    <t>Q13637</t>
  </si>
  <si>
    <t>Q13642-1</t>
  </si>
  <si>
    <t>Q13740-2</t>
  </si>
  <si>
    <t>Q13884-2</t>
  </si>
  <si>
    <t>Q14126</t>
  </si>
  <si>
    <t>Q14247-3</t>
  </si>
  <si>
    <t>Q14520-2</t>
  </si>
  <si>
    <t>Q14624</t>
  </si>
  <si>
    <t>Q14766</t>
  </si>
  <si>
    <t>Q15056-2</t>
  </si>
  <si>
    <t>Q15113</t>
  </si>
  <si>
    <t>Q15166</t>
  </si>
  <si>
    <t>Q15181</t>
  </si>
  <si>
    <t>Q15365</t>
  </si>
  <si>
    <t>Q15404</t>
  </si>
  <si>
    <t>Q15485</t>
  </si>
  <si>
    <t>Q15555-4</t>
  </si>
  <si>
    <t>Q15828</t>
  </si>
  <si>
    <t>Q15833-2</t>
  </si>
  <si>
    <t>Q15848</t>
  </si>
  <si>
    <t>Q16270-2</t>
  </si>
  <si>
    <t>Q16555-2</t>
  </si>
  <si>
    <t>Q16610</t>
  </si>
  <si>
    <t>Q16643</t>
  </si>
  <si>
    <t>Q16706</t>
  </si>
  <si>
    <t>Q16799</t>
  </si>
  <si>
    <t>Q16853</t>
  </si>
  <si>
    <t>Q27J81-2</t>
  </si>
  <si>
    <t>Q29940</t>
  </si>
  <si>
    <t>Q32MZ4-3</t>
  </si>
  <si>
    <t>Q3KNW1</t>
  </si>
  <si>
    <t>Q3ZCW2</t>
  </si>
  <si>
    <t>Q59FP8</t>
  </si>
  <si>
    <t>Q5FBY0</t>
  </si>
  <si>
    <t>Q5H9A7</t>
  </si>
  <si>
    <t>Q5JP53</t>
  </si>
  <si>
    <t>Q5JR08</t>
  </si>
  <si>
    <t>Q5JSH3-4</t>
  </si>
  <si>
    <t>Q5JV99</t>
  </si>
  <si>
    <t>Q5JZH0</t>
  </si>
  <si>
    <t>Q5QNZ2</t>
  </si>
  <si>
    <t>Q5SQ65</t>
  </si>
  <si>
    <t>Q5SQU3</t>
  </si>
  <si>
    <t>Q5SRP5</t>
  </si>
  <si>
    <t>Q5SZF2</t>
  </si>
  <si>
    <t>Q5T123</t>
  </si>
  <si>
    <t>Q5T1M5-2</t>
  </si>
  <si>
    <t>Q5T457</t>
  </si>
  <si>
    <t>Q5T5P2-2</t>
  </si>
  <si>
    <t>Q5T749</t>
  </si>
  <si>
    <t>Q5T949</t>
  </si>
  <si>
    <t>Q5T985</t>
  </si>
  <si>
    <t>Q5VTE0</t>
  </si>
  <si>
    <t>Q5VVP7</t>
  </si>
  <si>
    <t>Q5VXH5</t>
  </si>
  <si>
    <t>Q5VY30</t>
  </si>
  <si>
    <t>Q5VYL6</t>
  </si>
  <si>
    <t>Q5VZC3</t>
  </si>
  <si>
    <t>Q5VZR0</t>
  </si>
  <si>
    <t>Q6AWB1</t>
  </si>
  <si>
    <t>Q6EMK4</t>
  </si>
  <si>
    <t>Q6IMJ5</t>
  </si>
  <si>
    <t>Q6PID9</t>
  </si>
  <si>
    <t>Q6PIK3</t>
  </si>
  <si>
    <t>Q6Q788</t>
  </si>
  <si>
    <t>Q6UWQ7-2</t>
  </si>
  <si>
    <t>Q6UX71</t>
  </si>
  <si>
    <t>Q6UXB8-2</t>
  </si>
  <si>
    <t>Q6UY14-2</t>
  </si>
  <si>
    <t>Q6WN34-2</t>
  </si>
  <si>
    <t>Q6YHK3-2</t>
  </si>
  <si>
    <t>Q6ZN40</t>
  </si>
  <si>
    <t>Q6ZR19</t>
  </si>
  <si>
    <t>Q70J99</t>
  </si>
  <si>
    <t>Q76LX8-3</t>
  </si>
  <si>
    <t>Q86SQ4-2</t>
  </si>
  <si>
    <t>Q86U17</t>
  </si>
  <si>
    <t>Q86UN3</t>
  </si>
  <si>
    <t>Q86UX7-2</t>
  </si>
  <si>
    <t>Q86UY0</t>
  </si>
  <si>
    <t>Q86VP6</t>
  </si>
  <si>
    <t>Q8IYJ9</t>
  </si>
  <si>
    <t>Q8N392-2</t>
  </si>
  <si>
    <t>Q8N6C8</t>
  </si>
  <si>
    <t>Q8NBJ4-2</t>
  </si>
  <si>
    <t>Q8NBP7</t>
  </si>
  <si>
    <t>Q8NH02</t>
  </si>
  <si>
    <t>Q8TC12-3</t>
  </si>
  <si>
    <t>Q8TDL5-2</t>
  </si>
  <si>
    <t>Q8TDY8</t>
  </si>
  <si>
    <t>Q8TEA8</t>
  </si>
  <si>
    <t>Q92619</t>
  </si>
  <si>
    <t>Q92686</t>
  </si>
  <si>
    <t>Q92820</t>
  </si>
  <si>
    <t>Q92876</t>
  </si>
  <si>
    <t>Q92954-3</t>
  </si>
  <si>
    <t>Q93084-4</t>
  </si>
  <si>
    <t>Q96CX2</t>
  </si>
  <si>
    <t>Q96IY4</t>
  </si>
  <si>
    <t>Q96KN2</t>
  </si>
  <si>
    <t>Q96KP4-2</t>
  </si>
  <si>
    <t>Q96PD5</t>
  </si>
  <si>
    <t>Q99969</t>
  </si>
  <si>
    <t>Q99972</t>
  </si>
  <si>
    <t>Q9BR76</t>
  </si>
  <si>
    <t>Q9BS26</t>
  </si>
  <si>
    <t>Q9BUN1-2</t>
  </si>
  <si>
    <t>Q9BVC6</t>
  </si>
  <si>
    <t>Q9BWP8-8</t>
  </si>
  <si>
    <t>Q9BXP2-2</t>
  </si>
  <si>
    <t>Q9BYE9</t>
  </si>
  <si>
    <t>Q9BYJ0</t>
  </si>
  <si>
    <t>Q9H497-3</t>
  </si>
  <si>
    <t>Q9H4M9</t>
  </si>
  <si>
    <t>Q9H6X2-3</t>
  </si>
  <si>
    <t>Q9H8L6</t>
  </si>
  <si>
    <t>Q9H8S9</t>
  </si>
  <si>
    <t>Q9H939</t>
  </si>
  <si>
    <t>Q9HAV0</t>
  </si>
  <si>
    <t>Q9HBI1-3</t>
  </si>
  <si>
    <t>Q9HBR0</t>
  </si>
  <si>
    <t>Q9HCU0</t>
  </si>
  <si>
    <t>Q9NPH3-2</t>
  </si>
  <si>
    <t>Q9NPY3</t>
  </si>
  <si>
    <t>Q9NQ79-2</t>
  </si>
  <si>
    <t>Q9NW21</t>
  </si>
  <si>
    <t>Q9NX62</t>
  </si>
  <si>
    <t>Q9NY97-2</t>
  </si>
  <si>
    <t>Q9NYU2-2</t>
  </si>
  <si>
    <t>Q9NZ08</t>
  </si>
  <si>
    <t>Q9NZN3</t>
  </si>
  <si>
    <t>Q9NZP8</t>
  </si>
  <si>
    <t>Q9P232</t>
  </si>
  <si>
    <t>Q9UDY2-3</t>
  </si>
  <si>
    <t>Q9UEU0-2</t>
  </si>
  <si>
    <t>Q9UL25</t>
  </si>
  <si>
    <t>Q9UL46</t>
  </si>
  <si>
    <t>Q9ULI3-2</t>
  </si>
  <si>
    <t>Q9ULV4</t>
  </si>
  <si>
    <t>Q9UM47</t>
  </si>
  <si>
    <t>Q9UMX0-2</t>
  </si>
  <si>
    <t>Q9UNN8</t>
  </si>
  <si>
    <t>Q9UNW1</t>
  </si>
  <si>
    <t>Q9Y490</t>
  </si>
  <si>
    <t>Q9Y4D1-3</t>
  </si>
  <si>
    <t>Q9Y5C1</t>
  </si>
  <si>
    <t>Q9Y5Y7</t>
  </si>
  <si>
    <t>Q9Y608-2</t>
  </si>
  <si>
    <t>Q9Y613</t>
  </si>
  <si>
    <t>Q9Y696</t>
  </si>
  <si>
    <t>Q9Y6C2</t>
  </si>
  <si>
    <t>Q9Y6R7</t>
  </si>
  <si>
    <t>Q9Y6W5</t>
  </si>
  <si>
    <t>R4GMU1</t>
  </si>
  <si>
    <t>norm_FC_TMT126_P014819_blood_plasma</t>
  </si>
  <si>
    <t>norm_FC_TMT127L_P014819_blood_plasma</t>
  </si>
  <si>
    <t>norm_FC_TMT127H_P014819_blood_plasma</t>
  </si>
  <si>
    <t>norm_FC_TMT128L_P014819_blood_plasma</t>
  </si>
  <si>
    <t>norm_FC_TMT128H_P014819_blood_plasma</t>
  </si>
  <si>
    <t>norm_FC_TMT129L_P014819_blood_plasma</t>
  </si>
  <si>
    <t>norm_FC_TMT129H_P014819_blood_plasma</t>
  </si>
  <si>
    <t>norm_FC_TMT130L_P014819_blood_plasma</t>
  </si>
  <si>
    <t>norm_FC_TMT130H_P014819_blood_plasma</t>
  </si>
  <si>
    <t>norm_FC_TMT131L_P014819_blood_plasma</t>
  </si>
  <si>
    <t>a_P014819_blood_plasma</t>
  </si>
  <si>
    <t>b_P014819_blood_plasma</t>
  </si>
  <si>
    <t>meltPoint_P014819_blood_plasma</t>
  </si>
  <si>
    <t>inflPoint_P014819_blood_plasma</t>
  </si>
  <si>
    <t>slope_P014819_blood_plasma</t>
  </si>
  <si>
    <t>plateau_P014819_blood_plasma</t>
  </si>
  <si>
    <t>R_sq_P014819_blood_plasma</t>
  </si>
  <si>
    <t>protein_identified_in_P014819_blood_plasma</t>
  </si>
  <si>
    <t>model_converged_P014819_blood_plasma</t>
  </si>
  <si>
    <t>sufficient_data_for_fit_P014819_blood_plasma</t>
  </si>
  <si>
    <t>Proteinname_P014819_blood_plasma</t>
  </si>
  <si>
    <t>numSpec_P014819_blood_plasma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</si>
</sst>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5"/>
  <sheetViews>
    <sheetView tabSelected="1" topLeftCell="D1" workbookViewId="0">
      <selection sqref="A1:XFD1"/>
    </sheetView>
  </sheetViews>
  <sheetFormatPr defaultRowHeight="15" x14ac:dyDescent="0.25"/>
  <sheetData>
    <row r="1" spans="1:28" s="2" customFormat="1" ht="90" x14ac:dyDescent="0.25">
      <c r="A1" s="1" t="s">
        <v>0</v>
      </c>
      <c r="B1" s="1" t="s">
        <v>4336</v>
      </c>
      <c r="C1" s="1" t="s">
        <v>4337</v>
      </c>
      <c r="D1" s="1" t="s">
        <v>4338</v>
      </c>
      <c r="E1" s="1" t="s">
        <v>4339</v>
      </c>
      <c r="F1" s="1" t="s">
        <v>4340</v>
      </c>
      <c r="G1" s="1" t="s">
        <v>4341</v>
      </c>
      <c r="H1" s="1" t="s">
        <v>4342</v>
      </c>
      <c r="I1" s="1" t="s">
        <v>4343</v>
      </c>
      <c r="J1" s="1" t="s">
        <v>4344</v>
      </c>
      <c r="K1" s="1" t="s">
        <v>4345</v>
      </c>
      <c r="L1" s="1" t="s">
        <v>4346</v>
      </c>
      <c r="M1" s="1" t="s">
        <v>4347</v>
      </c>
      <c r="N1" s="1" t="s">
        <v>4348</v>
      </c>
      <c r="O1" s="1" t="s">
        <v>4349</v>
      </c>
      <c r="P1" s="1" t="s">
        <v>4350</v>
      </c>
      <c r="Q1" s="1" t="s">
        <v>4351</v>
      </c>
      <c r="R1" s="1" t="s">
        <v>4352</v>
      </c>
      <c r="S1" s="1" t="s">
        <v>1</v>
      </c>
      <c r="T1" s="1" t="s">
        <v>4353</v>
      </c>
      <c r="U1" s="1" t="s">
        <v>4354</v>
      </c>
      <c r="V1" s="1" t="s">
        <v>4355</v>
      </c>
      <c r="W1" s="1" t="s">
        <v>4356</v>
      </c>
      <c r="X1" s="1" t="s">
        <v>4357</v>
      </c>
      <c r="Y1" s="1" t="s">
        <v>2</v>
      </c>
      <c r="Z1" s="1" t="s">
        <v>3</v>
      </c>
      <c r="AA1" s="1" t="s">
        <v>4</v>
      </c>
      <c r="AB1" s="1" t="s">
        <v>5</v>
      </c>
    </row>
    <row r="2" spans="1:28" x14ac:dyDescent="0.25">
      <c r="A2" t="s">
        <v>6</v>
      </c>
      <c r="B2">
        <v>0.92982721775210697</v>
      </c>
      <c r="C2">
        <v>1.5479543579028801</v>
      </c>
      <c r="D2">
        <v>1.73407333594587</v>
      </c>
      <c r="E2">
        <v>7.9642450652815899</v>
      </c>
      <c r="F2">
        <v>4.4543283056494003</v>
      </c>
      <c r="G2">
        <v>4.22556058498557</v>
      </c>
      <c r="H2">
        <v>0.610475431052385</v>
      </c>
      <c r="I2">
        <v>1.03699997149392</v>
      </c>
      <c r="J2">
        <v>0.77427650760855404</v>
      </c>
      <c r="K2">
        <v>1.7787030005864199</v>
      </c>
      <c r="L2">
        <v>1.0000000000000001E-5</v>
      </c>
      <c r="M2">
        <v>22.315854260567299</v>
      </c>
      <c r="Q2">
        <v>1.5</v>
      </c>
      <c r="R2">
        <v>-0.202986127408401</v>
      </c>
      <c r="S2" t="s">
        <v>890</v>
      </c>
      <c r="T2" t="s">
        <v>1774</v>
      </c>
      <c r="U2" t="s">
        <v>1774</v>
      </c>
      <c r="V2" t="s">
        <v>1774</v>
      </c>
      <c r="W2" t="s">
        <v>1776</v>
      </c>
      <c r="X2">
        <v>7</v>
      </c>
      <c r="Y2" t="s">
        <v>2656</v>
      </c>
      <c r="Z2" t="s">
        <v>3452</v>
      </c>
      <c r="AA2">
        <v>1.4999999998983009</v>
      </c>
      <c r="AB2" t="str">
        <f>HYPERLINK("Melting_Curves/meltCurve_A0M8Q6_IGLC7.pdf", "Melting_Curves/meltCurve_A0M8Q6_IGLC7.pdf")</f>
        <v>Melting_Curves/meltCurve_A0M8Q6_IGLC7.pdf</v>
      </c>
    </row>
    <row r="3" spans="1:28" x14ac:dyDescent="0.25">
      <c r="A3" t="s">
        <v>7</v>
      </c>
      <c r="B3">
        <v>0.92982721775210697</v>
      </c>
      <c r="C3">
        <v>1.2228697229024701</v>
      </c>
      <c r="D3">
        <v>1.1404863053051599</v>
      </c>
      <c r="E3">
        <v>4.5017206203895404</v>
      </c>
      <c r="F3">
        <v>3.4635980824014898</v>
      </c>
      <c r="G3">
        <v>2.6237501705205899</v>
      </c>
      <c r="H3">
        <v>0.77122555815167304</v>
      </c>
      <c r="I3">
        <v>1.38717739327467</v>
      </c>
      <c r="J3">
        <v>1.0908478458666599</v>
      </c>
      <c r="K3">
        <v>2.0400231484386899</v>
      </c>
      <c r="L3">
        <v>11543.2235104918</v>
      </c>
      <c r="M3">
        <v>250</v>
      </c>
      <c r="O3">
        <v>46.169918808016298</v>
      </c>
      <c r="P3">
        <v>0.67684732589646601</v>
      </c>
      <c r="Q3">
        <v>1.5</v>
      </c>
      <c r="R3">
        <v>-9.0758863066717502E-2</v>
      </c>
      <c r="S3" t="s">
        <v>891</v>
      </c>
      <c r="T3" t="s">
        <v>1774</v>
      </c>
      <c r="U3" t="s">
        <v>1774</v>
      </c>
      <c r="V3" t="s">
        <v>1774</v>
      </c>
      <c r="W3" t="s">
        <v>1777</v>
      </c>
      <c r="X3">
        <v>1</v>
      </c>
      <c r="Y3" t="s">
        <v>2657</v>
      </c>
      <c r="Z3" t="s">
        <v>3453</v>
      </c>
      <c r="AA3">
        <v>1.397077916278662</v>
      </c>
      <c r="AB3" t="str">
        <f>HYPERLINK("Melting_Curves/meltCurve_A6NFX8_NUDT5.pdf", "Melting_Curves/meltCurve_A6NFX8_NUDT5.pdf")</f>
        <v>Melting_Curves/meltCurve_A6NFX8_NUDT5.pdf</v>
      </c>
    </row>
    <row r="4" spans="1:28" x14ac:dyDescent="0.25">
      <c r="A4" t="s">
        <v>8</v>
      </c>
      <c r="B4">
        <v>0.92982721775210697</v>
      </c>
      <c r="C4">
        <v>0.97046236004931397</v>
      </c>
      <c r="D4">
        <v>0.86002787679085002</v>
      </c>
      <c r="E4">
        <v>3.0160393724111501</v>
      </c>
      <c r="F4">
        <v>1.79471488803239</v>
      </c>
      <c r="G4">
        <v>1.71009302027272</v>
      </c>
      <c r="H4">
        <v>0.18755257962837399</v>
      </c>
      <c r="I4">
        <v>0.30434868632142797</v>
      </c>
      <c r="J4">
        <v>0.263913090628286</v>
      </c>
      <c r="K4">
        <v>0.58143022278606404</v>
      </c>
      <c r="L4">
        <v>4276.0183448468597</v>
      </c>
      <c r="M4">
        <v>71.857805506180995</v>
      </c>
      <c r="N4">
        <v>60.387224606009497</v>
      </c>
      <c r="O4">
        <v>59.460626727637802</v>
      </c>
      <c r="P4">
        <v>-0.20403922805715299</v>
      </c>
      <c r="Q4">
        <v>0.32464968221118501</v>
      </c>
      <c r="R4">
        <v>0.235052603553741</v>
      </c>
      <c r="S4" t="s">
        <v>892</v>
      </c>
      <c r="T4" t="s">
        <v>1774</v>
      </c>
      <c r="U4" t="s">
        <v>1774</v>
      </c>
      <c r="V4" t="s">
        <v>1774</v>
      </c>
      <c r="W4" t="s">
        <v>1778</v>
      </c>
      <c r="X4">
        <v>3</v>
      </c>
      <c r="Y4" t="s">
        <v>2658</v>
      </c>
      <c r="Z4" t="s">
        <v>3454</v>
      </c>
      <c r="AA4">
        <v>0.76463266340436564</v>
      </c>
      <c r="AB4" t="str">
        <f>HYPERLINK("Melting_Curves/meltCurve_A6NJ16_IGHV4OR15_8.pdf", "Melting_Curves/meltCurve_A6NJ16_IGHV4OR15_8.pdf")</f>
        <v>Melting_Curves/meltCurve_A6NJ16_IGHV4OR15_8.pdf</v>
      </c>
    </row>
    <row r="5" spans="1:28" x14ac:dyDescent="0.25">
      <c r="A5" t="s">
        <v>9</v>
      </c>
      <c r="B5">
        <v>0.92982721775210697</v>
      </c>
      <c r="C5">
        <v>3.6094865032905599</v>
      </c>
      <c r="D5">
        <v>2.5315925268789199</v>
      </c>
      <c r="E5">
        <v>7.8276018271092003</v>
      </c>
      <c r="F5">
        <v>4.5394389928551702</v>
      </c>
      <c r="G5">
        <v>3.6075330793131801</v>
      </c>
      <c r="H5">
        <v>0.97952962877235195</v>
      </c>
      <c r="I5">
        <v>1.3820048107802301</v>
      </c>
      <c r="J5">
        <v>1.19294131108313</v>
      </c>
      <c r="K5">
        <v>3.7649756790266999</v>
      </c>
      <c r="L5">
        <v>1446.71921913917</v>
      </c>
      <c r="M5">
        <v>49.497112637704902</v>
      </c>
      <c r="Q5">
        <v>1.5</v>
      </c>
      <c r="R5">
        <v>-0.56943625752281402</v>
      </c>
      <c r="S5" t="s">
        <v>893</v>
      </c>
      <c r="T5" t="s">
        <v>1774</v>
      </c>
      <c r="U5" t="s">
        <v>1774</v>
      </c>
      <c r="V5" t="s">
        <v>1774</v>
      </c>
      <c r="W5" t="s">
        <v>1779</v>
      </c>
      <c r="X5">
        <v>1</v>
      </c>
      <c r="Y5" t="s">
        <v>2659</v>
      </c>
      <c r="Z5" t="s">
        <v>3455</v>
      </c>
      <c r="AA5">
        <v>1.499999968208116</v>
      </c>
      <c r="AB5" t="str">
        <f>HYPERLINK("Melting_Curves/meltCurve_A6NJS3_IGHV1OR21_1.pdf", "Melting_Curves/meltCurve_A6NJS3_IGHV1OR21_1.pdf")</f>
        <v>Melting_Curves/meltCurve_A6NJS3_IGHV1OR21_1.pdf</v>
      </c>
    </row>
    <row r="6" spans="1:28" x14ac:dyDescent="0.25">
      <c r="A6" t="s">
        <v>10</v>
      </c>
      <c r="B6">
        <v>0.92982721775210697</v>
      </c>
      <c r="C6">
        <v>2.81583372289401</v>
      </c>
      <c r="D6">
        <v>1.5575964480391</v>
      </c>
      <c r="E6">
        <v>4.1619814274898497</v>
      </c>
      <c r="F6">
        <v>3.5952924971337601</v>
      </c>
      <c r="G6">
        <v>3.5076539524227601</v>
      </c>
      <c r="H6">
        <v>3.1439163342551</v>
      </c>
      <c r="I6">
        <v>1.85031091356993</v>
      </c>
      <c r="J6">
        <v>2.0231750991308202</v>
      </c>
      <c r="K6">
        <v>11.7839794416152</v>
      </c>
      <c r="S6" t="s">
        <v>894</v>
      </c>
      <c r="T6" t="s">
        <v>1774</v>
      </c>
      <c r="U6" t="s">
        <v>1775</v>
      </c>
      <c r="V6" t="s">
        <v>1774</v>
      </c>
      <c r="W6" t="s">
        <v>1780</v>
      </c>
      <c r="X6">
        <v>1</v>
      </c>
      <c r="Y6" t="s">
        <v>2660</v>
      </c>
      <c r="Z6" t="s">
        <v>3456</v>
      </c>
      <c r="AB6" t="str">
        <f>HYPERLINK("Melting_Curves/meltCurve_A6NML5_TMEM212.pdf", "Melting_Curves/meltCurve_A6NML5_TMEM212.pdf")</f>
        <v>Melting_Curves/meltCurve_A6NML5_TMEM212.pdf</v>
      </c>
    </row>
    <row r="7" spans="1:28" x14ac:dyDescent="0.25">
      <c r="A7" t="s">
        <v>11</v>
      </c>
      <c r="B7">
        <v>0.92982721775210697</v>
      </c>
      <c r="C7">
        <v>1.90101911415855</v>
      </c>
      <c r="D7">
        <v>1.32651769452992</v>
      </c>
      <c r="E7">
        <v>4.4476049643851798</v>
      </c>
      <c r="F7">
        <v>2.4264473288145698</v>
      </c>
      <c r="G7">
        <v>1.94429483417431</v>
      </c>
      <c r="H7">
        <v>3.9035715678868699</v>
      </c>
      <c r="I7">
        <v>4.9950763256411097</v>
      </c>
      <c r="J7">
        <v>2.73995700011417</v>
      </c>
      <c r="K7">
        <v>15.370356636943001</v>
      </c>
      <c r="S7" t="s">
        <v>895</v>
      </c>
      <c r="T7" t="s">
        <v>1774</v>
      </c>
      <c r="U7" t="s">
        <v>1775</v>
      </c>
      <c r="V7" t="s">
        <v>1774</v>
      </c>
      <c r="W7" t="s">
        <v>1781</v>
      </c>
      <c r="X7">
        <v>1</v>
      </c>
      <c r="Y7" t="s">
        <v>2661</v>
      </c>
      <c r="Z7" t="s">
        <v>3457</v>
      </c>
      <c r="AB7" t="str">
        <f>HYPERLINK("Melting_Curves/meltCurve_A6NNI4_CD9.pdf", "Melting_Curves/meltCurve_A6NNI4_CD9.pdf")</f>
        <v>Melting_Curves/meltCurve_A6NNI4_CD9.pdf</v>
      </c>
    </row>
    <row r="8" spans="1:28" x14ac:dyDescent="0.25">
      <c r="A8" t="s">
        <v>12</v>
      </c>
      <c r="B8">
        <v>0.92982721775210697</v>
      </c>
      <c r="C8">
        <v>0.669338704708764</v>
      </c>
      <c r="D8">
        <v>0.40382857332271399</v>
      </c>
      <c r="E8">
        <v>1.15731316229495</v>
      </c>
      <c r="F8">
        <v>0.59911692559422003</v>
      </c>
      <c r="G8">
        <v>0.47642324117045698</v>
      </c>
      <c r="H8">
        <v>0.11918286267629501</v>
      </c>
      <c r="I8">
        <v>0.19314228864287</v>
      </c>
      <c r="J8">
        <v>0.15211170690348799</v>
      </c>
      <c r="K8">
        <v>0.45837228161773302</v>
      </c>
      <c r="L8">
        <v>300.70613862001397</v>
      </c>
      <c r="M8">
        <v>5.4960861389803197</v>
      </c>
      <c r="N8">
        <v>54.7127775867175</v>
      </c>
      <c r="O8">
        <v>48.746435997014899</v>
      </c>
      <c r="P8">
        <v>-2.83115868941336E-2</v>
      </c>
      <c r="Q8">
        <v>0</v>
      </c>
      <c r="R8">
        <v>0.45318251532665199</v>
      </c>
      <c r="S8" t="s">
        <v>896</v>
      </c>
      <c r="T8" t="s">
        <v>1774</v>
      </c>
      <c r="U8" t="s">
        <v>1774</v>
      </c>
      <c r="V8" t="s">
        <v>1774</v>
      </c>
      <c r="W8" t="s">
        <v>1782</v>
      </c>
      <c r="X8">
        <v>2</v>
      </c>
      <c r="Y8" t="s">
        <v>2662</v>
      </c>
      <c r="Z8" t="s">
        <v>3458</v>
      </c>
      <c r="AA8">
        <v>0.51929677086587978</v>
      </c>
      <c r="AB8" t="str">
        <f>HYPERLINK("Melting_Curves/meltCurve_A6XMW0_PRG2.pdf", "Melting_Curves/meltCurve_A6XMW0_PRG2.pdf")</f>
        <v>Melting_Curves/meltCurve_A6XMW0_PRG2.pdf</v>
      </c>
    </row>
    <row r="9" spans="1:28" x14ac:dyDescent="0.25">
      <c r="A9" t="s">
        <v>13</v>
      </c>
      <c r="B9">
        <v>0.92982721775210697</v>
      </c>
      <c r="C9">
        <v>1.41444028623124</v>
      </c>
      <c r="D9">
        <v>1.1868088782949999</v>
      </c>
      <c r="E9">
        <v>3.2718032059819202</v>
      </c>
      <c r="F9">
        <v>2.3177849102910799</v>
      </c>
      <c r="G9">
        <v>2.9050268987602701</v>
      </c>
      <c r="H9">
        <v>1.0051962232326299</v>
      </c>
      <c r="I9">
        <v>1.7082111433617999</v>
      </c>
      <c r="J9">
        <v>1.29210436196153</v>
      </c>
      <c r="K9">
        <v>2.9789678972707501</v>
      </c>
      <c r="L9">
        <v>10657.313238229901</v>
      </c>
      <c r="M9">
        <v>250</v>
      </c>
      <c r="O9">
        <v>42.6265466028009</v>
      </c>
      <c r="P9">
        <v>0.733111599823007</v>
      </c>
      <c r="Q9">
        <v>1.5</v>
      </c>
      <c r="R9">
        <v>-0.179784613754051</v>
      </c>
      <c r="S9" t="s">
        <v>897</v>
      </c>
      <c r="T9" t="s">
        <v>1774</v>
      </c>
      <c r="U9" t="s">
        <v>1774</v>
      </c>
      <c r="V9" t="s">
        <v>1774</v>
      </c>
      <c r="W9" t="s">
        <v>1783</v>
      </c>
      <c r="X9">
        <v>1</v>
      </c>
      <c r="Y9" t="s">
        <v>2663</v>
      </c>
      <c r="Z9" t="s">
        <v>3459</v>
      </c>
      <c r="AA9">
        <v>1.456141710432302</v>
      </c>
      <c r="AB9" t="str">
        <f>HYPERLINK("Melting_Curves/meltCurve_A8CZ64_MAPK1.pdf", "Melting_Curves/meltCurve_A8CZ64_MAPK1.pdf")</f>
        <v>Melting_Curves/meltCurve_A8CZ64_MAPK1.pdf</v>
      </c>
    </row>
    <row r="10" spans="1:28" x14ac:dyDescent="0.25">
      <c r="A10" t="s">
        <v>14</v>
      </c>
      <c r="B10">
        <v>0.92982721775210697</v>
      </c>
      <c r="C10">
        <v>1.4761036149273301</v>
      </c>
      <c r="D10">
        <v>0.94609591851696395</v>
      </c>
      <c r="E10">
        <v>3.2378652695912198</v>
      </c>
      <c r="F10">
        <v>1.9627667228036201</v>
      </c>
      <c r="G10">
        <v>1.84123024533948</v>
      </c>
      <c r="H10">
        <v>1.46783259929591</v>
      </c>
      <c r="I10">
        <v>2.6757750878216902</v>
      </c>
      <c r="J10">
        <v>2.1056755223767101</v>
      </c>
      <c r="K10">
        <v>5.6091283923793496</v>
      </c>
      <c r="L10">
        <v>10596.6482341747</v>
      </c>
      <c r="M10">
        <v>250</v>
      </c>
      <c r="O10">
        <v>42.383880809285799</v>
      </c>
      <c r="P10">
        <v>0.73730861086147004</v>
      </c>
      <c r="Q10">
        <v>1.5</v>
      </c>
      <c r="R10">
        <v>-0.28451325761136698</v>
      </c>
      <c r="S10" t="s">
        <v>898</v>
      </c>
      <c r="T10" t="s">
        <v>1774</v>
      </c>
      <c r="U10" t="s">
        <v>1774</v>
      </c>
      <c r="V10" t="s">
        <v>1774</v>
      </c>
      <c r="W10" t="s">
        <v>1784</v>
      </c>
      <c r="X10">
        <v>12</v>
      </c>
      <c r="Y10" t="s">
        <v>2664</v>
      </c>
      <c r="Z10" t="s">
        <v>3460</v>
      </c>
      <c r="AA10">
        <v>1.460186256318714</v>
      </c>
      <c r="AB10" t="str">
        <f>HYPERLINK("Melting_Curves/meltCurve_A8MUB1_TUBA4A.pdf", "Melting_Curves/meltCurve_A8MUB1_TUBA4A.pdf")</f>
        <v>Melting_Curves/meltCurve_A8MUB1_TUBA4A.pdf</v>
      </c>
    </row>
    <row r="11" spans="1:28" x14ac:dyDescent="0.25">
      <c r="A11" t="s">
        <v>15</v>
      </c>
      <c r="B11">
        <v>0.92982721775210697</v>
      </c>
      <c r="C11">
        <v>1.46060605740463</v>
      </c>
      <c r="D11">
        <v>0.92444780768428103</v>
      </c>
      <c r="E11">
        <v>4.1974798228926602</v>
      </c>
      <c r="F11">
        <v>2.6955671558890102</v>
      </c>
      <c r="G11">
        <v>2.8730840667714301</v>
      </c>
      <c r="H11">
        <v>0.47670215727118498</v>
      </c>
      <c r="I11">
        <v>0.88633966650115403</v>
      </c>
      <c r="J11">
        <v>0.70841117996224301</v>
      </c>
      <c r="K11">
        <v>1.47355946331921</v>
      </c>
      <c r="L11">
        <v>10619.5121299654</v>
      </c>
      <c r="M11">
        <v>250</v>
      </c>
      <c r="O11">
        <v>42.475336767519202</v>
      </c>
      <c r="P11">
        <v>0.73572117916623803</v>
      </c>
      <c r="Q11">
        <v>1.5</v>
      </c>
      <c r="R11">
        <v>4.3978565847003796E-3</v>
      </c>
      <c r="S11" t="s">
        <v>899</v>
      </c>
      <c r="T11" t="s">
        <v>1774</v>
      </c>
      <c r="U11" t="s">
        <v>1774</v>
      </c>
      <c r="V11" t="s">
        <v>1774</v>
      </c>
      <c r="W11" t="s">
        <v>1785</v>
      </c>
      <c r="X11">
        <v>2</v>
      </c>
      <c r="Y11" t="s">
        <v>2665</v>
      </c>
      <c r="Z11" t="s">
        <v>3461</v>
      </c>
      <c r="AA11">
        <v>1.458661916710505</v>
      </c>
      <c r="AB11" t="str">
        <f>HYPERLINK("Melting_Curves/meltCurve_A8MW49_FABP1.pdf", "Melting_Curves/meltCurve_A8MW49_FABP1.pdf")</f>
        <v>Melting_Curves/meltCurve_A8MW49_FABP1.pdf</v>
      </c>
    </row>
    <row r="12" spans="1:28" x14ac:dyDescent="0.25">
      <c r="A12" t="s">
        <v>16</v>
      </c>
      <c r="B12">
        <v>0.92982721775210697</v>
      </c>
      <c r="C12">
        <v>0.92627865331071002</v>
      </c>
      <c r="D12">
        <v>0.620492886340542</v>
      </c>
      <c r="E12">
        <v>2.2345331448831098</v>
      </c>
      <c r="F12">
        <v>1.7641246333959399</v>
      </c>
      <c r="G12">
        <v>1.2605908174154401</v>
      </c>
      <c r="H12">
        <v>0.36656761324199899</v>
      </c>
      <c r="I12">
        <v>0.60077069222464397</v>
      </c>
      <c r="J12">
        <v>0.45687910077669602</v>
      </c>
      <c r="K12">
        <v>1.2030791926529301</v>
      </c>
      <c r="L12">
        <v>2166.3834334702601</v>
      </c>
      <c r="M12">
        <v>36.763438170641599</v>
      </c>
      <c r="O12">
        <v>58.754123014008101</v>
      </c>
      <c r="P12">
        <v>-4.9414122986037E-2</v>
      </c>
      <c r="Q12">
        <v>0.68411281781897604</v>
      </c>
      <c r="R12">
        <v>0.109145384934691</v>
      </c>
      <c r="S12" t="s">
        <v>900</v>
      </c>
      <c r="T12" t="s">
        <v>1774</v>
      </c>
      <c r="U12" t="s">
        <v>1774</v>
      </c>
      <c r="V12" t="s">
        <v>1774</v>
      </c>
      <c r="W12" t="s">
        <v>1786</v>
      </c>
      <c r="X12">
        <v>2</v>
      </c>
      <c r="Y12" t="s">
        <v>2666</v>
      </c>
      <c r="Z12" t="s">
        <v>3462</v>
      </c>
      <c r="AA12">
        <v>0.8848631449576545</v>
      </c>
      <c r="AB12" t="str">
        <f>HYPERLINK("Melting_Curves/meltCurve_A8MWK3_CDH2.pdf", "Melting_Curves/meltCurve_A8MWK3_CDH2.pdf")</f>
        <v>Melting_Curves/meltCurve_A8MWK3_CDH2.pdf</v>
      </c>
    </row>
    <row r="13" spans="1:28" x14ac:dyDescent="0.25">
      <c r="A13" t="s">
        <v>17</v>
      </c>
      <c r="B13">
        <v>0.92982721775210697</v>
      </c>
      <c r="C13">
        <v>1.8615967449375499</v>
      </c>
      <c r="D13">
        <v>1.43488713021357</v>
      </c>
      <c r="E13">
        <v>5.6033470489475201</v>
      </c>
      <c r="F13">
        <v>3.8734843072293601</v>
      </c>
      <c r="G13">
        <v>4.1488333289477399</v>
      </c>
      <c r="H13">
        <v>3.6357951636882802</v>
      </c>
      <c r="I13">
        <v>6.7651120546752104</v>
      </c>
      <c r="J13">
        <v>5.0116559130751996</v>
      </c>
      <c r="K13">
        <v>13.4081241473533</v>
      </c>
      <c r="L13">
        <v>10317.246600053501</v>
      </c>
      <c r="M13">
        <v>250</v>
      </c>
      <c r="O13">
        <v>41.2663454372262</v>
      </c>
      <c r="P13">
        <v>0.75727568528734701</v>
      </c>
      <c r="Q13">
        <v>1.5</v>
      </c>
      <c r="R13">
        <v>-0.86166213133885705</v>
      </c>
      <c r="S13" t="s">
        <v>901</v>
      </c>
      <c r="T13" t="s">
        <v>1774</v>
      </c>
      <c r="U13" t="s">
        <v>1774</v>
      </c>
      <c r="V13" t="s">
        <v>1774</v>
      </c>
      <c r="W13" t="s">
        <v>1787</v>
      </c>
      <c r="X13">
        <v>2</v>
      </c>
      <c r="Y13" t="s">
        <v>2667</v>
      </c>
      <c r="Z13" t="s">
        <v>3463</v>
      </c>
      <c r="AA13">
        <v>1.478813091888652</v>
      </c>
      <c r="AB13" t="str">
        <f>HYPERLINK("Melting_Curves/meltCurve_A8MX94_GSTP1.pdf", "Melting_Curves/meltCurve_A8MX94_GSTP1.pdf")</f>
        <v>Melting_Curves/meltCurve_A8MX94_GSTP1.pdf</v>
      </c>
    </row>
    <row r="14" spans="1:28" x14ac:dyDescent="0.25">
      <c r="A14" t="s">
        <v>18</v>
      </c>
      <c r="B14">
        <v>0.92982721775210697</v>
      </c>
      <c r="C14">
        <v>1.3148321472084801</v>
      </c>
      <c r="D14">
        <v>0.90553374997415204</v>
      </c>
      <c r="E14">
        <v>3.9324625277583301</v>
      </c>
      <c r="F14">
        <v>2.0548968812397299</v>
      </c>
      <c r="G14">
        <v>2.2078347075460001</v>
      </c>
      <c r="H14">
        <v>0.60961137309538704</v>
      </c>
      <c r="I14">
        <v>0.86115788636336599</v>
      </c>
      <c r="J14">
        <v>0.72688926913027796</v>
      </c>
      <c r="K14">
        <v>1.4827290037271299</v>
      </c>
      <c r="L14">
        <v>11903.3502685812</v>
      </c>
      <c r="M14">
        <v>250</v>
      </c>
      <c r="O14">
        <v>47.610354144907802</v>
      </c>
      <c r="P14">
        <v>0.65636982975763603</v>
      </c>
      <c r="Q14">
        <v>1.5</v>
      </c>
      <c r="R14">
        <v>6.4921698498167105E-2</v>
      </c>
      <c r="S14" t="s">
        <v>902</v>
      </c>
      <c r="T14" t="s">
        <v>1774</v>
      </c>
      <c r="U14" t="s">
        <v>1774</v>
      </c>
      <c r="V14" t="s">
        <v>1774</v>
      </c>
      <c r="W14" t="s">
        <v>1788</v>
      </c>
      <c r="X14">
        <v>1</v>
      </c>
      <c r="Z14" t="s">
        <v>3464</v>
      </c>
      <c r="AA14">
        <v>1.3730682017056559</v>
      </c>
      <c r="AB14" t="str">
        <f>HYPERLINK("Melting_Curves/meltCurve_A8MZ67_.pdf", "Melting_Curves/meltCurve_A8MZ67_.pdf")</f>
        <v>Melting_Curves/meltCurve_A8MZ67_.pdf</v>
      </c>
    </row>
    <row r="15" spans="1:28" x14ac:dyDescent="0.25">
      <c r="A15" t="s">
        <v>19</v>
      </c>
      <c r="B15">
        <v>0.92982721775210697</v>
      </c>
      <c r="C15">
        <v>1.14527188385917</v>
      </c>
      <c r="D15">
        <v>0.50698119854236001</v>
      </c>
      <c r="E15">
        <v>1.1599743534838101</v>
      </c>
      <c r="F15">
        <v>0.92321317123371704</v>
      </c>
      <c r="G15">
        <v>1.1331845300904899</v>
      </c>
      <c r="H15">
        <v>1.21082470793708</v>
      </c>
      <c r="I15">
        <v>2.3269271665067301</v>
      </c>
      <c r="J15">
        <v>1.72549235679866</v>
      </c>
      <c r="K15">
        <v>3.8711340063392701</v>
      </c>
      <c r="L15">
        <v>15000</v>
      </c>
      <c r="M15">
        <v>245.58600950416201</v>
      </c>
      <c r="O15">
        <v>61.07435076062</v>
      </c>
      <c r="P15">
        <v>0.50263739977666699</v>
      </c>
      <c r="Q15">
        <v>1.5</v>
      </c>
      <c r="R15">
        <v>0.21095903680627501</v>
      </c>
      <c r="S15" t="s">
        <v>903</v>
      </c>
      <c r="T15" t="s">
        <v>1774</v>
      </c>
      <c r="U15" t="s">
        <v>1774</v>
      </c>
      <c r="V15" t="s">
        <v>1774</v>
      </c>
      <c r="W15" t="s">
        <v>1789</v>
      </c>
      <c r="X15">
        <v>1</v>
      </c>
      <c r="Y15" t="s">
        <v>2668</v>
      </c>
      <c r="Z15" t="s">
        <v>3465</v>
      </c>
      <c r="AA15">
        <v>1.1486378286544869</v>
      </c>
      <c r="AB15" t="str">
        <f>HYPERLINK("Melting_Curves/meltCurve_B0S8B0_FLOT1.pdf", "Melting_Curves/meltCurve_B0S8B0_FLOT1.pdf")</f>
        <v>Melting_Curves/meltCurve_B0S8B0_FLOT1.pdf</v>
      </c>
    </row>
    <row r="16" spans="1:28" x14ac:dyDescent="0.25">
      <c r="A16" t="s">
        <v>20</v>
      </c>
      <c r="B16">
        <v>0.92982721775210697</v>
      </c>
      <c r="C16">
        <v>2.5963925253054798</v>
      </c>
      <c r="D16">
        <v>2.2525218741520199</v>
      </c>
      <c r="E16">
        <v>5.9096266923302796</v>
      </c>
      <c r="F16">
        <v>2.7970026349441</v>
      </c>
      <c r="G16">
        <v>2.6327460305483199</v>
      </c>
      <c r="H16">
        <v>6.8232183338402903</v>
      </c>
      <c r="I16">
        <v>15.2356661141802</v>
      </c>
      <c r="J16">
        <v>9.8445326756431104</v>
      </c>
      <c r="K16">
        <v>29.412371809543998</v>
      </c>
      <c r="S16" t="s">
        <v>904</v>
      </c>
      <c r="T16" t="s">
        <v>1774</v>
      </c>
      <c r="U16" t="s">
        <v>1775</v>
      </c>
      <c r="V16" t="s">
        <v>1774</v>
      </c>
      <c r="W16" t="s">
        <v>1790</v>
      </c>
      <c r="X16">
        <v>1</v>
      </c>
      <c r="Y16" t="s">
        <v>2669</v>
      </c>
      <c r="Z16" t="s">
        <v>3466</v>
      </c>
      <c r="AB16" t="str">
        <f>HYPERLINK("Melting_Curves/meltCurve_B0UXC6_C6orf25.pdf", "Melting_Curves/meltCurve_B0UXC6_C6orf25.pdf")</f>
        <v>Melting_Curves/meltCurve_B0UXC6_C6orf25.pdf</v>
      </c>
    </row>
    <row r="17" spans="1:28" x14ac:dyDescent="0.25">
      <c r="A17" t="s">
        <v>21</v>
      </c>
      <c r="B17">
        <v>0.92982721775210697</v>
      </c>
      <c r="C17">
        <v>4.2981639818648603</v>
      </c>
      <c r="D17">
        <v>3.7457532153809701</v>
      </c>
      <c r="E17">
        <v>14.552121202468401</v>
      </c>
      <c r="F17">
        <v>9.0476454069965797</v>
      </c>
      <c r="G17">
        <v>8.3902658050692498</v>
      </c>
      <c r="H17">
        <v>1.7700183186120599</v>
      </c>
      <c r="I17">
        <v>2.91436771603209</v>
      </c>
      <c r="J17">
        <v>2.16490076367046</v>
      </c>
      <c r="K17">
        <v>5.9579189502650003</v>
      </c>
      <c r="L17">
        <v>1.0000000000000001E-5</v>
      </c>
      <c r="M17">
        <v>33.045274257599999</v>
      </c>
      <c r="Q17">
        <v>1.5</v>
      </c>
      <c r="R17">
        <v>-0.939091840279628</v>
      </c>
      <c r="S17" t="s">
        <v>905</v>
      </c>
      <c r="T17" t="s">
        <v>1774</v>
      </c>
      <c r="U17" t="s">
        <v>1774</v>
      </c>
      <c r="V17" t="s">
        <v>1774</v>
      </c>
      <c r="W17" t="s">
        <v>1791</v>
      </c>
      <c r="X17">
        <v>71</v>
      </c>
      <c r="Y17" t="s">
        <v>2670</v>
      </c>
      <c r="Z17" t="s">
        <v>3467</v>
      </c>
      <c r="AA17">
        <v>1.499999999999998</v>
      </c>
      <c r="AB17" t="str">
        <f>HYPERLINK("Melting_Curves/meltCurve_B0UZ83_C4A.pdf", "Melting_Curves/meltCurve_B0UZ83_C4A.pdf")</f>
        <v>Melting_Curves/meltCurve_B0UZ83_C4A.pdf</v>
      </c>
    </row>
    <row r="18" spans="1:28" x14ac:dyDescent="0.25">
      <c r="A18" t="s">
        <v>22</v>
      </c>
      <c r="B18">
        <v>0.92982721775210697</v>
      </c>
      <c r="C18">
        <v>2.1915467883820599</v>
      </c>
      <c r="D18">
        <v>1.8360577118755399</v>
      </c>
      <c r="E18">
        <v>6.8028549846905504</v>
      </c>
      <c r="F18">
        <v>4.0226104393409301</v>
      </c>
      <c r="G18">
        <v>3.8022571043386302</v>
      </c>
      <c r="H18">
        <v>1.3986241813745499</v>
      </c>
      <c r="I18">
        <v>2.6128121105900499</v>
      </c>
      <c r="J18">
        <v>1.9053411627599299</v>
      </c>
      <c r="K18">
        <v>5.13797630549118</v>
      </c>
      <c r="L18">
        <v>10303.448463697199</v>
      </c>
      <c r="M18">
        <v>250</v>
      </c>
      <c r="O18">
        <v>41.211156711731199</v>
      </c>
      <c r="P18">
        <v>0.75828981111104699</v>
      </c>
      <c r="Q18">
        <v>1.5</v>
      </c>
      <c r="R18">
        <v>-0.78156144028547203</v>
      </c>
      <c r="S18" t="s">
        <v>906</v>
      </c>
      <c r="T18" t="s">
        <v>1774</v>
      </c>
      <c r="U18" t="s">
        <v>1774</v>
      </c>
      <c r="V18" t="s">
        <v>1774</v>
      </c>
      <c r="W18" t="s">
        <v>1792</v>
      </c>
      <c r="X18">
        <v>12</v>
      </c>
      <c r="Y18" t="s">
        <v>2671</v>
      </c>
      <c r="Z18" t="s">
        <v>3468</v>
      </c>
      <c r="AA18">
        <v>1.4797326348315449</v>
      </c>
      <c r="AB18" t="str">
        <f>HYPERLINK("Melting_Curves/meltCurve_B0V046_TNXB.pdf", "Melting_Curves/meltCurve_B0V046_TNXB.pdf")</f>
        <v>Melting_Curves/meltCurve_B0V046_TNXB.pdf</v>
      </c>
    </row>
    <row r="19" spans="1:28" x14ac:dyDescent="0.25">
      <c r="A19" t="s">
        <v>23</v>
      </c>
      <c r="B19">
        <v>0.92982721775210697</v>
      </c>
      <c r="C19">
        <v>0.76608585914868799</v>
      </c>
      <c r="D19">
        <v>0.494686339006705</v>
      </c>
      <c r="E19">
        <v>1.4439697749567699</v>
      </c>
      <c r="F19">
        <v>0.97195624221181298</v>
      </c>
      <c r="G19">
        <v>0.77055235102741204</v>
      </c>
      <c r="H19">
        <v>0.17417788711839499</v>
      </c>
      <c r="I19">
        <v>0.29080772760245299</v>
      </c>
      <c r="J19">
        <v>0.22968953176902601</v>
      </c>
      <c r="K19">
        <v>0.59635473312057397</v>
      </c>
      <c r="L19">
        <v>14288.1136094624</v>
      </c>
      <c r="M19">
        <v>250</v>
      </c>
      <c r="N19">
        <v>57.390536016506701</v>
      </c>
      <c r="O19">
        <v>57.148774912152398</v>
      </c>
      <c r="P19">
        <v>-0.74065703538465399</v>
      </c>
      <c r="Q19">
        <v>0.32275746150436901</v>
      </c>
      <c r="R19">
        <v>0.55643422305517498</v>
      </c>
      <c r="S19" t="s">
        <v>907</v>
      </c>
      <c r="T19" t="s">
        <v>1774</v>
      </c>
      <c r="U19" t="s">
        <v>1774</v>
      </c>
      <c r="V19" t="s">
        <v>1774</v>
      </c>
      <c r="W19" t="s">
        <v>1793</v>
      </c>
      <c r="X19">
        <v>7</v>
      </c>
      <c r="Y19" t="s">
        <v>2672</v>
      </c>
      <c r="Z19" t="s">
        <v>3469</v>
      </c>
      <c r="AA19">
        <v>0.71003778289131891</v>
      </c>
      <c r="AB19" t="str">
        <f>HYPERLINK("Melting_Curves/meltCurve_B0YIW2_APOC3.pdf", "Melting_Curves/meltCurve_B0YIW2_APOC3.pdf")</f>
        <v>Melting_Curves/meltCurve_B0YIW2_APOC3.pdf</v>
      </c>
    </row>
    <row r="20" spans="1:28" x14ac:dyDescent="0.25">
      <c r="A20" t="s">
        <v>24</v>
      </c>
      <c r="B20">
        <v>0.92982721775210697</v>
      </c>
      <c r="C20">
        <v>1.8515041023604</v>
      </c>
      <c r="D20">
        <v>1.6651978445428</v>
      </c>
      <c r="E20">
        <v>5.4552746565575996</v>
      </c>
      <c r="F20">
        <v>4.0842785164526401</v>
      </c>
      <c r="G20">
        <v>3.5663201100433999</v>
      </c>
      <c r="H20">
        <v>1.44258681162061</v>
      </c>
      <c r="I20">
        <v>2.4759594014088</v>
      </c>
      <c r="J20">
        <v>1.88239861396027</v>
      </c>
      <c r="K20">
        <v>5.2250241992032302</v>
      </c>
      <c r="S20" t="s">
        <v>908</v>
      </c>
      <c r="T20" t="s">
        <v>1774</v>
      </c>
      <c r="U20" t="s">
        <v>1775</v>
      </c>
      <c r="V20" t="s">
        <v>1774</v>
      </c>
      <c r="W20" t="s">
        <v>1794</v>
      </c>
      <c r="X20">
        <v>7</v>
      </c>
      <c r="Y20" t="s">
        <v>2673</v>
      </c>
      <c r="Z20" t="s">
        <v>3470</v>
      </c>
      <c r="AB20" t="str">
        <f>HYPERLINK("Melting_Curves/meltCurve_B1AK87_CAPZB.pdf", "Melting_Curves/meltCurve_B1AK87_CAPZB.pdf")</f>
        <v>Melting_Curves/meltCurve_B1AK87_CAPZB.pdf</v>
      </c>
    </row>
    <row r="21" spans="1:28" x14ac:dyDescent="0.25">
      <c r="A21" t="s">
        <v>25</v>
      </c>
      <c r="B21">
        <v>0.92982721775210697</v>
      </c>
      <c r="C21">
        <v>3.2779859052325699</v>
      </c>
      <c r="D21">
        <v>3.4167351921673701</v>
      </c>
      <c r="E21">
        <v>12.440763161673299</v>
      </c>
      <c r="F21">
        <v>7.5690825802016697</v>
      </c>
      <c r="G21">
        <v>6.0416923228850896</v>
      </c>
      <c r="H21">
        <v>1.42031904956471</v>
      </c>
      <c r="I21">
        <v>2.4249069198776398</v>
      </c>
      <c r="J21">
        <v>1.7868137002659501</v>
      </c>
      <c r="K21">
        <v>5.36924336839063</v>
      </c>
      <c r="L21">
        <v>1814.5262727336301</v>
      </c>
      <c r="M21">
        <v>64.938295820837894</v>
      </c>
      <c r="Q21">
        <v>1.5</v>
      </c>
      <c r="R21">
        <v>-0.78524675625371498</v>
      </c>
      <c r="S21" t="s">
        <v>909</v>
      </c>
      <c r="T21" t="s">
        <v>1774</v>
      </c>
      <c r="U21" t="s">
        <v>1774</v>
      </c>
      <c r="V21" t="s">
        <v>1774</v>
      </c>
      <c r="W21" t="s">
        <v>1795</v>
      </c>
      <c r="X21">
        <v>8</v>
      </c>
      <c r="Y21" t="s">
        <v>2674</v>
      </c>
      <c r="Z21" t="s">
        <v>3471</v>
      </c>
      <c r="AA21">
        <v>1.4999999999514819</v>
      </c>
      <c r="AB21" t="str">
        <f>HYPERLINK("Melting_Curves/meltCurve_B1AKG0_CFHR1.pdf", "Melting_Curves/meltCurve_B1AKG0_CFHR1.pdf")</f>
        <v>Melting_Curves/meltCurve_B1AKG0_CFHR1.pdf</v>
      </c>
    </row>
    <row r="22" spans="1:28" x14ac:dyDescent="0.25">
      <c r="A22" t="s">
        <v>26</v>
      </c>
      <c r="B22">
        <v>0.92982721775210697</v>
      </c>
      <c r="C22">
        <v>1.35894097611997</v>
      </c>
      <c r="D22">
        <v>1.12538475600011</v>
      </c>
      <c r="E22">
        <v>4.3101418139775296</v>
      </c>
      <c r="F22">
        <v>2.5146371187699899</v>
      </c>
      <c r="G22">
        <v>2.0627193544457798</v>
      </c>
      <c r="H22">
        <v>0.42915171502788502</v>
      </c>
      <c r="I22">
        <v>0.77417725546433502</v>
      </c>
      <c r="J22">
        <v>0.602408641363812</v>
      </c>
      <c r="K22">
        <v>1.72921684211788</v>
      </c>
      <c r="L22">
        <v>2220.6434130805001</v>
      </c>
      <c r="M22">
        <v>52.355175511467998</v>
      </c>
      <c r="O22">
        <v>42.353218733509998</v>
      </c>
      <c r="P22">
        <v>0.15451954398939699</v>
      </c>
      <c r="Q22">
        <v>1.5</v>
      </c>
      <c r="R22">
        <v>2.21958442727309E-2</v>
      </c>
      <c r="S22" t="s">
        <v>910</v>
      </c>
      <c r="T22" t="s">
        <v>1774</v>
      </c>
      <c r="U22" t="s">
        <v>1774</v>
      </c>
      <c r="V22" t="s">
        <v>1774</v>
      </c>
      <c r="W22" t="s">
        <v>1796</v>
      </c>
      <c r="X22">
        <v>3</v>
      </c>
      <c r="Y22" t="s">
        <v>2675</v>
      </c>
      <c r="Z22" t="s">
        <v>3472</v>
      </c>
      <c r="AA22">
        <v>1.4584163641213019</v>
      </c>
      <c r="AB22" t="str">
        <f>HYPERLINK("Melting_Curves/meltCurve_B1ALQ8_CFHR4.pdf", "Melting_Curves/meltCurve_B1ALQ8_CFHR4.pdf")</f>
        <v>Melting_Curves/meltCurve_B1ALQ8_CFHR4.pdf</v>
      </c>
    </row>
    <row r="23" spans="1:28" x14ac:dyDescent="0.25">
      <c r="A23" t="s">
        <v>27</v>
      </c>
      <c r="B23">
        <v>0.92982721775210697</v>
      </c>
      <c r="C23">
        <v>0.53448717763057596</v>
      </c>
      <c r="D23">
        <v>0.34711025361097297</v>
      </c>
      <c r="E23">
        <v>1.12356503360446</v>
      </c>
      <c r="F23">
        <v>0.76635909778448097</v>
      </c>
      <c r="G23">
        <v>0.61236306353733605</v>
      </c>
      <c r="H23">
        <v>0.13920321618522899</v>
      </c>
      <c r="I23">
        <v>0.23115555213637501</v>
      </c>
      <c r="J23">
        <v>0.181419742688539</v>
      </c>
      <c r="K23">
        <v>0.49745947781317901</v>
      </c>
      <c r="L23">
        <v>228.852450224888</v>
      </c>
      <c r="M23">
        <v>4.0806608283828298</v>
      </c>
      <c r="N23">
        <v>56.082203309871701</v>
      </c>
      <c r="O23">
        <v>46.329935709346799</v>
      </c>
      <c r="P23">
        <v>-2.22850005309147E-2</v>
      </c>
      <c r="Q23">
        <v>0</v>
      </c>
      <c r="R23">
        <v>0.31000492640608102</v>
      </c>
      <c r="S23" t="s">
        <v>911</v>
      </c>
      <c r="T23" t="s">
        <v>1774</v>
      </c>
      <c r="U23" t="s">
        <v>1774</v>
      </c>
      <c r="V23" t="s">
        <v>1774</v>
      </c>
      <c r="W23" t="s">
        <v>1797</v>
      </c>
      <c r="X23">
        <v>1</v>
      </c>
      <c r="Y23" t="s">
        <v>2676</v>
      </c>
      <c r="Z23" t="s">
        <v>3473</v>
      </c>
      <c r="AA23">
        <v>0.53994795555605513</v>
      </c>
      <c r="AB23" t="str">
        <f>HYPERLINK("Melting_Curves/meltCurve_B1AN99_PRSS3.pdf", "Melting_Curves/meltCurve_B1AN99_PRSS3.pdf")</f>
        <v>Melting_Curves/meltCurve_B1AN99_PRSS3.pdf</v>
      </c>
    </row>
    <row r="24" spans="1:28" x14ac:dyDescent="0.25">
      <c r="A24" t="s">
        <v>28</v>
      </c>
      <c r="B24">
        <v>0.92982721775210697</v>
      </c>
      <c r="C24">
        <v>1.05735808599809</v>
      </c>
      <c r="D24">
        <v>0.74056870809581798</v>
      </c>
      <c r="E24">
        <v>2.4063812684688202</v>
      </c>
      <c r="F24">
        <v>1.67537164706547</v>
      </c>
      <c r="G24">
        <v>1.4192735088277</v>
      </c>
      <c r="H24">
        <v>0.32577502148728599</v>
      </c>
      <c r="I24">
        <v>0.53674598392495998</v>
      </c>
      <c r="J24">
        <v>0.42136814677377799</v>
      </c>
      <c r="K24">
        <v>1.0922727574670601</v>
      </c>
      <c r="L24">
        <v>3329.6395114616798</v>
      </c>
      <c r="M24">
        <v>56.2817002265082</v>
      </c>
      <c r="O24">
        <v>59.085706016430201</v>
      </c>
      <c r="P24">
        <v>-9.4530685750932306E-2</v>
      </c>
      <c r="Q24">
        <v>0.60303907460134898</v>
      </c>
      <c r="R24">
        <v>0.14904751746141701</v>
      </c>
      <c r="S24" t="s">
        <v>912</v>
      </c>
      <c r="T24" t="s">
        <v>1774</v>
      </c>
      <c r="U24" t="s">
        <v>1774</v>
      </c>
      <c r="V24" t="s">
        <v>1774</v>
      </c>
      <c r="W24" t="s">
        <v>1798</v>
      </c>
      <c r="X24">
        <v>7</v>
      </c>
      <c r="Y24" t="s">
        <v>2677</v>
      </c>
      <c r="Z24" t="s">
        <v>3474</v>
      </c>
      <c r="AA24">
        <v>0.85738137001840964</v>
      </c>
      <c r="AB24" t="str">
        <f>HYPERLINK("Melting_Curves/meltCurve_B3KUE5_PLTP.pdf", "Melting_Curves/meltCurve_B3KUE5_PLTP.pdf")</f>
        <v>Melting_Curves/meltCurve_B3KUE5_PLTP.pdf</v>
      </c>
    </row>
    <row r="25" spans="1:28" x14ac:dyDescent="0.25">
      <c r="A25" t="s">
        <v>29</v>
      </c>
      <c r="B25">
        <v>0.92982721775210697</v>
      </c>
      <c r="C25">
        <v>0.94880211684652405</v>
      </c>
      <c r="D25">
        <v>0.59780488977646695</v>
      </c>
      <c r="E25">
        <v>1.78745949976963</v>
      </c>
      <c r="F25">
        <v>1.12780309246751</v>
      </c>
      <c r="G25">
        <v>1.0918207779259299</v>
      </c>
      <c r="H25">
        <v>0.74427951507718904</v>
      </c>
      <c r="I25">
        <v>1.72473711263521</v>
      </c>
      <c r="J25">
        <v>1.6345753134901899</v>
      </c>
      <c r="K25">
        <v>2.7188462758494301</v>
      </c>
      <c r="L25">
        <v>11988.077140576001</v>
      </c>
      <c r="M25">
        <v>250</v>
      </c>
      <c r="O25">
        <v>47.949243883483398</v>
      </c>
      <c r="P25">
        <v>0.65173087367485105</v>
      </c>
      <c r="Q25">
        <v>1.5</v>
      </c>
      <c r="R25">
        <v>0.26889376480628902</v>
      </c>
      <c r="S25" t="s">
        <v>913</v>
      </c>
      <c r="T25" t="s">
        <v>1774</v>
      </c>
      <c r="U25" t="s">
        <v>1774</v>
      </c>
      <c r="V25" t="s">
        <v>1774</v>
      </c>
      <c r="W25" t="s">
        <v>1799</v>
      </c>
      <c r="X25">
        <v>3</v>
      </c>
      <c r="Y25" t="s">
        <v>2678</v>
      </c>
      <c r="Z25" t="s">
        <v>3475</v>
      </c>
      <c r="AA25">
        <v>1.367419446184019</v>
      </c>
      <c r="AB25" t="str">
        <f>HYPERLINK("Melting_Curves/meltCurve_B3KUK2_SOD2.pdf", "Melting_Curves/meltCurve_B3KUK2_SOD2.pdf")</f>
        <v>Melting_Curves/meltCurve_B3KUK2_SOD2.pdf</v>
      </c>
    </row>
    <row r="26" spans="1:28" x14ac:dyDescent="0.25">
      <c r="A26" t="s">
        <v>30</v>
      </c>
      <c r="B26">
        <v>0.92982721775210697</v>
      </c>
      <c r="C26">
        <v>0.73292584194888899</v>
      </c>
      <c r="D26">
        <v>0.54461096003141196</v>
      </c>
      <c r="E26">
        <v>1.2482115500226101</v>
      </c>
      <c r="F26">
        <v>0.92412184101555706</v>
      </c>
      <c r="G26">
        <v>0.59710842125902897</v>
      </c>
      <c r="H26">
        <v>0.25916097355335499</v>
      </c>
      <c r="I26">
        <v>0.40537637723478798</v>
      </c>
      <c r="J26">
        <v>0.394152180050859</v>
      </c>
      <c r="K26">
        <v>0.95337325495934899</v>
      </c>
      <c r="L26">
        <v>3099.8903690208199</v>
      </c>
      <c r="M26">
        <v>56.259218057369402</v>
      </c>
      <c r="O26">
        <v>55.030644723864</v>
      </c>
      <c r="P26">
        <v>-0.125882696708007</v>
      </c>
      <c r="Q26">
        <v>0.50746544627317902</v>
      </c>
      <c r="R26">
        <v>0.28012869762057702</v>
      </c>
      <c r="S26" t="s">
        <v>914</v>
      </c>
      <c r="T26" t="s">
        <v>1774</v>
      </c>
      <c r="U26" t="s">
        <v>1774</v>
      </c>
      <c r="V26" t="s">
        <v>1774</v>
      </c>
      <c r="W26" t="s">
        <v>1800</v>
      </c>
      <c r="X26">
        <v>1</v>
      </c>
      <c r="Y26" t="s">
        <v>2679</v>
      </c>
      <c r="Z26" t="s">
        <v>3476</v>
      </c>
      <c r="AA26">
        <v>0.75632093929282884</v>
      </c>
      <c r="AB26" t="str">
        <f>HYPERLINK("Melting_Curves/meltCurve_B3KY21_SLC9A3R1.pdf", "Melting_Curves/meltCurve_B3KY21_SLC9A3R1.pdf")</f>
        <v>Melting_Curves/meltCurve_B3KY21_SLC9A3R1.pdf</v>
      </c>
    </row>
    <row r="27" spans="1:28" x14ac:dyDescent="0.25">
      <c r="A27" t="s">
        <v>31</v>
      </c>
      <c r="B27">
        <v>0.92982721775210697</v>
      </c>
      <c r="C27">
        <v>1.2189588948329999</v>
      </c>
      <c r="D27">
        <v>0.74044999844174997</v>
      </c>
      <c r="E27">
        <v>2.3181183522189901</v>
      </c>
      <c r="F27">
        <v>1.4025914069285701</v>
      </c>
      <c r="G27">
        <v>1.1101226496982599</v>
      </c>
      <c r="H27">
        <v>0.44631436317180401</v>
      </c>
      <c r="I27">
        <v>0.70549540319456505</v>
      </c>
      <c r="J27">
        <v>0.54077992162449096</v>
      </c>
      <c r="K27">
        <v>1.68709791778284</v>
      </c>
      <c r="L27">
        <v>11942.052887481799</v>
      </c>
      <c r="M27">
        <v>250</v>
      </c>
      <c r="O27">
        <v>47.765157799356402</v>
      </c>
      <c r="P27">
        <v>0.22627239775097999</v>
      </c>
      <c r="Q27">
        <v>1.1729269771397</v>
      </c>
      <c r="R27">
        <v>2.9585709228434599E-2</v>
      </c>
      <c r="S27" t="s">
        <v>915</v>
      </c>
      <c r="T27" t="s">
        <v>1774</v>
      </c>
      <c r="U27" t="s">
        <v>1774</v>
      </c>
      <c r="V27" t="s">
        <v>1774</v>
      </c>
      <c r="W27" t="s">
        <v>1801</v>
      </c>
      <c r="X27">
        <v>3</v>
      </c>
      <c r="Y27" t="s">
        <v>2680</v>
      </c>
      <c r="Z27" t="s">
        <v>3477</v>
      </c>
      <c r="AA27">
        <v>1.1281347022074331</v>
      </c>
      <c r="AB27" t="str">
        <f>HYPERLINK("Melting_Curves/meltCurve_B4DDD6_DBNL.pdf", "Melting_Curves/meltCurve_B4DDD6_DBNL.pdf")</f>
        <v>Melting_Curves/meltCurve_B4DDD6_DBNL.pdf</v>
      </c>
    </row>
    <row r="28" spans="1:28" x14ac:dyDescent="0.25">
      <c r="A28" t="s">
        <v>32</v>
      </c>
      <c r="B28">
        <v>0.92982721775210697</v>
      </c>
      <c r="C28">
        <v>1.7317366976534001</v>
      </c>
      <c r="D28">
        <v>1.37223164419439</v>
      </c>
      <c r="E28">
        <v>5.2025723117827303</v>
      </c>
      <c r="F28">
        <v>2.2463301171693901</v>
      </c>
      <c r="G28">
        <v>2.52815668602361</v>
      </c>
      <c r="H28">
        <v>1.0709086605302001</v>
      </c>
      <c r="I28">
        <v>1.9243958462832</v>
      </c>
      <c r="J28">
        <v>1.41537376748024</v>
      </c>
      <c r="K28">
        <v>3.72523385562245</v>
      </c>
      <c r="L28">
        <v>10326.4886107743</v>
      </c>
      <c r="M28">
        <v>250</v>
      </c>
      <c r="O28">
        <v>41.3033101268392</v>
      </c>
      <c r="P28">
        <v>0.756597937958149</v>
      </c>
      <c r="Q28">
        <v>1.5</v>
      </c>
      <c r="R28">
        <v>-0.30046335071117602</v>
      </c>
      <c r="S28" t="s">
        <v>916</v>
      </c>
      <c r="T28" t="s">
        <v>1774</v>
      </c>
      <c r="U28" t="s">
        <v>1774</v>
      </c>
      <c r="V28" t="s">
        <v>1774</v>
      </c>
      <c r="W28" t="s">
        <v>1802</v>
      </c>
      <c r="X28">
        <v>3</v>
      </c>
      <c r="Y28" t="s">
        <v>2681</v>
      </c>
      <c r="Z28" t="s">
        <v>3478</v>
      </c>
      <c r="AA28">
        <v>1.4781971161421059</v>
      </c>
      <c r="AB28" t="str">
        <f>HYPERLINK("Melting_Curves/meltCurve_B4DEM7_CCT8.pdf", "Melting_Curves/meltCurve_B4DEM7_CCT8.pdf")</f>
        <v>Melting_Curves/meltCurve_B4DEM7_CCT8.pdf</v>
      </c>
    </row>
    <row r="29" spans="1:28" x14ac:dyDescent="0.25">
      <c r="A29" t="s">
        <v>33</v>
      </c>
      <c r="B29">
        <v>0.92982721775210697</v>
      </c>
      <c r="C29">
        <v>1.96850066056738</v>
      </c>
      <c r="D29">
        <v>1.91831085008185</v>
      </c>
      <c r="E29">
        <v>6.4137398637625598</v>
      </c>
      <c r="F29">
        <v>3.5501743060948701</v>
      </c>
      <c r="G29">
        <v>3.5482031727210401</v>
      </c>
      <c r="H29">
        <v>1.6624375201975501</v>
      </c>
      <c r="I29">
        <v>2.6992337101057302</v>
      </c>
      <c r="J29">
        <v>2.0304168963897302</v>
      </c>
      <c r="K29">
        <v>5.8225446271770602</v>
      </c>
      <c r="L29">
        <v>10311.924068817299</v>
      </c>
      <c r="M29">
        <v>250</v>
      </c>
      <c r="O29">
        <v>41.245056708041702</v>
      </c>
      <c r="P29">
        <v>0.75766655545498696</v>
      </c>
      <c r="Q29">
        <v>1.5</v>
      </c>
      <c r="R29">
        <v>-0.80720875715788099</v>
      </c>
      <c r="S29" t="s">
        <v>917</v>
      </c>
      <c r="T29" t="s">
        <v>1774</v>
      </c>
      <c r="U29" t="s">
        <v>1774</v>
      </c>
      <c r="V29" t="s">
        <v>1774</v>
      </c>
      <c r="W29" t="s">
        <v>1803</v>
      </c>
      <c r="X29">
        <v>3</v>
      </c>
      <c r="Y29" t="s">
        <v>2682</v>
      </c>
      <c r="Z29" t="s">
        <v>3479</v>
      </c>
      <c r="AA29">
        <v>1.4791678143156091</v>
      </c>
      <c r="AB29" t="str">
        <f>HYPERLINK("Melting_Curves/meltCurve_B4DEV8_PSMA1.pdf", "Melting_Curves/meltCurve_B4DEV8_PSMA1.pdf")</f>
        <v>Melting_Curves/meltCurve_B4DEV8_PSMA1.pdf</v>
      </c>
    </row>
    <row r="30" spans="1:28" x14ac:dyDescent="0.25">
      <c r="A30" t="s">
        <v>34</v>
      </c>
      <c r="B30">
        <v>0.92982721775210697</v>
      </c>
      <c r="C30">
        <v>1.50265501353677</v>
      </c>
      <c r="D30">
        <v>0.941236608389872</v>
      </c>
      <c r="E30">
        <v>3.7001241640578399</v>
      </c>
      <c r="F30">
        <v>2.0083827443717199</v>
      </c>
      <c r="G30">
        <v>2.4898907285495002</v>
      </c>
      <c r="H30">
        <v>4.8757461126892903</v>
      </c>
      <c r="I30">
        <v>9.3666790440151804</v>
      </c>
      <c r="J30">
        <v>8.14980061815222</v>
      </c>
      <c r="K30">
        <v>18.663433056018299</v>
      </c>
      <c r="S30" t="s">
        <v>918</v>
      </c>
      <c r="T30" t="s">
        <v>1774</v>
      </c>
      <c r="U30" t="s">
        <v>1775</v>
      </c>
      <c r="V30" t="s">
        <v>1774</v>
      </c>
      <c r="W30" t="s">
        <v>1804</v>
      </c>
      <c r="X30">
        <v>3</v>
      </c>
      <c r="Y30" t="s">
        <v>2683</v>
      </c>
      <c r="Z30" t="s">
        <v>3480</v>
      </c>
      <c r="AB30" t="str">
        <f>HYPERLINK("Melting_Curves/meltCurve_B4DFL2_IDH2.pdf", "Melting_Curves/meltCurve_B4DFL2_IDH2.pdf")</f>
        <v>Melting_Curves/meltCurve_B4DFL2_IDH2.pdf</v>
      </c>
    </row>
    <row r="31" spans="1:28" x14ac:dyDescent="0.25">
      <c r="A31" t="s">
        <v>35</v>
      </c>
      <c r="B31">
        <v>0.92982721775210697</v>
      </c>
      <c r="C31">
        <v>1.62014160930066</v>
      </c>
      <c r="D31">
        <v>1.0391387128127301</v>
      </c>
      <c r="E31">
        <v>3.7725427931282001</v>
      </c>
      <c r="F31">
        <v>3.21127116788655</v>
      </c>
      <c r="G31">
        <v>2.3566903529949901</v>
      </c>
      <c r="H31">
        <v>1.5767467774753099</v>
      </c>
      <c r="I31">
        <v>4.4424272288416704</v>
      </c>
      <c r="J31">
        <v>4.3785103521879796</v>
      </c>
      <c r="K31">
        <v>5.2933858102598004</v>
      </c>
      <c r="S31" t="s">
        <v>919</v>
      </c>
      <c r="T31" t="s">
        <v>1774</v>
      </c>
      <c r="U31" t="s">
        <v>1775</v>
      </c>
      <c r="V31" t="s">
        <v>1774</v>
      </c>
      <c r="W31" t="s">
        <v>1805</v>
      </c>
      <c r="X31">
        <v>1</v>
      </c>
      <c r="Y31" t="s">
        <v>2684</v>
      </c>
      <c r="Z31" t="s">
        <v>3481</v>
      </c>
      <c r="AB31" t="str">
        <f>HYPERLINK("Melting_Curves/meltCurve_B4DKM5_VDAC2.pdf", "Melting_Curves/meltCurve_B4DKM5_VDAC2.pdf")</f>
        <v>Melting_Curves/meltCurve_B4DKM5_VDAC2.pdf</v>
      </c>
    </row>
    <row r="32" spans="1:28" x14ac:dyDescent="0.25">
      <c r="A32" t="s">
        <v>36</v>
      </c>
      <c r="B32">
        <v>0.92982721775210697</v>
      </c>
      <c r="C32">
        <v>0.96982080522701997</v>
      </c>
      <c r="D32">
        <v>0.47462510164007599</v>
      </c>
      <c r="E32">
        <v>0.78425076674958305</v>
      </c>
      <c r="F32">
        <v>0.777020918631943</v>
      </c>
      <c r="G32">
        <v>0.89644341982847997</v>
      </c>
      <c r="H32">
        <v>0.18577216180596201</v>
      </c>
      <c r="I32">
        <v>0.225152197486475</v>
      </c>
      <c r="J32">
        <v>0.244180417571595</v>
      </c>
      <c r="K32">
        <v>0.792502631317897</v>
      </c>
      <c r="L32">
        <v>332.34872070840601</v>
      </c>
      <c r="M32">
        <v>6.3465747861928898</v>
      </c>
      <c r="N32">
        <v>61.076134406451999</v>
      </c>
      <c r="O32">
        <v>47.890478072992103</v>
      </c>
      <c r="P32">
        <v>-2.3328131750174699E-2</v>
      </c>
      <c r="Q32">
        <v>0.29773438524468199</v>
      </c>
      <c r="R32">
        <v>0.33032696498687403</v>
      </c>
      <c r="S32" t="s">
        <v>920</v>
      </c>
      <c r="T32" t="s">
        <v>1774</v>
      </c>
      <c r="U32" t="s">
        <v>1774</v>
      </c>
      <c r="V32" t="s">
        <v>1774</v>
      </c>
      <c r="W32" t="s">
        <v>1806</v>
      </c>
      <c r="X32">
        <v>1</v>
      </c>
      <c r="Y32" t="s">
        <v>2685</v>
      </c>
      <c r="Z32" t="s">
        <v>3482</v>
      </c>
      <c r="AA32">
        <v>0.62415215496224974</v>
      </c>
      <c r="AB32" t="str">
        <f>HYPERLINK("Melting_Curves/meltCurve_B4DLM5_PLA2G7.pdf", "Melting_Curves/meltCurve_B4DLM5_PLA2G7.pdf")</f>
        <v>Melting_Curves/meltCurve_B4DLM5_PLA2G7.pdf</v>
      </c>
    </row>
    <row r="33" spans="1:28" x14ac:dyDescent="0.25">
      <c r="A33" t="s">
        <v>37</v>
      </c>
      <c r="B33">
        <v>0.92982721775210697</v>
      </c>
      <c r="C33">
        <v>1.26187608912175</v>
      </c>
      <c r="D33">
        <v>0.792697985321687</v>
      </c>
      <c r="E33">
        <v>2.3825206451193099</v>
      </c>
      <c r="F33">
        <v>1.6569080904967199</v>
      </c>
      <c r="G33">
        <v>1.1280968283378801</v>
      </c>
      <c r="H33">
        <v>0.37519356546425903</v>
      </c>
      <c r="I33">
        <v>0.52223135228555395</v>
      </c>
      <c r="J33">
        <v>0.34198180630866198</v>
      </c>
      <c r="K33">
        <v>1.27154935955476</v>
      </c>
      <c r="L33">
        <v>14715.0551411664</v>
      </c>
      <c r="M33">
        <v>250</v>
      </c>
      <c r="O33">
        <v>58.856450996857703</v>
      </c>
      <c r="P33">
        <v>-0.39526049217530601</v>
      </c>
      <c r="Q33">
        <v>0.62778190543662804</v>
      </c>
      <c r="R33">
        <v>0.14345937872533199</v>
      </c>
      <c r="S33" t="s">
        <v>921</v>
      </c>
      <c r="T33" t="s">
        <v>1774</v>
      </c>
      <c r="U33" t="s">
        <v>1774</v>
      </c>
      <c r="V33" t="s">
        <v>1774</v>
      </c>
      <c r="W33" t="s">
        <v>1807</v>
      </c>
      <c r="X33">
        <v>1</v>
      </c>
      <c r="Y33" t="s">
        <v>2686</v>
      </c>
      <c r="Z33" t="s">
        <v>3483</v>
      </c>
      <c r="AA33">
        <v>0.86182420049584096</v>
      </c>
      <c r="AB33" t="str">
        <f>HYPERLINK("Melting_Curves/meltCurve_B4DNW0_ACY1.pdf", "Melting_Curves/meltCurve_B4DNW0_ACY1.pdf")</f>
        <v>Melting_Curves/meltCurve_B4DNW0_ACY1.pdf</v>
      </c>
    </row>
    <row r="34" spans="1:28" x14ac:dyDescent="0.25">
      <c r="A34" t="s">
        <v>38</v>
      </c>
      <c r="B34">
        <v>0.92982721775210697</v>
      </c>
      <c r="C34">
        <v>2.5085522057305201</v>
      </c>
      <c r="D34">
        <v>1.58755350911188</v>
      </c>
      <c r="E34">
        <v>5.2081570159294204</v>
      </c>
      <c r="F34">
        <v>3.3629314279345399</v>
      </c>
      <c r="G34">
        <v>3.1850785239218098</v>
      </c>
      <c r="H34">
        <v>1.9697819929887499</v>
      </c>
      <c r="I34">
        <v>2.6451737297970399</v>
      </c>
      <c r="J34">
        <v>2.2063332430289302</v>
      </c>
      <c r="K34">
        <v>6.4869690279486099</v>
      </c>
      <c r="L34">
        <v>10295.0709072766</v>
      </c>
      <c r="M34">
        <v>250</v>
      </c>
      <c r="O34">
        <v>41.177648390330802</v>
      </c>
      <c r="P34">
        <v>0.75890686520787698</v>
      </c>
      <c r="Q34">
        <v>1.5</v>
      </c>
      <c r="R34">
        <v>-0.87910584084432597</v>
      </c>
      <c r="S34" t="s">
        <v>922</v>
      </c>
      <c r="T34" t="s">
        <v>1774</v>
      </c>
      <c r="U34" t="s">
        <v>1774</v>
      </c>
      <c r="V34" t="s">
        <v>1774</v>
      </c>
      <c r="W34" t="s">
        <v>1808</v>
      </c>
      <c r="X34">
        <v>1</v>
      </c>
      <c r="Y34" t="s">
        <v>2687</v>
      </c>
      <c r="Z34" t="s">
        <v>3484</v>
      </c>
      <c r="AA34">
        <v>1.480290863260628</v>
      </c>
      <c r="AB34" t="str">
        <f>HYPERLINK("Melting_Curves/meltCurve_B4DPJ8_CCT6A.pdf", "Melting_Curves/meltCurve_B4DPJ8_CCT6A.pdf")</f>
        <v>Melting_Curves/meltCurve_B4DPJ8_CCT6A.pdf</v>
      </c>
    </row>
    <row r="35" spans="1:28" x14ac:dyDescent="0.25">
      <c r="A35" t="s">
        <v>39</v>
      </c>
      <c r="B35">
        <v>0.92982721775210697</v>
      </c>
      <c r="C35">
        <v>1.2246222720739901</v>
      </c>
      <c r="D35">
        <v>1.0095933076786601</v>
      </c>
      <c r="E35">
        <v>3.3792098968822701</v>
      </c>
      <c r="F35">
        <v>2.20507605129316</v>
      </c>
      <c r="G35">
        <v>2.0410968600858301</v>
      </c>
      <c r="H35">
        <v>0.54118913245192402</v>
      </c>
      <c r="I35">
        <v>0.92199016488666896</v>
      </c>
      <c r="J35">
        <v>0.71524650617466301</v>
      </c>
      <c r="K35">
        <v>1.93300280629226</v>
      </c>
      <c r="L35">
        <v>11680.937319105</v>
      </c>
      <c r="M35">
        <v>250</v>
      </c>
      <c r="O35">
        <v>46.720758113916297</v>
      </c>
      <c r="P35">
        <v>0.66886755538701204</v>
      </c>
      <c r="Q35">
        <v>1.5</v>
      </c>
      <c r="R35">
        <v>8.3360126303546306E-2</v>
      </c>
      <c r="S35" t="s">
        <v>923</v>
      </c>
      <c r="T35" t="s">
        <v>1774</v>
      </c>
      <c r="U35" t="s">
        <v>1774</v>
      </c>
      <c r="V35" t="s">
        <v>1774</v>
      </c>
      <c r="W35" t="s">
        <v>1809</v>
      </c>
      <c r="X35">
        <v>4</v>
      </c>
      <c r="Y35" t="s">
        <v>2688</v>
      </c>
      <c r="Z35" t="s">
        <v>3485</v>
      </c>
      <c r="AA35">
        <v>1.3878965123332681</v>
      </c>
      <c r="AB35" t="str">
        <f>HYPERLINK("Melting_Curves/meltCurve_B4DSV9_ABI3BP.pdf", "Melting_Curves/meltCurve_B4DSV9_ABI3BP.pdf")</f>
        <v>Melting_Curves/meltCurve_B4DSV9_ABI3BP.pdf</v>
      </c>
    </row>
    <row r="36" spans="1:28" x14ac:dyDescent="0.25">
      <c r="A36" t="s">
        <v>40</v>
      </c>
      <c r="B36">
        <v>0.92982721775210697</v>
      </c>
      <c r="C36">
        <v>1.9415365583715101</v>
      </c>
      <c r="D36">
        <v>1.37971248208937</v>
      </c>
      <c r="E36">
        <v>4.8644525112704002</v>
      </c>
      <c r="F36">
        <v>2.7275831496244298</v>
      </c>
      <c r="G36">
        <v>3.6664201649353498</v>
      </c>
      <c r="H36">
        <v>1.9745141014060099</v>
      </c>
      <c r="I36">
        <v>4.0914622300879504</v>
      </c>
      <c r="J36">
        <v>3.02464455327457</v>
      </c>
      <c r="K36">
        <v>7.47687814940923</v>
      </c>
      <c r="L36">
        <v>10313.1562553359</v>
      </c>
      <c r="M36">
        <v>250</v>
      </c>
      <c r="O36">
        <v>41.249985144922903</v>
      </c>
      <c r="P36">
        <v>0.75757603161416098</v>
      </c>
      <c r="Q36">
        <v>1.5</v>
      </c>
      <c r="R36">
        <v>-0.85130118816246503</v>
      </c>
      <c r="S36" t="s">
        <v>924</v>
      </c>
      <c r="T36" t="s">
        <v>1774</v>
      </c>
      <c r="U36" t="s">
        <v>1774</v>
      </c>
      <c r="V36" t="s">
        <v>1774</v>
      </c>
      <c r="W36" t="s">
        <v>1810</v>
      </c>
      <c r="X36">
        <v>2</v>
      </c>
      <c r="Y36" t="s">
        <v>2689</v>
      </c>
      <c r="Z36" t="s">
        <v>3486</v>
      </c>
      <c r="AA36">
        <v>1.4790856962872629</v>
      </c>
      <c r="AB36" t="str">
        <f>HYPERLINK("Melting_Curves/meltCurve_B4DT77_ANXA7.pdf", "Melting_Curves/meltCurve_B4DT77_ANXA7.pdf")</f>
        <v>Melting_Curves/meltCurve_B4DT77_ANXA7.pdf</v>
      </c>
    </row>
    <row r="37" spans="1:28" x14ac:dyDescent="0.25">
      <c r="A37" t="s">
        <v>41</v>
      </c>
      <c r="B37">
        <v>0.92982721775210697</v>
      </c>
      <c r="C37">
        <v>1.9527260290158901</v>
      </c>
      <c r="D37">
        <v>1.42556712550634</v>
      </c>
      <c r="E37">
        <v>5.2665185111572397</v>
      </c>
      <c r="F37">
        <v>1.8114778681375301</v>
      </c>
      <c r="G37">
        <v>1.6038035356814699</v>
      </c>
      <c r="H37">
        <v>1.41886848481852</v>
      </c>
      <c r="I37">
        <v>2.6066651775941398</v>
      </c>
      <c r="J37">
        <v>1.74884614553851</v>
      </c>
      <c r="K37">
        <v>5.3390494898311802</v>
      </c>
      <c r="L37">
        <v>10311.467975808</v>
      </c>
      <c r="M37">
        <v>250</v>
      </c>
      <c r="O37">
        <v>41.243227675594298</v>
      </c>
      <c r="P37">
        <v>0.75770006812114099</v>
      </c>
      <c r="Q37">
        <v>1.5</v>
      </c>
      <c r="R37">
        <v>-0.3529200314566</v>
      </c>
      <c r="S37" t="s">
        <v>925</v>
      </c>
      <c r="T37" t="s">
        <v>1774</v>
      </c>
      <c r="U37" t="s">
        <v>1774</v>
      </c>
      <c r="V37" t="s">
        <v>1774</v>
      </c>
      <c r="W37" t="s">
        <v>1811</v>
      </c>
      <c r="X37">
        <v>1</v>
      </c>
      <c r="Y37" t="s">
        <v>2690</v>
      </c>
      <c r="Z37" t="s">
        <v>3487</v>
      </c>
      <c r="AA37">
        <v>1.47919820999485</v>
      </c>
      <c r="AB37" t="str">
        <f>HYPERLINK("Melting_Curves/meltCurve_B4DU28_ADAM10.pdf", "Melting_Curves/meltCurve_B4DU28_ADAM10.pdf")</f>
        <v>Melting_Curves/meltCurve_B4DU28_ADAM10.pdf</v>
      </c>
    </row>
    <row r="38" spans="1:28" x14ac:dyDescent="0.25">
      <c r="A38" t="s">
        <v>42</v>
      </c>
      <c r="B38">
        <v>0.92982721775210697</v>
      </c>
      <c r="C38">
        <v>1.83988126644715</v>
      </c>
      <c r="D38">
        <v>1.32775778260939</v>
      </c>
      <c r="E38">
        <v>3.8344015633185</v>
      </c>
      <c r="F38">
        <v>3.1232089721476601</v>
      </c>
      <c r="G38">
        <v>2.9446377260350798</v>
      </c>
      <c r="H38">
        <v>0.93468877160425301</v>
      </c>
      <c r="I38">
        <v>1.3112013402201801</v>
      </c>
      <c r="J38">
        <v>1.0017920313849</v>
      </c>
      <c r="K38">
        <v>2.40526806612622</v>
      </c>
      <c r="L38">
        <v>10318.722598758201</v>
      </c>
      <c r="M38">
        <v>250</v>
      </c>
      <c r="O38">
        <v>41.272249058947899</v>
      </c>
      <c r="P38">
        <v>0.75716736394041095</v>
      </c>
      <c r="Q38">
        <v>1.5</v>
      </c>
      <c r="R38">
        <v>-0.18632928663576701</v>
      </c>
      <c r="S38" t="s">
        <v>926</v>
      </c>
      <c r="T38" t="s">
        <v>1774</v>
      </c>
      <c r="U38" t="s">
        <v>1774</v>
      </c>
      <c r="V38" t="s">
        <v>1774</v>
      </c>
      <c r="W38" t="s">
        <v>1812</v>
      </c>
      <c r="X38">
        <v>2</v>
      </c>
      <c r="Y38" t="s">
        <v>2691</v>
      </c>
      <c r="Z38" t="s">
        <v>3488</v>
      </c>
      <c r="AA38">
        <v>1.4787147203003499</v>
      </c>
      <c r="AB38" t="str">
        <f>HYPERLINK("Melting_Curves/meltCurve_B4DUC8_MTAP.pdf", "Melting_Curves/meltCurve_B4DUC8_MTAP.pdf")</f>
        <v>Melting_Curves/meltCurve_B4DUC8_MTAP.pdf</v>
      </c>
    </row>
    <row r="39" spans="1:28" x14ac:dyDescent="0.25">
      <c r="A39" t="s">
        <v>43</v>
      </c>
      <c r="B39">
        <v>0.92982721775210697</v>
      </c>
      <c r="C39">
        <v>2.5623771252018201</v>
      </c>
      <c r="D39">
        <v>2.0591296883471801</v>
      </c>
      <c r="E39">
        <v>9.8071969832437205</v>
      </c>
      <c r="F39">
        <v>4.6288707431395899</v>
      </c>
      <c r="G39">
        <v>6.1626315982421396</v>
      </c>
      <c r="H39">
        <v>2.1458540111657598</v>
      </c>
      <c r="I39">
        <v>4.26662327465381</v>
      </c>
      <c r="J39">
        <v>3.5918769671044499</v>
      </c>
      <c r="K39">
        <v>8.8247913794766397</v>
      </c>
      <c r="L39">
        <v>1.0000000000000001E-5</v>
      </c>
      <c r="M39">
        <v>51.634803961794297</v>
      </c>
      <c r="Q39">
        <v>1.5</v>
      </c>
      <c r="R39">
        <v>-1.14446000835929</v>
      </c>
      <c r="S39" t="s">
        <v>927</v>
      </c>
      <c r="T39" t="s">
        <v>1774</v>
      </c>
      <c r="U39" t="s">
        <v>1774</v>
      </c>
      <c r="V39" t="s">
        <v>1774</v>
      </c>
      <c r="W39" t="s">
        <v>1813</v>
      </c>
      <c r="X39">
        <v>3</v>
      </c>
      <c r="Y39" t="s">
        <v>2692</v>
      </c>
      <c r="Z39" t="s">
        <v>3489</v>
      </c>
      <c r="AA39">
        <v>1.5</v>
      </c>
      <c r="AB39" t="str">
        <f>HYPERLINK("Melting_Curves/meltCurve_B4DUE3_MYLK.pdf", "Melting_Curves/meltCurve_B4DUE3_MYLK.pdf")</f>
        <v>Melting_Curves/meltCurve_B4DUE3_MYLK.pdf</v>
      </c>
    </row>
    <row r="40" spans="1:28" x14ac:dyDescent="0.25">
      <c r="A40" t="s">
        <v>44</v>
      </c>
      <c r="B40">
        <v>0.92982721775210697</v>
      </c>
      <c r="C40">
        <v>2.35301743243802</v>
      </c>
      <c r="D40">
        <v>1.6468986065181599</v>
      </c>
      <c r="E40">
        <v>5.5102885208348198</v>
      </c>
      <c r="F40">
        <v>3.9769163084586898</v>
      </c>
      <c r="G40">
        <v>2.9249109559116002</v>
      </c>
      <c r="H40">
        <v>2.2143258325996702</v>
      </c>
      <c r="I40">
        <v>3.2827011899774501</v>
      </c>
      <c r="J40">
        <v>2.56695816210991</v>
      </c>
      <c r="K40">
        <v>7.7697946268026801</v>
      </c>
      <c r="L40">
        <v>1.0000000000000001E-5</v>
      </c>
      <c r="M40">
        <v>40.849180720215799</v>
      </c>
      <c r="Q40">
        <v>1.5</v>
      </c>
      <c r="R40">
        <v>-0.90697152088277799</v>
      </c>
      <c r="S40" t="s">
        <v>928</v>
      </c>
      <c r="T40" t="s">
        <v>1774</v>
      </c>
      <c r="U40" t="s">
        <v>1774</v>
      </c>
      <c r="V40" t="s">
        <v>1774</v>
      </c>
      <c r="W40" t="s">
        <v>1814</v>
      </c>
      <c r="X40">
        <v>3</v>
      </c>
      <c r="Y40" t="s">
        <v>2693</v>
      </c>
      <c r="Z40" t="s">
        <v>3490</v>
      </c>
      <c r="AA40">
        <v>1.5</v>
      </c>
      <c r="AB40" t="str">
        <f>HYPERLINK("Melting_Curves/meltCurve_B4DUR8_CCT3.pdf", "Melting_Curves/meltCurve_B4DUR8_CCT3.pdf")</f>
        <v>Melting_Curves/meltCurve_B4DUR8_CCT3.pdf</v>
      </c>
    </row>
    <row r="41" spans="1:28" x14ac:dyDescent="0.25">
      <c r="A41" t="s">
        <v>45</v>
      </c>
      <c r="B41">
        <v>0.92982721775210697</v>
      </c>
      <c r="C41">
        <v>0.67002414074382499</v>
      </c>
      <c r="D41">
        <v>0.42233171019281202</v>
      </c>
      <c r="E41">
        <v>1.1496210192695799</v>
      </c>
      <c r="F41">
        <v>0.85620782609452195</v>
      </c>
      <c r="G41">
        <v>0.72140181951820004</v>
      </c>
      <c r="H41">
        <v>0.24017619138902499</v>
      </c>
      <c r="I41">
        <v>0.35539016262239198</v>
      </c>
      <c r="J41">
        <v>0.27434352411074697</v>
      </c>
      <c r="K41">
        <v>0.71274559568113804</v>
      </c>
      <c r="L41">
        <v>202.931454819484</v>
      </c>
      <c r="M41">
        <v>3.1717336762080599</v>
      </c>
      <c r="N41">
        <v>63.981242350157302</v>
      </c>
      <c r="O41">
        <v>48.247471582555598</v>
      </c>
      <c r="P41">
        <v>-1.6866393748535699E-2</v>
      </c>
      <c r="Q41">
        <v>0</v>
      </c>
      <c r="R41">
        <v>0.23975703304176199</v>
      </c>
      <c r="S41" t="s">
        <v>929</v>
      </c>
      <c r="T41" t="s">
        <v>1774</v>
      </c>
      <c r="U41" t="s">
        <v>1774</v>
      </c>
      <c r="V41" t="s">
        <v>1774</v>
      </c>
      <c r="W41" t="s">
        <v>1815</v>
      </c>
      <c r="X41">
        <v>1</v>
      </c>
      <c r="Y41" t="s">
        <v>2694</v>
      </c>
      <c r="Z41" t="s">
        <v>3491</v>
      </c>
      <c r="AA41">
        <v>0.6360741729529964</v>
      </c>
      <c r="AB41" t="str">
        <f>HYPERLINK("Melting_Curves/meltCurve_B4DV51_RAN.pdf", "Melting_Curves/meltCurve_B4DV51_RAN.pdf")</f>
        <v>Melting_Curves/meltCurve_B4DV51_RAN.pdf</v>
      </c>
    </row>
    <row r="42" spans="1:28" x14ac:dyDescent="0.25">
      <c r="A42" t="s">
        <v>46</v>
      </c>
      <c r="B42">
        <v>0.92982721775210697</v>
      </c>
      <c r="C42">
        <v>0.67851737769896203</v>
      </c>
      <c r="D42">
        <v>0.41171239449285002</v>
      </c>
      <c r="E42">
        <v>0.986764594961552</v>
      </c>
      <c r="F42">
        <v>0.75831371323718899</v>
      </c>
      <c r="G42">
        <v>0.55858151748229201</v>
      </c>
      <c r="H42">
        <v>0.20540559641135001</v>
      </c>
      <c r="I42">
        <v>0.334313101802033</v>
      </c>
      <c r="J42">
        <v>0.234688064452276</v>
      </c>
      <c r="K42">
        <v>0.77962757787703096</v>
      </c>
      <c r="L42">
        <v>244.183396686783</v>
      </c>
      <c r="M42">
        <v>4.9091338793127104</v>
      </c>
      <c r="N42">
        <v>59.7777018297284</v>
      </c>
      <c r="O42">
        <v>43.224221040901199</v>
      </c>
      <c r="P42">
        <v>-2.0555941136279999E-2</v>
      </c>
      <c r="Q42">
        <v>0.28072385613158701</v>
      </c>
      <c r="R42">
        <v>0.26365161931495601</v>
      </c>
      <c r="S42" t="s">
        <v>930</v>
      </c>
      <c r="T42" t="s">
        <v>1774</v>
      </c>
      <c r="U42" t="s">
        <v>1774</v>
      </c>
      <c r="V42" t="s">
        <v>1774</v>
      </c>
      <c r="W42" t="s">
        <v>1816</v>
      </c>
      <c r="X42">
        <v>3</v>
      </c>
      <c r="Y42" t="s">
        <v>2695</v>
      </c>
      <c r="Z42" t="s">
        <v>3492</v>
      </c>
      <c r="AA42">
        <v>0.58276594246882873</v>
      </c>
      <c r="AB42" t="str">
        <f>HYPERLINK("Melting_Curves/meltCurve_B4DXI0_TMEM40.pdf", "Melting_Curves/meltCurve_B4DXI0_TMEM40.pdf")</f>
        <v>Melting_Curves/meltCurve_B4DXI0_TMEM40.pdf</v>
      </c>
    </row>
    <row r="43" spans="1:28" x14ac:dyDescent="0.25">
      <c r="A43" t="s">
        <v>47</v>
      </c>
      <c r="B43">
        <v>0.92982721775210697</v>
      </c>
      <c r="C43">
        <v>1.3252456643350801</v>
      </c>
      <c r="D43">
        <v>1.07882441918679</v>
      </c>
      <c r="E43">
        <v>3.6875439980365901</v>
      </c>
      <c r="F43">
        <v>2.1447134015152001</v>
      </c>
      <c r="G43">
        <v>1.5610297631433601</v>
      </c>
      <c r="H43">
        <v>0.344947543076076</v>
      </c>
      <c r="I43">
        <v>0.62361759952793405</v>
      </c>
      <c r="J43">
        <v>0.46855895856722501</v>
      </c>
      <c r="K43">
        <v>1.26422502915433</v>
      </c>
      <c r="L43">
        <v>10659.9736893627</v>
      </c>
      <c r="M43">
        <v>250</v>
      </c>
      <c r="O43">
        <v>42.6371594736585</v>
      </c>
      <c r="P43">
        <v>0.58148006783485795</v>
      </c>
      <c r="Q43">
        <v>1.3966825953415201</v>
      </c>
      <c r="R43">
        <v>2.1711110728038399E-2</v>
      </c>
      <c r="S43" t="s">
        <v>931</v>
      </c>
      <c r="T43" t="s">
        <v>1774</v>
      </c>
      <c r="U43" t="s">
        <v>1774</v>
      </c>
      <c r="V43" t="s">
        <v>1774</v>
      </c>
      <c r="W43" t="s">
        <v>1817</v>
      </c>
      <c r="X43">
        <v>1</v>
      </c>
      <c r="Y43" t="s">
        <v>2696</v>
      </c>
      <c r="Z43" t="s">
        <v>3493</v>
      </c>
      <c r="AA43">
        <v>1.3617462337216919</v>
      </c>
      <c r="AB43" t="str">
        <f>HYPERLINK("Melting_Curves/meltCurve_B4DXR2_EIF4G3.pdf", "Melting_Curves/meltCurve_B4DXR2_EIF4G3.pdf")</f>
        <v>Melting_Curves/meltCurve_B4DXR2_EIF4G3.pdf</v>
      </c>
    </row>
    <row r="44" spans="1:28" x14ac:dyDescent="0.25">
      <c r="A44" t="s">
        <v>48</v>
      </c>
      <c r="B44">
        <v>0.92982721775210697</v>
      </c>
      <c r="C44">
        <v>1.9416980173862399</v>
      </c>
      <c r="D44">
        <v>1.4712213960203999</v>
      </c>
      <c r="E44">
        <v>5.7247500480454896</v>
      </c>
      <c r="F44">
        <v>3.5497801979115899</v>
      </c>
      <c r="G44">
        <v>3.0291406787272899</v>
      </c>
      <c r="H44">
        <v>1.0410209713121901</v>
      </c>
      <c r="I44">
        <v>1.82720843398401</v>
      </c>
      <c r="J44">
        <v>1.3108462827793299</v>
      </c>
      <c r="K44">
        <v>3.6667499082816302</v>
      </c>
      <c r="L44">
        <v>10313.4936764385</v>
      </c>
      <c r="M44">
        <v>250</v>
      </c>
      <c r="O44">
        <v>41.251334742474803</v>
      </c>
      <c r="P44">
        <v>0.75755124640093596</v>
      </c>
      <c r="Q44">
        <v>1.5</v>
      </c>
      <c r="R44">
        <v>-0.414854963325333</v>
      </c>
      <c r="S44" t="s">
        <v>932</v>
      </c>
      <c r="T44" t="s">
        <v>1774</v>
      </c>
      <c r="U44" t="s">
        <v>1774</v>
      </c>
      <c r="V44" t="s">
        <v>1774</v>
      </c>
      <c r="W44" t="s">
        <v>1818</v>
      </c>
      <c r="X44">
        <v>5</v>
      </c>
      <c r="Y44" t="s">
        <v>2697</v>
      </c>
      <c r="Z44" t="s">
        <v>3494</v>
      </c>
      <c r="AA44">
        <v>1.4790632089717739</v>
      </c>
      <c r="AB44" t="str">
        <f>HYPERLINK("Melting_Curves/meltCurve_B4E022_TKT.pdf", "Melting_Curves/meltCurve_B4E022_TKT.pdf")</f>
        <v>Melting_Curves/meltCurve_B4E022_TKT.pdf</v>
      </c>
    </row>
    <row r="45" spans="1:28" x14ac:dyDescent="0.25">
      <c r="A45" t="s">
        <v>49</v>
      </c>
      <c r="B45">
        <v>0.92982721775210697</v>
      </c>
      <c r="C45">
        <v>1.8927962949185899</v>
      </c>
      <c r="D45">
        <v>1.7483258525259899</v>
      </c>
      <c r="E45">
        <v>7.1968222512632698</v>
      </c>
      <c r="F45">
        <v>3.8161015991457501</v>
      </c>
      <c r="G45">
        <v>4.2199421599444698</v>
      </c>
      <c r="H45">
        <v>1.9592910367687499</v>
      </c>
      <c r="I45">
        <v>3.24872935992052</v>
      </c>
      <c r="J45">
        <v>2.3204118445822699</v>
      </c>
      <c r="K45">
        <v>6.6546817574580599</v>
      </c>
      <c r="S45" t="s">
        <v>933</v>
      </c>
      <c r="T45" t="s">
        <v>1774</v>
      </c>
      <c r="U45" t="s">
        <v>1775</v>
      </c>
      <c r="V45" t="s">
        <v>1774</v>
      </c>
      <c r="W45" t="s">
        <v>1819</v>
      </c>
      <c r="X45">
        <v>3</v>
      </c>
      <c r="Y45" t="s">
        <v>2698</v>
      </c>
      <c r="Z45" t="s">
        <v>3495</v>
      </c>
      <c r="AB45" t="str">
        <f>HYPERLINK("Melting_Curves/meltCurve_B4E049_SEPT6.pdf", "Melting_Curves/meltCurve_B4E049_SEPT6.pdf")</f>
        <v>Melting_Curves/meltCurve_B4E049_SEPT6.pdf</v>
      </c>
    </row>
    <row r="46" spans="1:28" x14ac:dyDescent="0.25">
      <c r="A46" t="s">
        <v>50</v>
      </c>
      <c r="B46">
        <v>0.92982721775210697</v>
      </c>
      <c r="C46">
        <v>2.4655931100570698</v>
      </c>
      <c r="D46">
        <v>2.6939415162556402</v>
      </c>
      <c r="E46">
        <v>9.5578560956472405</v>
      </c>
      <c r="F46">
        <v>6.7798072978100201</v>
      </c>
      <c r="G46">
        <v>5.7041007055294797</v>
      </c>
      <c r="H46">
        <v>1.78139241337622</v>
      </c>
      <c r="I46">
        <v>3.0583877550124701</v>
      </c>
      <c r="J46">
        <v>2.2699863321082998</v>
      </c>
      <c r="K46">
        <v>6.7046252334277101</v>
      </c>
      <c r="L46">
        <v>10295.8229950881</v>
      </c>
      <c r="M46">
        <v>250</v>
      </c>
      <c r="O46">
        <v>41.180656762741101</v>
      </c>
      <c r="P46">
        <v>0.75885142868692201</v>
      </c>
      <c r="Q46">
        <v>1.5</v>
      </c>
      <c r="R46">
        <v>-1.0217753161191101</v>
      </c>
      <c r="S46" t="s">
        <v>934</v>
      </c>
      <c r="T46" t="s">
        <v>1774</v>
      </c>
      <c r="U46" t="s">
        <v>1774</v>
      </c>
      <c r="V46" t="s">
        <v>1774</v>
      </c>
      <c r="W46" t="s">
        <v>1820</v>
      </c>
      <c r="X46">
        <v>48</v>
      </c>
      <c r="Y46" t="s">
        <v>2699</v>
      </c>
      <c r="Z46" t="s">
        <v>3496</v>
      </c>
      <c r="AA46">
        <v>1.480240751481475</v>
      </c>
      <c r="AB46" t="str">
        <f>HYPERLINK("Melting_Curves/meltCurve_B4E1Z4_CFB.pdf", "Melting_Curves/meltCurve_B4E1Z4_CFB.pdf")</f>
        <v>Melting_Curves/meltCurve_B4E1Z4_CFB.pdf</v>
      </c>
    </row>
    <row r="47" spans="1:28" x14ac:dyDescent="0.25">
      <c r="A47" t="s">
        <v>51</v>
      </c>
      <c r="B47">
        <v>0.92982721775210697</v>
      </c>
      <c r="C47">
        <v>1.1585504191905001</v>
      </c>
      <c r="D47">
        <v>0.74459554874760003</v>
      </c>
      <c r="E47">
        <v>2.8728459516385998</v>
      </c>
      <c r="F47">
        <v>1.8408150265176999</v>
      </c>
      <c r="G47">
        <v>1.62432184852904</v>
      </c>
      <c r="H47">
        <v>1.4630124663052699</v>
      </c>
      <c r="I47">
        <v>3.18220008757203</v>
      </c>
      <c r="J47">
        <v>2.6971297582493499</v>
      </c>
      <c r="K47">
        <v>6.0604055213857304</v>
      </c>
      <c r="L47">
        <v>11940.740649749199</v>
      </c>
      <c r="M47">
        <v>250</v>
      </c>
      <c r="O47">
        <v>47.759930582223397</v>
      </c>
      <c r="P47">
        <v>0.65431451753403103</v>
      </c>
      <c r="Q47">
        <v>1.5</v>
      </c>
      <c r="R47">
        <v>-0.215580324587796</v>
      </c>
      <c r="S47" t="s">
        <v>935</v>
      </c>
      <c r="T47" t="s">
        <v>1774</v>
      </c>
      <c r="U47" t="s">
        <v>1774</v>
      </c>
      <c r="V47" t="s">
        <v>1774</v>
      </c>
      <c r="W47" t="s">
        <v>1821</v>
      </c>
      <c r="X47">
        <v>4</v>
      </c>
      <c r="Y47" t="s">
        <v>2700</v>
      </c>
      <c r="Z47" t="s">
        <v>3497</v>
      </c>
      <c r="AA47">
        <v>1.3705753783887229</v>
      </c>
      <c r="AB47" t="str">
        <f>HYPERLINK("Melting_Curves/meltCurve_B4E2V5_STOM.pdf", "Melting_Curves/meltCurve_B4E2V5_STOM.pdf")</f>
        <v>Melting_Curves/meltCurve_B4E2V5_STOM.pdf</v>
      </c>
    </row>
    <row r="48" spans="1:28" x14ac:dyDescent="0.25">
      <c r="A48" t="s">
        <v>52</v>
      </c>
      <c r="B48">
        <v>0.92982721775210697</v>
      </c>
      <c r="C48">
        <v>1.0308484452444899</v>
      </c>
      <c r="D48">
        <v>0.71546621318607995</v>
      </c>
      <c r="E48">
        <v>1.8392749409425699</v>
      </c>
      <c r="F48">
        <v>1.48761499921367</v>
      </c>
      <c r="G48">
        <v>1.16803618043319</v>
      </c>
      <c r="H48">
        <v>0.33733438868537002</v>
      </c>
      <c r="I48">
        <v>0.51890438393802596</v>
      </c>
      <c r="J48">
        <v>0.38253425351228698</v>
      </c>
      <c r="K48">
        <v>1.13739222121863</v>
      </c>
      <c r="L48">
        <v>3848.7771168290601</v>
      </c>
      <c r="M48">
        <v>65.443965760984099</v>
      </c>
      <c r="O48">
        <v>58.755425746194</v>
      </c>
      <c r="P48">
        <v>-0.109928072611453</v>
      </c>
      <c r="Q48">
        <v>0.60522753111971594</v>
      </c>
      <c r="R48">
        <v>0.28528822467102299</v>
      </c>
      <c r="S48" t="s">
        <v>936</v>
      </c>
      <c r="T48" t="s">
        <v>1774</v>
      </c>
      <c r="U48" t="s">
        <v>1774</v>
      </c>
      <c r="V48" t="s">
        <v>1774</v>
      </c>
      <c r="W48" t="s">
        <v>1822</v>
      </c>
      <c r="X48">
        <v>4</v>
      </c>
      <c r="Y48" t="s">
        <v>2701</v>
      </c>
      <c r="Z48" t="s">
        <v>3498</v>
      </c>
      <c r="AA48">
        <v>0.85334927372926672</v>
      </c>
      <c r="AB48" t="str">
        <f>HYPERLINK("Melting_Curves/meltCurve_B4E2Z0_SPARCL1.pdf", "Melting_Curves/meltCurve_B4E2Z0_SPARCL1.pdf")</f>
        <v>Melting_Curves/meltCurve_B4E2Z0_SPARCL1.pdf</v>
      </c>
    </row>
    <row r="49" spans="1:28" x14ac:dyDescent="0.25">
      <c r="A49" t="s">
        <v>53</v>
      </c>
      <c r="B49">
        <v>0.92982721775210697</v>
      </c>
      <c r="C49">
        <v>1.8323545002847299</v>
      </c>
      <c r="D49">
        <v>1.3137091332277799</v>
      </c>
      <c r="E49">
        <v>5.0968022393224901</v>
      </c>
      <c r="F49">
        <v>3.3024589436674301</v>
      </c>
      <c r="G49">
        <v>2.8416994091246202</v>
      </c>
      <c r="H49">
        <v>0.94292222460858099</v>
      </c>
      <c r="I49">
        <v>1.28877335976665</v>
      </c>
      <c r="J49">
        <v>0.99749910917764095</v>
      </c>
      <c r="K49">
        <v>2.5914156346652102</v>
      </c>
      <c r="L49">
        <v>15000</v>
      </c>
      <c r="M49">
        <v>220.963696169195</v>
      </c>
      <c r="O49">
        <v>67.878870461923896</v>
      </c>
      <c r="P49">
        <v>0.406907957037142</v>
      </c>
      <c r="Q49">
        <v>1.5</v>
      </c>
      <c r="R49">
        <v>-0.671094350140788</v>
      </c>
      <c r="S49" t="s">
        <v>937</v>
      </c>
      <c r="T49" t="s">
        <v>1774</v>
      </c>
      <c r="U49" t="s">
        <v>1774</v>
      </c>
      <c r="V49" t="s">
        <v>1774</v>
      </c>
      <c r="W49" t="s">
        <v>1823</v>
      </c>
      <c r="X49">
        <v>3</v>
      </c>
      <c r="Y49" t="s">
        <v>2702</v>
      </c>
      <c r="Z49" t="s">
        <v>3499</v>
      </c>
      <c r="AA49">
        <v>1.035189744595961</v>
      </c>
      <c r="AB49" t="str">
        <f>HYPERLINK("Melting_Curves/meltCurve_B4E351_IGFBP4.pdf", "Melting_Curves/meltCurve_B4E351_IGFBP4.pdf")</f>
        <v>Melting_Curves/meltCurve_B4E351_IGFBP4.pdf</v>
      </c>
    </row>
    <row r="50" spans="1:28" x14ac:dyDescent="0.25">
      <c r="A50" t="s">
        <v>54</v>
      </c>
      <c r="B50">
        <v>0.92982721775210697</v>
      </c>
      <c r="C50">
        <v>1.18018384198101</v>
      </c>
      <c r="D50">
        <v>0.88803057706483102</v>
      </c>
      <c r="E50">
        <v>3.04471991552749</v>
      </c>
      <c r="F50">
        <v>2.1605705916793498</v>
      </c>
      <c r="G50">
        <v>2.0799918361021401</v>
      </c>
      <c r="H50">
        <v>1.2465826718323501</v>
      </c>
      <c r="I50">
        <v>2.18965248706259</v>
      </c>
      <c r="J50">
        <v>1.3869951275918799</v>
      </c>
      <c r="K50">
        <v>4.0042096343809996</v>
      </c>
      <c r="S50" t="s">
        <v>938</v>
      </c>
      <c r="T50" t="s">
        <v>1774</v>
      </c>
      <c r="U50" t="s">
        <v>1775</v>
      </c>
      <c r="V50" t="s">
        <v>1774</v>
      </c>
      <c r="W50" t="s">
        <v>1824</v>
      </c>
      <c r="X50">
        <v>4</v>
      </c>
      <c r="Y50" t="s">
        <v>2703</v>
      </c>
      <c r="Z50" t="s">
        <v>3500</v>
      </c>
      <c r="AB50" t="str">
        <f>HYPERLINK("Melting_Curves/meltCurve_B4E3P0_ACLY.pdf", "Melting_Curves/meltCurve_B4E3P0_ACLY.pdf")</f>
        <v>Melting_Curves/meltCurve_B4E3P0_ACLY.pdf</v>
      </c>
    </row>
    <row r="51" spans="1:28" x14ac:dyDescent="0.25">
      <c r="A51" t="s">
        <v>55</v>
      </c>
      <c r="B51">
        <v>0.92982721775210697</v>
      </c>
      <c r="C51">
        <v>1.1774834802918599</v>
      </c>
      <c r="D51">
        <v>0.79193414453958999</v>
      </c>
      <c r="E51">
        <v>2.3911682895920898</v>
      </c>
      <c r="F51">
        <v>1.55299987813283</v>
      </c>
      <c r="G51">
        <v>1.2982940732411301</v>
      </c>
      <c r="H51">
        <v>0.35319398780871802</v>
      </c>
      <c r="I51">
        <v>0.54857668281530703</v>
      </c>
      <c r="J51">
        <v>0.42851233923382698</v>
      </c>
      <c r="K51">
        <v>1.3156443476712101</v>
      </c>
      <c r="L51">
        <v>2629.0375152116799</v>
      </c>
      <c r="M51">
        <v>44.636240561890403</v>
      </c>
      <c r="O51">
        <v>58.781312612137597</v>
      </c>
      <c r="P51">
        <v>-6.0590410716015397E-2</v>
      </c>
      <c r="Q51">
        <v>0.68083518947725497</v>
      </c>
      <c r="R51">
        <v>9.1433504656827799E-2</v>
      </c>
      <c r="S51" t="s">
        <v>939</v>
      </c>
      <c r="T51" t="s">
        <v>1774</v>
      </c>
      <c r="U51" t="s">
        <v>1774</v>
      </c>
      <c r="V51" t="s">
        <v>1774</v>
      </c>
      <c r="W51" t="s">
        <v>1825</v>
      </c>
      <c r="X51">
        <v>2</v>
      </c>
      <c r="Y51" t="s">
        <v>2704</v>
      </c>
      <c r="Z51" t="s">
        <v>3501</v>
      </c>
      <c r="AA51">
        <v>0.88292448223217734</v>
      </c>
      <c r="AB51" t="str">
        <f>HYPERLINK("Melting_Curves/meltCurve_B5MCK8_GGT2.pdf", "Melting_Curves/meltCurve_B5MCK8_GGT2.pdf")</f>
        <v>Melting_Curves/meltCurve_B5MCK8_GGT2.pdf</v>
      </c>
    </row>
    <row r="52" spans="1:28" x14ac:dyDescent="0.25">
      <c r="A52" t="s">
        <v>56</v>
      </c>
      <c r="B52">
        <v>0.92982721775210697</v>
      </c>
      <c r="C52">
        <v>1.7726483591358699</v>
      </c>
      <c r="D52">
        <v>1.26420635774224</v>
      </c>
      <c r="E52">
        <v>4.4566012243786197</v>
      </c>
      <c r="F52">
        <v>3.2339568977517001</v>
      </c>
      <c r="G52">
        <v>3.05825060239891</v>
      </c>
      <c r="H52">
        <v>0.95190238502234104</v>
      </c>
      <c r="I52">
        <v>1.4629338752982</v>
      </c>
      <c r="J52">
        <v>1.24413320300375</v>
      </c>
      <c r="K52">
        <v>2.5278291738813099</v>
      </c>
      <c r="L52">
        <v>10323.3446368109</v>
      </c>
      <c r="M52">
        <v>250</v>
      </c>
      <c r="O52">
        <v>41.290732922434302</v>
      </c>
      <c r="P52">
        <v>0.75682835975201901</v>
      </c>
      <c r="Q52">
        <v>1.5</v>
      </c>
      <c r="R52">
        <v>-0.251651348506157</v>
      </c>
      <c r="S52" t="s">
        <v>940</v>
      </c>
      <c r="T52" t="s">
        <v>1774</v>
      </c>
      <c r="U52" t="s">
        <v>1774</v>
      </c>
      <c r="V52" t="s">
        <v>1774</v>
      </c>
      <c r="W52" t="s">
        <v>1826</v>
      </c>
      <c r="X52">
        <v>1</v>
      </c>
      <c r="Y52" t="s">
        <v>2705</v>
      </c>
      <c r="Z52" t="s">
        <v>3502</v>
      </c>
      <c r="AA52">
        <v>1.4784066654522059</v>
      </c>
      <c r="AB52" t="str">
        <f>HYPERLINK("Melting_Curves/meltCurve_B5MEF5_SNED1.pdf", "Melting_Curves/meltCurve_B5MEF5_SNED1.pdf")</f>
        <v>Melting_Curves/meltCurve_B5MEF5_SNED1.pdf</v>
      </c>
    </row>
    <row r="53" spans="1:28" x14ac:dyDescent="0.25">
      <c r="A53" t="s">
        <v>57</v>
      </c>
      <c r="B53">
        <v>0.92982721775210697</v>
      </c>
      <c r="C53">
        <v>1.52746469979769</v>
      </c>
      <c r="D53">
        <v>0.94092964236376897</v>
      </c>
      <c r="E53">
        <v>3.1889904987497699</v>
      </c>
      <c r="F53">
        <v>1.7166397970265299</v>
      </c>
      <c r="G53">
        <v>2.1254917581473798</v>
      </c>
      <c r="H53">
        <v>2.71714608064452</v>
      </c>
      <c r="I53">
        <v>5.3628503260357903</v>
      </c>
      <c r="J53">
        <v>5.0437187637057797</v>
      </c>
      <c r="K53">
        <v>11.0113746695037</v>
      </c>
      <c r="L53">
        <v>11900.5024543286</v>
      </c>
      <c r="M53">
        <v>250</v>
      </c>
      <c r="O53">
        <v>47.598977307690902</v>
      </c>
      <c r="P53">
        <v>0.65652689953327503</v>
      </c>
      <c r="Q53">
        <v>1.5</v>
      </c>
      <c r="R53">
        <v>-0.44575728643565599</v>
      </c>
      <c r="S53" t="s">
        <v>941</v>
      </c>
      <c r="T53" t="s">
        <v>1774</v>
      </c>
      <c r="U53" t="s">
        <v>1774</v>
      </c>
      <c r="V53" t="s">
        <v>1774</v>
      </c>
      <c r="W53" t="s">
        <v>1827</v>
      </c>
      <c r="X53">
        <v>2</v>
      </c>
      <c r="Y53" t="s">
        <v>2706</v>
      </c>
      <c r="Z53" t="s">
        <v>3503</v>
      </c>
      <c r="AA53">
        <v>1.373258065984903</v>
      </c>
      <c r="AB53" t="str">
        <f>HYPERLINK("Melting_Curves/meltCurve_B7Z242_MAOB.pdf", "Melting_Curves/meltCurve_B7Z242_MAOB.pdf")</f>
        <v>Melting_Curves/meltCurve_B7Z242_MAOB.pdf</v>
      </c>
    </row>
    <row r="54" spans="1:28" x14ac:dyDescent="0.25">
      <c r="A54" t="s">
        <v>58</v>
      </c>
      <c r="B54">
        <v>0.92982721775210697</v>
      </c>
      <c r="C54">
        <v>2.2909314833223902</v>
      </c>
      <c r="D54">
        <v>2.0431448247997199</v>
      </c>
      <c r="E54">
        <v>6.2586425509152797</v>
      </c>
      <c r="F54">
        <v>5.2172690838397502</v>
      </c>
      <c r="G54">
        <v>4.2253102316433102</v>
      </c>
      <c r="H54">
        <v>2.6481510917220801</v>
      </c>
      <c r="I54">
        <v>3.7696806762715598</v>
      </c>
      <c r="J54">
        <v>3.14187023517397</v>
      </c>
      <c r="K54">
        <v>9.5966208427173907</v>
      </c>
      <c r="S54" t="s">
        <v>942</v>
      </c>
      <c r="T54" t="s">
        <v>1774</v>
      </c>
      <c r="U54" t="s">
        <v>1775</v>
      </c>
      <c r="V54" t="s">
        <v>1774</v>
      </c>
      <c r="W54" t="s">
        <v>1828</v>
      </c>
      <c r="X54">
        <v>2</v>
      </c>
      <c r="Y54" t="s">
        <v>2707</v>
      </c>
      <c r="Z54" t="s">
        <v>3504</v>
      </c>
      <c r="AB54" t="str">
        <f>HYPERLINK("Melting_Curves/meltCurve_B7Z254_PDIA6.pdf", "Melting_Curves/meltCurve_B7Z254_PDIA6.pdf")</f>
        <v>Melting_Curves/meltCurve_B7Z254_PDIA6.pdf</v>
      </c>
    </row>
    <row r="55" spans="1:28" x14ac:dyDescent="0.25">
      <c r="A55" t="s">
        <v>59</v>
      </c>
      <c r="B55">
        <v>0.92982721775210697</v>
      </c>
      <c r="C55">
        <v>2.51384979214837</v>
      </c>
      <c r="D55">
        <v>2.34208278615049</v>
      </c>
      <c r="E55">
        <v>9.7254283696771893</v>
      </c>
      <c r="F55">
        <v>6.2007714526286604</v>
      </c>
      <c r="G55">
        <v>5.54012108149682</v>
      </c>
      <c r="H55">
        <v>1.25150840988445</v>
      </c>
      <c r="I55">
        <v>2.1720477571579502</v>
      </c>
      <c r="J55">
        <v>1.66662327993147</v>
      </c>
      <c r="K55">
        <v>4.3321497719040698</v>
      </c>
      <c r="L55">
        <v>1145.6207091034901</v>
      </c>
      <c r="M55">
        <v>75.995624585803796</v>
      </c>
      <c r="Q55">
        <v>1.5</v>
      </c>
      <c r="R55">
        <v>-0.67377265634927896</v>
      </c>
      <c r="S55" t="s">
        <v>943</v>
      </c>
      <c r="T55" t="s">
        <v>1774</v>
      </c>
      <c r="U55" t="s">
        <v>1774</v>
      </c>
      <c r="V55" t="s">
        <v>1774</v>
      </c>
      <c r="W55" t="s">
        <v>1829</v>
      </c>
      <c r="X55">
        <v>5</v>
      </c>
      <c r="Y55" t="s">
        <v>2708</v>
      </c>
      <c r="Z55" t="s">
        <v>3505</v>
      </c>
      <c r="AA55">
        <v>1.5</v>
      </c>
      <c r="AB55" t="str">
        <f>HYPERLINK("Melting_Curves/meltCurve_B7Z3Y2_PCYOX1.pdf", "Melting_Curves/meltCurve_B7Z3Y2_PCYOX1.pdf")</f>
        <v>Melting_Curves/meltCurve_B7Z3Y2_PCYOX1.pdf</v>
      </c>
    </row>
    <row r="56" spans="1:28" x14ac:dyDescent="0.25">
      <c r="A56" t="s">
        <v>60</v>
      </c>
      <c r="B56">
        <v>0.92982721775210697</v>
      </c>
      <c r="C56">
        <v>1.2753212992457701</v>
      </c>
      <c r="D56">
        <v>1.1924024746808599</v>
      </c>
      <c r="E56">
        <v>2.89931784360531</v>
      </c>
      <c r="F56">
        <v>2.3139403906202198</v>
      </c>
      <c r="G56">
        <v>1.9428972824413899</v>
      </c>
      <c r="H56">
        <v>2.2448825839895901</v>
      </c>
      <c r="I56">
        <v>4.1221349942811001</v>
      </c>
      <c r="J56">
        <v>3.7758714578384298</v>
      </c>
      <c r="K56">
        <v>8.5092440498311195</v>
      </c>
      <c r="L56">
        <v>1677.6980904842601</v>
      </c>
      <c r="M56">
        <v>38.743005410495101</v>
      </c>
      <c r="O56">
        <v>43.188360332415897</v>
      </c>
      <c r="P56">
        <v>0.112134070407844</v>
      </c>
      <c r="Q56">
        <v>1.5</v>
      </c>
      <c r="R56">
        <v>-0.441510879506545</v>
      </c>
      <c r="S56" t="s">
        <v>944</v>
      </c>
      <c r="T56" t="s">
        <v>1774</v>
      </c>
      <c r="U56" t="s">
        <v>1774</v>
      </c>
      <c r="V56" t="s">
        <v>1774</v>
      </c>
      <c r="W56" t="s">
        <v>1830</v>
      </c>
      <c r="X56">
        <v>1</v>
      </c>
      <c r="Y56" t="s">
        <v>2709</v>
      </c>
      <c r="Z56" t="s">
        <v>3506</v>
      </c>
      <c r="AA56">
        <v>1.4427423211756509</v>
      </c>
      <c r="AB56" t="str">
        <f>HYPERLINK("Melting_Curves/meltCurve_B7Z4L4_RPN1.pdf", "Melting_Curves/meltCurve_B7Z4L4_RPN1.pdf")</f>
        <v>Melting_Curves/meltCurve_B7Z4L4_RPN1.pdf</v>
      </c>
    </row>
    <row r="57" spans="1:28" x14ac:dyDescent="0.25">
      <c r="A57" t="s">
        <v>61</v>
      </c>
      <c r="B57">
        <v>0.92982721775210697</v>
      </c>
      <c r="C57">
        <v>2.8622288496285302</v>
      </c>
      <c r="D57">
        <v>2.8575787526938399</v>
      </c>
      <c r="E57">
        <v>8.1459477825776503</v>
      </c>
      <c r="F57">
        <v>6.5400096846315199</v>
      </c>
      <c r="G57">
        <v>4.3846773529345002</v>
      </c>
      <c r="H57">
        <v>4.3555552283253798</v>
      </c>
      <c r="I57">
        <v>12.651494556922099</v>
      </c>
      <c r="J57">
        <v>10.046647924757099</v>
      </c>
      <c r="K57">
        <v>22.068328465634401</v>
      </c>
      <c r="L57">
        <v>1.0000000000000001E-5</v>
      </c>
      <c r="M57">
        <v>39.614714958010097</v>
      </c>
      <c r="Q57">
        <v>1.5</v>
      </c>
      <c r="R57">
        <v>-1.0161548863134999</v>
      </c>
      <c r="S57" t="s">
        <v>945</v>
      </c>
      <c r="T57" t="s">
        <v>1774</v>
      </c>
      <c r="U57" t="s">
        <v>1774</v>
      </c>
      <c r="V57" t="s">
        <v>1774</v>
      </c>
      <c r="W57" t="s">
        <v>1831</v>
      </c>
      <c r="X57">
        <v>1</v>
      </c>
      <c r="Y57" t="s">
        <v>2710</v>
      </c>
      <c r="Z57" t="s">
        <v>3507</v>
      </c>
      <c r="AA57">
        <v>1.5</v>
      </c>
      <c r="AB57" t="str">
        <f>HYPERLINK("Melting_Curves/meltCurve_B7Z5W1_F11R.pdf", "Melting_Curves/meltCurve_B7Z5W1_F11R.pdf")</f>
        <v>Melting_Curves/meltCurve_B7Z5W1_F11R.pdf</v>
      </c>
    </row>
    <row r="58" spans="1:28" x14ac:dyDescent="0.25">
      <c r="A58" t="s">
        <v>62</v>
      </c>
      <c r="B58">
        <v>0.92982721775210697</v>
      </c>
      <c r="C58">
        <v>4.58259841373604</v>
      </c>
      <c r="D58">
        <v>5.6099702915237302</v>
      </c>
      <c r="E58">
        <v>20.698972909119998</v>
      </c>
      <c r="F58">
        <v>15.4086608952144</v>
      </c>
      <c r="G58">
        <v>14.1677454236517</v>
      </c>
      <c r="H58">
        <v>3.6718691052826302</v>
      </c>
      <c r="I58">
        <v>5.9424972306855999</v>
      </c>
      <c r="J58">
        <v>3.8985918095643499</v>
      </c>
      <c r="K58">
        <v>12.3707478627472</v>
      </c>
      <c r="L58">
        <v>10272.9870505241</v>
      </c>
      <c r="M58">
        <v>250</v>
      </c>
      <c r="O58">
        <v>41.089317663214203</v>
      </c>
      <c r="P58">
        <v>0.76053828850805205</v>
      </c>
      <c r="Q58">
        <v>1.5</v>
      </c>
      <c r="R58">
        <v>-1.39178096738846</v>
      </c>
      <c r="S58" t="s">
        <v>946</v>
      </c>
      <c r="T58" t="s">
        <v>1774</v>
      </c>
      <c r="U58" t="s">
        <v>1774</v>
      </c>
      <c r="V58" t="s">
        <v>1774</v>
      </c>
      <c r="W58" t="s">
        <v>1832</v>
      </c>
      <c r="X58">
        <v>2</v>
      </c>
      <c r="Y58" t="s">
        <v>2711</v>
      </c>
      <c r="Z58" t="s">
        <v>3508</v>
      </c>
      <c r="AA58">
        <v>1.481762007999113</v>
      </c>
      <c r="AB58" t="str">
        <f>HYPERLINK("Melting_Curves/meltCurve_B7Z685_GUCY1B3.pdf", "Melting_Curves/meltCurve_B7Z685_GUCY1B3.pdf")</f>
        <v>Melting_Curves/meltCurve_B7Z685_GUCY1B3.pdf</v>
      </c>
    </row>
    <row r="59" spans="1:28" x14ac:dyDescent="0.25">
      <c r="A59" t="s">
        <v>63</v>
      </c>
      <c r="B59">
        <v>0.92982721775210697</v>
      </c>
      <c r="C59">
        <v>1.52055961034845</v>
      </c>
      <c r="D59">
        <v>1.0328153489529499</v>
      </c>
      <c r="E59">
        <v>3.1635735519053299</v>
      </c>
      <c r="F59">
        <v>2.09071632043793</v>
      </c>
      <c r="G59">
        <v>1.90981205813162</v>
      </c>
      <c r="H59">
        <v>0.47653791946652502</v>
      </c>
      <c r="I59">
        <v>0.79255470878524403</v>
      </c>
      <c r="J59">
        <v>0.57198612755977596</v>
      </c>
      <c r="K59">
        <v>1.4447049356605499</v>
      </c>
      <c r="L59">
        <v>15000</v>
      </c>
      <c r="M59">
        <v>216.32641199596301</v>
      </c>
      <c r="O59">
        <v>69.333730879534997</v>
      </c>
      <c r="P59">
        <v>0.390009303428761</v>
      </c>
      <c r="Q59">
        <v>1.5</v>
      </c>
      <c r="R59">
        <v>-0.220252284749473</v>
      </c>
      <c r="S59" t="s">
        <v>947</v>
      </c>
      <c r="T59" t="s">
        <v>1774</v>
      </c>
      <c r="U59" t="s">
        <v>1774</v>
      </c>
      <c r="V59" t="s">
        <v>1774</v>
      </c>
      <c r="W59" t="s">
        <v>1833</v>
      </c>
      <c r="X59">
        <v>4</v>
      </c>
      <c r="Y59" t="s">
        <v>2712</v>
      </c>
      <c r="Z59" t="s">
        <v>3509</v>
      </c>
      <c r="AA59">
        <v>1.0115959889635791</v>
      </c>
      <c r="AB59" t="str">
        <f>HYPERLINK("Melting_Curves/meltCurve_B7Z7E9_GOT1.pdf", "Melting_Curves/meltCurve_B7Z7E9_GOT1.pdf")</f>
        <v>Melting_Curves/meltCurve_B7Z7E9_GOT1.pdf</v>
      </c>
    </row>
    <row r="60" spans="1:28" x14ac:dyDescent="0.25">
      <c r="A60" t="s">
        <v>64</v>
      </c>
      <c r="B60">
        <v>0.92982721775210697</v>
      </c>
      <c r="C60">
        <v>1.88402703995343</v>
      </c>
      <c r="D60">
        <v>1.3212139346848999</v>
      </c>
      <c r="E60">
        <v>4.6008440220799596</v>
      </c>
      <c r="F60">
        <v>2.5966517975162402</v>
      </c>
      <c r="G60">
        <v>2.3222352290891601</v>
      </c>
      <c r="H60">
        <v>1.2344500948249899</v>
      </c>
      <c r="I60">
        <v>2.2105109615023801</v>
      </c>
      <c r="J60">
        <v>1.6211296396926</v>
      </c>
      <c r="K60">
        <v>4.1347793302181604</v>
      </c>
      <c r="L60">
        <v>10316.123522853401</v>
      </c>
      <c r="M60">
        <v>250</v>
      </c>
      <c r="O60">
        <v>41.261853424791298</v>
      </c>
      <c r="P60">
        <v>0.75735812701601501</v>
      </c>
      <c r="Q60">
        <v>1.5</v>
      </c>
      <c r="R60">
        <v>-0.43797103324935599</v>
      </c>
      <c r="S60" t="s">
        <v>948</v>
      </c>
      <c r="T60" t="s">
        <v>1774</v>
      </c>
      <c r="U60" t="s">
        <v>1774</v>
      </c>
      <c r="V60" t="s">
        <v>1774</v>
      </c>
      <c r="W60" t="s">
        <v>1834</v>
      </c>
      <c r="X60">
        <v>2</v>
      </c>
      <c r="Y60" t="s">
        <v>2713</v>
      </c>
      <c r="Z60" t="s">
        <v>3510</v>
      </c>
      <c r="AA60">
        <v>1.478887941305191</v>
      </c>
      <c r="AB60" t="str">
        <f>HYPERLINK("Melting_Curves/meltCurve_B7Z9L0_CCT4.pdf", "Melting_Curves/meltCurve_B7Z9L0_CCT4.pdf")</f>
        <v>Melting_Curves/meltCurve_B7Z9L0_CCT4.pdf</v>
      </c>
    </row>
    <row r="61" spans="1:28" x14ac:dyDescent="0.25">
      <c r="A61" t="s">
        <v>65</v>
      </c>
      <c r="B61">
        <v>0.92982721775210697</v>
      </c>
      <c r="C61">
        <v>2.0197535012046699</v>
      </c>
      <c r="D61">
        <v>1.7025148932129199</v>
      </c>
      <c r="E61">
        <v>6.8857929840297896</v>
      </c>
      <c r="F61">
        <v>4.5936969496264197</v>
      </c>
      <c r="G61">
        <v>4.8209966538391198</v>
      </c>
      <c r="H61">
        <v>1.6201621071424299</v>
      </c>
      <c r="I61">
        <v>2.8396651960576</v>
      </c>
      <c r="J61">
        <v>2.39780643052109</v>
      </c>
      <c r="K61">
        <v>5.1691053330442802</v>
      </c>
      <c r="L61">
        <v>1108.6124796307399</v>
      </c>
      <c r="M61">
        <v>38.835030817203197</v>
      </c>
      <c r="Q61">
        <v>1.5</v>
      </c>
      <c r="R61">
        <v>-0.95089447628002799</v>
      </c>
      <c r="S61" t="s">
        <v>949</v>
      </c>
      <c r="T61" t="s">
        <v>1774</v>
      </c>
      <c r="U61" t="s">
        <v>1774</v>
      </c>
      <c r="V61" t="s">
        <v>1774</v>
      </c>
      <c r="W61" t="s">
        <v>1835</v>
      </c>
      <c r="X61">
        <v>4</v>
      </c>
      <c r="Y61" t="s">
        <v>2714</v>
      </c>
      <c r="Z61" t="s">
        <v>3511</v>
      </c>
      <c r="AA61">
        <v>1.499999614596712</v>
      </c>
      <c r="AB61" t="str">
        <f>HYPERLINK("Melting_Curves/meltCurve_B7ZB63_ARF3.pdf", "Melting_Curves/meltCurve_B7ZB63_ARF3.pdf")</f>
        <v>Melting_Curves/meltCurve_B7ZB63_ARF3.pdf</v>
      </c>
    </row>
    <row r="62" spans="1:28" x14ac:dyDescent="0.25">
      <c r="A62" t="s">
        <v>66</v>
      </c>
      <c r="B62">
        <v>0.92982721775210697</v>
      </c>
      <c r="C62">
        <v>2.5539200090812</v>
      </c>
      <c r="D62">
        <v>1.8669188813911299</v>
      </c>
      <c r="E62">
        <v>5.7861090398247104</v>
      </c>
      <c r="F62">
        <v>3.6652653396432702</v>
      </c>
      <c r="G62">
        <v>2.203539478058</v>
      </c>
      <c r="H62">
        <v>1.21167157651966</v>
      </c>
      <c r="I62">
        <v>1.56687534444822</v>
      </c>
      <c r="J62">
        <v>1.2653813415213899</v>
      </c>
      <c r="K62">
        <v>2.8619956155578499</v>
      </c>
      <c r="L62">
        <v>10295.237035087801</v>
      </c>
      <c r="M62">
        <v>250</v>
      </c>
      <c r="O62">
        <v>41.178312912615702</v>
      </c>
      <c r="P62">
        <v>0.75889461920166001</v>
      </c>
      <c r="Q62">
        <v>1.5</v>
      </c>
      <c r="R62">
        <v>-0.39734692994834198</v>
      </c>
      <c r="S62" t="s">
        <v>950</v>
      </c>
      <c r="T62" t="s">
        <v>1774</v>
      </c>
      <c r="U62" t="s">
        <v>1774</v>
      </c>
      <c r="V62" t="s">
        <v>1774</v>
      </c>
      <c r="W62" t="s">
        <v>1836</v>
      </c>
      <c r="X62">
        <v>32</v>
      </c>
      <c r="Y62" t="s">
        <v>2715</v>
      </c>
      <c r="Z62" t="s">
        <v>3512</v>
      </c>
      <c r="AA62">
        <v>1.480279794176256</v>
      </c>
      <c r="AB62" t="str">
        <f>HYPERLINK("Melting_Curves/meltCurve_B7ZKJ8_ITIH4.pdf", "Melting_Curves/meltCurve_B7ZKJ8_ITIH4.pdf")</f>
        <v>Melting_Curves/meltCurve_B7ZKJ8_ITIH4.pdf</v>
      </c>
    </row>
    <row r="63" spans="1:28" x14ac:dyDescent="0.25">
      <c r="A63" t="s">
        <v>67</v>
      </c>
      <c r="B63">
        <v>0.92982721775210697</v>
      </c>
      <c r="C63">
        <v>1.63416001980522</v>
      </c>
      <c r="D63">
        <v>1.3031371121183299</v>
      </c>
      <c r="E63">
        <v>4.07832930222136</v>
      </c>
      <c r="F63">
        <v>3.3653419714200701</v>
      </c>
      <c r="G63">
        <v>2.47483565164816</v>
      </c>
      <c r="H63">
        <v>0.55153911716660897</v>
      </c>
      <c r="I63">
        <v>0.91373534008104296</v>
      </c>
      <c r="J63">
        <v>0.68225741580359001</v>
      </c>
      <c r="K63">
        <v>1.7060148101514601</v>
      </c>
      <c r="L63">
        <v>10337.8110485175</v>
      </c>
      <c r="M63">
        <v>250</v>
      </c>
      <c r="O63">
        <v>41.348597998392499</v>
      </c>
      <c r="P63">
        <v>0.755769277719058</v>
      </c>
      <c r="Q63">
        <v>1.5</v>
      </c>
      <c r="R63">
        <v>-2.9596160664808701E-2</v>
      </c>
      <c r="S63" t="s">
        <v>951</v>
      </c>
      <c r="T63" t="s">
        <v>1774</v>
      </c>
      <c r="U63" t="s">
        <v>1774</v>
      </c>
      <c r="V63" t="s">
        <v>1774</v>
      </c>
      <c r="W63" t="s">
        <v>1837</v>
      </c>
      <c r="X63">
        <v>10</v>
      </c>
      <c r="Y63" t="s">
        <v>2716</v>
      </c>
      <c r="Z63" t="s">
        <v>3513</v>
      </c>
      <c r="AA63">
        <v>1.4774424279629841</v>
      </c>
      <c r="AB63" t="str">
        <f>HYPERLINK("Melting_Curves/meltCurve_B9A064_IGLL5.pdf", "Melting_Curves/meltCurve_B9A064_IGLL5.pdf")</f>
        <v>Melting_Curves/meltCurve_B9A064_IGLL5.pdf</v>
      </c>
    </row>
    <row r="64" spans="1:28" x14ac:dyDescent="0.25">
      <c r="A64" t="s">
        <v>68</v>
      </c>
      <c r="B64">
        <v>0.92982721775210697</v>
      </c>
      <c r="C64">
        <v>2.85023171663327</v>
      </c>
      <c r="D64">
        <v>2.6885890123739902</v>
      </c>
      <c r="E64">
        <v>9.2189860072408205</v>
      </c>
      <c r="F64">
        <v>5.4842582607105896</v>
      </c>
      <c r="G64">
        <v>4.8677234917998602</v>
      </c>
      <c r="H64">
        <v>1.96683401407445</v>
      </c>
      <c r="I64">
        <v>2.9829970664425298</v>
      </c>
      <c r="J64">
        <v>1.6929671837182301</v>
      </c>
      <c r="K64">
        <v>4.4042206057089697</v>
      </c>
      <c r="L64">
        <v>10290.1397735845</v>
      </c>
      <c r="M64">
        <v>250</v>
      </c>
      <c r="O64">
        <v>41.157923753379698</v>
      </c>
      <c r="P64">
        <v>0.75927054064513899</v>
      </c>
      <c r="Q64">
        <v>1.5</v>
      </c>
      <c r="R64">
        <v>-0.92367106605334703</v>
      </c>
      <c r="S64" t="s">
        <v>952</v>
      </c>
      <c r="T64" t="s">
        <v>1774</v>
      </c>
      <c r="U64" t="s">
        <v>1774</v>
      </c>
      <c r="V64" t="s">
        <v>1774</v>
      </c>
      <c r="W64" t="s">
        <v>1838</v>
      </c>
      <c r="X64">
        <v>1</v>
      </c>
      <c r="Y64" t="s">
        <v>2717</v>
      </c>
      <c r="Z64" t="s">
        <v>3514</v>
      </c>
      <c r="AA64">
        <v>1.4806194111167059</v>
      </c>
      <c r="AB64" t="str">
        <f>HYPERLINK("Melting_Curves/meltCurve_C9IZP8_C1S.pdf", "Melting_Curves/meltCurve_C9IZP8_C1S.pdf")</f>
        <v>Melting_Curves/meltCurve_C9IZP8_C1S.pdf</v>
      </c>
    </row>
    <row r="65" spans="1:28" x14ac:dyDescent="0.25">
      <c r="A65" t="s">
        <v>69</v>
      </c>
      <c r="B65">
        <v>0.92982721775210697</v>
      </c>
      <c r="C65">
        <v>2.4606523487200702</v>
      </c>
      <c r="D65">
        <v>1.7928606850076101</v>
      </c>
      <c r="E65">
        <v>6.9735114326503904</v>
      </c>
      <c r="F65">
        <v>3.60745475771671</v>
      </c>
      <c r="G65">
        <v>3.5577969082648102</v>
      </c>
      <c r="H65">
        <v>1.8221170239139799</v>
      </c>
      <c r="I65">
        <v>2.7848959735563499</v>
      </c>
      <c r="J65">
        <v>2.32752050304846</v>
      </c>
      <c r="K65">
        <v>6.6850393927047902</v>
      </c>
      <c r="L65">
        <v>10296.9412395174</v>
      </c>
      <c r="M65">
        <v>250</v>
      </c>
      <c r="O65">
        <v>41.185127022169397</v>
      </c>
      <c r="P65">
        <v>0.75876901763809002</v>
      </c>
      <c r="Q65">
        <v>1.5</v>
      </c>
      <c r="R65">
        <v>-0.85897480650558</v>
      </c>
      <c r="S65" t="s">
        <v>953</v>
      </c>
      <c r="T65" t="s">
        <v>1774</v>
      </c>
      <c r="U65" t="s">
        <v>1774</v>
      </c>
      <c r="V65" t="s">
        <v>1774</v>
      </c>
      <c r="W65" t="s">
        <v>1839</v>
      </c>
      <c r="X65">
        <v>2</v>
      </c>
      <c r="Y65" t="s">
        <v>2718</v>
      </c>
      <c r="Z65" t="s">
        <v>3515</v>
      </c>
      <c r="AA65">
        <v>1.4801662415700181</v>
      </c>
      <c r="AB65" t="str">
        <f>HYPERLINK("Melting_Curves/meltCurve_C9J0F2_PCMT1.pdf", "Melting_Curves/meltCurve_C9J0F2_PCMT1.pdf")</f>
        <v>Melting_Curves/meltCurve_C9J0F2_PCMT1.pdf</v>
      </c>
    </row>
    <row r="66" spans="1:28" x14ac:dyDescent="0.25">
      <c r="A66" t="s">
        <v>70</v>
      </c>
      <c r="B66">
        <v>0.92982721775210697</v>
      </c>
      <c r="C66">
        <v>0.86098388427009598</v>
      </c>
      <c r="D66">
        <v>0.55440289605627402</v>
      </c>
      <c r="E66">
        <v>1.71576624040364</v>
      </c>
      <c r="F66">
        <v>1.1418124773290399</v>
      </c>
      <c r="G66">
        <v>0.86811762137712201</v>
      </c>
      <c r="H66">
        <v>0.21944190681222001</v>
      </c>
      <c r="I66">
        <v>0.356497396848304</v>
      </c>
      <c r="J66">
        <v>0.297878925118925</v>
      </c>
      <c r="K66">
        <v>0.72724022569910396</v>
      </c>
      <c r="L66">
        <v>14322.1757582749</v>
      </c>
      <c r="M66">
        <v>250</v>
      </c>
      <c r="N66">
        <v>57.660498724459103</v>
      </c>
      <c r="O66">
        <v>57.285036952296799</v>
      </c>
      <c r="P66">
        <v>-0.65433251816734805</v>
      </c>
      <c r="Q66">
        <v>0.40026460115571999</v>
      </c>
      <c r="R66">
        <v>0.50189502575162503</v>
      </c>
      <c r="S66" t="s">
        <v>954</v>
      </c>
      <c r="T66" t="s">
        <v>1774</v>
      </c>
      <c r="U66" t="s">
        <v>1774</v>
      </c>
      <c r="V66" t="s">
        <v>1774</v>
      </c>
      <c r="W66" t="s">
        <v>1840</v>
      </c>
      <c r="X66">
        <v>2</v>
      </c>
      <c r="Y66" t="s">
        <v>2719</v>
      </c>
      <c r="Z66" t="s">
        <v>3516</v>
      </c>
      <c r="AA66">
        <v>0.74594647265704939</v>
      </c>
      <c r="AB66" t="str">
        <f>HYPERLINK("Melting_Curves/meltCurve_C9J1K8_MEGF9.pdf", "Melting_Curves/meltCurve_C9J1K8_MEGF9.pdf")</f>
        <v>Melting_Curves/meltCurve_C9J1K8_MEGF9.pdf</v>
      </c>
    </row>
    <row r="67" spans="1:28" x14ac:dyDescent="0.25">
      <c r="A67" t="s">
        <v>71</v>
      </c>
      <c r="B67">
        <v>0.92982721775210697</v>
      </c>
      <c r="C67">
        <v>1.1868204227977901</v>
      </c>
      <c r="D67">
        <v>0.87638172105471501</v>
      </c>
      <c r="E67">
        <v>3.30987020086152</v>
      </c>
      <c r="F67">
        <v>2.1288225302294799</v>
      </c>
      <c r="G67">
        <v>1.8115023274031601</v>
      </c>
      <c r="H67">
        <v>1.14523541232625</v>
      </c>
      <c r="I67">
        <v>2.0726578004466001</v>
      </c>
      <c r="J67">
        <v>1.73190120229328</v>
      </c>
      <c r="K67">
        <v>4.0623719590100302</v>
      </c>
      <c r="L67">
        <v>11916.9691069211</v>
      </c>
      <c r="M67">
        <v>250</v>
      </c>
      <c r="O67">
        <v>47.664825903268401</v>
      </c>
      <c r="P67">
        <v>0.65561972337378704</v>
      </c>
      <c r="Q67">
        <v>1.5</v>
      </c>
      <c r="R67">
        <v>-0.107074272850046</v>
      </c>
      <c r="S67" t="s">
        <v>955</v>
      </c>
      <c r="T67" t="s">
        <v>1774</v>
      </c>
      <c r="U67" t="s">
        <v>1774</v>
      </c>
      <c r="V67" t="s">
        <v>1774</v>
      </c>
      <c r="W67" t="s">
        <v>1841</v>
      </c>
      <c r="X67">
        <v>7</v>
      </c>
      <c r="Y67" t="s">
        <v>2720</v>
      </c>
      <c r="Z67" t="s">
        <v>3517</v>
      </c>
      <c r="AA67">
        <v>1.3721602313479651</v>
      </c>
      <c r="AB67" t="str">
        <f>HYPERLINK("Melting_Curves/meltCurve_C9J2C0_TUBA8.pdf", "Melting_Curves/meltCurve_C9J2C0_TUBA8.pdf")</f>
        <v>Melting_Curves/meltCurve_C9J2C0_TUBA8.pdf</v>
      </c>
    </row>
    <row r="68" spans="1:28" x14ac:dyDescent="0.25">
      <c r="A68" t="s">
        <v>72</v>
      </c>
      <c r="B68">
        <v>0.92982721775210697</v>
      </c>
      <c r="C68">
        <v>1.47272772228517</v>
      </c>
      <c r="D68">
        <v>1.1395146880011899</v>
      </c>
      <c r="E68">
        <v>3.7083134845337899</v>
      </c>
      <c r="F68">
        <v>3.3590117045255798</v>
      </c>
      <c r="G68">
        <v>3.0943250501878699</v>
      </c>
      <c r="H68">
        <v>1.15320472178513</v>
      </c>
      <c r="I68">
        <v>2.2643040624933102</v>
      </c>
      <c r="J68">
        <v>1.50293869217037</v>
      </c>
      <c r="K68">
        <v>3.9779512713998701</v>
      </c>
      <c r="S68" t="s">
        <v>956</v>
      </c>
      <c r="T68" t="s">
        <v>1774</v>
      </c>
      <c r="U68" t="s">
        <v>1775</v>
      </c>
      <c r="V68" t="s">
        <v>1774</v>
      </c>
      <c r="W68" t="s">
        <v>1842</v>
      </c>
      <c r="X68">
        <v>1</v>
      </c>
      <c r="Y68" t="s">
        <v>2721</v>
      </c>
      <c r="Z68" t="s">
        <v>3518</v>
      </c>
      <c r="AB68" t="str">
        <f>HYPERLINK("Melting_Curves/meltCurve_C9J8U2_NAPRT1.pdf", "Melting_Curves/meltCurve_C9J8U2_NAPRT1.pdf")</f>
        <v>Melting_Curves/meltCurve_C9J8U2_NAPRT1.pdf</v>
      </c>
    </row>
    <row r="69" spans="1:28" x14ac:dyDescent="0.25">
      <c r="A69" t="s">
        <v>73</v>
      </c>
      <c r="B69">
        <v>0.92982721775210697</v>
      </c>
      <c r="C69">
        <v>2.08898530293648</v>
      </c>
      <c r="D69">
        <v>1.41187440997333</v>
      </c>
      <c r="E69">
        <v>6.9919706790812803</v>
      </c>
      <c r="F69">
        <v>3.58002097677381</v>
      </c>
      <c r="G69">
        <v>2.7818107855477301</v>
      </c>
      <c r="H69">
        <v>2.97138075787774</v>
      </c>
      <c r="I69">
        <v>6.66000676302997</v>
      </c>
      <c r="J69">
        <v>5.05986257746068</v>
      </c>
      <c r="K69">
        <v>9.6891292247376093</v>
      </c>
      <c r="L69">
        <v>10305.357926196401</v>
      </c>
      <c r="M69">
        <v>250</v>
      </c>
      <c r="O69">
        <v>41.218794067267801</v>
      </c>
      <c r="P69">
        <v>0.75814930886279597</v>
      </c>
      <c r="Q69">
        <v>1.5</v>
      </c>
      <c r="R69">
        <v>-1.02697377128861</v>
      </c>
      <c r="S69" t="s">
        <v>957</v>
      </c>
      <c r="T69" t="s">
        <v>1774</v>
      </c>
      <c r="U69" t="s">
        <v>1774</v>
      </c>
      <c r="V69" t="s">
        <v>1774</v>
      </c>
      <c r="W69" t="s">
        <v>1843</v>
      </c>
      <c r="X69">
        <v>1</v>
      </c>
      <c r="Y69" t="s">
        <v>2722</v>
      </c>
      <c r="Z69" t="s">
        <v>3519</v>
      </c>
      <c r="AA69">
        <v>1.4796053915734719</v>
      </c>
      <c r="AB69" t="str">
        <f>HYPERLINK("Melting_Curves/meltCurve_C9J9J4_MPP1.pdf", "Melting_Curves/meltCurve_C9J9J4_MPP1.pdf")</f>
        <v>Melting_Curves/meltCurve_C9J9J4_MPP1.pdf</v>
      </c>
    </row>
    <row r="70" spans="1:28" x14ac:dyDescent="0.25">
      <c r="A70" t="s">
        <v>74</v>
      </c>
      <c r="B70">
        <v>0.92982721775210697</v>
      </c>
      <c r="C70">
        <v>0.90536454993097704</v>
      </c>
      <c r="D70">
        <v>0.59115779601698404</v>
      </c>
      <c r="E70">
        <v>1.8781255346487999</v>
      </c>
      <c r="F70">
        <v>1.12856161353095</v>
      </c>
      <c r="G70">
        <v>1.0047791418324701</v>
      </c>
      <c r="H70">
        <v>0.27364375457367701</v>
      </c>
      <c r="I70">
        <v>0.40943866298912301</v>
      </c>
      <c r="J70">
        <v>0.34015831843757899</v>
      </c>
      <c r="K70">
        <v>0.93843135738664896</v>
      </c>
      <c r="L70">
        <v>14407.0456324569</v>
      </c>
      <c r="M70">
        <v>246.26149153652901</v>
      </c>
      <c r="N70">
        <v>59.457826617590896</v>
      </c>
      <c r="O70">
        <v>58.499188385052499</v>
      </c>
      <c r="P70">
        <v>-0.53629245574894502</v>
      </c>
      <c r="Q70">
        <v>0.49041697080857699</v>
      </c>
      <c r="R70">
        <v>0.38584339099932802</v>
      </c>
      <c r="S70" t="s">
        <v>958</v>
      </c>
      <c r="T70" t="s">
        <v>1774</v>
      </c>
      <c r="U70" t="s">
        <v>1774</v>
      </c>
      <c r="V70" t="s">
        <v>1774</v>
      </c>
      <c r="W70" t="s">
        <v>1844</v>
      </c>
      <c r="X70">
        <v>4</v>
      </c>
      <c r="Y70" t="s">
        <v>2723</v>
      </c>
      <c r="Z70" t="s">
        <v>3520</v>
      </c>
      <c r="AA70">
        <v>0.80476537963858219</v>
      </c>
      <c r="AB70" t="str">
        <f>HYPERLINK("Melting_Curves/meltCurve_C9J9W2_LASP1.pdf", "Melting_Curves/meltCurve_C9J9W2_LASP1.pdf")</f>
        <v>Melting_Curves/meltCurve_C9J9W2_LASP1.pdf</v>
      </c>
    </row>
    <row r="71" spans="1:28" x14ac:dyDescent="0.25">
      <c r="A71" t="s">
        <v>75</v>
      </c>
      <c r="B71">
        <v>0.92982721775210697</v>
      </c>
      <c r="C71">
        <v>1.4898050889376699</v>
      </c>
      <c r="D71">
        <v>1.3937577991287899</v>
      </c>
      <c r="E71">
        <v>5.2238300501104398</v>
      </c>
      <c r="F71">
        <v>3.4615733692608499</v>
      </c>
      <c r="G71">
        <v>2.906777170662</v>
      </c>
      <c r="H71">
        <v>2.7550423487094302</v>
      </c>
      <c r="I71">
        <v>4.5192547077285896</v>
      </c>
      <c r="J71">
        <v>3.37094450343309</v>
      </c>
      <c r="K71">
        <v>9.5488069584684308</v>
      </c>
      <c r="L71">
        <v>10558.8999542118</v>
      </c>
      <c r="M71">
        <v>250</v>
      </c>
      <c r="O71">
        <v>42.2328970513013</v>
      </c>
      <c r="P71">
        <v>0.73994450399329503</v>
      </c>
      <c r="Q71">
        <v>1.5</v>
      </c>
      <c r="R71">
        <v>-0.74445412676841705</v>
      </c>
      <c r="S71" t="s">
        <v>959</v>
      </c>
      <c r="T71" t="s">
        <v>1774</v>
      </c>
      <c r="U71" t="s">
        <v>1774</v>
      </c>
      <c r="V71" t="s">
        <v>1774</v>
      </c>
      <c r="W71" t="s">
        <v>1845</v>
      </c>
      <c r="X71">
        <v>1</v>
      </c>
      <c r="Y71" t="s">
        <v>2724</v>
      </c>
      <c r="Z71" t="s">
        <v>3521</v>
      </c>
      <c r="AA71">
        <v>1.462702939499952</v>
      </c>
      <c r="AB71" t="str">
        <f>HYPERLINK("Melting_Curves/meltCurve_C9JAP5_TMBIM1.pdf", "Melting_Curves/meltCurve_C9JAP5_TMBIM1.pdf")</f>
        <v>Melting_Curves/meltCurve_C9JAP5_TMBIM1.pdf</v>
      </c>
    </row>
    <row r="72" spans="1:28" x14ac:dyDescent="0.25">
      <c r="A72" t="s">
        <v>76</v>
      </c>
      <c r="B72">
        <v>0.92982721775210697</v>
      </c>
      <c r="C72">
        <v>0.40285035179793499</v>
      </c>
      <c r="D72">
        <v>0.223609400307129</v>
      </c>
      <c r="E72">
        <v>0.72504913634625001</v>
      </c>
      <c r="F72">
        <v>0.471415874882395</v>
      </c>
      <c r="G72">
        <v>0.38281972629363398</v>
      </c>
      <c r="H72">
        <v>7.7092473973482706E-2</v>
      </c>
      <c r="I72">
        <v>0.141102504518516</v>
      </c>
      <c r="J72">
        <v>9.9918662025140798E-2</v>
      </c>
      <c r="K72">
        <v>0.29714366118442798</v>
      </c>
      <c r="L72">
        <v>230.04277390664899</v>
      </c>
      <c r="M72">
        <v>4.8981030285720903</v>
      </c>
      <c r="N72">
        <v>46.965687139735799</v>
      </c>
      <c r="O72">
        <v>40.790779679847098</v>
      </c>
      <c r="P72">
        <v>-3.0217028915717901E-2</v>
      </c>
      <c r="Q72">
        <v>0</v>
      </c>
      <c r="R72">
        <v>0.485208593243175</v>
      </c>
      <c r="S72" t="s">
        <v>960</v>
      </c>
      <c r="T72" t="s">
        <v>1774</v>
      </c>
      <c r="U72" t="s">
        <v>1774</v>
      </c>
      <c r="V72" t="s">
        <v>1774</v>
      </c>
      <c r="W72" t="s">
        <v>1846</v>
      </c>
      <c r="X72">
        <v>6</v>
      </c>
      <c r="Y72" t="s">
        <v>2725</v>
      </c>
      <c r="Z72" t="s">
        <v>3522</v>
      </c>
      <c r="AA72">
        <v>0.36545124028428772</v>
      </c>
      <c r="AB72" t="str">
        <f>HYPERLINK("Melting_Curves/meltCurve_C9JB55_TF.pdf", "Melting_Curves/meltCurve_C9JB55_TF.pdf")</f>
        <v>Melting_Curves/meltCurve_C9JB55_TF.pdf</v>
      </c>
    </row>
    <row r="73" spans="1:28" x14ac:dyDescent="0.25">
      <c r="A73" t="s">
        <v>77</v>
      </c>
      <c r="B73">
        <v>0.92982721775210697</v>
      </c>
      <c r="C73">
        <v>0.83695029122229403</v>
      </c>
      <c r="D73">
        <v>0.58650880459769195</v>
      </c>
      <c r="E73">
        <v>1.8510295161805299</v>
      </c>
      <c r="F73">
        <v>1.3405517291923801</v>
      </c>
      <c r="G73">
        <v>0.954029493184122</v>
      </c>
      <c r="H73">
        <v>0.285273681566379</v>
      </c>
      <c r="I73">
        <v>0.42847234662371703</v>
      </c>
      <c r="J73">
        <v>0.33462027954756302</v>
      </c>
      <c r="K73">
        <v>0.97205153903952002</v>
      </c>
      <c r="L73">
        <v>14379.892661218601</v>
      </c>
      <c r="M73">
        <v>250</v>
      </c>
      <c r="O73">
        <v>57.5158900689053</v>
      </c>
      <c r="P73">
        <v>-0.53778132885910801</v>
      </c>
      <c r="Q73">
        <v>0.50510445445018803</v>
      </c>
      <c r="R73">
        <v>0.36198964868977801</v>
      </c>
      <c r="S73" t="s">
        <v>961</v>
      </c>
      <c r="T73" t="s">
        <v>1774</v>
      </c>
      <c r="U73" t="s">
        <v>1774</v>
      </c>
      <c r="V73" t="s">
        <v>1774</v>
      </c>
      <c r="W73" t="s">
        <v>1847</v>
      </c>
      <c r="X73">
        <v>2</v>
      </c>
      <c r="Y73" t="s">
        <v>2726</v>
      </c>
      <c r="Z73" t="s">
        <v>3523</v>
      </c>
      <c r="AA73">
        <v>0.79416632788827046</v>
      </c>
      <c r="AB73" t="str">
        <f>HYPERLINK("Melting_Curves/meltCurve_C9JBB3_TFPI.pdf", "Melting_Curves/meltCurve_C9JBB3_TFPI.pdf")</f>
        <v>Melting_Curves/meltCurve_C9JBB3_TFPI.pdf</v>
      </c>
    </row>
    <row r="74" spans="1:28" x14ac:dyDescent="0.25">
      <c r="A74" t="s">
        <v>78</v>
      </c>
      <c r="B74">
        <v>0.92982721775210697</v>
      </c>
      <c r="C74">
        <v>1.11684851574205</v>
      </c>
      <c r="D74">
        <v>0.382978948780271</v>
      </c>
      <c r="E74">
        <v>0.71553899546478705</v>
      </c>
      <c r="F74">
        <v>0.37685450916746799</v>
      </c>
      <c r="G74">
        <v>0.277626846079986</v>
      </c>
      <c r="H74">
        <v>0.140874234647279</v>
      </c>
      <c r="I74">
        <v>0.11343150228014</v>
      </c>
      <c r="J74">
        <v>0.10422198759479</v>
      </c>
      <c r="K74">
        <v>0.37625035501848503</v>
      </c>
      <c r="L74">
        <v>614.31081415506901</v>
      </c>
      <c r="M74">
        <v>12.6537487716167</v>
      </c>
      <c r="N74">
        <v>50.121203162818198</v>
      </c>
      <c r="O74">
        <v>47.383121357102297</v>
      </c>
      <c r="P74">
        <v>-5.5830481679917603E-2</v>
      </c>
      <c r="Q74">
        <v>0.16391464793560501</v>
      </c>
      <c r="R74">
        <v>0.74808037143776596</v>
      </c>
      <c r="S74" t="s">
        <v>962</v>
      </c>
      <c r="T74" t="s">
        <v>1774</v>
      </c>
      <c r="U74" t="s">
        <v>1774</v>
      </c>
      <c r="V74" t="s">
        <v>1774</v>
      </c>
      <c r="W74" t="s">
        <v>1848</v>
      </c>
      <c r="X74">
        <v>9</v>
      </c>
      <c r="Y74" t="s">
        <v>2727</v>
      </c>
      <c r="Z74" t="s">
        <v>3524</v>
      </c>
      <c r="AA74">
        <v>0.43092599966584783</v>
      </c>
      <c r="AB74" t="str">
        <f>HYPERLINK("Melting_Curves/meltCurve_C9JF17_APOD.pdf", "Melting_Curves/meltCurve_C9JF17_APOD.pdf")</f>
        <v>Melting_Curves/meltCurve_C9JF17_APOD.pdf</v>
      </c>
    </row>
    <row r="75" spans="1:28" x14ac:dyDescent="0.25">
      <c r="A75" t="s">
        <v>79</v>
      </c>
      <c r="B75">
        <v>0.92982721775210697</v>
      </c>
      <c r="C75">
        <v>2.54331380493187</v>
      </c>
      <c r="D75">
        <v>3.1637812447064801</v>
      </c>
      <c r="E75">
        <v>10.256251231355099</v>
      </c>
      <c r="F75">
        <v>6.7935606510723696</v>
      </c>
      <c r="G75">
        <v>5.3549661405532101</v>
      </c>
      <c r="H75">
        <v>2.05115214386915</v>
      </c>
      <c r="I75">
        <v>3.5270576098936099</v>
      </c>
      <c r="J75">
        <v>3.03052921722389</v>
      </c>
      <c r="K75">
        <v>8.1438086551890994</v>
      </c>
      <c r="S75" t="s">
        <v>963</v>
      </c>
      <c r="T75" t="s">
        <v>1774</v>
      </c>
      <c r="U75" t="s">
        <v>1775</v>
      </c>
      <c r="V75" t="s">
        <v>1774</v>
      </c>
      <c r="W75" t="s">
        <v>1849</v>
      </c>
      <c r="X75">
        <v>1</v>
      </c>
      <c r="Y75" t="s">
        <v>2728</v>
      </c>
      <c r="Z75" t="s">
        <v>3525</v>
      </c>
      <c r="AB75" t="str">
        <f>HYPERLINK("Melting_Curves/meltCurve_C9JGI3_TYMP.pdf", "Melting_Curves/meltCurve_C9JGI3_TYMP.pdf")</f>
        <v>Melting_Curves/meltCurve_C9JGI3_TYMP.pdf</v>
      </c>
    </row>
    <row r="76" spans="1:28" x14ac:dyDescent="0.25">
      <c r="A76" t="s">
        <v>80</v>
      </c>
      <c r="B76">
        <v>0.92982721775210697</v>
      </c>
      <c r="C76">
        <v>1.90467040856078</v>
      </c>
      <c r="D76">
        <v>1.6301880171413199</v>
      </c>
      <c r="E76">
        <v>6.9572328218588497</v>
      </c>
      <c r="F76">
        <v>4.3471961486863799</v>
      </c>
      <c r="G76">
        <v>4.3118532288023301</v>
      </c>
      <c r="H76">
        <v>1.40278802808369</v>
      </c>
      <c r="I76">
        <v>2.6256945143612498</v>
      </c>
      <c r="J76">
        <v>1.9505771774113101</v>
      </c>
      <c r="K76">
        <v>4.25900516268476</v>
      </c>
      <c r="L76">
        <v>10313.322645530599</v>
      </c>
      <c r="M76">
        <v>250</v>
      </c>
      <c r="O76">
        <v>41.250650663016501</v>
      </c>
      <c r="P76">
        <v>0.75756380924628897</v>
      </c>
      <c r="Q76">
        <v>1.5</v>
      </c>
      <c r="R76">
        <v>-0.72505418369699004</v>
      </c>
      <c r="S76" t="s">
        <v>964</v>
      </c>
      <c r="T76" t="s">
        <v>1774</v>
      </c>
      <c r="U76" t="s">
        <v>1774</v>
      </c>
      <c r="V76" t="s">
        <v>1774</v>
      </c>
      <c r="W76" t="s">
        <v>1850</v>
      </c>
      <c r="X76">
        <v>1</v>
      </c>
      <c r="Y76" t="s">
        <v>2729</v>
      </c>
      <c r="Z76" t="s">
        <v>3526</v>
      </c>
      <c r="AA76">
        <v>1.479074607278009</v>
      </c>
      <c r="AB76" t="str">
        <f>HYPERLINK("Melting_Curves/meltCurve_C9JIG9_OXSR1.pdf", "Melting_Curves/meltCurve_C9JIG9_OXSR1.pdf")</f>
        <v>Melting_Curves/meltCurve_C9JIG9_OXSR1.pdf</v>
      </c>
    </row>
    <row r="77" spans="1:28" x14ac:dyDescent="0.25">
      <c r="A77" t="s">
        <v>81</v>
      </c>
      <c r="B77">
        <v>0.92982721775210697</v>
      </c>
      <c r="C77">
        <v>1.0525557174548901</v>
      </c>
      <c r="D77">
        <v>0.85438025100702097</v>
      </c>
      <c r="E77">
        <v>3.56039848494405</v>
      </c>
      <c r="F77">
        <v>1.7043860048653301</v>
      </c>
      <c r="G77">
        <v>1.9281395990675501</v>
      </c>
      <c r="H77">
        <v>0.25807671519786701</v>
      </c>
      <c r="I77">
        <v>0.55394097195287295</v>
      </c>
      <c r="J77">
        <v>0.46899356377301499</v>
      </c>
      <c r="K77">
        <v>1.0147699951131299</v>
      </c>
      <c r="L77">
        <v>2258.8810685078302</v>
      </c>
      <c r="M77">
        <v>37.742307631239399</v>
      </c>
      <c r="O77">
        <v>59.6828445371683</v>
      </c>
      <c r="P77">
        <v>-6.3885252673772999E-2</v>
      </c>
      <c r="Q77">
        <v>0.59590786168938203</v>
      </c>
      <c r="R77">
        <v>-4.2022924119589104E-3</v>
      </c>
      <c r="S77" t="s">
        <v>965</v>
      </c>
      <c r="T77" t="s">
        <v>1774</v>
      </c>
      <c r="U77" t="s">
        <v>1774</v>
      </c>
      <c r="V77" t="s">
        <v>1774</v>
      </c>
      <c r="W77" t="s">
        <v>1851</v>
      </c>
      <c r="X77">
        <v>3</v>
      </c>
      <c r="Y77" t="s">
        <v>2730</v>
      </c>
      <c r="Z77" t="s">
        <v>3527</v>
      </c>
      <c r="AA77">
        <v>0.86503301583607617</v>
      </c>
      <c r="AB77" t="str">
        <f>HYPERLINK("Melting_Curves/meltCurve_C9JIZ6_PSAP.pdf", "Melting_Curves/meltCurve_C9JIZ6_PSAP.pdf")</f>
        <v>Melting_Curves/meltCurve_C9JIZ6_PSAP.pdf</v>
      </c>
    </row>
    <row r="78" spans="1:28" x14ac:dyDescent="0.25">
      <c r="A78" t="s">
        <v>82</v>
      </c>
      <c r="B78">
        <v>0.92982721775210697</v>
      </c>
      <c r="C78">
        <v>1.78519299968586</v>
      </c>
      <c r="D78">
        <v>1.4044505916154799</v>
      </c>
      <c r="E78">
        <v>4.5619271219196502</v>
      </c>
      <c r="F78">
        <v>2.5672073726822902</v>
      </c>
      <c r="G78">
        <v>1.8799124130842799</v>
      </c>
      <c r="H78">
        <v>2.51993009040075</v>
      </c>
      <c r="I78">
        <v>4.6297063055855903</v>
      </c>
      <c r="J78">
        <v>3.56788332352924</v>
      </c>
      <c r="K78">
        <v>9.2783457415131299</v>
      </c>
      <c r="L78">
        <v>10322.275925697901</v>
      </c>
      <c r="M78">
        <v>250</v>
      </c>
      <c r="O78">
        <v>41.286461758031599</v>
      </c>
      <c r="P78">
        <v>0.75690671762394501</v>
      </c>
      <c r="Q78">
        <v>1.5</v>
      </c>
      <c r="R78">
        <v>-0.60419375130271102</v>
      </c>
      <c r="S78" t="s">
        <v>966</v>
      </c>
      <c r="T78" t="s">
        <v>1774</v>
      </c>
      <c r="U78" t="s">
        <v>1774</v>
      </c>
      <c r="V78" t="s">
        <v>1774</v>
      </c>
      <c r="W78" t="s">
        <v>1852</v>
      </c>
      <c r="X78">
        <v>2</v>
      </c>
      <c r="Y78" t="s">
        <v>2731</v>
      </c>
      <c r="Z78" t="s">
        <v>3528</v>
      </c>
      <c r="AA78">
        <v>1.4784778951173989</v>
      </c>
      <c r="AB78" t="str">
        <f>HYPERLINK("Melting_Curves/meltCurve_C9JK10_ITGA6.pdf", "Melting_Curves/meltCurve_C9JK10_ITGA6.pdf")</f>
        <v>Melting_Curves/meltCurve_C9JK10_ITGA6.pdf</v>
      </c>
    </row>
    <row r="79" spans="1:28" x14ac:dyDescent="0.25">
      <c r="A79" t="s">
        <v>83</v>
      </c>
      <c r="B79">
        <v>0.92982721775210697</v>
      </c>
      <c r="C79">
        <v>0.56686451406588201</v>
      </c>
      <c r="D79">
        <v>0.28386930877163102</v>
      </c>
      <c r="E79">
        <v>0.99553147806364894</v>
      </c>
      <c r="F79">
        <v>0.56061283977721399</v>
      </c>
      <c r="G79">
        <v>0.55369326661929597</v>
      </c>
      <c r="H79">
        <v>0.14206813977777599</v>
      </c>
      <c r="I79">
        <v>0.18931816047481001</v>
      </c>
      <c r="J79">
        <v>0.13924119871643201</v>
      </c>
      <c r="K79">
        <v>0.76543835518542103</v>
      </c>
      <c r="L79">
        <v>261.74653040919401</v>
      </c>
      <c r="M79">
        <v>5.71731831617043</v>
      </c>
      <c r="N79">
        <v>52.826559297629402</v>
      </c>
      <c r="O79">
        <v>41.106746765678402</v>
      </c>
      <c r="P79">
        <v>-2.55940158393426E-2</v>
      </c>
      <c r="Q79">
        <v>0.26674829160383601</v>
      </c>
      <c r="R79">
        <v>0.22252184373728701</v>
      </c>
      <c r="S79" t="s">
        <v>967</v>
      </c>
      <c r="T79" t="s">
        <v>1774</v>
      </c>
      <c r="U79" t="s">
        <v>1774</v>
      </c>
      <c r="V79" t="s">
        <v>1774</v>
      </c>
      <c r="W79" t="s">
        <v>1853</v>
      </c>
      <c r="X79">
        <v>1</v>
      </c>
      <c r="Y79" t="s">
        <v>2732</v>
      </c>
      <c r="Z79" t="s">
        <v>3529</v>
      </c>
      <c r="AA79">
        <v>0.50394376399460727</v>
      </c>
      <c r="AB79" t="str">
        <f>HYPERLINK("Melting_Curves/meltCurve_C9JLK0_ATIC.pdf", "Melting_Curves/meltCurve_C9JLK0_ATIC.pdf")</f>
        <v>Melting_Curves/meltCurve_C9JLK0_ATIC.pdf</v>
      </c>
    </row>
    <row r="80" spans="1:28" x14ac:dyDescent="0.25">
      <c r="A80" t="s">
        <v>84</v>
      </c>
      <c r="B80">
        <v>0.92982721775210697</v>
      </c>
      <c r="C80">
        <v>1.55781427611004</v>
      </c>
      <c r="D80">
        <v>1.64177091881194</v>
      </c>
      <c r="E80">
        <v>5.9530141408672499</v>
      </c>
      <c r="F80">
        <v>3.3276503054333801</v>
      </c>
      <c r="G80">
        <v>2.8725101226368399</v>
      </c>
      <c r="H80">
        <v>1.2623529543608101</v>
      </c>
      <c r="I80">
        <v>2.2715255459542201</v>
      </c>
      <c r="J80">
        <v>1.41493854563177</v>
      </c>
      <c r="K80">
        <v>3.8102184613970298</v>
      </c>
      <c r="L80">
        <v>10355.0260985525</v>
      </c>
      <c r="M80">
        <v>250</v>
      </c>
      <c r="O80">
        <v>41.417453492557698</v>
      </c>
      <c r="P80">
        <v>0.75451282449399404</v>
      </c>
      <c r="Q80">
        <v>1.5</v>
      </c>
      <c r="R80">
        <v>-0.458054931832236</v>
      </c>
      <c r="S80" t="s">
        <v>968</v>
      </c>
      <c r="T80" t="s">
        <v>1774</v>
      </c>
      <c r="U80" t="s">
        <v>1774</v>
      </c>
      <c r="V80" t="s">
        <v>1774</v>
      </c>
      <c r="W80" t="s">
        <v>1854</v>
      </c>
      <c r="X80">
        <v>1</v>
      </c>
      <c r="Y80" t="s">
        <v>2733</v>
      </c>
      <c r="Z80" t="s">
        <v>3530</v>
      </c>
      <c r="AA80">
        <v>1.4762948904931259</v>
      </c>
      <c r="AB80" t="str">
        <f>HYPERLINK("Melting_Curves/meltCurve_C9JLK2_APEH.pdf", "Melting_Curves/meltCurve_C9JLK2_APEH.pdf")</f>
        <v>Melting_Curves/meltCurve_C9JLK2_APEH.pdf</v>
      </c>
    </row>
    <row r="81" spans="1:28" x14ac:dyDescent="0.25">
      <c r="A81" t="s">
        <v>85</v>
      </c>
      <c r="B81">
        <v>0.92982721775210697</v>
      </c>
      <c r="C81">
        <v>3.2699952956725098</v>
      </c>
      <c r="D81">
        <v>2.15342452875475</v>
      </c>
      <c r="E81">
        <v>5.71045378258406</v>
      </c>
      <c r="F81">
        <v>2.6486064176172199</v>
      </c>
      <c r="G81">
        <v>4.6912946241804399</v>
      </c>
      <c r="H81">
        <v>6.8143025285384198</v>
      </c>
      <c r="I81">
        <v>11.399330132180699</v>
      </c>
      <c r="J81">
        <v>9.38749215888331</v>
      </c>
      <c r="K81">
        <v>26.290550069931498</v>
      </c>
      <c r="S81" t="s">
        <v>969</v>
      </c>
      <c r="T81" t="s">
        <v>1774</v>
      </c>
      <c r="U81" t="s">
        <v>1775</v>
      </c>
      <c r="V81" t="s">
        <v>1774</v>
      </c>
      <c r="W81" t="s">
        <v>1855</v>
      </c>
      <c r="X81">
        <v>10</v>
      </c>
      <c r="Y81" t="s">
        <v>2734</v>
      </c>
      <c r="Z81" t="s">
        <v>3531</v>
      </c>
      <c r="AB81" t="str">
        <f>HYPERLINK("Melting_Curves/meltCurve_C9JPQ9_FGG.pdf", "Melting_Curves/meltCurve_C9JPQ9_FGG.pdf")</f>
        <v>Melting_Curves/meltCurve_C9JPQ9_FGG.pdf</v>
      </c>
    </row>
    <row r="82" spans="1:28" x14ac:dyDescent="0.25">
      <c r="A82" t="s">
        <v>86</v>
      </c>
      <c r="B82">
        <v>0.92982721775210697</v>
      </c>
      <c r="C82">
        <v>3.3339273052662102</v>
      </c>
      <c r="D82">
        <v>3.0443462401299901</v>
      </c>
      <c r="E82">
        <v>13.5704636596762</v>
      </c>
      <c r="F82">
        <v>8.0715199038091008</v>
      </c>
      <c r="G82">
        <v>7.3307119834937602</v>
      </c>
      <c r="H82">
        <v>1.99960031188146</v>
      </c>
      <c r="I82">
        <v>3.15875902203349</v>
      </c>
      <c r="J82">
        <v>2.0375052679482701</v>
      </c>
      <c r="K82">
        <v>5.7530263901888103</v>
      </c>
      <c r="L82">
        <v>1.0000000000000001E-5</v>
      </c>
      <c r="M82">
        <v>29.406369108011301</v>
      </c>
      <c r="Q82">
        <v>1.5</v>
      </c>
      <c r="R82">
        <v>-0.87988005006027403</v>
      </c>
      <c r="S82" t="s">
        <v>970</v>
      </c>
      <c r="T82" t="s">
        <v>1774</v>
      </c>
      <c r="U82" t="s">
        <v>1774</v>
      </c>
      <c r="V82" t="s">
        <v>1774</v>
      </c>
      <c r="W82" t="s">
        <v>1856</v>
      </c>
      <c r="X82">
        <v>8</v>
      </c>
      <c r="Y82" t="s">
        <v>2735</v>
      </c>
      <c r="Z82" t="s">
        <v>3532</v>
      </c>
      <c r="AA82">
        <v>1.499999999999915</v>
      </c>
      <c r="AB82" t="str">
        <f>HYPERLINK("Melting_Curves/meltCurve_C9JPV4_SERPINF2.pdf", "Melting_Curves/meltCurve_C9JPV4_SERPINF2.pdf")</f>
        <v>Melting_Curves/meltCurve_C9JPV4_SERPINF2.pdf</v>
      </c>
    </row>
    <row r="83" spans="1:28" x14ac:dyDescent="0.25">
      <c r="A83" t="s">
        <v>87</v>
      </c>
      <c r="B83">
        <v>0.92982721775210697</v>
      </c>
      <c r="C83">
        <v>1.5603004165398</v>
      </c>
      <c r="D83">
        <v>0.89134425737340195</v>
      </c>
      <c r="E83">
        <v>2.98252531548032</v>
      </c>
      <c r="F83">
        <v>1.6565651149106899</v>
      </c>
      <c r="G83">
        <v>1.78210664621051</v>
      </c>
      <c r="H83">
        <v>0.58205019712370898</v>
      </c>
      <c r="I83">
        <v>0.95880659032601601</v>
      </c>
      <c r="J83">
        <v>0.72086725637008398</v>
      </c>
      <c r="K83">
        <v>2.0475779579596902</v>
      </c>
      <c r="L83">
        <v>1.0000000000000001E-5</v>
      </c>
      <c r="M83">
        <v>1.53265348046893</v>
      </c>
      <c r="Q83">
        <v>1.5</v>
      </c>
      <c r="R83">
        <v>-2.4421265010232699E-10</v>
      </c>
      <c r="S83" t="s">
        <v>971</v>
      </c>
      <c r="T83" t="s">
        <v>1774</v>
      </c>
      <c r="U83" t="s">
        <v>1774</v>
      </c>
      <c r="V83" t="s">
        <v>1774</v>
      </c>
      <c r="W83" t="s">
        <v>1857</v>
      </c>
      <c r="X83">
        <v>1</v>
      </c>
      <c r="Y83" t="s">
        <v>2736</v>
      </c>
      <c r="Z83" t="s">
        <v>3533</v>
      </c>
      <c r="AA83">
        <v>1.4111970955791391</v>
      </c>
      <c r="AB83" t="str">
        <f>HYPERLINK("Melting_Curves/meltCurve_C9JTY3_TFG.pdf", "Melting_Curves/meltCurve_C9JTY3_TFG.pdf")</f>
        <v>Melting_Curves/meltCurve_C9JTY3_TFG.pdf</v>
      </c>
    </row>
    <row r="84" spans="1:28" x14ac:dyDescent="0.25">
      <c r="A84" t="s">
        <v>88</v>
      </c>
      <c r="B84">
        <v>0.92982721775210697</v>
      </c>
      <c r="C84">
        <v>0.92504312688865098</v>
      </c>
      <c r="D84">
        <v>0.72122671360738999</v>
      </c>
      <c r="E84">
        <v>3.7523695239406698</v>
      </c>
      <c r="F84">
        <v>2.2527357243100101</v>
      </c>
      <c r="G84">
        <v>2.0527264760144002</v>
      </c>
      <c r="H84">
        <v>0.478794599002068</v>
      </c>
      <c r="I84">
        <v>0.78608441717671496</v>
      </c>
      <c r="J84">
        <v>0.65426828612391397</v>
      </c>
      <c r="K84">
        <v>1.6322544437311199</v>
      </c>
      <c r="L84">
        <v>11930.9432904246</v>
      </c>
      <c r="M84">
        <v>250</v>
      </c>
      <c r="O84">
        <v>47.7207295092743</v>
      </c>
      <c r="P84">
        <v>0.65485182465570402</v>
      </c>
      <c r="Q84">
        <v>1.5</v>
      </c>
      <c r="R84">
        <v>0.117487978880373</v>
      </c>
      <c r="S84" t="s">
        <v>972</v>
      </c>
      <c r="T84" t="s">
        <v>1774</v>
      </c>
      <c r="U84" t="s">
        <v>1774</v>
      </c>
      <c r="V84" t="s">
        <v>1774</v>
      </c>
      <c r="W84" t="s">
        <v>1858</v>
      </c>
      <c r="X84">
        <v>1</v>
      </c>
      <c r="Y84" t="s">
        <v>2737</v>
      </c>
      <c r="Z84" t="s">
        <v>3534</v>
      </c>
      <c r="AA84">
        <v>1.3712285700654501</v>
      </c>
      <c r="AB84" t="str">
        <f>HYPERLINK("Melting_Curves/meltCurve_C9JYS1_DAG1.pdf", "Melting_Curves/meltCurve_C9JYS1_DAG1.pdf")</f>
        <v>Melting_Curves/meltCurve_C9JYS1_DAG1.pdf</v>
      </c>
    </row>
    <row r="85" spans="1:28" x14ac:dyDescent="0.25">
      <c r="A85" t="s">
        <v>89</v>
      </c>
      <c r="B85">
        <v>0.92982721775210697</v>
      </c>
      <c r="C85">
        <v>2.1353684944908999</v>
      </c>
      <c r="D85">
        <v>1.67174741725885</v>
      </c>
      <c r="E85">
        <v>5.6462356213762401</v>
      </c>
      <c r="F85">
        <v>3.6744228381845598</v>
      </c>
      <c r="G85">
        <v>3.2689536942338999</v>
      </c>
      <c r="H85">
        <v>2.2453849876383001</v>
      </c>
      <c r="I85">
        <v>3.9244746468925098</v>
      </c>
      <c r="J85">
        <v>2.73321989316476</v>
      </c>
      <c r="K85">
        <v>8.4625211926009296</v>
      </c>
      <c r="S85" t="s">
        <v>973</v>
      </c>
      <c r="T85" t="s">
        <v>1774</v>
      </c>
      <c r="U85" t="s">
        <v>1775</v>
      </c>
      <c r="V85" t="s">
        <v>1774</v>
      </c>
      <c r="W85" t="s">
        <v>1859</v>
      </c>
      <c r="X85">
        <v>1</v>
      </c>
      <c r="Y85" t="s">
        <v>2738</v>
      </c>
      <c r="Z85" t="s">
        <v>3535</v>
      </c>
      <c r="AB85" t="str">
        <f>HYPERLINK("Melting_Curves/meltCurve_D6R997_COPB2.pdf", "Melting_Curves/meltCurve_D6R997_COPB2.pdf")</f>
        <v>Melting_Curves/meltCurve_D6R997_COPB2.pdf</v>
      </c>
    </row>
    <row r="86" spans="1:28" x14ac:dyDescent="0.25">
      <c r="A86" t="s">
        <v>90</v>
      </c>
      <c r="B86">
        <v>0.92982721775210697</v>
      </c>
      <c r="C86">
        <v>1.52861854158774</v>
      </c>
      <c r="D86">
        <v>1.3141825807740299</v>
      </c>
      <c r="E86">
        <v>7.03378089049379</v>
      </c>
      <c r="F86">
        <v>3.4290637002392699</v>
      </c>
      <c r="G86">
        <v>3.0447953652748501</v>
      </c>
      <c r="H86">
        <v>7.4541141215376996</v>
      </c>
      <c r="I86">
        <v>13.754206272328201</v>
      </c>
      <c r="J86">
        <v>9.7708229722799</v>
      </c>
      <c r="K86">
        <v>23.942027886281402</v>
      </c>
      <c r="S86" t="s">
        <v>974</v>
      </c>
      <c r="T86" t="s">
        <v>1774</v>
      </c>
      <c r="U86" t="s">
        <v>1775</v>
      </c>
      <c r="V86" t="s">
        <v>1774</v>
      </c>
      <c r="W86" t="s">
        <v>1860</v>
      </c>
      <c r="X86">
        <v>1</v>
      </c>
      <c r="Y86" t="s">
        <v>2739</v>
      </c>
      <c r="Z86" t="s">
        <v>3536</v>
      </c>
      <c r="AB86" t="str">
        <f>HYPERLINK("Melting_Curves/meltCurve_D6R9Z7_COX7C.pdf", "Melting_Curves/meltCurve_D6R9Z7_COX7C.pdf")</f>
        <v>Melting_Curves/meltCurve_D6R9Z7_COX7C.pdf</v>
      </c>
    </row>
    <row r="87" spans="1:28" x14ac:dyDescent="0.25">
      <c r="A87" t="s">
        <v>91</v>
      </c>
      <c r="B87">
        <v>0.92982721775210697</v>
      </c>
      <c r="C87">
        <v>6.0530968491019399</v>
      </c>
      <c r="D87">
        <v>4.7029383268374003</v>
      </c>
      <c r="E87">
        <v>18.626354166758901</v>
      </c>
      <c r="F87">
        <v>11.179354381604201</v>
      </c>
      <c r="G87">
        <v>16.6945184917174</v>
      </c>
      <c r="H87">
        <v>4.9190648741140297</v>
      </c>
      <c r="I87">
        <v>7.4558158418785201</v>
      </c>
      <c r="J87">
        <v>3.3269556999532499</v>
      </c>
      <c r="K87">
        <v>10.7398316705144</v>
      </c>
      <c r="L87">
        <v>10264.957640496399</v>
      </c>
      <c r="M87">
        <v>250</v>
      </c>
      <c r="O87">
        <v>41.0572006021793</v>
      </c>
      <c r="P87">
        <v>0.76113319338893504</v>
      </c>
      <c r="Q87">
        <v>1.5</v>
      </c>
      <c r="R87">
        <v>-1.6135354452769399</v>
      </c>
      <c r="S87" t="s">
        <v>975</v>
      </c>
      <c r="T87" t="s">
        <v>1774</v>
      </c>
      <c r="U87" t="s">
        <v>1774</v>
      </c>
      <c r="V87" t="s">
        <v>1774</v>
      </c>
      <c r="W87" t="s">
        <v>1861</v>
      </c>
      <c r="X87">
        <v>3</v>
      </c>
      <c r="Y87" t="s">
        <v>2740</v>
      </c>
      <c r="Z87" t="s">
        <v>3537</v>
      </c>
      <c r="AA87">
        <v>1.4822967060714529</v>
      </c>
      <c r="AB87" t="str">
        <f>HYPERLINK("Melting_Curves/meltCurve_D6RA08_C1QB.pdf", "Melting_Curves/meltCurve_D6RA08_C1QB.pdf")</f>
        <v>Melting_Curves/meltCurve_D6RA08_C1QB.pdf</v>
      </c>
    </row>
    <row r="88" spans="1:28" x14ac:dyDescent="0.25">
      <c r="A88" t="s">
        <v>92</v>
      </c>
      <c r="B88">
        <v>0.92982721775210697</v>
      </c>
      <c r="C88">
        <v>1.3254822111434199</v>
      </c>
      <c r="D88">
        <v>0.86285999896574905</v>
      </c>
      <c r="E88">
        <v>2.9787296577948799</v>
      </c>
      <c r="F88">
        <v>1.93514039361001</v>
      </c>
      <c r="G88">
        <v>1.9073756540543501</v>
      </c>
      <c r="H88">
        <v>0.704116132315459</v>
      </c>
      <c r="I88">
        <v>1.3330932151728201</v>
      </c>
      <c r="J88">
        <v>0.96193707044689503</v>
      </c>
      <c r="K88">
        <v>2.8042206189565899</v>
      </c>
      <c r="L88">
        <v>11924.238074488199</v>
      </c>
      <c r="M88">
        <v>250</v>
      </c>
      <c r="O88">
        <v>47.693899954659102</v>
      </c>
      <c r="P88">
        <v>0.65522006022756196</v>
      </c>
      <c r="Q88">
        <v>1.5</v>
      </c>
      <c r="R88">
        <v>9.7732794352259594E-2</v>
      </c>
      <c r="S88" t="s">
        <v>976</v>
      </c>
      <c r="T88" t="s">
        <v>1774</v>
      </c>
      <c r="U88" t="s">
        <v>1774</v>
      </c>
      <c r="V88" t="s">
        <v>1774</v>
      </c>
      <c r="W88" t="s">
        <v>1862</v>
      </c>
      <c r="X88">
        <v>1</v>
      </c>
      <c r="Y88" t="s">
        <v>2741</v>
      </c>
      <c r="Z88" t="s">
        <v>3538</v>
      </c>
      <c r="AA88">
        <v>1.3716756079963091</v>
      </c>
      <c r="AB88" t="str">
        <f>HYPERLINK("Melting_Curves/meltCurve_D6RAN1_PDLIM7.pdf", "Melting_Curves/meltCurve_D6RAN1_PDLIM7.pdf")</f>
        <v>Melting_Curves/meltCurve_D6RAN1_PDLIM7.pdf</v>
      </c>
    </row>
    <row r="89" spans="1:28" x14ac:dyDescent="0.25">
      <c r="A89" t="s">
        <v>93</v>
      </c>
      <c r="B89">
        <v>0.92982721775210697</v>
      </c>
      <c r="C89">
        <v>1.06107864557147</v>
      </c>
      <c r="D89">
        <v>0.64960252628179604</v>
      </c>
      <c r="E89">
        <v>2.4725205981154899</v>
      </c>
      <c r="F89">
        <v>1.7151339332445401</v>
      </c>
      <c r="G89">
        <v>1.52095949413585</v>
      </c>
      <c r="H89">
        <v>0.94335078443065201</v>
      </c>
      <c r="I89">
        <v>1.5230867475191701</v>
      </c>
      <c r="J89">
        <v>1.2032770159441799</v>
      </c>
      <c r="K89">
        <v>3.2478852696757601</v>
      </c>
      <c r="L89">
        <v>11956.7230213494</v>
      </c>
      <c r="M89">
        <v>250</v>
      </c>
      <c r="O89">
        <v>47.823831802634103</v>
      </c>
      <c r="P89">
        <v>0.65343990785589001</v>
      </c>
      <c r="Q89">
        <v>1.5</v>
      </c>
      <c r="R89">
        <v>0.19407879184877999</v>
      </c>
      <c r="S89" t="s">
        <v>977</v>
      </c>
      <c r="T89" t="s">
        <v>1774</v>
      </c>
      <c r="U89" t="s">
        <v>1774</v>
      </c>
      <c r="V89" t="s">
        <v>1774</v>
      </c>
      <c r="W89" t="s">
        <v>1863</v>
      </c>
      <c r="X89">
        <v>1</v>
      </c>
      <c r="Y89" t="s">
        <v>2742</v>
      </c>
      <c r="Z89" t="s">
        <v>3539</v>
      </c>
      <c r="AA89">
        <v>1.3695098308510769</v>
      </c>
      <c r="AB89" t="str">
        <f>HYPERLINK("Melting_Curves/meltCurve_D6RBG2_PCDH1.pdf", "Melting_Curves/meltCurve_D6RBG2_PCDH1.pdf")</f>
        <v>Melting_Curves/meltCurve_D6RBG2_PCDH1.pdf</v>
      </c>
    </row>
    <row r="90" spans="1:28" x14ac:dyDescent="0.25">
      <c r="A90" t="s">
        <v>94</v>
      </c>
      <c r="B90">
        <v>0.92982721775210697</v>
      </c>
      <c r="C90">
        <v>1.54046178121154</v>
      </c>
      <c r="D90">
        <v>1.1460076739557099</v>
      </c>
      <c r="E90">
        <v>5.8371799389219303</v>
      </c>
      <c r="F90">
        <v>3.0317372902322801</v>
      </c>
      <c r="G90">
        <v>3.1880118432648499</v>
      </c>
      <c r="H90">
        <v>0.31228694413579799</v>
      </c>
      <c r="I90">
        <v>1.5228115299644001</v>
      </c>
      <c r="J90">
        <v>1.1168854888411399</v>
      </c>
      <c r="K90">
        <v>1.65312707175414</v>
      </c>
      <c r="L90">
        <v>10362.3321019451</v>
      </c>
      <c r="M90">
        <v>250</v>
      </c>
      <c r="O90">
        <v>41.446676488556299</v>
      </c>
      <c r="P90">
        <v>0.75398085222975197</v>
      </c>
      <c r="Q90">
        <v>1.5</v>
      </c>
      <c r="R90">
        <v>-0.10604271193263801</v>
      </c>
      <c r="S90" t="s">
        <v>978</v>
      </c>
      <c r="T90" t="s">
        <v>1774</v>
      </c>
      <c r="U90" t="s">
        <v>1774</v>
      </c>
      <c r="V90" t="s">
        <v>1774</v>
      </c>
      <c r="W90" t="s">
        <v>1864</v>
      </c>
      <c r="X90">
        <v>1</v>
      </c>
      <c r="Y90" t="s">
        <v>2743</v>
      </c>
      <c r="Z90" t="s">
        <v>3540</v>
      </c>
      <c r="AA90">
        <v>1.475807857778803</v>
      </c>
      <c r="AB90" t="str">
        <f>HYPERLINK("Melting_Curves/meltCurve_D6RC73_CCL28.pdf", "Melting_Curves/meltCurve_D6RC73_CCL28.pdf")</f>
        <v>Melting_Curves/meltCurve_D6RC73_CCL28.pdf</v>
      </c>
    </row>
    <row r="91" spans="1:28" x14ac:dyDescent="0.25">
      <c r="A91" t="s">
        <v>95</v>
      </c>
      <c r="B91">
        <v>0.92982721775210697</v>
      </c>
      <c r="C91">
        <v>1.2102722352324</v>
      </c>
      <c r="D91">
        <v>1.0097615776580999</v>
      </c>
      <c r="E91">
        <v>3.7457793832805999</v>
      </c>
      <c r="F91">
        <v>2.6847434440836699</v>
      </c>
      <c r="G91">
        <v>2.6790704265629102</v>
      </c>
      <c r="H91">
        <v>0.77264831434877301</v>
      </c>
      <c r="I91">
        <v>1.4095527072321801</v>
      </c>
      <c r="J91">
        <v>1.0239171340697699</v>
      </c>
      <c r="K91">
        <v>2.7833671477189998</v>
      </c>
      <c r="L91">
        <v>11680.1170318197</v>
      </c>
      <c r="M91">
        <v>250</v>
      </c>
      <c r="O91">
        <v>46.717476438215598</v>
      </c>
      <c r="P91">
        <v>0.66891452952466002</v>
      </c>
      <c r="Q91">
        <v>1.5</v>
      </c>
      <c r="R91">
        <v>-4.6263319201388403E-2</v>
      </c>
      <c r="S91" t="s">
        <v>979</v>
      </c>
      <c r="T91" t="s">
        <v>1774</v>
      </c>
      <c r="U91" t="s">
        <v>1774</v>
      </c>
      <c r="V91" t="s">
        <v>1774</v>
      </c>
      <c r="W91" t="s">
        <v>1865</v>
      </c>
      <c r="X91">
        <v>3</v>
      </c>
      <c r="Y91" t="s">
        <v>2744</v>
      </c>
      <c r="Z91" t="s">
        <v>3541</v>
      </c>
      <c r="AA91">
        <v>1.3879512010314701</v>
      </c>
      <c r="AB91" t="str">
        <f>HYPERLINK("Melting_Curves/meltCurve_D6RDM7_UBE2K.pdf", "Melting_Curves/meltCurve_D6RDM7_UBE2K.pdf")</f>
        <v>Melting_Curves/meltCurve_D6RDM7_UBE2K.pdf</v>
      </c>
    </row>
    <row r="92" spans="1:28" x14ac:dyDescent="0.25">
      <c r="A92" t="s">
        <v>96</v>
      </c>
      <c r="B92">
        <v>0.92982721775210697</v>
      </c>
      <c r="C92">
        <v>1.5534586575163301</v>
      </c>
      <c r="D92">
        <v>1.1582079000077199</v>
      </c>
      <c r="E92">
        <v>4.4544558372465097</v>
      </c>
      <c r="F92">
        <v>2.68302785067059</v>
      </c>
      <c r="G92">
        <v>2.2558915384492102</v>
      </c>
      <c r="H92">
        <v>0.58089446404074496</v>
      </c>
      <c r="I92">
        <v>0.93033199075621098</v>
      </c>
      <c r="J92">
        <v>0.67460502322768601</v>
      </c>
      <c r="K92">
        <v>1.8608354310095201</v>
      </c>
      <c r="L92">
        <v>10355.9852869685</v>
      </c>
      <c r="M92">
        <v>250</v>
      </c>
      <c r="O92">
        <v>41.421288300675499</v>
      </c>
      <c r="P92">
        <v>0.75444294024651004</v>
      </c>
      <c r="Q92">
        <v>1.5</v>
      </c>
      <c r="R92">
        <v>-8.9131654696843494E-3</v>
      </c>
      <c r="S92" t="s">
        <v>980</v>
      </c>
      <c r="T92" t="s">
        <v>1774</v>
      </c>
      <c r="U92" t="s">
        <v>1774</v>
      </c>
      <c r="V92" t="s">
        <v>1774</v>
      </c>
      <c r="W92" t="s">
        <v>1866</v>
      </c>
      <c r="X92">
        <v>4</v>
      </c>
      <c r="Y92" t="s">
        <v>2745</v>
      </c>
      <c r="Z92" t="s">
        <v>3542</v>
      </c>
      <c r="AA92">
        <v>1.476230949725607</v>
      </c>
      <c r="AB92" t="str">
        <f>HYPERLINK("Melting_Curves/meltCurve_D6RE86_CP.pdf", "Melting_Curves/meltCurve_D6RE86_CP.pdf")</f>
        <v>Melting_Curves/meltCurve_D6RE86_CP.pdf</v>
      </c>
    </row>
    <row r="93" spans="1:28" x14ac:dyDescent="0.25">
      <c r="A93" t="s">
        <v>97</v>
      </c>
      <c r="B93">
        <v>0.92982721775210697</v>
      </c>
      <c r="C93">
        <v>1.60395684510349</v>
      </c>
      <c r="D93">
        <v>1.1016966446057099</v>
      </c>
      <c r="E93">
        <v>5.1138170614298604</v>
      </c>
      <c r="F93">
        <v>1.83390865084531</v>
      </c>
      <c r="G93">
        <v>3.2731005099165702</v>
      </c>
      <c r="H93">
        <v>0.32754325853903499</v>
      </c>
      <c r="I93">
        <v>0.60442919406818296</v>
      </c>
      <c r="J93">
        <v>0.59898472868121699</v>
      </c>
      <c r="K93">
        <v>1.54919349186794</v>
      </c>
      <c r="L93">
        <v>10342.795969622901</v>
      </c>
      <c r="M93">
        <v>250</v>
      </c>
      <c r="O93">
        <v>41.368536425657801</v>
      </c>
      <c r="P93">
        <v>0.75540501932757298</v>
      </c>
      <c r="Q93">
        <v>1.5</v>
      </c>
      <c r="R93">
        <v>-2.8231553602899901E-3</v>
      </c>
      <c r="S93" t="s">
        <v>981</v>
      </c>
      <c r="T93" t="s">
        <v>1774</v>
      </c>
      <c r="U93" t="s">
        <v>1774</v>
      </c>
      <c r="V93" t="s">
        <v>1774</v>
      </c>
      <c r="W93" t="s">
        <v>1867</v>
      </c>
      <c r="X93">
        <v>1</v>
      </c>
      <c r="Y93" t="s">
        <v>2746</v>
      </c>
      <c r="Z93" t="s">
        <v>3543</v>
      </c>
      <c r="AA93">
        <v>1.4771101470709</v>
      </c>
      <c r="AB93" t="str">
        <f>HYPERLINK("Melting_Curves/meltCurve_D6REE0_FAM153A.pdf", "Melting_Curves/meltCurve_D6REE0_FAM153A.pdf")</f>
        <v>Melting_Curves/meltCurve_D6REE0_FAM153A.pdf</v>
      </c>
    </row>
    <row r="94" spans="1:28" x14ac:dyDescent="0.25">
      <c r="A94" t="s">
        <v>98</v>
      </c>
      <c r="B94">
        <v>0.92982721775210697</v>
      </c>
      <c r="C94">
        <v>1.39976848853512</v>
      </c>
      <c r="D94">
        <v>1.2026808724011999</v>
      </c>
      <c r="E94">
        <v>3.9966750887251501</v>
      </c>
      <c r="F94">
        <v>2.7578817464254799</v>
      </c>
      <c r="G94">
        <v>2.1629154180132701</v>
      </c>
      <c r="H94">
        <v>0.499695481621309</v>
      </c>
      <c r="I94">
        <v>0.83300813447529398</v>
      </c>
      <c r="J94">
        <v>0.63183160859407805</v>
      </c>
      <c r="K94">
        <v>1.76860632939039</v>
      </c>
      <c r="L94">
        <v>10665.652039537699</v>
      </c>
      <c r="M94">
        <v>250</v>
      </c>
      <c r="O94">
        <v>42.659866845301003</v>
      </c>
      <c r="P94">
        <v>0.73253842821422299</v>
      </c>
      <c r="Q94">
        <v>1.5</v>
      </c>
      <c r="R94">
        <v>1.7603582785196002E-2</v>
      </c>
      <c r="S94" t="s">
        <v>982</v>
      </c>
      <c r="T94" t="s">
        <v>1774</v>
      </c>
      <c r="U94" t="s">
        <v>1774</v>
      </c>
      <c r="V94" t="s">
        <v>1774</v>
      </c>
      <c r="W94" t="s">
        <v>1868</v>
      </c>
      <c r="X94">
        <v>5</v>
      </c>
      <c r="Y94" t="s">
        <v>2747</v>
      </c>
      <c r="Z94" t="s">
        <v>3544</v>
      </c>
      <c r="AA94">
        <v>1.4555857611104139</v>
      </c>
      <c r="AB94" t="str">
        <f>HYPERLINK("Melting_Curves/meltCurve_D6REX5_SEPP1.pdf", "Melting_Curves/meltCurve_D6REX5_SEPP1.pdf")</f>
        <v>Melting_Curves/meltCurve_D6REX5_SEPP1.pdf</v>
      </c>
    </row>
    <row r="95" spans="1:28" x14ac:dyDescent="0.25">
      <c r="A95" t="s">
        <v>99</v>
      </c>
      <c r="B95">
        <v>0.92982721775210697</v>
      </c>
      <c r="C95">
        <v>1.6516705427076599</v>
      </c>
      <c r="D95">
        <v>1.28428288110663</v>
      </c>
      <c r="E95">
        <v>5.1022415208107903</v>
      </c>
      <c r="F95">
        <v>3.0183605412583701</v>
      </c>
      <c r="G95">
        <v>3.28086403897351</v>
      </c>
      <c r="H95">
        <v>0.94500172933469195</v>
      </c>
      <c r="I95">
        <v>1.7276957041082699</v>
      </c>
      <c r="J95">
        <v>1.2366944679254099</v>
      </c>
      <c r="K95">
        <v>3.2437218078652901</v>
      </c>
      <c r="L95">
        <v>10334.8881752703</v>
      </c>
      <c r="M95">
        <v>250</v>
      </c>
      <c r="O95">
        <v>41.336907253516202</v>
      </c>
      <c r="P95">
        <v>0.75598302147374696</v>
      </c>
      <c r="Q95">
        <v>1.5</v>
      </c>
      <c r="R95">
        <v>-0.308485765190816</v>
      </c>
      <c r="S95" t="s">
        <v>983</v>
      </c>
      <c r="T95" t="s">
        <v>1774</v>
      </c>
      <c r="U95" t="s">
        <v>1774</v>
      </c>
      <c r="V95" t="s">
        <v>1774</v>
      </c>
      <c r="W95" t="s">
        <v>1869</v>
      </c>
      <c r="X95">
        <v>1</v>
      </c>
      <c r="Y95" t="s">
        <v>2748</v>
      </c>
      <c r="Z95" t="s">
        <v>3545</v>
      </c>
      <c r="AA95">
        <v>1.477637254577491</v>
      </c>
      <c r="AB95" t="str">
        <f>HYPERLINK("Melting_Curves/meltCurve_D6RG15_TWF2.pdf", "Melting_Curves/meltCurve_D6RG15_TWF2.pdf")</f>
        <v>Melting_Curves/meltCurve_D6RG15_TWF2.pdf</v>
      </c>
    </row>
    <row r="96" spans="1:28" x14ac:dyDescent="0.25">
      <c r="A96" t="s">
        <v>100</v>
      </c>
      <c r="B96">
        <v>0.92982721775210697</v>
      </c>
      <c r="C96">
        <v>5.2593619185772997</v>
      </c>
      <c r="D96">
        <v>4.5890204305356201</v>
      </c>
      <c r="E96">
        <v>14.382661363691099</v>
      </c>
      <c r="F96">
        <v>12.442751412325</v>
      </c>
      <c r="G96">
        <v>14.331151160019701</v>
      </c>
      <c r="H96">
        <v>7.0880895216994402</v>
      </c>
      <c r="I96">
        <v>12.170068846437299</v>
      </c>
      <c r="J96">
        <v>8.6615056144969298</v>
      </c>
      <c r="K96">
        <v>21.382096078772001</v>
      </c>
      <c r="S96" t="s">
        <v>984</v>
      </c>
      <c r="T96" t="s">
        <v>1774</v>
      </c>
      <c r="U96" t="s">
        <v>1775</v>
      </c>
      <c r="V96" t="s">
        <v>1774</v>
      </c>
      <c r="W96" t="s">
        <v>1870</v>
      </c>
      <c r="X96">
        <v>1</v>
      </c>
      <c r="Y96" t="s">
        <v>2749</v>
      </c>
      <c r="Z96" t="s">
        <v>3546</v>
      </c>
      <c r="AB96" t="str">
        <f>HYPERLINK("Melting_Curves/meltCurve_D6RHE7_ABLIM3.pdf", "Melting_Curves/meltCurve_D6RHE7_ABLIM3.pdf")</f>
        <v>Melting_Curves/meltCurve_D6RHE7_ABLIM3.pdf</v>
      </c>
    </row>
    <row r="97" spans="1:28" x14ac:dyDescent="0.25">
      <c r="A97" t="s">
        <v>101</v>
      </c>
      <c r="B97">
        <v>0.92982721775210697</v>
      </c>
      <c r="C97">
        <v>1.0458605737217099</v>
      </c>
      <c r="D97">
        <v>0.67175544201801096</v>
      </c>
      <c r="E97">
        <v>1.7876652491607901</v>
      </c>
      <c r="F97">
        <v>1.1225284863774401</v>
      </c>
      <c r="G97">
        <v>1.0505410201513099</v>
      </c>
      <c r="H97">
        <v>0.33075364874443802</v>
      </c>
      <c r="I97">
        <v>0.56602574720297705</v>
      </c>
      <c r="J97">
        <v>0.38431245399702502</v>
      </c>
      <c r="K97">
        <v>1.2364627087956701</v>
      </c>
      <c r="L97">
        <v>4375.98044445082</v>
      </c>
      <c r="M97">
        <v>74.999178129021402</v>
      </c>
      <c r="O97">
        <v>58.305602354676701</v>
      </c>
      <c r="P97">
        <v>-0.11820265444415901</v>
      </c>
      <c r="Q97">
        <v>0.63242926280844403</v>
      </c>
      <c r="R97">
        <v>0.26105452608922503</v>
      </c>
      <c r="S97" t="s">
        <v>985</v>
      </c>
      <c r="T97" t="s">
        <v>1774</v>
      </c>
      <c r="U97" t="s">
        <v>1774</v>
      </c>
      <c r="V97" t="s">
        <v>1774</v>
      </c>
      <c r="W97" t="s">
        <v>1871</v>
      </c>
      <c r="X97">
        <v>2</v>
      </c>
      <c r="Y97" t="s">
        <v>2750</v>
      </c>
      <c r="Z97" t="s">
        <v>3547</v>
      </c>
      <c r="AA97">
        <v>0.85764293066700437</v>
      </c>
      <c r="AB97" t="str">
        <f>HYPERLINK("Melting_Curves/meltCurve_E5RG13_IMPA1.pdf", "Melting_Curves/meltCurve_E5RG13_IMPA1.pdf")</f>
        <v>Melting_Curves/meltCurve_E5RG13_IMPA1.pdf</v>
      </c>
    </row>
    <row r="98" spans="1:28" x14ac:dyDescent="0.25">
      <c r="A98" t="s">
        <v>102</v>
      </c>
      <c r="B98">
        <v>0.92982721775210697</v>
      </c>
      <c r="C98">
        <v>2.0497140857465901</v>
      </c>
      <c r="D98">
        <v>1.4335137205776201</v>
      </c>
      <c r="E98">
        <v>5.8246234572320503</v>
      </c>
      <c r="F98">
        <v>4.8635958323192101</v>
      </c>
      <c r="G98">
        <v>6.1282973874217603</v>
      </c>
      <c r="H98">
        <v>1.80862070013739</v>
      </c>
      <c r="I98">
        <v>4.2132024383605797</v>
      </c>
      <c r="J98">
        <v>2.9121152452874899</v>
      </c>
      <c r="K98">
        <v>8.0163128596117303</v>
      </c>
      <c r="S98" t="s">
        <v>986</v>
      </c>
      <c r="T98" t="s">
        <v>1774</v>
      </c>
      <c r="U98" t="s">
        <v>1775</v>
      </c>
      <c r="V98" t="s">
        <v>1774</v>
      </c>
      <c r="W98" t="s">
        <v>1872</v>
      </c>
      <c r="X98">
        <v>1</v>
      </c>
      <c r="Y98" t="s">
        <v>2751</v>
      </c>
      <c r="Z98" t="s">
        <v>3548</v>
      </c>
      <c r="AB98" t="str">
        <f>HYPERLINK("Melting_Curves/meltCurve_E5RGR0_LYPLA1.pdf", "Melting_Curves/meltCurve_E5RGR0_LYPLA1.pdf")</f>
        <v>Melting_Curves/meltCurve_E5RGR0_LYPLA1.pdf</v>
      </c>
    </row>
    <row r="99" spans="1:28" x14ac:dyDescent="0.25">
      <c r="A99" t="s">
        <v>103</v>
      </c>
      <c r="B99">
        <v>0.92982721775210697</v>
      </c>
      <c r="C99">
        <v>1.61141170761059</v>
      </c>
      <c r="D99">
        <v>1.3053150469978601</v>
      </c>
      <c r="E99">
        <v>4.3445636874793596</v>
      </c>
      <c r="F99">
        <v>2.51147027628314</v>
      </c>
      <c r="G99">
        <v>2.3405368715327</v>
      </c>
      <c r="H99">
        <v>0.67509551634893705</v>
      </c>
      <c r="I99">
        <v>1.0970860905889199</v>
      </c>
      <c r="J99">
        <v>0.81767426455499903</v>
      </c>
      <c r="K99">
        <v>2.03950383321415</v>
      </c>
      <c r="L99">
        <v>10341.615252207101</v>
      </c>
      <c r="M99">
        <v>250</v>
      </c>
      <c r="O99">
        <v>41.363813850272599</v>
      </c>
      <c r="P99">
        <v>0.75549126502909902</v>
      </c>
      <c r="Q99">
        <v>1.5</v>
      </c>
      <c r="R99">
        <v>-3.5560528956063202E-2</v>
      </c>
      <c r="S99" t="s">
        <v>987</v>
      </c>
      <c r="T99" t="s">
        <v>1774</v>
      </c>
      <c r="U99" t="s">
        <v>1774</v>
      </c>
      <c r="V99" t="s">
        <v>1774</v>
      </c>
      <c r="W99" t="s">
        <v>1873</v>
      </c>
      <c r="X99">
        <v>1</v>
      </c>
      <c r="Y99" t="s">
        <v>2752</v>
      </c>
      <c r="Z99" t="s">
        <v>3549</v>
      </c>
      <c r="AA99">
        <v>1.4771888511129121</v>
      </c>
      <c r="AB99" t="str">
        <f>HYPERLINK("Melting_Curves/meltCurve_E5RH35_CPQ.pdf", "Melting_Curves/meltCurve_E5RH35_CPQ.pdf")</f>
        <v>Melting_Curves/meltCurve_E5RH35_CPQ.pdf</v>
      </c>
    </row>
    <row r="100" spans="1:28" x14ac:dyDescent="0.25">
      <c r="A100" t="s">
        <v>104</v>
      </c>
      <c r="B100">
        <v>0.92982721775210697</v>
      </c>
      <c r="C100">
        <v>1.99372546021625</v>
      </c>
      <c r="D100">
        <v>1.56718786435742</v>
      </c>
      <c r="E100">
        <v>6.0136935340881701</v>
      </c>
      <c r="F100">
        <v>3.8282440690839601</v>
      </c>
      <c r="G100">
        <v>3.63020771028628</v>
      </c>
      <c r="H100">
        <v>0.884107420072758</v>
      </c>
      <c r="I100">
        <v>1.41916238545409</v>
      </c>
      <c r="J100">
        <v>1.22004677288135</v>
      </c>
      <c r="K100">
        <v>3.0933254213502699</v>
      </c>
      <c r="L100">
        <v>10310.1373025455</v>
      </c>
      <c r="M100">
        <v>250</v>
      </c>
      <c r="O100">
        <v>41.2379101072883</v>
      </c>
      <c r="P100">
        <v>0.75779786050037801</v>
      </c>
      <c r="Q100">
        <v>1.5</v>
      </c>
      <c r="R100">
        <v>-0.35811116570260099</v>
      </c>
      <c r="S100" t="s">
        <v>988</v>
      </c>
      <c r="T100" t="s">
        <v>1774</v>
      </c>
      <c r="U100" t="s">
        <v>1774</v>
      </c>
      <c r="V100" t="s">
        <v>1774</v>
      </c>
      <c r="W100" t="s">
        <v>1874</v>
      </c>
      <c r="X100">
        <v>3</v>
      </c>
      <c r="Y100" t="s">
        <v>2753</v>
      </c>
      <c r="Z100" t="s">
        <v>3550</v>
      </c>
      <c r="AA100">
        <v>1.4792868900459899</v>
      </c>
      <c r="AB100" t="str">
        <f>HYPERLINK("Melting_Curves/meltCurve_E5RH81_CA1.pdf", "Melting_Curves/meltCurve_E5RH81_CA1.pdf")</f>
        <v>Melting_Curves/meltCurve_E5RH81_CA1.pdf</v>
      </c>
    </row>
    <row r="101" spans="1:28" x14ac:dyDescent="0.25">
      <c r="A101" t="s">
        <v>105</v>
      </c>
      <c r="B101">
        <v>0.92982721775210697</v>
      </c>
      <c r="C101">
        <v>1.05802192679386</v>
      </c>
      <c r="D101">
        <v>0.74192334489094003</v>
      </c>
      <c r="E101">
        <v>2.05632196633763</v>
      </c>
      <c r="F101">
        <v>1.4345381400871999</v>
      </c>
      <c r="G101">
        <v>1.24554585435365</v>
      </c>
      <c r="H101">
        <v>0.50490988482625199</v>
      </c>
      <c r="I101">
        <v>0.79520515676157899</v>
      </c>
      <c r="J101">
        <v>0.63827094995029698</v>
      </c>
      <c r="K101">
        <v>1.8185063450974801</v>
      </c>
      <c r="L101">
        <v>11951.768820944701</v>
      </c>
      <c r="M101">
        <v>250</v>
      </c>
      <c r="O101">
        <v>47.804016461434998</v>
      </c>
      <c r="P101">
        <v>0.27890540097940297</v>
      </c>
      <c r="Q101">
        <v>1.21332477153303</v>
      </c>
      <c r="R101">
        <v>7.1048726696422898E-2</v>
      </c>
      <c r="S101" t="s">
        <v>989</v>
      </c>
      <c r="T101" t="s">
        <v>1774</v>
      </c>
      <c r="U101" t="s">
        <v>1774</v>
      </c>
      <c r="V101" t="s">
        <v>1774</v>
      </c>
      <c r="W101" t="s">
        <v>1875</v>
      </c>
      <c r="X101">
        <v>2</v>
      </c>
      <c r="Y101" t="s">
        <v>2754</v>
      </c>
      <c r="Z101" t="s">
        <v>3551</v>
      </c>
      <c r="AA101">
        <v>1.157792121732665</v>
      </c>
      <c r="AB101" t="str">
        <f>HYPERLINK("Melting_Curves/meltCurve_E5RIW3_TBCA.pdf", "Melting_Curves/meltCurve_E5RIW3_TBCA.pdf")</f>
        <v>Melting_Curves/meltCurve_E5RIW3_TBCA.pdf</v>
      </c>
    </row>
    <row r="102" spans="1:28" x14ac:dyDescent="0.25">
      <c r="A102" t="s">
        <v>106</v>
      </c>
      <c r="B102">
        <v>0.92982721775210697</v>
      </c>
      <c r="C102">
        <v>0.51787643557920604</v>
      </c>
      <c r="D102">
        <v>0.303179813896782</v>
      </c>
      <c r="E102">
        <v>0.78730452868704304</v>
      </c>
      <c r="F102">
        <v>0.46548519711660802</v>
      </c>
      <c r="G102">
        <v>0.29921240393905801</v>
      </c>
      <c r="H102">
        <v>8.2913460864996097E-2</v>
      </c>
      <c r="I102">
        <v>0.13816242981021501</v>
      </c>
      <c r="J102">
        <v>9.5161520781363904E-2</v>
      </c>
      <c r="K102">
        <v>0.329839935889016</v>
      </c>
      <c r="L102">
        <v>265.63078751182297</v>
      </c>
      <c r="M102">
        <v>5.4832585175613202</v>
      </c>
      <c r="N102">
        <v>48.443965897997003</v>
      </c>
      <c r="O102">
        <v>43.140753099713599</v>
      </c>
      <c r="P102">
        <v>-3.1916865573266902E-2</v>
      </c>
      <c r="Q102">
        <v>0</v>
      </c>
      <c r="R102">
        <v>0.58100750276959801</v>
      </c>
      <c r="S102" t="s">
        <v>990</v>
      </c>
      <c r="T102" t="s">
        <v>1774</v>
      </c>
      <c r="U102" t="s">
        <v>1774</v>
      </c>
      <c r="V102" t="s">
        <v>1774</v>
      </c>
      <c r="W102" t="s">
        <v>1876</v>
      </c>
      <c r="X102">
        <v>1</v>
      </c>
      <c r="Y102" t="s">
        <v>2755</v>
      </c>
      <c r="Z102" t="s">
        <v>3552</v>
      </c>
      <c r="AA102">
        <v>0.38469528371620731</v>
      </c>
      <c r="AB102" t="str">
        <f>HYPERLINK("Melting_Curves/meltCurve_E5RJ61_DMTN.pdf", "Melting_Curves/meltCurve_E5RJ61_DMTN.pdf")</f>
        <v>Melting_Curves/meltCurve_E5RJ61_DMTN.pdf</v>
      </c>
    </row>
    <row r="103" spans="1:28" x14ac:dyDescent="0.25">
      <c r="A103" t="s">
        <v>107</v>
      </c>
      <c r="B103">
        <v>0.92982721775210697</v>
      </c>
      <c r="C103">
        <v>1.57460677366312</v>
      </c>
      <c r="D103">
        <v>1.3589003895249201</v>
      </c>
      <c r="E103">
        <v>6.6475210189706901</v>
      </c>
      <c r="F103">
        <v>2.3617793501198401</v>
      </c>
      <c r="G103">
        <v>2.7450358138200999</v>
      </c>
      <c r="H103">
        <v>1.43158705464249</v>
      </c>
      <c r="I103">
        <v>3.12179595224347</v>
      </c>
      <c r="J103">
        <v>1.81539031983207</v>
      </c>
      <c r="K103">
        <v>5.6751394108866204</v>
      </c>
      <c r="S103" t="s">
        <v>991</v>
      </c>
      <c r="T103" t="s">
        <v>1774</v>
      </c>
      <c r="U103" t="s">
        <v>1775</v>
      </c>
      <c r="V103" t="s">
        <v>1774</v>
      </c>
      <c r="W103" t="s">
        <v>1877</v>
      </c>
      <c r="X103">
        <v>1</v>
      </c>
      <c r="Y103" t="s">
        <v>2756</v>
      </c>
      <c r="Z103" t="s">
        <v>3553</v>
      </c>
      <c r="AB103" t="str">
        <f>HYPERLINK("Melting_Curves/meltCurve_E5RJ68_AP3B1.pdf", "Melting_Curves/meltCurve_E5RJ68_AP3B1.pdf")</f>
        <v>Melting_Curves/meltCurve_E5RJ68_AP3B1.pdf</v>
      </c>
    </row>
    <row r="104" spans="1:28" x14ac:dyDescent="0.25">
      <c r="A104" t="s">
        <v>108</v>
      </c>
      <c r="B104">
        <v>0.92982721775210697</v>
      </c>
      <c r="C104">
        <v>1.3085691537235</v>
      </c>
      <c r="D104">
        <v>0.96896940124511899</v>
      </c>
      <c r="E104">
        <v>2.92723600603729</v>
      </c>
      <c r="F104">
        <v>1.77842353735401</v>
      </c>
      <c r="G104">
        <v>1.71920190519591</v>
      </c>
      <c r="H104">
        <v>1.2886144323048001</v>
      </c>
      <c r="I104">
        <v>2.8122133140788801</v>
      </c>
      <c r="J104">
        <v>2.9736392677416101</v>
      </c>
      <c r="K104">
        <v>4.4209190692361799</v>
      </c>
      <c r="L104">
        <v>11890.995809308</v>
      </c>
      <c r="M104">
        <v>250</v>
      </c>
      <c r="O104">
        <v>47.560939478837298</v>
      </c>
      <c r="P104">
        <v>0.65705178225849803</v>
      </c>
      <c r="Q104">
        <v>1.5</v>
      </c>
      <c r="R104">
        <v>-0.27879534193521299</v>
      </c>
      <c r="S104" t="s">
        <v>992</v>
      </c>
      <c r="T104" t="s">
        <v>1774</v>
      </c>
      <c r="U104" t="s">
        <v>1774</v>
      </c>
      <c r="V104" t="s">
        <v>1774</v>
      </c>
      <c r="W104" t="s">
        <v>1878</v>
      </c>
      <c r="X104">
        <v>1</v>
      </c>
      <c r="Y104" t="s">
        <v>2757</v>
      </c>
      <c r="Z104" t="s">
        <v>3554</v>
      </c>
      <c r="AA104">
        <v>1.373891875687639</v>
      </c>
      <c r="AB104" t="str">
        <f>HYPERLINK("Melting_Curves/meltCurve_E5RK27_VDAC3.pdf", "Melting_Curves/meltCurve_E5RK27_VDAC3.pdf")</f>
        <v>Melting_Curves/meltCurve_E5RK27_VDAC3.pdf</v>
      </c>
    </row>
    <row r="105" spans="1:28" x14ac:dyDescent="0.25">
      <c r="A105" t="s">
        <v>109</v>
      </c>
      <c r="B105">
        <v>0.92982721775210697</v>
      </c>
      <c r="C105">
        <v>2.1085663673120401</v>
      </c>
      <c r="D105">
        <v>2.0836279693812698</v>
      </c>
      <c r="E105">
        <v>9.5713238726079499</v>
      </c>
      <c r="F105">
        <v>7.0194285598094996</v>
      </c>
      <c r="G105">
        <v>6.5462089899540601</v>
      </c>
      <c r="H105">
        <v>1.4276635890534699</v>
      </c>
      <c r="I105">
        <v>2.4744430188014999</v>
      </c>
      <c r="J105">
        <v>1.88645287305627</v>
      </c>
      <c r="K105">
        <v>4.6373235205858698</v>
      </c>
      <c r="L105">
        <v>1.0000000000000001E-5</v>
      </c>
      <c r="M105">
        <v>17.761297983292099</v>
      </c>
      <c r="Q105">
        <v>1.5</v>
      </c>
      <c r="R105">
        <v>-0.7289121545774</v>
      </c>
      <c r="S105" t="s">
        <v>993</v>
      </c>
      <c r="T105" t="s">
        <v>1774</v>
      </c>
      <c r="U105" t="s">
        <v>1774</v>
      </c>
      <c r="V105" t="s">
        <v>1774</v>
      </c>
      <c r="W105" t="s">
        <v>1879</v>
      </c>
      <c r="X105">
        <v>6</v>
      </c>
      <c r="Y105" t="s">
        <v>2758</v>
      </c>
      <c r="Z105" t="s">
        <v>3555</v>
      </c>
      <c r="AA105">
        <v>1.499999990332006</v>
      </c>
      <c r="AB105" t="str">
        <f>HYPERLINK("Melting_Curves/meltCurve_E7END6_PROC.pdf", "Melting_Curves/meltCurve_E7END6_PROC.pdf")</f>
        <v>Melting_Curves/meltCurve_E7END6_PROC.pdf</v>
      </c>
    </row>
    <row r="106" spans="1:28" x14ac:dyDescent="0.25">
      <c r="A106" t="s">
        <v>110</v>
      </c>
      <c r="B106">
        <v>0.92982721775210697</v>
      </c>
      <c r="C106">
        <v>1.92375671940363</v>
      </c>
      <c r="D106">
        <v>1.6211502429012801</v>
      </c>
      <c r="E106">
        <v>5.7881635521083696</v>
      </c>
      <c r="F106">
        <v>4.0810078454877603</v>
      </c>
      <c r="G106">
        <v>3.7561989807274698</v>
      </c>
      <c r="H106">
        <v>2.29471404056829</v>
      </c>
      <c r="I106">
        <v>4.0326916861720496</v>
      </c>
      <c r="J106">
        <v>3.2487184814156098</v>
      </c>
      <c r="K106">
        <v>8.2353622288171895</v>
      </c>
      <c r="L106">
        <v>10313.8334680304</v>
      </c>
      <c r="M106">
        <v>250</v>
      </c>
      <c r="O106">
        <v>41.252693820193102</v>
      </c>
      <c r="P106">
        <v>0.75752628870264105</v>
      </c>
      <c r="Q106">
        <v>1.5</v>
      </c>
      <c r="R106">
        <v>-1.0238179111457699</v>
      </c>
      <c r="S106" t="s">
        <v>994</v>
      </c>
      <c r="T106" t="s">
        <v>1774</v>
      </c>
      <c r="U106" t="s">
        <v>1774</v>
      </c>
      <c r="V106" t="s">
        <v>1774</v>
      </c>
      <c r="W106" t="s">
        <v>1880</v>
      </c>
      <c r="X106">
        <v>5</v>
      </c>
      <c r="Y106" t="s">
        <v>2759</v>
      </c>
      <c r="Z106" t="s">
        <v>3556</v>
      </c>
      <c r="AA106">
        <v>1.479040563602495</v>
      </c>
      <c r="AB106" t="str">
        <f>HYPERLINK("Melting_Curves/meltCurve_E7END7_RAB1A.pdf", "Melting_Curves/meltCurve_E7END7_RAB1A.pdf")</f>
        <v>Melting_Curves/meltCurve_E7END7_RAB1A.pdf</v>
      </c>
    </row>
    <row r="107" spans="1:28" x14ac:dyDescent="0.25">
      <c r="A107" t="s">
        <v>111</v>
      </c>
      <c r="B107">
        <v>0.92982721775210697</v>
      </c>
      <c r="C107">
        <v>1.4582455854668499</v>
      </c>
      <c r="D107">
        <v>1.0715335987785</v>
      </c>
      <c r="E107">
        <v>4.4293058224320099</v>
      </c>
      <c r="F107">
        <v>3.1669408494294</v>
      </c>
      <c r="G107">
        <v>3.2858953903735801</v>
      </c>
      <c r="H107">
        <v>3.5106518042189401</v>
      </c>
      <c r="I107">
        <v>6.53526058630941</v>
      </c>
      <c r="J107">
        <v>4.5249817962690599</v>
      </c>
      <c r="K107">
        <v>13.471727999768801</v>
      </c>
      <c r="S107" t="s">
        <v>995</v>
      </c>
      <c r="T107" t="s">
        <v>1774</v>
      </c>
      <c r="U107" t="s">
        <v>1775</v>
      </c>
      <c r="V107" t="s">
        <v>1774</v>
      </c>
      <c r="W107" t="s">
        <v>1881</v>
      </c>
      <c r="X107">
        <v>6</v>
      </c>
      <c r="Y107" t="s">
        <v>2760</v>
      </c>
      <c r="Z107" t="s">
        <v>3557</v>
      </c>
      <c r="AB107" t="str">
        <f>HYPERLINK("Melting_Curves/meltCurve_E7ENP0_TBXAS1.pdf", "Melting_Curves/meltCurve_E7ENP0_TBXAS1.pdf")</f>
        <v>Melting_Curves/meltCurve_E7ENP0_TBXAS1.pdf</v>
      </c>
    </row>
    <row r="108" spans="1:28" x14ac:dyDescent="0.25">
      <c r="A108" t="s">
        <v>112</v>
      </c>
      <c r="B108">
        <v>0.92982721775210697</v>
      </c>
      <c r="C108">
        <v>1.0034034415377899</v>
      </c>
      <c r="D108">
        <v>0.82897890314746103</v>
      </c>
      <c r="E108">
        <v>2.5858958084071602</v>
      </c>
      <c r="F108">
        <v>1.72573431145536</v>
      </c>
      <c r="G108">
        <v>1.8049623718472001</v>
      </c>
      <c r="H108">
        <v>1.3256611475434701</v>
      </c>
      <c r="I108">
        <v>2.3162617944950199</v>
      </c>
      <c r="J108">
        <v>1.69869887106269</v>
      </c>
      <c r="K108">
        <v>4.85083268306375</v>
      </c>
      <c r="L108">
        <v>11936.977464891301</v>
      </c>
      <c r="M108">
        <v>250</v>
      </c>
      <c r="O108">
        <v>47.744854052403497</v>
      </c>
      <c r="P108">
        <v>0.65452079576339395</v>
      </c>
      <c r="Q108">
        <v>1.5</v>
      </c>
      <c r="R108">
        <v>-5.2869211572331903E-2</v>
      </c>
      <c r="S108" t="s">
        <v>996</v>
      </c>
      <c r="T108" t="s">
        <v>1774</v>
      </c>
      <c r="U108" t="s">
        <v>1774</v>
      </c>
      <c r="V108" t="s">
        <v>1774</v>
      </c>
      <c r="W108" t="s">
        <v>1882</v>
      </c>
      <c r="X108">
        <v>5</v>
      </c>
      <c r="Y108" t="s">
        <v>2761</v>
      </c>
      <c r="Z108" t="s">
        <v>3558</v>
      </c>
      <c r="AA108">
        <v>1.370826270587914</v>
      </c>
      <c r="AB108" t="str">
        <f>HYPERLINK("Melting_Curves/meltCurve_E7ENR4_HK1.pdf", "Melting_Curves/meltCurve_E7ENR4_HK1.pdf")</f>
        <v>Melting_Curves/meltCurve_E7ENR4_HK1.pdf</v>
      </c>
    </row>
    <row r="109" spans="1:28" x14ac:dyDescent="0.25">
      <c r="A109" t="s">
        <v>113</v>
      </c>
      <c r="B109">
        <v>0.92982721775210697</v>
      </c>
      <c r="C109">
        <v>0.91091762373900997</v>
      </c>
      <c r="D109">
        <v>0.55166586935285</v>
      </c>
      <c r="E109">
        <v>1.28729846097451</v>
      </c>
      <c r="F109">
        <v>1.0001590258163999</v>
      </c>
      <c r="G109">
        <v>0.74374248444777502</v>
      </c>
      <c r="H109">
        <v>0.25106796134727699</v>
      </c>
      <c r="I109">
        <v>0.390083051904902</v>
      </c>
      <c r="J109">
        <v>0.29438580852922502</v>
      </c>
      <c r="K109">
        <v>0.92631154259621096</v>
      </c>
      <c r="L109">
        <v>14254.6994135678</v>
      </c>
      <c r="M109">
        <v>250</v>
      </c>
      <c r="N109">
        <v>57.634922597924003</v>
      </c>
      <c r="O109">
        <v>57.015165220514596</v>
      </c>
      <c r="P109">
        <v>-0.58596039497673502</v>
      </c>
      <c r="Q109">
        <v>0.46546209389320198</v>
      </c>
      <c r="R109">
        <v>0.444422331736892</v>
      </c>
      <c r="S109" t="s">
        <v>997</v>
      </c>
      <c r="T109" t="s">
        <v>1774</v>
      </c>
      <c r="U109" t="s">
        <v>1774</v>
      </c>
      <c r="V109" t="s">
        <v>1774</v>
      </c>
      <c r="W109" t="s">
        <v>1883</v>
      </c>
      <c r="X109">
        <v>4</v>
      </c>
      <c r="Y109" t="s">
        <v>2762</v>
      </c>
      <c r="Z109" t="s">
        <v>3559</v>
      </c>
      <c r="AA109">
        <v>0.76875533230494275</v>
      </c>
      <c r="AB109" t="str">
        <f>HYPERLINK("Melting_Curves/meltCurve_E7EPV7_SNCA.pdf", "Melting_Curves/meltCurve_E7EPV7_SNCA.pdf")</f>
        <v>Melting_Curves/meltCurve_E7EPV7_SNCA.pdf</v>
      </c>
    </row>
    <row r="110" spans="1:28" x14ac:dyDescent="0.25">
      <c r="A110" t="s">
        <v>114</v>
      </c>
      <c r="B110">
        <v>0.92982721775210697</v>
      </c>
      <c r="C110">
        <v>1.2865415487551299</v>
      </c>
      <c r="D110">
        <v>1.7005170960645499</v>
      </c>
      <c r="E110">
        <v>8.9825274738714196</v>
      </c>
      <c r="F110">
        <v>5.1137063908126397</v>
      </c>
      <c r="G110">
        <v>5.7846716323285401</v>
      </c>
      <c r="H110">
        <v>0.73710328684934501</v>
      </c>
      <c r="I110">
        <v>1.6321566829754699</v>
      </c>
      <c r="J110">
        <v>1.6599239428520001</v>
      </c>
      <c r="K110">
        <v>3.8947614692152102</v>
      </c>
      <c r="S110" t="s">
        <v>998</v>
      </c>
      <c r="T110" t="s">
        <v>1774</v>
      </c>
      <c r="U110" t="s">
        <v>1775</v>
      </c>
      <c r="V110" t="s">
        <v>1774</v>
      </c>
      <c r="W110" t="s">
        <v>1884</v>
      </c>
      <c r="X110">
        <v>45</v>
      </c>
      <c r="Y110" t="s">
        <v>2763</v>
      </c>
      <c r="Z110" t="s">
        <v>3560</v>
      </c>
      <c r="AB110" t="str">
        <f>HYPERLINK("Melting_Curves/meltCurve_E7EQB2_LTF.pdf", "Melting_Curves/meltCurve_E7EQB2_LTF.pdf")</f>
        <v>Melting_Curves/meltCurve_E7EQB2_LTF.pdf</v>
      </c>
    </row>
    <row r="111" spans="1:28" x14ac:dyDescent="0.25">
      <c r="A111" t="s">
        <v>115</v>
      </c>
      <c r="B111">
        <v>0.92982721775210697</v>
      </c>
      <c r="C111">
        <v>2.3168586530578801</v>
      </c>
      <c r="D111">
        <v>1.7598438865431101</v>
      </c>
      <c r="E111">
        <v>8.5622069654891302</v>
      </c>
      <c r="F111">
        <v>3.4019249941431098</v>
      </c>
      <c r="G111">
        <v>5.3913109924105598</v>
      </c>
      <c r="H111">
        <v>3.841767395597</v>
      </c>
      <c r="I111">
        <v>7.6663127149228503</v>
      </c>
      <c r="J111">
        <v>6.5986272737907798</v>
      </c>
      <c r="K111">
        <v>14.851765477093201</v>
      </c>
      <c r="S111" t="s">
        <v>999</v>
      </c>
      <c r="T111" t="s">
        <v>1774</v>
      </c>
      <c r="U111" t="s">
        <v>1775</v>
      </c>
      <c r="V111" t="s">
        <v>1774</v>
      </c>
      <c r="W111" t="s">
        <v>1885</v>
      </c>
      <c r="X111">
        <v>1</v>
      </c>
      <c r="Y111" t="s">
        <v>2764</v>
      </c>
      <c r="Z111" t="s">
        <v>3561</v>
      </c>
      <c r="AB111" t="str">
        <f>HYPERLINK("Melting_Curves/meltCurve_E7ER27_HSD17B4.pdf", "Melting_Curves/meltCurve_E7ER27_HSD17B4.pdf")</f>
        <v>Melting_Curves/meltCurve_E7ER27_HSD17B4.pdf</v>
      </c>
    </row>
    <row r="112" spans="1:28" x14ac:dyDescent="0.25">
      <c r="A112" t="s">
        <v>116</v>
      </c>
      <c r="B112">
        <v>0.92982721775210697</v>
      </c>
      <c r="C112">
        <v>2.3148230407309001</v>
      </c>
      <c r="D112">
        <v>1.4973884408363001</v>
      </c>
      <c r="E112">
        <v>6.1998979640074303</v>
      </c>
      <c r="F112">
        <v>3.5777834107792001</v>
      </c>
      <c r="G112">
        <v>2.31549281704587</v>
      </c>
      <c r="H112">
        <v>0.90967278125900997</v>
      </c>
      <c r="I112">
        <v>2.3608537938895799</v>
      </c>
      <c r="J112">
        <v>1.9888272931189499</v>
      </c>
      <c r="K112">
        <v>4.4435460401913502</v>
      </c>
      <c r="L112">
        <v>10300.508231411601</v>
      </c>
      <c r="M112">
        <v>250</v>
      </c>
      <c r="O112">
        <v>41.199396383997403</v>
      </c>
      <c r="P112">
        <v>0.75850626141994204</v>
      </c>
      <c r="Q112">
        <v>1.5</v>
      </c>
      <c r="R112">
        <v>-0.52516046291549101</v>
      </c>
      <c r="S112" t="s">
        <v>1000</v>
      </c>
      <c r="T112" t="s">
        <v>1774</v>
      </c>
      <c r="U112" t="s">
        <v>1774</v>
      </c>
      <c r="V112" t="s">
        <v>1774</v>
      </c>
      <c r="W112" t="s">
        <v>1833</v>
      </c>
      <c r="X112">
        <v>1</v>
      </c>
      <c r="Y112" t="s">
        <v>2765</v>
      </c>
      <c r="Z112" t="s">
        <v>3562</v>
      </c>
      <c r="AA112">
        <v>1.4799285608962329</v>
      </c>
      <c r="AB112" t="str">
        <f>HYPERLINK("Melting_Curves/meltCurve_E7ERW2_GOT2.pdf", "Melting_Curves/meltCurve_E7ERW2_GOT2.pdf")</f>
        <v>Melting_Curves/meltCurve_E7ERW2_GOT2.pdf</v>
      </c>
    </row>
    <row r="113" spans="1:28" x14ac:dyDescent="0.25">
      <c r="A113" t="s">
        <v>117</v>
      </c>
      <c r="B113">
        <v>0.92982721775210697</v>
      </c>
      <c r="C113">
        <v>2.25747291284164</v>
      </c>
      <c r="D113">
        <v>2.0613637316153302</v>
      </c>
      <c r="E113">
        <v>8.8882106981023892</v>
      </c>
      <c r="F113">
        <v>4.8785676849574804</v>
      </c>
      <c r="G113">
        <v>3.7336337446906001</v>
      </c>
      <c r="H113">
        <v>1.4053405535648</v>
      </c>
      <c r="I113">
        <v>2.2742401876313201</v>
      </c>
      <c r="J113">
        <v>1.59502005824721</v>
      </c>
      <c r="K113">
        <v>4.8379205229387798</v>
      </c>
      <c r="L113">
        <v>1317.7468048727401</v>
      </c>
      <c r="M113">
        <v>47.542588120947897</v>
      </c>
      <c r="Q113">
        <v>1.5</v>
      </c>
      <c r="R113">
        <v>-0.61283701857017303</v>
      </c>
      <c r="S113" t="s">
        <v>1001</v>
      </c>
      <c r="T113" t="s">
        <v>1774</v>
      </c>
      <c r="U113" t="s">
        <v>1774</v>
      </c>
      <c r="V113" t="s">
        <v>1774</v>
      </c>
      <c r="W113" t="s">
        <v>1788</v>
      </c>
      <c r="X113">
        <v>40</v>
      </c>
      <c r="Z113" t="s">
        <v>3563</v>
      </c>
      <c r="AA113">
        <v>1.4999999901352781</v>
      </c>
      <c r="AB113" t="str">
        <f>HYPERLINK("Melting_Curves/meltCurve_E7ETN3_.pdf", "Melting_Curves/meltCurve_E7ETN3_.pdf")</f>
        <v>Melting_Curves/meltCurve_E7ETN3_.pdf</v>
      </c>
    </row>
    <row r="114" spans="1:28" x14ac:dyDescent="0.25">
      <c r="A114" t="s">
        <v>118</v>
      </c>
      <c r="B114">
        <v>0.92982721775210697</v>
      </c>
      <c r="C114">
        <v>1.79263921371413</v>
      </c>
      <c r="D114">
        <v>1.3932196874148199</v>
      </c>
      <c r="E114">
        <v>4.2470515494238796</v>
      </c>
      <c r="F114">
        <v>2.6711618613439101</v>
      </c>
      <c r="G114">
        <v>2.0860115676245399</v>
      </c>
      <c r="H114">
        <v>0.99422913533456403</v>
      </c>
      <c r="I114">
        <v>1.5134587153790999</v>
      </c>
      <c r="J114">
        <v>1.1776299538299799</v>
      </c>
      <c r="K114">
        <v>3.5768912413838398</v>
      </c>
      <c r="L114">
        <v>10321.736815599599</v>
      </c>
      <c r="M114">
        <v>250</v>
      </c>
      <c r="O114">
        <v>41.284306354672999</v>
      </c>
      <c r="P114">
        <v>0.75694625127693504</v>
      </c>
      <c r="Q114">
        <v>1.5</v>
      </c>
      <c r="R114">
        <v>-0.22483144010756101</v>
      </c>
      <c r="S114" t="s">
        <v>1002</v>
      </c>
      <c r="T114" t="s">
        <v>1774</v>
      </c>
      <c r="U114" t="s">
        <v>1774</v>
      </c>
      <c r="V114" t="s">
        <v>1774</v>
      </c>
      <c r="W114" t="s">
        <v>1886</v>
      </c>
      <c r="X114">
        <v>4</v>
      </c>
      <c r="Y114" t="s">
        <v>2766</v>
      </c>
      <c r="Z114" t="s">
        <v>3564</v>
      </c>
      <c r="AA114">
        <v>1.478513826619863</v>
      </c>
      <c r="AB114" t="str">
        <f>HYPERLINK("Melting_Curves/meltCurve_E7ETZ0_CALM1.pdf", "Melting_Curves/meltCurve_E7ETZ0_CALM1.pdf")</f>
        <v>Melting_Curves/meltCurve_E7ETZ0_CALM1.pdf</v>
      </c>
    </row>
    <row r="115" spans="1:28" x14ac:dyDescent="0.25">
      <c r="A115" t="s">
        <v>119</v>
      </c>
      <c r="B115">
        <v>0.92982721775210697</v>
      </c>
      <c r="C115">
        <v>1.86114602372219</v>
      </c>
      <c r="D115">
        <v>1.3274869847278601</v>
      </c>
      <c r="E115">
        <v>6.5733104182265603</v>
      </c>
      <c r="F115">
        <v>5.0861040846750303</v>
      </c>
      <c r="G115">
        <v>5.6463058898939504</v>
      </c>
      <c r="H115">
        <v>1.9657740375253101</v>
      </c>
      <c r="I115">
        <v>3.9835929166209101</v>
      </c>
      <c r="J115">
        <v>3.13291442559313</v>
      </c>
      <c r="K115">
        <v>7.6104844235297202</v>
      </c>
      <c r="S115" t="s">
        <v>1003</v>
      </c>
      <c r="T115" t="s">
        <v>1774</v>
      </c>
      <c r="U115" t="s">
        <v>1775</v>
      </c>
      <c r="V115" t="s">
        <v>1774</v>
      </c>
      <c r="W115" t="s">
        <v>1887</v>
      </c>
      <c r="X115">
        <v>3</v>
      </c>
      <c r="Y115" t="s">
        <v>2767</v>
      </c>
      <c r="Z115" t="s">
        <v>3565</v>
      </c>
      <c r="AB115" t="str">
        <f>HYPERLINK("Melting_Curves/meltCurve_E7EUC7_UGP2.pdf", "Melting_Curves/meltCurve_E7EUC7_UGP2.pdf")</f>
        <v>Melting_Curves/meltCurve_E7EUC7_UGP2.pdf</v>
      </c>
    </row>
    <row r="116" spans="1:28" x14ac:dyDescent="0.25">
      <c r="A116" t="s">
        <v>120</v>
      </c>
      <c r="B116">
        <v>0.92982721775210697</v>
      </c>
      <c r="C116">
        <v>1.22513776855367</v>
      </c>
      <c r="D116">
        <v>0.61210166501752705</v>
      </c>
      <c r="E116">
        <v>1.90490529755287</v>
      </c>
      <c r="F116">
        <v>0.58311848571797198</v>
      </c>
      <c r="G116">
        <v>1.3044083206232699</v>
      </c>
      <c r="H116">
        <v>0.236424414019235</v>
      </c>
      <c r="I116">
        <v>0.45730065530144798</v>
      </c>
      <c r="J116">
        <v>0.57460540187053899</v>
      </c>
      <c r="K116">
        <v>1.49966566283723</v>
      </c>
      <c r="L116">
        <v>4621.6884933523297</v>
      </c>
      <c r="M116">
        <v>78.661652210244597</v>
      </c>
      <c r="O116">
        <v>58.716082181712402</v>
      </c>
      <c r="P116">
        <v>-0.100138748726034</v>
      </c>
      <c r="Q116">
        <v>0.70101039053172298</v>
      </c>
      <c r="R116">
        <v>0.118810635527827</v>
      </c>
      <c r="S116" t="s">
        <v>1004</v>
      </c>
      <c r="T116" t="s">
        <v>1774</v>
      </c>
      <c r="U116" t="s">
        <v>1774</v>
      </c>
      <c r="V116" t="s">
        <v>1774</v>
      </c>
      <c r="W116" t="s">
        <v>1888</v>
      </c>
      <c r="X116">
        <v>1</v>
      </c>
      <c r="Y116" t="s">
        <v>2768</v>
      </c>
      <c r="Z116" t="s">
        <v>3566</v>
      </c>
      <c r="AA116">
        <v>0.88823098328791572</v>
      </c>
      <c r="AB116" t="str">
        <f>HYPERLINK("Melting_Curves/meltCurve_E7EUD0_DKK3.pdf", "Melting_Curves/meltCurve_E7EUD0_DKK3.pdf")</f>
        <v>Melting_Curves/meltCurve_E7EUD0_DKK3.pdf</v>
      </c>
    </row>
    <row r="117" spans="1:28" x14ac:dyDescent="0.25">
      <c r="A117" t="s">
        <v>121</v>
      </c>
      <c r="B117">
        <v>0.92982721775210697</v>
      </c>
      <c r="C117">
        <v>0.89872392553407299</v>
      </c>
      <c r="D117">
        <v>0.409800626680494</v>
      </c>
      <c r="E117">
        <v>1.0667636121894799</v>
      </c>
      <c r="F117">
        <v>0.90790839491899</v>
      </c>
      <c r="G117">
        <v>0.66173677679252196</v>
      </c>
      <c r="H117">
        <v>0.27487777742846198</v>
      </c>
      <c r="I117">
        <v>0.294042296582261</v>
      </c>
      <c r="J117">
        <v>0.28884343529034301</v>
      </c>
      <c r="K117">
        <v>1.0488812394396101</v>
      </c>
      <c r="L117">
        <v>326.89919489642801</v>
      </c>
      <c r="M117">
        <v>6.5523668393963703</v>
      </c>
      <c r="O117">
        <v>45.855367360599701</v>
      </c>
      <c r="P117">
        <v>-1.95291163563974E-2</v>
      </c>
      <c r="Q117">
        <v>0.45460492028519001</v>
      </c>
      <c r="R117">
        <v>0.16202172691130701</v>
      </c>
      <c r="S117" t="s">
        <v>1005</v>
      </c>
      <c r="T117" t="s">
        <v>1774</v>
      </c>
      <c r="U117" t="s">
        <v>1774</v>
      </c>
      <c r="V117" t="s">
        <v>1774</v>
      </c>
      <c r="W117" t="s">
        <v>1889</v>
      </c>
      <c r="X117">
        <v>1</v>
      </c>
      <c r="Y117" t="s">
        <v>2769</v>
      </c>
      <c r="Z117" t="s">
        <v>3567</v>
      </c>
      <c r="AA117">
        <v>0.67480277615809714</v>
      </c>
      <c r="AB117" t="str">
        <f>HYPERLINK("Melting_Curves/meltCurve_E7EUF8_EPB41L3.pdf", "Melting_Curves/meltCurve_E7EUF8_EPB41L3.pdf")</f>
        <v>Melting_Curves/meltCurve_E7EUF8_EPB41L3.pdf</v>
      </c>
    </row>
    <row r="118" spans="1:28" x14ac:dyDescent="0.25">
      <c r="A118" t="s">
        <v>122</v>
      </c>
      <c r="B118">
        <v>0.92982721775210697</v>
      </c>
      <c r="C118">
        <v>2.0041387863453899</v>
      </c>
      <c r="D118">
        <v>1.6993166287599899</v>
      </c>
      <c r="E118">
        <v>6.8495038754232196</v>
      </c>
      <c r="F118">
        <v>4.1708119463203897</v>
      </c>
      <c r="G118">
        <v>3.9902388613742201</v>
      </c>
      <c r="H118">
        <v>0.97901959494832702</v>
      </c>
      <c r="I118">
        <v>1.7000929909215201</v>
      </c>
      <c r="J118">
        <v>1.2223738763796099</v>
      </c>
      <c r="K118">
        <v>3.2736643671550198</v>
      </c>
      <c r="L118">
        <v>1.0000000000000001E-5</v>
      </c>
      <c r="M118">
        <v>23.3548142147181</v>
      </c>
      <c r="Q118">
        <v>1.5</v>
      </c>
      <c r="R118">
        <v>-0.43467547702257398</v>
      </c>
      <c r="S118" t="s">
        <v>1006</v>
      </c>
      <c r="T118" t="s">
        <v>1774</v>
      </c>
      <c r="U118" t="s">
        <v>1774</v>
      </c>
      <c r="V118" t="s">
        <v>1774</v>
      </c>
      <c r="W118" t="s">
        <v>1890</v>
      </c>
      <c r="X118">
        <v>4</v>
      </c>
      <c r="Y118" t="s">
        <v>2770</v>
      </c>
      <c r="Z118" t="s">
        <v>3568</v>
      </c>
      <c r="AA118">
        <v>1.4999999999640159</v>
      </c>
      <c r="AB118" t="str">
        <f>HYPERLINK("Melting_Curves/meltCurve_E7EX60_NRP1.pdf", "Melting_Curves/meltCurve_E7EX60_NRP1.pdf")</f>
        <v>Melting_Curves/meltCurve_E7EX60_NRP1.pdf</v>
      </c>
    </row>
    <row r="119" spans="1:28" x14ac:dyDescent="0.25">
      <c r="A119" t="s">
        <v>123</v>
      </c>
      <c r="B119">
        <v>0.92982721775210697</v>
      </c>
      <c r="C119">
        <v>0.73834087114074098</v>
      </c>
      <c r="D119">
        <v>0.48291725510367101</v>
      </c>
      <c r="E119">
        <v>1.57678769650171</v>
      </c>
      <c r="F119">
        <v>1.0733481396769</v>
      </c>
      <c r="G119">
        <v>0.88495103165676503</v>
      </c>
      <c r="H119">
        <v>0.20436844373805901</v>
      </c>
      <c r="I119">
        <v>0.354442735767104</v>
      </c>
      <c r="J119">
        <v>0.254745445796143</v>
      </c>
      <c r="K119">
        <v>0.69606702412560595</v>
      </c>
      <c r="L119">
        <v>14334.600804593199</v>
      </c>
      <c r="M119">
        <v>250</v>
      </c>
      <c r="N119">
        <v>57.662636972875902</v>
      </c>
      <c r="O119">
        <v>57.334753425649801</v>
      </c>
      <c r="P119">
        <v>-0.67868340848377495</v>
      </c>
      <c r="Q119">
        <v>0.37740587711922902</v>
      </c>
      <c r="R119">
        <v>0.48487009214371102</v>
      </c>
      <c r="S119" t="s">
        <v>1007</v>
      </c>
      <c r="T119" t="s">
        <v>1774</v>
      </c>
      <c r="U119" t="s">
        <v>1774</v>
      </c>
      <c r="V119" t="s">
        <v>1774</v>
      </c>
      <c r="W119" t="s">
        <v>1891</v>
      </c>
      <c r="X119">
        <v>3</v>
      </c>
      <c r="Y119" t="s">
        <v>2771</v>
      </c>
      <c r="Z119" t="s">
        <v>3569</v>
      </c>
      <c r="AA119">
        <v>0.73729479232043615</v>
      </c>
      <c r="AB119" t="str">
        <f>HYPERLINK("Melting_Curves/meltCurve_E9PD35_FLT4.pdf", "Melting_Curves/meltCurve_E9PD35_FLT4.pdf")</f>
        <v>Melting_Curves/meltCurve_E9PD35_FLT4.pdf</v>
      </c>
    </row>
    <row r="120" spans="1:28" x14ac:dyDescent="0.25">
      <c r="A120" t="s">
        <v>124</v>
      </c>
      <c r="B120">
        <v>0.92982721775210697</v>
      </c>
      <c r="C120">
        <v>2.6727540350660699</v>
      </c>
      <c r="D120">
        <v>2.2336052296261002</v>
      </c>
      <c r="E120">
        <v>7.0376692730984196</v>
      </c>
      <c r="F120">
        <v>4.0276587539049196</v>
      </c>
      <c r="G120">
        <v>4.5558956350084099</v>
      </c>
      <c r="H120">
        <v>4.9212713840800903</v>
      </c>
      <c r="I120">
        <v>9.3958603536401508</v>
      </c>
      <c r="J120">
        <v>6.8087995382819502</v>
      </c>
      <c r="K120">
        <v>21.342320040535601</v>
      </c>
      <c r="S120" t="s">
        <v>1008</v>
      </c>
      <c r="T120" t="s">
        <v>1774</v>
      </c>
      <c r="U120" t="s">
        <v>1775</v>
      </c>
      <c r="V120" t="s">
        <v>1774</v>
      </c>
      <c r="W120" t="s">
        <v>1892</v>
      </c>
      <c r="X120">
        <v>2</v>
      </c>
      <c r="Y120" t="s">
        <v>2772</v>
      </c>
      <c r="Z120" t="s">
        <v>3570</v>
      </c>
      <c r="AB120" t="str">
        <f>HYPERLINK("Melting_Curves/meltCurve_E9PD92_G6PD.pdf", "Melting_Curves/meltCurve_E9PD92_G6PD.pdf")</f>
        <v>Melting_Curves/meltCurve_E9PD92_G6PD.pdf</v>
      </c>
    </row>
    <row r="121" spans="1:28" x14ac:dyDescent="0.25">
      <c r="A121" t="s">
        <v>125</v>
      </c>
      <c r="B121">
        <v>0.92982721775210697</v>
      </c>
      <c r="C121">
        <v>1.35717005540242</v>
      </c>
      <c r="D121">
        <v>0.93761768926507305</v>
      </c>
      <c r="E121">
        <v>4.4803565044888201</v>
      </c>
      <c r="F121">
        <v>2.27487830668692</v>
      </c>
      <c r="G121">
        <v>2.8329213070569499</v>
      </c>
      <c r="H121">
        <v>0.58222711461127497</v>
      </c>
      <c r="I121">
        <v>0.77715785411173399</v>
      </c>
      <c r="J121">
        <v>0.55798669178747196</v>
      </c>
      <c r="K121">
        <v>1.3666918307126401</v>
      </c>
      <c r="L121">
        <v>1648.8486396906001</v>
      </c>
      <c r="M121">
        <v>38.448888246363701</v>
      </c>
      <c r="O121">
        <v>42.768654866197103</v>
      </c>
      <c r="P121">
        <v>0.112374885091014</v>
      </c>
      <c r="Q121">
        <v>1.5</v>
      </c>
      <c r="R121">
        <v>1.6248846323532198E-2</v>
      </c>
      <c r="S121" t="s">
        <v>1009</v>
      </c>
      <c r="T121" t="s">
        <v>1774</v>
      </c>
      <c r="U121" t="s">
        <v>1774</v>
      </c>
      <c r="V121" t="s">
        <v>1774</v>
      </c>
      <c r="W121" t="s">
        <v>1893</v>
      </c>
      <c r="X121">
        <v>1</v>
      </c>
      <c r="Y121" t="s">
        <v>2773</v>
      </c>
      <c r="Z121" t="s">
        <v>3571</v>
      </c>
      <c r="AA121">
        <v>1.449389100407688</v>
      </c>
      <c r="AB121" t="str">
        <f>HYPERLINK("Melting_Curves/meltCurve_E9PEK4_CSF1R.pdf", "Melting_Curves/meltCurve_E9PEK4_CSF1R.pdf")</f>
        <v>Melting_Curves/meltCurve_E9PEK4_CSF1R.pdf</v>
      </c>
    </row>
    <row r="122" spans="1:28" x14ac:dyDescent="0.25">
      <c r="A122" t="s">
        <v>126</v>
      </c>
      <c r="B122">
        <v>0.92982721775210697</v>
      </c>
      <c r="C122">
        <v>2.51462087037681</v>
      </c>
      <c r="D122">
        <v>2.3533392604718602</v>
      </c>
      <c r="E122">
        <v>7.9680813225597902</v>
      </c>
      <c r="F122">
        <v>4.4475795311735897</v>
      </c>
      <c r="G122">
        <v>4.8183303634489301</v>
      </c>
      <c r="H122">
        <v>3.9630982708657299</v>
      </c>
      <c r="I122">
        <v>7.37893424489915</v>
      </c>
      <c r="J122">
        <v>5.7020738503249397</v>
      </c>
      <c r="K122">
        <v>15.4941341313462</v>
      </c>
      <c r="S122" t="s">
        <v>1010</v>
      </c>
      <c r="T122" t="s">
        <v>1774</v>
      </c>
      <c r="U122" t="s">
        <v>1775</v>
      </c>
      <c r="V122" t="s">
        <v>1774</v>
      </c>
      <c r="W122" t="s">
        <v>1894</v>
      </c>
      <c r="X122">
        <v>1</v>
      </c>
      <c r="Y122" t="s">
        <v>2774</v>
      </c>
      <c r="Z122" t="s">
        <v>3572</v>
      </c>
      <c r="AB122" t="str">
        <f>HYPERLINK("Melting_Curves/meltCurve_E9PF63_ROCK2.pdf", "Melting_Curves/meltCurve_E9PF63_ROCK2.pdf")</f>
        <v>Melting_Curves/meltCurve_E9PF63_ROCK2.pdf</v>
      </c>
    </row>
    <row r="123" spans="1:28" x14ac:dyDescent="0.25">
      <c r="A123" t="s">
        <v>127</v>
      </c>
      <c r="B123">
        <v>0.92982721775210697</v>
      </c>
      <c r="C123">
        <v>1.8779304091286599</v>
      </c>
      <c r="D123">
        <v>1.5123538117223401</v>
      </c>
      <c r="E123">
        <v>6.2117462075617702</v>
      </c>
      <c r="F123">
        <v>3.9504063070526199</v>
      </c>
      <c r="G123">
        <v>3.3452997535423599</v>
      </c>
      <c r="H123">
        <v>0.88687751430073503</v>
      </c>
      <c r="I123">
        <v>1.4103131970757099</v>
      </c>
      <c r="J123">
        <v>1.0970329728342101</v>
      </c>
      <c r="K123">
        <v>3.3904113150012898</v>
      </c>
      <c r="L123">
        <v>1.0000000000000001E-5</v>
      </c>
      <c r="M123">
        <v>42.5925549824642</v>
      </c>
      <c r="Q123">
        <v>1.5</v>
      </c>
      <c r="R123">
        <v>-0.34272407253618198</v>
      </c>
      <c r="S123" t="s">
        <v>1011</v>
      </c>
      <c r="T123" t="s">
        <v>1774</v>
      </c>
      <c r="U123" t="s">
        <v>1774</v>
      </c>
      <c r="V123" t="s">
        <v>1774</v>
      </c>
      <c r="W123" t="s">
        <v>1895</v>
      </c>
      <c r="X123">
        <v>4</v>
      </c>
      <c r="Y123" t="s">
        <v>2775</v>
      </c>
      <c r="Z123" t="s">
        <v>3573</v>
      </c>
      <c r="AA123">
        <v>1.5</v>
      </c>
      <c r="AB123" t="str">
        <f>HYPERLINK("Melting_Curves/meltCurve_E9PG08_FETUB.pdf", "Melting_Curves/meltCurve_E9PG08_FETUB.pdf")</f>
        <v>Melting_Curves/meltCurve_E9PG08_FETUB.pdf</v>
      </c>
    </row>
    <row r="124" spans="1:28" x14ac:dyDescent="0.25">
      <c r="A124" t="s">
        <v>128</v>
      </c>
      <c r="B124">
        <v>0.92982721775210697</v>
      </c>
      <c r="C124">
        <v>1.0521001161874499</v>
      </c>
      <c r="D124">
        <v>0.75160806420288995</v>
      </c>
      <c r="E124">
        <v>2.4913237139976898</v>
      </c>
      <c r="F124">
        <v>1.75711584501082</v>
      </c>
      <c r="G124">
        <v>1.6299236620014901</v>
      </c>
      <c r="H124">
        <v>0.83796016198170498</v>
      </c>
      <c r="I124">
        <v>1.2991023958377299</v>
      </c>
      <c r="J124">
        <v>1.0040764100233299</v>
      </c>
      <c r="K124">
        <v>2.84226759217397</v>
      </c>
      <c r="L124">
        <v>11947.904528013099</v>
      </c>
      <c r="M124">
        <v>250</v>
      </c>
      <c r="O124">
        <v>47.788560167202498</v>
      </c>
      <c r="P124">
        <v>0.65392219790570905</v>
      </c>
      <c r="Q124">
        <v>1.5</v>
      </c>
      <c r="R124">
        <v>0.214539226712742</v>
      </c>
      <c r="S124" t="s">
        <v>1012</v>
      </c>
      <c r="T124" t="s">
        <v>1774</v>
      </c>
      <c r="U124" t="s">
        <v>1774</v>
      </c>
      <c r="V124" t="s">
        <v>1774</v>
      </c>
      <c r="W124" t="s">
        <v>1896</v>
      </c>
      <c r="X124">
        <v>5</v>
      </c>
      <c r="Y124" t="s">
        <v>2776</v>
      </c>
      <c r="Z124" t="s">
        <v>3574</v>
      </c>
      <c r="AA124">
        <v>1.3700977613594609</v>
      </c>
      <c r="AB124" t="str">
        <f>HYPERLINK("Melting_Curves/meltCurve_E9PG40_APP.pdf", "Melting_Curves/meltCurve_E9PG40_APP.pdf")</f>
        <v>Melting_Curves/meltCurve_E9PG40_APP.pdf</v>
      </c>
    </row>
    <row r="125" spans="1:28" x14ac:dyDescent="0.25">
      <c r="A125" t="s">
        <v>129</v>
      </c>
      <c r="B125">
        <v>0.92982721775210697</v>
      </c>
      <c r="C125">
        <v>1.6319549555184201</v>
      </c>
      <c r="D125">
        <v>1.3877537951604499</v>
      </c>
      <c r="E125">
        <v>7.3046073192529599</v>
      </c>
      <c r="F125">
        <v>3.0838200974774601</v>
      </c>
      <c r="G125">
        <v>2.3073477052117499</v>
      </c>
      <c r="H125">
        <v>0.69206543311116697</v>
      </c>
      <c r="I125">
        <v>1.1632972293484201</v>
      </c>
      <c r="J125">
        <v>1.08514324076738</v>
      </c>
      <c r="K125">
        <v>2.4784980649138402</v>
      </c>
      <c r="L125">
        <v>1098.2687466366699</v>
      </c>
      <c r="M125">
        <v>70.388290340689906</v>
      </c>
      <c r="Q125">
        <v>1.5</v>
      </c>
      <c r="R125">
        <v>-0.14628712436522101</v>
      </c>
      <c r="S125" t="s">
        <v>1013</v>
      </c>
      <c r="T125" t="s">
        <v>1774</v>
      </c>
      <c r="U125" t="s">
        <v>1774</v>
      </c>
      <c r="V125" t="s">
        <v>1774</v>
      </c>
      <c r="W125" t="s">
        <v>1897</v>
      </c>
      <c r="X125">
        <v>1</v>
      </c>
      <c r="Y125" t="s">
        <v>2777</v>
      </c>
      <c r="Z125" t="s">
        <v>3575</v>
      </c>
      <c r="AA125">
        <v>1.5</v>
      </c>
      <c r="AB125" t="str">
        <f>HYPERLINK("Melting_Curves/meltCurve_E9PG83_PLIN2.pdf", "Melting_Curves/meltCurve_E9PG83_PLIN2.pdf")</f>
        <v>Melting_Curves/meltCurve_E9PG83_PLIN2.pdf</v>
      </c>
    </row>
    <row r="126" spans="1:28" x14ac:dyDescent="0.25">
      <c r="A126" t="s">
        <v>130</v>
      </c>
      <c r="B126">
        <v>0.92982721775210697</v>
      </c>
      <c r="C126">
        <v>1.4598582660772901</v>
      </c>
      <c r="D126">
        <v>1.2293388252931701</v>
      </c>
      <c r="E126">
        <v>4.53634144780239</v>
      </c>
      <c r="F126">
        <v>3.0594964787363002</v>
      </c>
      <c r="G126">
        <v>2.4620764878407702</v>
      </c>
      <c r="H126">
        <v>0.55752857070667405</v>
      </c>
      <c r="I126">
        <v>0.93484295499642001</v>
      </c>
      <c r="J126">
        <v>0.72389568076525701</v>
      </c>
      <c r="K126">
        <v>1.94494071804199</v>
      </c>
      <c r="L126">
        <v>10620.388510513299</v>
      </c>
      <c r="M126">
        <v>250</v>
      </c>
      <c r="O126">
        <v>42.478835585885101</v>
      </c>
      <c r="P126">
        <v>0.73566046869185198</v>
      </c>
      <c r="Q126">
        <v>1.5</v>
      </c>
      <c r="R126">
        <v>-3.4114494602312903E-2</v>
      </c>
      <c r="S126" t="s">
        <v>1014</v>
      </c>
      <c r="T126" t="s">
        <v>1774</v>
      </c>
      <c r="U126" t="s">
        <v>1774</v>
      </c>
      <c r="V126" t="s">
        <v>1774</v>
      </c>
      <c r="W126" t="s">
        <v>1898</v>
      </c>
      <c r="X126">
        <v>14</v>
      </c>
      <c r="Y126" t="s">
        <v>2778</v>
      </c>
      <c r="Z126" t="s">
        <v>3576</v>
      </c>
      <c r="AA126">
        <v>1.4586034882747581</v>
      </c>
      <c r="AB126" t="str">
        <f>HYPERLINK("Melting_Curves/meltCurve_E9PGN7_SERPING1.pdf", "Melting_Curves/meltCurve_E9PGN7_SERPING1.pdf")</f>
        <v>Melting_Curves/meltCurve_E9PGN7_SERPING1.pdf</v>
      </c>
    </row>
    <row r="127" spans="1:28" x14ac:dyDescent="0.25">
      <c r="A127" t="s">
        <v>131</v>
      </c>
      <c r="B127">
        <v>0.92982721775210697</v>
      </c>
      <c r="C127">
        <v>1.11880565324237</v>
      </c>
      <c r="D127">
        <v>0.88429637661221205</v>
      </c>
      <c r="E127">
        <v>2.1855543879301198</v>
      </c>
      <c r="F127">
        <v>1.84985077873951</v>
      </c>
      <c r="G127">
        <v>1.45401629834753</v>
      </c>
      <c r="H127">
        <v>0.387635198486665</v>
      </c>
      <c r="I127">
        <v>0.54002335218842601</v>
      </c>
      <c r="J127">
        <v>0.45654709426107998</v>
      </c>
      <c r="K127">
        <v>1.2278316586290501</v>
      </c>
      <c r="L127">
        <v>2615.70746775415</v>
      </c>
      <c r="M127">
        <v>44.1047171625004</v>
      </c>
      <c r="O127">
        <v>59.185214042361501</v>
      </c>
      <c r="P127">
        <v>-6.0796557578371199E-2</v>
      </c>
      <c r="Q127">
        <v>0.67366282492379204</v>
      </c>
      <c r="R127">
        <v>8.5551685996168497E-2</v>
      </c>
      <c r="S127" t="s">
        <v>1015</v>
      </c>
      <c r="T127" t="s">
        <v>1774</v>
      </c>
      <c r="U127" t="s">
        <v>1774</v>
      </c>
      <c r="V127" t="s">
        <v>1774</v>
      </c>
      <c r="W127" t="s">
        <v>1899</v>
      </c>
      <c r="X127">
        <v>1</v>
      </c>
      <c r="Y127" t="s">
        <v>2779</v>
      </c>
      <c r="Z127" t="s">
        <v>3577</v>
      </c>
      <c r="AA127">
        <v>0.88475324743833805</v>
      </c>
      <c r="AB127" t="str">
        <f>HYPERLINK("Melting_Curves/meltCurve_E9PGR5_ART3.pdf", "Melting_Curves/meltCurve_E9PGR5_ART3.pdf")</f>
        <v>Melting_Curves/meltCurve_E9PGR5_ART3.pdf</v>
      </c>
    </row>
    <row r="128" spans="1:28" x14ac:dyDescent="0.25">
      <c r="A128" t="s">
        <v>132</v>
      </c>
      <c r="B128">
        <v>0.92982721775210697</v>
      </c>
      <c r="C128">
        <v>0.78671991621852599</v>
      </c>
      <c r="D128">
        <v>0.464877466541813</v>
      </c>
      <c r="E128">
        <v>1.2461009622841199</v>
      </c>
      <c r="F128">
        <v>0.811269198567103</v>
      </c>
      <c r="G128">
        <v>0.68017191179445402</v>
      </c>
      <c r="H128">
        <v>0.23323551378305299</v>
      </c>
      <c r="I128">
        <v>0.34670850490080202</v>
      </c>
      <c r="J128">
        <v>0.25957840845199698</v>
      </c>
      <c r="K128">
        <v>0.75573799778277895</v>
      </c>
      <c r="L128">
        <v>2129.3699499465902</v>
      </c>
      <c r="M128">
        <v>38.069152655088601</v>
      </c>
      <c r="N128">
        <v>58.469117238803797</v>
      </c>
      <c r="O128">
        <v>55.780591586310003</v>
      </c>
      <c r="P128">
        <v>-0.101686868421239</v>
      </c>
      <c r="Q128">
        <v>0.40401730942571201</v>
      </c>
      <c r="R128">
        <v>0.35429973288515698</v>
      </c>
      <c r="S128" t="s">
        <v>1016</v>
      </c>
      <c r="T128" t="s">
        <v>1774</v>
      </c>
      <c r="U128" t="s">
        <v>1774</v>
      </c>
      <c r="V128" t="s">
        <v>1774</v>
      </c>
      <c r="W128" t="s">
        <v>1900</v>
      </c>
      <c r="X128">
        <v>6</v>
      </c>
      <c r="Y128" t="s">
        <v>2780</v>
      </c>
      <c r="Z128" t="s">
        <v>3578</v>
      </c>
      <c r="AA128">
        <v>0.72309246348682454</v>
      </c>
      <c r="AB128" t="str">
        <f>HYPERLINK("Melting_Curves/meltCurve_E9PGZ1_CALD1.pdf", "Melting_Curves/meltCurve_E9PGZ1_CALD1.pdf")</f>
        <v>Melting_Curves/meltCurve_E9PGZ1_CALD1.pdf</v>
      </c>
    </row>
    <row r="129" spans="1:28" x14ac:dyDescent="0.25">
      <c r="A129" t="s">
        <v>133</v>
      </c>
      <c r="B129">
        <v>0.92982721775210697</v>
      </c>
      <c r="C129">
        <v>1.16453189379774</v>
      </c>
      <c r="D129">
        <v>0.80755513785571498</v>
      </c>
      <c r="E129">
        <v>3.1117264401301599</v>
      </c>
      <c r="F129">
        <v>1.3044065882663201</v>
      </c>
      <c r="G129">
        <v>1.40334836720415</v>
      </c>
      <c r="H129">
        <v>0.22228399247395</v>
      </c>
      <c r="I129">
        <v>0.42915978295546803</v>
      </c>
      <c r="J129">
        <v>0.39664149387593001</v>
      </c>
      <c r="K129">
        <v>0.96213376176879195</v>
      </c>
      <c r="L129">
        <v>3019.3918016366902</v>
      </c>
      <c r="M129">
        <v>51.080594171574802</v>
      </c>
      <c r="O129">
        <v>59.019983469915402</v>
      </c>
      <c r="P129">
        <v>-0.105790731795652</v>
      </c>
      <c r="Q129">
        <v>0.51106596502925905</v>
      </c>
      <c r="R129">
        <v>0.13644572009933501</v>
      </c>
      <c r="S129" t="s">
        <v>1017</v>
      </c>
      <c r="T129" t="s">
        <v>1774</v>
      </c>
      <c r="U129" t="s">
        <v>1774</v>
      </c>
      <c r="V129" t="s">
        <v>1774</v>
      </c>
      <c r="W129" t="s">
        <v>1901</v>
      </c>
      <c r="X129">
        <v>1</v>
      </c>
      <c r="Y129" t="s">
        <v>2781</v>
      </c>
      <c r="Z129" t="s">
        <v>3579</v>
      </c>
      <c r="AA129">
        <v>0.82373400707469557</v>
      </c>
      <c r="AB129" t="str">
        <f>HYPERLINK("Melting_Curves/meltCurve_E9PHX8_MERTK.pdf", "Melting_Curves/meltCurve_E9PHX8_MERTK.pdf")</f>
        <v>Melting_Curves/meltCurve_E9PHX8_MERTK.pdf</v>
      </c>
    </row>
    <row r="130" spans="1:28" x14ac:dyDescent="0.25">
      <c r="A130" t="s">
        <v>134</v>
      </c>
      <c r="B130">
        <v>0.92982721775210697</v>
      </c>
      <c r="C130">
        <v>0.65822478773382198</v>
      </c>
      <c r="D130">
        <v>0.51883304252249396</v>
      </c>
      <c r="E130">
        <v>1.84570008629301</v>
      </c>
      <c r="F130">
        <v>0.88880782342115605</v>
      </c>
      <c r="G130">
        <v>0.94544881922557999</v>
      </c>
      <c r="H130">
        <v>0.187275022536182</v>
      </c>
      <c r="I130">
        <v>0.35428858022258702</v>
      </c>
      <c r="J130">
        <v>0.33884660593228</v>
      </c>
      <c r="K130">
        <v>0.868599482615381</v>
      </c>
      <c r="L130">
        <v>14377.2066450129</v>
      </c>
      <c r="M130">
        <v>250</v>
      </c>
      <c r="N130">
        <v>57.990271005917698</v>
      </c>
      <c r="O130">
        <v>57.505146523865903</v>
      </c>
      <c r="P130">
        <v>-0.61162741698727896</v>
      </c>
      <c r="Q130">
        <v>0.43725241419515498</v>
      </c>
      <c r="R130">
        <v>0.32986135581443199</v>
      </c>
      <c r="S130" t="s">
        <v>1018</v>
      </c>
      <c r="T130" t="s">
        <v>1774</v>
      </c>
      <c r="U130" t="s">
        <v>1774</v>
      </c>
      <c r="V130" t="s">
        <v>1774</v>
      </c>
      <c r="W130" t="s">
        <v>1902</v>
      </c>
      <c r="X130">
        <v>2</v>
      </c>
      <c r="Y130" t="s">
        <v>2782</v>
      </c>
      <c r="Z130" t="s">
        <v>3580</v>
      </c>
      <c r="AA130">
        <v>0.76574420694787804</v>
      </c>
      <c r="AB130" t="str">
        <f>HYPERLINK("Melting_Curves/meltCurve_E9PIM6_THY1.pdf", "Melting_Curves/meltCurve_E9PIM6_THY1.pdf")</f>
        <v>Melting_Curves/meltCurve_E9PIM6_THY1.pdf</v>
      </c>
    </row>
    <row r="131" spans="1:28" x14ac:dyDescent="0.25">
      <c r="A131" t="s">
        <v>135</v>
      </c>
      <c r="B131">
        <v>0.92982721775210697</v>
      </c>
      <c r="C131">
        <v>2.13054274984398</v>
      </c>
      <c r="D131">
        <v>1.98219352093185</v>
      </c>
      <c r="E131">
        <v>7.91295254623763</v>
      </c>
      <c r="F131">
        <v>6.2908700395723498</v>
      </c>
      <c r="G131">
        <v>5.4401871345062496</v>
      </c>
      <c r="H131">
        <v>1.3290201478703101</v>
      </c>
      <c r="I131">
        <v>2.21998051585147</v>
      </c>
      <c r="J131">
        <v>1.5809125276087601</v>
      </c>
      <c r="K131">
        <v>4.0408990268935199</v>
      </c>
      <c r="L131">
        <v>1.0000000000000001E-5</v>
      </c>
      <c r="M131">
        <v>14.6632242818346</v>
      </c>
      <c r="Q131">
        <v>1.5</v>
      </c>
      <c r="R131">
        <v>-0.68373138104384001</v>
      </c>
      <c r="S131" t="s">
        <v>1019</v>
      </c>
      <c r="T131" t="s">
        <v>1774</v>
      </c>
      <c r="U131" t="s">
        <v>1774</v>
      </c>
      <c r="V131" t="s">
        <v>1774</v>
      </c>
      <c r="W131" t="s">
        <v>1903</v>
      </c>
      <c r="X131">
        <v>1</v>
      </c>
      <c r="Y131" t="s">
        <v>2783</v>
      </c>
      <c r="Z131" t="s">
        <v>3581</v>
      </c>
      <c r="AA131">
        <v>1.499999785803432</v>
      </c>
      <c r="AB131" t="str">
        <f>HYPERLINK("Melting_Curves/meltCurve_E9PJ29_OAF.pdf", "Melting_Curves/meltCurve_E9PJ29_OAF.pdf")</f>
        <v>Melting_Curves/meltCurve_E9PJ29_OAF.pdf</v>
      </c>
    </row>
    <row r="132" spans="1:28" x14ac:dyDescent="0.25">
      <c r="A132" t="s">
        <v>136</v>
      </c>
      <c r="B132">
        <v>0.92982721775210697</v>
      </c>
      <c r="C132">
        <v>1.90709537908003</v>
      </c>
      <c r="D132">
        <v>1.98479153781839</v>
      </c>
      <c r="E132">
        <v>8.5779315204537294</v>
      </c>
      <c r="F132">
        <v>7.6607339178918004</v>
      </c>
      <c r="G132">
        <v>7.3190643464733496</v>
      </c>
      <c r="H132">
        <v>1.5878041851717799</v>
      </c>
      <c r="I132">
        <v>2.7036157894319399</v>
      </c>
      <c r="J132">
        <v>2.0244189152789098</v>
      </c>
      <c r="K132">
        <v>6.3249745533603798</v>
      </c>
      <c r="S132" t="s">
        <v>1020</v>
      </c>
      <c r="T132" t="s">
        <v>1774</v>
      </c>
      <c r="U132" t="s">
        <v>1775</v>
      </c>
      <c r="V132" t="s">
        <v>1774</v>
      </c>
      <c r="W132" t="s">
        <v>1904</v>
      </c>
      <c r="X132">
        <v>1</v>
      </c>
      <c r="Y132" t="s">
        <v>2784</v>
      </c>
      <c r="Z132" t="s">
        <v>3582</v>
      </c>
      <c r="AB132" t="str">
        <f>HYPERLINK("Melting_Curves/meltCurve_E9PK08_PPP6R3.pdf", "Melting_Curves/meltCurve_E9PK08_PPP6R3.pdf")</f>
        <v>Melting_Curves/meltCurve_E9PK08_PPP6R3.pdf</v>
      </c>
    </row>
    <row r="133" spans="1:28" x14ac:dyDescent="0.25">
      <c r="A133" t="s">
        <v>137</v>
      </c>
      <c r="B133">
        <v>0.92982721775210697</v>
      </c>
      <c r="C133">
        <v>1.1962583568617799</v>
      </c>
      <c r="D133">
        <v>0.95408345343888101</v>
      </c>
      <c r="E133">
        <v>3.2057781486197001</v>
      </c>
      <c r="F133">
        <v>2.0654409284480302</v>
      </c>
      <c r="G133">
        <v>1.7446927108986501</v>
      </c>
      <c r="H133">
        <v>0.47230791354693602</v>
      </c>
      <c r="I133">
        <v>0.78689176169687103</v>
      </c>
      <c r="J133">
        <v>0.57446051791074404</v>
      </c>
      <c r="K133">
        <v>1.68030490812147</v>
      </c>
      <c r="L133">
        <v>11894.5739377602</v>
      </c>
      <c r="M133">
        <v>250</v>
      </c>
      <c r="O133">
        <v>47.575251079850297</v>
      </c>
      <c r="P133">
        <v>0.65685412779109498</v>
      </c>
      <c r="Q133">
        <v>1.5</v>
      </c>
      <c r="R133">
        <v>7.6072669596058906E-2</v>
      </c>
      <c r="S133" t="s">
        <v>1021</v>
      </c>
      <c r="T133" t="s">
        <v>1774</v>
      </c>
      <c r="U133" t="s">
        <v>1774</v>
      </c>
      <c r="V133" t="s">
        <v>1774</v>
      </c>
      <c r="W133" t="s">
        <v>1905</v>
      </c>
      <c r="X133">
        <v>5</v>
      </c>
      <c r="Y133" t="s">
        <v>2785</v>
      </c>
      <c r="Z133" t="s">
        <v>3583</v>
      </c>
      <c r="AA133">
        <v>1.3736533212317059</v>
      </c>
      <c r="AB133" t="str">
        <f>HYPERLINK("Melting_Curves/meltCurve_E9PL22_HYOU1.pdf", "Melting_Curves/meltCurve_E9PL22_HYOU1.pdf")</f>
        <v>Melting_Curves/meltCurve_E9PL22_HYOU1.pdf</v>
      </c>
    </row>
    <row r="134" spans="1:28" x14ac:dyDescent="0.25">
      <c r="A134" t="s">
        <v>138</v>
      </c>
      <c r="B134">
        <v>0.92982721775210697</v>
      </c>
      <c r="C134">
        <v>1.31802357183716</v>
      </c>
      <c r="D134">
        <v>1.0823418178881901</v>
      </c>
      <c r="E134">
        <v>4.9569873607430299</v>
      </c>
      <c r="F134">
        <v>2.9885794076777801</v>
      </c>
      <c r="G134">
        <v>3.37501642103746</v>
      </c>
      <c r="H134">
        <v>0.453415604407505</v>
      </c>
      <c r="I134">
        <v>1.03875973104095</v>
      </c>
      <c r="J134">
        <v>0.84336909511743996</v>
      </c>
      <c r="K134">
        <v>1.82147230942123</v>
      </c>
      <c r="L134">
        <v>1919.60073704362</v>
      </c>
      <c r="M134">
        <v>44.840297327228903</v>
      </c>
      <c r="O134">
        <v>42.724839763405903</v>
      </c>
      <c r="P134">
        <v>0.13118936527338501</v>
      </c>
      <c r="Q134">
        <v>1.5</v>
      </c>
      <c r="R134">
        <v>-5.8658105739344303E-2</v>
      </c>
      <c r="S134" t="s">
        <v>1022</v>
      </c>
      <c r="T134" t="s">
        <v>1774</v>
      </c>
      <c r="U134" t="s">
        <v>1774</v>
      </c>
      <c r="V134" t="s">
        <v>1774</v>
      </c>
      <c r="W134" t="s">
        <v>1906</v>
      </c>
      <c r="X134">
        <v>2</v>
      </c>
      <c r="Y134" t="s">
        <v>2786</v>
      </c>
      <c r="Z134" t="s">
        <v>3584</v>
      </c>
      <c r="AA134">
        <v>1.451435766831382</v>
      </c>
      <c r="AB134" t="str">
        <f>HYPERLINK("Melting_Curves/meltCurve_E9PLR0_NUCB2.pdf", "Melting_Curves/meltCurve_E9PLR0_NUCB2.pdf")</f>
        <v>Melting_Curves/meltCurve_E9PLR0_NUCB2.pdf</v>
      </c>
    </row>
    <row r="135" spans="1:28" x14ac:dyDescent="0.25">
      <c r="A135" t="s">
        <v>139</v>
      </c>
      <c r="B135">
        <v>0.92982721775210697</v>
      </c>
      <c r="C135">
        <v>2.45783096435982</v>
      </c>
      <c r="D135">
        <v>1.73691782179598</v>
      </c>
      <c r="E135">
        <v>7.2815231861238798</v>
      </c>
      <c r="F135">
        <v>5.6859301754084104</v>
      </c>
      <c r="G135">
        <v>6.5688763937993997</v>
      </c>
      <c r="H135">
        <v>1.8008963515299701</v>
      </c>
      <c r="I135">
        <v>3.9193003902844699</v>
      </c>
      <c r="J135">
        <v>3.2491242495763002</v>
      </c>
      <c r="K135">
        <v>8.0254299159948097</v>
      </c>
      <c r="S135" t="s">
        <v>1023</v>
      </c>
      <c r="T135" t="s">
        <v>1774</v>
      </c>
      <c r="U135" t="s">
        <v>1775</v>
      </c>
      <c r="V135" t="s">
        <v>1774</v>
      </c>
      <c r="W135" t="s">
        <v>1907</v>
      </c>
      <c r="X135">
        <v>1</v>
      </c>
      <c r="Y135" t="s">
        <v>2787</v>
      </c>
      <c r="Z135" t="s">
        <v>3585</v>
      </c>
      <c r="AB135" t="str">
        <f>HYPERLINK("Melting_Curves/meltCurve_E9PM35_ARRB1.pdf", "Melting_Curves/meltCurve_E9PM35_ARRB1.pdf")</f>
        <v>Melting_Curves/meltCurve_E9PM35_ARRB1.pdf</v>
      </c>
    </row>
    <row r="136" spans="1:28" x14ac:dyDescent="0.25">
      <c r="A136" t="s">
        <v>140</v>
      </c>
      <c r="B136">
        <v>0.92982721775210697</v>
      </c>
      <c r="C136">
        <v>1.84080928641143</v>
      </c>
      <c r="D136">
        <v>1.7201924488157301</v>
      </c>
      <c r="E136">
        <v>7.6539662410745999</v>
      </c>
      <c r="F136">
        <v>4.1308781635123601</v>
      </c>
      <c r="G136">
        <v>3.8904407009061299</v>
      </c>
      <c r="H136">
        <v>0.99896946805582598</v>
      </c>
      <c r="I136">
        <v>1.7304044103665901</v>
      </c>
      <c r="J136">
        <v>1.60231186772296</v>
      </c>
      <c r="K136">
        <v>4.1209929390602396</v>
      </c>
      <c r="L136">
        <v>10316.3024382936</v>
      </c>
      <c r="M136">
        <v>250</v>
      </c>
      <c r="O136">
        <v>41.262569038692398</v>
      </c>
      <c r="P136">
        <v>0.75734499216818796</v>
      </c>
      <c r="Q136">
        <v>1.5</v>
      </c>
      <c r="R136">
        <v>-0.45988601933395301</v>
      </c>
      <c r="S136" t="s">
        <v>1024</v>
      </c>
      <c r="T136" t="s">
        <v>1774</v>
      </c>
      <c r="U136" t="s">
        <v>1774</v>
      </c>
      <c r="V136" t="s">
        <v>1774</v>
      </c>
      <c r="W136" t="s">
        <v>1908</v>
      </c>
      <c r="X136">
        <v>2</v>
      </c>
      <c r="Y136" t="s">
        <v>2788</v>
      </c>
      <c r="Z136" t="s">
        <v>3586</v>
      </c>
      <c r="AA136">
        <v>1.478876017227025</v>
      </c>
      <c r="AB136" t="str">
        <f>HYPERLINK("Melting_Curves/meltCurve_E9PMJ3_RNH1.pdf", "Melting_Curves/meltCurve_E9PMJ3_RNH1.pdf")</f>
        <v>Melting_Curves/meltCurve_E9PMJ3_RNH1.pdf</v>
      </c>
    </row>
    <row r="137" spans="1:28" x14ac:dyDescent="0.25">
      <c r="A137" t="s">
        <v>141</v>
      </c>
      <c r="B137">
        <v>0.92982721775210697</v>
      </c>
      <c r="C137">
        <v>1.10290004373225</v>
      </c>
      <c r="D137">
        <v>0.91463400064729405</v>
      </c>
      <c r="E137">
        <v>3.2311857190795399</v>
      </c>
      <c r="F137">
        <v>2.04721562271531</v>
      </c>
      <c r="G137">
        <v>1.3733274787337599</v>
      </c>
      <c r="H137">
        <v>0.92542735883550797</v>
      </c>
      <c r="I137">
        <v>2.0319317285100298</v>
      </c>
      <c r="J137">
        <v>1.6470628096820901</v>
      </c>
      <c r="K137">
        <v>3.13525265336034</v>
      </c>
      <c r="L137">
        <v>11909.0720243625</v>
      </c>
      <c r="M137">
        <v>250</v>
      </c>
      <c r="O137">
        <v>47.6332397036131</v>
      </c>
      <c r="P137">
        <v>0.65605447455108501</v>
      </c>
      <c r="Q137">
        <v>1.5</v>
      </c>
      <c r="R137">
        <v>3.7049681125824997E-2</v>
      </c>
      <c r="S137" t="s">
        <v>1025</v>
      </c>
      <c r="T137" t="s">
        <v>1774</v>
      </c>
      <c r="U137" t="s">
        <v>1774</v>
      </c>
      <c r="V137" t="s">
        <v>1774</v>
      </c>
      <c r="W137" t="s">
        <v>1909</v>
      </c>
      <c r="X137">
        <v>2</v>
      </c>
      <c r="Y137" t="s">
        <v>2789</v>
      </c>
      <c r="Z137" t="s">
        <v>3587</v>
      </c>
      <c r="AA137">
        <v>1.3726867312370521</v>
      </c>
      <c r="AB137" t="str">
        <f>HYPERLINK("Melting_Curves/meltCurve_E9PN17_ATP5L.pdf", "Melting_Curves/meltCurve_E9PN17_ATP5L.pdf")</f>
        <v>Melting_Curves/meltCurve_E9PN17_ATP5L.pdf</v>
      </c>
    </row>
    <row r="138" spans="1:28" x14ac:dyDescent="0.25">
      <c r="A138" t="s">
        <v>142</v>
      </c>
      <c r="B138">
        <v>0.92982721775210697</v>
      </c>
      <c r="C138">
        <v>0.91411776556136104</v>
      </c>
      <c r="D138">
        <v>0.60296366226119003</v>
      </c>
      <c r="E138">
        <v>1.9436304448581401</v>
      </c>
      <c r="F138">
        <v>1.0805861831022801</v>
      </c>
      <c r="G138">
        <v>1.04446058131898</v>
      </c>
      <c r="H138">
        <v>0.43229130600523602</v>
      </c>
      <c r="I138">
        <v>0.89298986255432899</v>
      </c>
      <c r="J138">
        <v>0.71708740269312399</v>
      </c>
      <c r="K138">
        <v>1.94449766808328</v>
      </c>
      <c r="L138">
        <v>15000</v>
      </c>
      <c r="M138">
        <v>219.307469329306</v>
      </c>
      <c r="O138">
        <v>68.391414264967693</v>
      </c>
      <c r="P138">
        <v>0.40083138280446201</v>
      </c>
      <c r="Q138">
        <v>1.5</v>
      </c>
      <c r="R138">
        <v>0.282367843732165</v>
      </c>
      <c r="S138" t="s">
        <v>1026</v>
      </c>
      <c r="T138" t="s">
        <v>1774</v>
      </c>
      <c r="U138" t="s">
        <v>1774</v>
      </c>
      <c r="V138" t="s">
        <v>1774</v>
      </c>
      <c r="W138" t="s">
        <v>1910</v>
      </c>
      <c r="X138">
        <v>1</v>
      </c>
      <c r="Y138" t="s">
        <v>2790</v>
      </c>
      <c r="Z138" t="s">
        <v>3588</v>
      </c>
      <c r="AA138">
        <v>1.0266727316463291</v>
      </c>
      <c r="AB138" t="str">
        <f>HYPERLINK("Melting_Curves/meltCurve_E9PN91_EEF1D.pdf", "Melting_Curves/meltCurve_E9PN91_EEF1D.pdf")</f>
        <v>Melting_Curves/meltCurve_E9PN91_EEF1D.pdf</v>
      </c>
    </row>
    <row r="139" spans="1:28" x14ac:dyDescent="0.25">
      <c r="A139" t="s">
        <v>143</v>
      </c>
      <c r="B139">
        <v>0.92982721775210697</v>
      </c>
      <c r="C139">
        <v>0.69638948401782597</v>
      </c>
      <c r="D139">
        <v>0.454486589250436</v>
      </c>
      <c r="E139">
        <v>1.70893224140153</v>
      </c>
      <c r="F139">
        <v>0.70666260498403999</v>
      </c>
      <c r="G139">
        <v>0.77274703272703005</v>
      </c>
      <c r="H139">
        <v>0.14200994043395199</v>
      </c>
      <c r="I139">
        <v>0.26147515038339297</v>
      </c>
      <c r="J139">
        <v>0.237550427985255</v>
      </c>
      <c r="K139">
        <v>0.61522083029709396</v>
      </c>
      <c r="L139">
        <v>14290.0307997646</v>
      </c>
      <c r="M139">
        <v>250</v>
      </c>
      <c r="N139">
        <v>57.387193916169203</v>
      </c>
      <c r="O139">
        <v>57.156483529887403</v>
      </c>
      <c r="P139">
        <v>-0.75006378553840403</v>
      </c>
      <c r="Q139">
        <v>0.314064083660195</v>
      </c>
      <c r="R139">
        <v>0.39504975267598802</v>
      </c>
      <c r="S139" t="s">
        <v>1027</v>
      </c>
      <c r="T139" t="s">
        <v>1774</v>
      </c>
      <c r="U139" t="s">
        <v>1774</v>
      </c>
      <c r="V139" t="s">
        <v>1774</v>
      </c>
      <c r="W139" t="s">
        <v>1911</v>
      </c>
      <c r="X139">
        <v>2</v>
      </c>
      <c r="Y139" t="s">
        <v>2791</v>
      </c>
      <c r="Z139" t="s">
        <v>3589</v>
      </c>
      <c r="AA139">
        <v>0.70649105444348947</v>
      </c>
      <c r="AB139" t="str">
        <f>HYPERLINK("Melting_Curves/meltCurve_E9PNW4_CD59.pdf", "Melting_Curves/meltCurve_E9PNW4_CD59.pdf")</f>
        <v>Melting_Curves/meltCurve_E9PNW4_CD59.pdf</v>
      </c>
    </row>
    <row r="140" spans="1:28" x14ac:dyDescent="0.25">
      <c r="A140" t="s">
        <v>144</v>
      </c>
      <c r="B140">
        <v>0.92982721775210697</v>
      </c>
      <c r="C140">
        <v>0.52741363599740199</v>
      </c>
      <c r="D140">
        <v>0.34019008517805199</v>
      </c>
      <c r="E140">
        <v>1.04202560203037</v>
      </c>
      <c r="F140">
        <v>0.557461594195094</v>
      </c>
      <c r="G140">
        <v>0.47668888963982697</v>
      </c>
      <c r="H140">
        <v>0.11491281209826</v>
      </c>
      <c r="I140">
        <v>0.201224801489887</v>
      </c>
      <c r="J140">
        <v>0.15239745814608299</v>
      </c>
      <c r="K140">
        <v>0.40282243807277801</v>
      </c>
      <c r="L140">
        <v>240.51262257641599</v>
      </c>
      <c r="M140">
        <v>4.5984172931419396</v>
      </c>
      <c r="N140">
        <v>52.303348515892999</v>
      </c>
      <c r="O140">
        <v>44.709855182306399</v>
      </c>
      <c r="P140">
        <v>-2.59217689296268E-2</v>
      </c>
      <c r="Q140">
        <v>0</v>
      </c>
      <c r="R140">
        <v>0.41754612241484101</v>
      </c>
      <c r="S140" t="s">
        <v>1028</v>
      </c>
      <c r="T140" t="s">
        <v>1774</v>
      </c>
      <c r="U140" t="s">
        <v>1774</v>
      </c>
      <c r="V140" t="s">
        <v>1774</v>
      </c>
      <c r="W140" t="s">
        <v>1912</v>
      </c>
      <c r="X140">
        <v>1</v>
      </c>
      <c r="Y140" t="s">
        <v>2792</v>
      </c>
      <c r="Z140" t="s">
        <v>3590</v>
      </c>
      <c r="AA140">
        <v>0.47270640876803621</v>
      </c>
      <c r="AB140" t="str">
        <f>HYPERLINK("Melting_Curves/meltCurve_E9PP36_RPL8.pdf", "Melting_Curves/meltCurve_E9PP36_RPL8.pdf")</f>
        <v>Melting_Curves/meltCurve_E9PP36_RPL8.pdf</v>
      </c>
    </row>
    <row r="141" spans="1:28" x14ac:dyDescent="0.25">
      <c r="A141" t="s">
        <v>145</v>
      </c>
      <c r="B141">
        <v>0.92982721775210697</v>
      </c>
      <c r="C141">
        <v>2.3785829498467601</v>
      </c>
      <c r="D141">
        <v>2.4245871289505998</v>
      </c>
      <c r="E141">
        <v>8.7694136009927597</v>
      </c>
      <c r="F141">
        <v>5.9008857269924802</v>
      </c>
      <c r="G141">
        <v>5.2940871140055101</v>
      </c>
      <c r="H141">
        <v>1.44601890364553</v>
      </c>
      <c r="I141">
        <v>2.4206401045554902</v>
      </c>
      <c r="J141">
        <v>1.62798782362229</v>
      </c>
      <c r="K141">
        <v>4.7545335532976898</v>
      </c>
      <c r="L141">
        <v>1344.956150002</v>
      </c>
      <c r="M141">
        <v>49.602733403525299</v>
      </c>
      <c r="Q141">
        <v>1.5</v>
      </c>
      <c r="R141">
        <v>-0.78151376471206402</v>
      </c>
      <c r="S141" t="s">
        <v>1029</v>
      </c>
      <c r="T141" t="s">
        <v>1774</v>
      </c>
      <c r="U141" t="s">
        <v>1774</v>
      </c>
      <c r="V141" t="s">
        <v>1774</v>
      </c>
      <c r="W141" t="s">
        <v>1913</v>
      </c>
      <c r="X141">
        <v>1</v>
      </c>
      <c r="Y141" t="s">
        <v>2793</v>
      </c>
      <c r="Z141" t="s">
        <v>3591</v>
      </c>
      <c r="AA141">
        <v>1.4999999975716569</v>
      </c>
      <c r="AB141" t="str">
        <f>HYPERLINK("Melting_Curves/meltCurve_E9PQG1_FAIM3.pdf", "Melting_Curves/meltCurve_E9PQG1_FAIM3.pdf")</f>
        <v>Melting_Curves/meltCurve_E9PQG1_FAIM3.pdf</v>
      </c>
    </row>
    <row r="142" spans="1:28" x14ac:dyDescent="0.25">
      <c r="A142" t="s">
        <v>146</v>
      </c>
      <c r="B142">
        <v>0.92982721775210697</v>
      </c>
      <c r="C142">
        <v>1.2722312749189699</v>
      </c>
      <c r="D142">
        <v>0.99080072022115295</v>
      </c>
      <c r="E142">
        <v>6.3333119027198599</v>
      </c>
      <c r="F142">
        <v>4.7138821484484703</v>
      </c>
      <c r="G142">
        <v>4.7823634069637997</v>
      </c>
      <c r="H142">
        <v>1.02777748024541</v>
      </c>
      <c r="I142">
        <v>2.3332301779070099</v>
      </c>
      <c r="J142">
        <v>1.4863960553139399</v>
      </c>
      <c r="K142">
        <v>4.2392235288811202</v>
      </c>
      <c r="L142">
        <v>1943.4677331493799</v>
      </c>
      <c r="M142">
        <v>44.795772194481501</v>
      </c>
      <c r="O142">
        <v>43.298877104880098</v>
      </c>
      <c r="P142">
        <v>0.12932158074488401</v>
      </c>
      <c r="Q142">
        <v>1.5</v>
      </c>
      <c r="R142">
        <v>-0.46233837905187097</v>
      </c>
      <c r="S142" t="s">
        <v>1030</v>
      </c>
      <c r="T142" t="s">
        <v>1774</v>
      </c>
      <c r="U142" t="s">
        <v>1774</v>
      </c>
      <c r="V142" t="s">
        <v>1774</v>
      </c>
      <c r="W142" t="s">
        <v>1914</v>
      </c>
      <c r="X142">
        <v>1</v>
      </c>
      <c r="Y142" t="s">
        <v>2794</v>
      </c>
      <c r="Z142" t="s">
        <v>3592</v>
      </c>
      <c r="AA142">
        <v>1.442094033778629</v>
      </c>
      <c r="AB142" t="str">
        <f>HYPERLINK("Melting_Curves/meltCurve_E9PQQ5_GNPTG.pdf", "Melting_Curves/meltCurve_E9PQQ5_GNPTG.pdf")</f>
        <v>Melting_Curves/meltCurve_E9PQQ5_GNPTG.pdf</v>
      </c>
    </row>
    <row r="143" spans="1:28" x14ac:dyDescent="0.25">
      <c r="A143" t="s">
        <v>147</v>
      </c>
      <c r="B143">
        <v>0.92982721775210697</v>
      </c>
      <c r="C143">
        <v>2.1188274311211299</v>
      </c>
      <c r="D143">
        <v>1.33057638131108</v>
      </c>
      <c r="E143">
        <v>4.3081314803976101</v>
      </c>
      <c r="F143">
        <v>2.5180244861559999</v>
      </c>
      <c r="G143">
        <v>3.6029581462148901</v>
      </c>
      <c r="H143">
        <v>0.93647078475484102</v>
      </c>
      <c r="I143">
        <v>1.4363274670655299</v>
      </c>
      <c r="J143">
        <v>1.17244207323455</v>
      </c>
      <c r="K143">
        <v>3.6448571261236502</v>
      </c>
      <c r="L143">
        <v>10305.9909128659</v>
      </c>
      <c r="M143">
        <v>250</v>
      </c>
      <c r="O143">
        <v>41.2213258265608</v>
      </c>
      <c r="P143">
        <v>0.75810274386878995</v>
      </c>
      <c r="Q143">
        <v>1.5</v>
      </c>
      <c r="R143">
        <v>-0.322087124742715</v>
      </c>
      <c r="S143" t="s">
        <v>1031</v>
      </c>
      <c r="T143" t="s">
        <v>1774</v>
      </c>
      <c r="U143" t="s">
        <v>1774</v>
      </c>
      <c r="V143" t="s">
        <v>1774</v>
      </c>
      <c r="W143" t="s">
        <v>1915</v>
      </c>
      <c r="X143">
        <v>2</v>
      </c>
      <c r="Y143" t="s">
        <v>2795</v>
      </c>
      <c r="Z143" t="s">
        <v>3593</v>
      </c>
      <c r="AA143">
        <v>1.479563209807617</v>
      </c>
      <c r="AB143" t="str">
        <f>HYPERLINK("Melting_Curves/meltCurve_E9PRK8_FTH1.pdf", "Melting_Curves/meltCurve_E9PRK8_FTH1.pdf")</f>
        <v>Melting_Curves/meltCurve_E9PRK8_FTH1.pdf</v>
      </c>
    </row>
    <row r="144" spans="1:28" x14ac:dyDescent="0.25">
      <c r="A144" t="s">
        <v>148</v>
      </c>
      <c r="B144">
        <v>0.92982721775210697</v>
      </c>
      <c r="C144">
        <v>2.1965576093036998</v>
      </c>
      <c r="D144">
        <v>1.89069364645215</v>
      </c>
      <c r="E144">
        <v>7.35285268438742</v>
      </c>
      <c r="F144">
        <v>3.5153276969335301</v>
      </c>
      <c r="G144">
        <v>4.4675600189229003</v>
      </c>
      <c r="H144">
        <v>12.7437119909616</v>
      </c>
      <c r="I144">
        <v>26.432838951825602</v>
      </c>
      <c r="J144">
        <v>20.452398789816801</v>
      </c>
      <c r="K144">
        <v>54.977908834220003</v>
      </c>
      <c r="L144">
        <v>96.976670654762501</v>
      </c>
      <c r="M144">
        <v>26.8518911552957</v>
      </c>
      <c r="Q144">
        <v>1.5</v>
      </c>
      <c r="R144">
        <v>-0.55858679100003905</v>
      </c>
      <c r="S144" t="s">
        <v>1032</v>
      </c>
      <c r="T144" t="s">
        <v>1774</v>
      </c>
      <c r="U144" t="s">
        <v>1774</v>
      </c>
      <c r="V144" t="s">
        <v>1774</v>
      </c>
      <c r="W144" t="s">
        <v>1916</v>
      </c>
      <c r="X144">
        <v>8</v>
      </c>
      <c r="Y144" t="s">
        <v>2796</v>
      </c>
      <c r="Z144" t="s">
        <v>3594</v>
      </c>
      <c r="AA144">
        <v>1.4999999999930449</v>
      </c>
      <c r="AB144" t="str">
        <f>HYPERLINK("Melting_Curves/meltCurve_F2Z2U8_MYH14.pdf", "Melting_Curves/meltCurve_F2Z2U8_MYH14.pdf")</f>
        <v>Melting_Curves/meltCurve_F2Z2U8_MYH14.pdf</v>
      </c>
    </row>
    <row r="145" spans="1:28" x14ac:dyDescent="0.25">
      <c r="A145" t="s">
        <v>149</v>
      </c>
      <c r="B145">
        <v>0.92982721775210697</v>
      </c>
      <c r="C145">
        <v>0.21189934242664299</v>
      </c>
      <c r="D145">
        <v>1.3825998798526999</v>
      </c>
      <c r="E145">
        <v>0.47571257076303403</v>
      </c>
      <c r="F145">
        <v>3.5624939056449301</v>
      </c>
      <c r="G145">
        <v>1.23034986110596</v>
      </c>
      <c r="H145">
        <v>0.31993473489386198</v>
      </c>
      <c r="I145">
        <v>0.59935897588173803</v>
      </c>
      <c r="J145">
        <v>0.460632050215591</v>
      </c>
      <c r="K145">
        <v>1.43497594445231</v>
      </c>
      <c r="L145">
        <v>11130.223540646501</v>
      </c>
      <c r="M145">
        <v>250</v>
      </c>
      <c r="O145">
        <v>44.518063341300298</v>
      </c>
      <c r="P145">
        <v>0.25351241693096399</v>
      </c>
      <c r="Q145">
        <v>1.18057403570988</v>
      </c>
      <c r="R145">
        <v>2.6522887690836199E-2</v>
      </c>
      <c r="S145" t="s">
        <v>1033</v>
      </c>
      <c r="T145" t="s">
        <v>1774</v>
      </c>
      <c r="U145" t="s">
        <v>1774</v>
      </c>
      <c r="V145" t="s">
        <v>1774</v>
      </c>
      <c r="W145" t="s">
        <v>1917</v>
      </c>
      <c r="X145">
        <v>2</v>
      </c>
      <c r="Y145" t="s">
        <v>2797</v>
      </c>
      <c r="Z145" t="s">
        <v>3595</v>
      </c>
      <c r="AA145">
        <v>1.1533480567008829</v>
      </c>
      <c r="AB145" t="str">
        <f>HYPERLINK("Melting_Curves/meltCurve_F5GXS5_APOF.pdf", "Melting_Curves/meltCurve_F5GXS5_APOF.pdf")</f>
        <v>Melting_Curves/meltCurve_F5GXS5_APOF.pdf</v>
      </c>
    </row>
    <row r="146" spans="1:28" x14ac:dyDescent="0.25">
      <c r="A146" t="s">
        <v>150</v>
      </c>
      <c r="B146">
        <v>0.92982721775210697</v>
      </c>
      <c r="C146">
        <v>3.8595683745266101</v>
      </c>
      <c r="D146">
        <v>3.2209052387717798</v>
      </c>
      <c r="E146">
        <v>11.951810833399501</v>
      </c>
      <c r="F146">
        <v>7.2064439443565798</v>
      </c>
      <c r="G146">
        <v>6.7048048221771896</v>
      </c>
      <c r="H146">
        <v>1.7572734818890301</v>
      </c>
      <c r="I146">
        <v>3.1617864670456801</v>
      </c>
      <c r="J146">
        <v>2.5193056979561099</v>
      </c>
      <c r="K146">
        <v>6.7862741092875396</v>
      </c>
      <c r="L146">
        <v>10278.419873852599</v>
      </c>
      <c r="M146">
        <v>250</v>
      </c>
      <c r="O146">
        <v>41.111045820020998</v>
      </c>
      <c r="P146">
        <v>0.76013629377903802</v>
      </c>
      <c r="Q146">
        <v>1.5</v>
      </c>
      <c r="R146">
        <v>-1.09214991663626</v>
      </c>
      <c r="S146" t="s">
        <v>1034</v>
      </c>
      <c r="T146" t="s">
        <v>1774</v>
      </c>
      <c r="U146" t="s">
        <v>1774</v>
      </c>
      <c r="V146" t="s">
        <v>1774</v>
      </c>
      <c r="W146" t="s">
        <v>1918</v>
      </c>
      <c r="X146">
        <v>1</v>
      </c>
      <c r="Y146" t="s">
        <v>2798</v>
      </c>
      <c r="Z146" t="s">
        <v>3596</v>
      </c>
      <c r="AA146">
        <v>1.4814001570964641</v>
      </c>
      <c r="AB146" t="str">
        <f>HYPERLINK("Melting_Curves/meltCurve_F5GZI0_SLC3A2.pdf", "Melting_Curves/meltCurve_F5GZI0_SLC3A2.pdf")</f>
        <v>Melting_Curves/meltCurve_F5GZI0_SLC3A2.pdf</v>
      </c>
    </row>
    <row r="147" spans="1:28" x14ac:dyDescent="0.25">
      <c r="A147" t="s">
        <v>151</v>
      </c>
      <c r="B147">
        <v>0.92982721775210697</v>
      </c>
      <c r="C147">
        <v>2.175309101986</v>
      </c>
      <c r="D147">
        <v>1.6609343421036</v>
      </c>
      <c r="E147">
        <v>5.4848238019209896</v>
      </c>
      <c r="F147">
        <v>3.4428488226538398</v>
      </c>
      <c r="G147">
        <v>2.99740190446113</v>
      </c>
      <c r="H147">
        <v>0.85165389841462802</v>
      </c>
      <c r="I147">
        <v>1.21903851895607</v>
      </c>
      <c r="J147">
        <v>0.83371689796132198</v>
      </c>
      <c r="K147">
        <v>2.7526447657644502</v>
      </c>
      <c r="L147">
        <v>1.0000000000000001E-5</v>
      </c>
      <c r="M147">
        <v>27.9284215018283</v>
      </c>
      <c r="Q147">
        <v>1.5</v>
      </c>
      <c r="R147">
        <v>-0.27249426510635799</v>
      </c>
      <c r="S147" t="s">
        <v>1035</v>
      </c>
      <c r="T147" t="s">
        <v>1774</v>
      </c>
      <c r="U147" t="s">
        <v>1774</v>
      </c>
      <c r="V147" t="s">
        <v>1774</v>
      </c>
      <c r="W147" t="s">
        <v>1919</v>
      </c>
      <c r="X147">
        <v>4</v>
      </c>
      <c r="Y147" t="s">
        <v>2799</v>
      </c>
      <c r="Z147" t="s">
        <v>3597</v>
      </c>
      <c r="AA147">
        <v>1.499999999999629</v>
      </c>
      <c r="AB147" t="str">
        <f>HYPERLINK("Melting_Curves/meltCurve_F5GZZ9_CD163.pdf", "Melting_Curves/meltCurve_F5GZZ9_CD163.pdf")</f>
        <v>Melting_Curves/meltCurve_F5GZZ9_CD163.pdf</v>
      </c>
    </row>
    <row r="148" spans="1:28" x14ac:dyDescent="0.25">
      <c r="A148" t="s">
        <v>152</v>
      </c>
      <c r="B148">
        <v>0.92982721775210697</v>
      </c>
      <c r="C148">
        <v>1.7851194798259999</v>
      </c>
      <c r="D148">
        <v>1.4169438894098401</v>
      </c>
      <c r="E148">
        <v>4.6458941225816197</v>
      </c>
      <c r="F148">
        <v>3.0123687616937702</v>
      </c>
      <c r="G148">
        <v>3.2425187377904998</v>
      </c>
      <c r="H148">
        <v>1.17605950827976</v>
      </c>
      <c r="I148">
        <v>2.00161504547185</v>
      </c>
      <c r="J148">
        <v>1.66572765096373</v>
      </c>
      <c r="K148">
        <v>4.5861792306212799</v>
      </c>
      <c r="L148">
        <v>10322.275984059301</v>
      </c>
      <c r="M148">
        <v>250</v>
      </c>
      <c r="O148">
        <v>41.286461991413098</v>
      </c>
      <c r="P148">
        <v>0.75690671334445303</v>
      </c>
      <c r="Q148">
        <v>1.5</v>
      </c>
      <c r="R148">
        <v>-0.52043346251195499</v>
      </c>
      <c r="S148" t="s">
        <v>1036</v>
      </c>
      <c r="T148" t="s">
        <v>1774</v>
      </c>
      <c r="U148" t="s">
        <v>1774</v>
      </c>
      <c r="V148" t="s">
        <v>1774</v>
      </c>
      <c r="W148" t="s">
        <v>1920</v>
      </c>
      <c r="X148">
        <v>3</v>
      </c>
      <c r="Y148" t="s">
        <v>2800</v>
      </c>
      <c r="Z148" t="s">
        <v>3598</v>
      </c>
      <c r="AA148">
        <v>1.478477891227624</v>
      </c>
      <c r="AB148" t="str">
        <f>HYPERLINK("Melting_Curves/meltCurve_F5H0C8_ENO2.pdf", "Melting_Curves/meltCurve_F5H0C8_ENO2.pdf")</f>
        <v>Melting_Curves/meltCurve_F5H0C8_ENO2.pdf</v>
      </c>
    </row>
    <row r="149" spans="1:28" x14ac:dyDescent="0.25">
      <c r="A149" t="s">
        <v>153</v>
      </c>
      <c r="B149">
        <v>0.92982721775210697</v>
      </c>
      <c r="C149">
        <v>0.61097427077582001</v>
      </c>
      <c r="D149">
        <v>0.35495356775616499</v>
      </c>
      <c r="E149">
        <v>1.0111487982782801</v>
      </c>
      <c r="F149">
        <v>0.596987479092561</v>
      </c>
      <c r="G149">
        <v>0.47033241885439803</v>
      </c>
      <c r="H149">
        <v>0.27281672065010498</v>
      </c>
      <c r="I149">
        <v>0.47571296588833201</v>
      </c>
      <c r="J149">
        <v>0.33877195202418398</v>
      </c>
      <c r="K149">
        <v>1.0245118277418399</v>
      </c>
      <c r="L149">
        <v>2477.6966903163402</v>
      </c>
      <c r="M149">
        <v>60.264986094121497</v>
      </c>
      <c r="O149">
        <v>41.068161807297699</v>
      </c>
      <c r="P149">
        <v>-0.15806077800603099</v>
      </c>
      <c r="Q149">
        <v>0.56915183345758202</v>
      </c>
      <c r="R149">
        <v>0.159827651937759</v>
      </c>
      <c r="S149" t="s">
        <v>1037</v>
      </c>
      <c r="T149" t="s">
        <v>1774</v>
      </c>
      <c r="U149" t="s">
        <v>1774</v>
      </c>
      <c r="V149" t="s">
        <v>1774</v>
      </c>
      <c r="W149" t="s">
        <v>1921</v>
      </c>
      <c r="X149">
        <v>4</v>
      </c>
      <c r="Y149" t="s">
        <v>2801</v>
      </c>
      <c r="Z149" t="s">
        <v>3599</v>
      </c>
      <c r="AA149">
        <v>0.58721619497424682</v>
      </c>
      <c r="AB149" t="str">
        <f>HYPERLINK("Melting_Curves/meltCurve_F5H0W4_BIN2.pdf", "Melting_Curves/meltCurve_F5H0W4_BIN2.pdf")</f>
        <v>Melting_Curves/meltCurve_F5H0W4_BIN2.pdf</v>
      </c>
    </row>
    <row r="150" spans="1:28" x14ac:dyDescent="0.25">
      <c r="A150" t="s">
        <v>154</v>
      </c>
      <c r="B150">
        <v>0.92982721775210697</v>
      </c>
      <c r="C150">
        <v>0.74056442720700999</v>
      </c>
      <c r="D150">
        <v>0.431499191636951</v>
      </c>
      <c r="E150">
        <v>1.29719299936782</v>
      </c>
      <c r="F150">
        <v>0.83788232482104896</v>
      </c>
      <c r="G150">
        <v>0.65659808325028102</v>
      </c>
      <c r="H150">
        <v>0.17888774086380199</v>
      </c>
      <c r="I150">
        <v>0.31030618024400303</v>
      </c>
      <c r="J150">
        <v>0.21074717280197899</v>
      </c>
      <c r="K150">
        <v>0.65526684041037397</v>
      </c>
      <c r="L150">
        <v>345.64429079723101</v>
      </c>
      <c r="M150">
        <v>5.8399765109767703</v>
      </c>
      <c r="N150">
        <v>60.7283401815682</v>
      </c>
      <c r="O150">
        <v>53.354598602231199</v>
      </c>
      <c r="P150">
        <v>-2.5568691705758598E-2</v>
      </c>
      <c r="Q150">
        <v>6.8927348032529201E-2</v>
      </c>
      <c r="R150">
        <v>0.313021498666816</v>
      </c>
      <c r="S150" t="s">
        <v>1038</v>
      </c>
      <c r="T150" t="s">
        <v>1774</v>
      </c>
      <c r="U150" t="s">
        <v>1774</v>
      </c>
      <c r="V150" t="s">
        <v>1774</v>
      </c>
      <c r="W150" t="s">
        <v>1922</v>
      </c>
      <c r="X150">
        <v>2</v>
      </c>
      <c r="Y150" t="s">
        <v>2802</v>
      </c>
      <c r="Z150" t="s">
        <v>3600</v>
      </c>
      <c r="AA150">
        <v>0.64105422326307837</v>
      </c>
      <c r="AB150" t="str">
        <f>HYPERLINK("Melting_Curves/meltCurve_F5H0X8_PDLIM5.pdf", "Melting_Curves/meltCurve_F5H0X8_PDLIM5.pdf")</f>
        <v>Melting_Curves/meltCurve_F5H0X8_PDLIM5.pdf</v>
      </c>
    </row>
    <row r="151" spans="1:28" x14ac:dyDescent="0.25">
      <c r="A151" t="s">
        <v>155</v>
      </c>
      <c r="B151">
        <v>0.92982721775210697</v>
      </c>
      <c r="C151">
        <v>0.78892423788125099</v>
      </c>
      <c r="D151">
        <v>0.53426731653451698</v>
      </c>
      <c r="E151">
        <v>1.65650006124203</v>
      </c>
      <c r="F151">
        <v>1.13056477656859</v>
      </c>
      <c r="G151">
        <v>0.84106536375680796</v>
      </c>
      <c r="H151">
        <v>0.21002801212108599</v>
      </c>
      <c r="I151">
        <v>0.332809601181071</v>
      </c>
      <c r="J151">
        <v>0.25061519120734999</v>
      </c>
      <c r="K151">
        <v>0.75535383676169898</v>
      </c>
      <c r="L151">
        <v>14309.810240790201</v>
      </c>
      <c r="M151">
        <v>250</v>
      </c>
      <c r="N151">
        <v>57.582202018374097</v>
      </c>
      <c r="O151">
        <v>57.235578099833297</v>
      </c>
      <c r="P151">
        <v>-0.66916240335631505</v>
      </c>
      <c r="Q151">
        <v>0.38720164947061803</v>
      </c>
      <c r="R151">
        <v>0.48979263531200301</v>
      </c>
      <c r="S151" t="s">
        <v>1039</v>
      </c>
      <c r="T151" t="s">
        <v>1774</v>
      </c>
      <c r="U151" t="s">
        <v>1774</v>
      </c>
      <c r="V151" t="s">
        <v>1774</v>
      </c>
      <c r="W151" t="s">
        <v>1923</v>
      </c>
      <c r="X151">
        <v>1</v>
      </c>
      <c r="Y151" t="s">
        <v>2803</v>
      </c>
      <c r="Z151" t="s">
        <v>3601</v>
      </c>
      <c r="AA151">
        <v>0.73940248838884159</v>
      </c>
      <c r="AB151" t="str">
        <f>HYPERLINK("Melting_Curves/meltCurve_F5H125_CADM1.pdf", "Melting_Curves/meltCurve_F5H125_CADM1.pdf")</f>
        <v>Melting_Curves/meltCurve_F5H125_CADM1.pdf</v>
      </c>
    </row>
    <row r="152" spans="1:28" x14ac:dyDescent="0.25">
      <c r="A152" t="s">
        <v>156</v>
      </c>
      <c r="B152">
        <v>0.92982721775210697</v>
      </c>
      <c r="C152">
        <v>0.80116371459421398</v>
      </c>
      <c r="D152">
        <v>0.399504182150417</v>
      </c>
      <c r="E152">
        <v>2.2381873715664802</v>
      </c>
      <c r="F152">
        <v>1.5116593435234</v>
      </c>
      <c r="G152">
        <v>1.6806241585324899</v>
      </c>
      <c r="H152">
        <v>0.37183121486771897</v>
      </c>
      <c r="I152">
        <v>0.57695758759320004</v>
      </c>
      <c r="J152">
        <v>0.66472080009117396</v>
      </c>
      <c r="K152">
        <v>1.1627957607100501</v>
      </c>
      <c r="L152">
        <v>2864.9152608125501</v>
      </c>
      <c r="M152">
        <v>48.183470804498803</v>
      </c>
      <c r="O152">
        <v>59.356318451731703</v>
      </c>
      <c r="P152">
        <v>-5.7787798004064299E-2</v>
      </c>
      <c r="Q152">
        <v>0.71524944647053701</v>
      </c>
      <c r="R152">
        <v>7.8696102699772105E-2</v>
      </c>
      <c r="S152" t="s">
        <v>1040</v>
      </c>
      <c r="T152" t="s">
        <v>1774</v>
      </c>
      <c r="U152" t="s">
        <v>1774</v>
      </c>
      <c r="V152" t="s">
        <v>1774</v>
      </c>
      <c r="W152" t="s">
        <v>1924</v>
      </c>
      <c r="X152">
        <v>1</v>
      </c>
      <c r="Y152" t="s">
        <v>2804</v>
      </c>
      <c r="Z152" t="s">
        <v>3602</v>
      </c>
      <c r="AA152">
        <v>0.90073556621687156</v>
      </c>
      <c r="AB152" t="str">
        <f>HYPERLINK("Melting_Curves/meltCurve_F5H182_PSMD9.pdf", "Melting_Curves/meltCurve_F5H182_PSMD9.pdf")</f>
        <v>Melting_Curves/meltCurve_F5H182_PSMD9.pdf</v>
      </c>
    </row>
    <row r="153" spans="1:28" x14ac:dyDescent="0.25">
      <c r="A153" t="s">
        <v>157</v>
      </c>
      <c r="B153">
        <v>0.92982721775210697</v>
      </c>
      <c r="C153">
        <v>1.5936357244197099</v>
      </c>
      <c r="D153">
        <v>1.1865756135009999</v>
      </c>
      <c r="E153">
        <v>4.8732307723374202</v>
      </c>
      <c r="F153">
        <v>3.46019971004604</v>
      </c>
      <c r="G153">
        <v>3.11309676690089</v>
      </c>
      <c r="H153">
        <v>2.40619513347758</v>
      </c>
      <c r="I153">
        <v>4.3876525910840698</v>
      </c>
      <c r="J153">
        <v>3.0901567750444499</v>
      </c>
      <c r="K153">
        <v>8.5865837020335398</v>
      </c>
      <c r="L153">
        <v>10348.731633958099</v>
      </c>
      <c r="M153">
        <v>250</v>
      </c>
      <c r="O153">
        <v>41.392276193436302</v>
      </c>
      <c r="P153">
        <v>0.75497174586757299</v>
      </c>
      <c r="Q153">
        <v>1.5</v>
      </c>
      <c r="R153">
        <v>-0.75609952816094805</v>
      </c>
      <c r="S153" t="s">
        <v>1041</v>
      </c>
      <c r="T153" t="s">
        <v>1774</v>
      </c>
      <c r="U153" t="s">
        <v>1774</v>
      </c>
      <c r="V153" t="s">
        <v>1774</v>
      </c>
      <c r="W153" t="s">
        <v>1925</v>
      </c>
      <c r="X153">
        <v>2</v>
      </c>
      <c r="Y153" t="s">
        <v>2805</v>
      </c>
      <c r="Z153" t="s">
        <v>3603</v>
      </c>
      <c r="AA153">
        <v>1.4767144824531591</v>
      </c>
      <c r="AB153" t="str">
        <f>HYPERLINK("Melting_Curves/meltCurve_F5H1S8_MLEC.pdf", "Melting_Curves/meltCurve_F5H1S8_MLEC.pdf")</f>
        <v>Melting_Curves/meltCurve_F5H1S8_MLEC.pdf</v>
      </c>
    </row>
    <row r="154" spans="1:28" x14ac:dyDescent="0.25">
      <c r="A154" t="s">
        <v>158</v>
      </c>
      <c r="B154">
        <v>0.92982721775210697</v>
      </c>
      <c r="C154">
        <v>1.45820387229402</v>
      </c>
      <c r="D154">
        <v>1.19842507979998</v>
      </c>
      <c r="E154">
        <v>5.0268273071121099</v>
      </c>
      <c r="F154">
        <v>3.0019697152740701</v>
      </c>
      <c r="G154">
        <v>3.0639603836395599</v>
      </c>
      <c r="H154">
        <v>0.57360782527327503</v>
      </c>
      <c r="I154">
        <v>1.00119331260959</v>
      </c>
      <c r="J154">
        <v>0.79165299611353801</v>
      </c>
      <c r="K154">
        <v>1.9937572496701199</v>
      </c>
      <c r="L154">
        <v>10622.2745566755</v>
      </c>
      <c r="M154">
        <v>250</v>
      </c>
      <c r="O154">
        <v>42.486379316404403</v>
      </c>
      <c r="P154">
        <v>0.73552984792917397</v>
      </c>
      <c r="Q154">
        <v>1.5</v>
      </c>
      <c r="R154">
        <v>-7.3669594515196599E-2</v>
      </c>
      <c r="S154" t="s">
        <v>1042</v>
      </c>
      <c r="T154" t="s">
        <v>1774</v>
      </c>
      <c r="U154" t="s">
        <v>1774</v>
      </c>
      <c r="V154" t="s">
        <v>1774</v>
      </c>
      <c r="W154" t="s">
        <v>1926</v>
      </c>
      <c r="X154">
        <v>1</v>
      </c>
      <c r="Y154" t="s">
        <v>2806</v>
      </c>
      <c r="Z154" t="s">
        <v>3604</v>
      </c>
      <c r="AA154">
        <v>1.458477745265149</v>
      </c>
      <c r="AB154" t="str">
        <f>HYPERLINK("Melting_Curves/meltCurve_F5H386_LPO.pdf", "Melting_Curves/meltCurve_F5H386_LPO.pdf")</f>
        <v>Melting_Curves/meltCurve_F5H386_LPO.pdf</v>
      </c>
    </row>
    <row r="155" spans="1:28" x14ac:dyDescent="0.25">
      <c r="A155" t="s">
        <v>159</v>
      </c>
      <c r="B155">
        <v>0.92982721775210697</v>
      </c>
      <c r="C155">
        <v>1.6759712465632901</v>
      </c>
      <c r="D155">
        <v>1.61356749445721</v>
      </c>
      <c r="E155">
        <v>5.0112543795750497</v>
      </c>
      <c r="F155">
        <v>3.8218929115131499</v>
      </c>
      <c r="G155">
        <v>3.7557989519475798</v>
      </c>
      <c r="H155">
        <v>1.52164343600878</v>
      </c>
      <c r="I155">
        <v>2.2485387152601199</v>
      </c>
      <c r="J155">
        <v>1.9749812208759101</v>
      </c>
      <c r="K155">
        <v>5.3039107724570798</v>
      </c>
      <c r="S155" t="s">
        <v>1043</v>
      </c>
      <c r="T155" t="s">
        <v>1774</v>
      </c>
      <c r="U155" t="s">
        <v>1775</v>
      </c>
      <c r="V155" t="s">
        <v>1774</v>
      </c>
      <c r="W155" t="s">
        <v>1927</v>
      </c>
      <c r="X155">
        <v>3</v>
      </c>
      <c r="Y155" t="s">
        <v>2807</v>
      </c>
      <c r="Z155" t="s">
        <v>3605</v>
      </c>
      <c r="AB155" t="str">
        <f>HYPERLINK("Melting_Curves/meltCurve_F5H3P3_ARHGDIB.pdf", "Melting_Curves/meltCurve_F5H3P3_ARHGDIB.pdf")</f>
        <v>Melting_Curves/meltCurve_F5H3P3_ARHGDIB.pdf</v>
      </c>
    </row>
    <row r="156" spans="1:28" x14ac:dyDescent="0.25">
      <c r="A156" t="s">
        <v>160</v>
      </c>
      <c r="B156">
        <v>0.92982721775210697</v>
      </c>
      <c r="C156">
        <v>1.54816238050894</v>
      </c>
      <c r="D156">
        <v>1.3975954936522299</v>
      </c>
      <c r="E156">
        <v>4.7536583025439798</v>
      </c>
      <c r="F156">
        <v>3.7226086242635499</v>
      </c>
      <c r="G156">
        <v>3.5768046134042999</v>
      </c>
      <c r="H156">
        <v>1.78776720332256</v>
      </c>
      <c r="I156">
        <v>3.3068986206883499</v>
      </c>
      <c r="J156">
        <v>2.4450928799941298</v>
      </c>
      <c r="K156">
        <v>6.59803591535786</v>
      </c>
      <c r="L156">
        <v>10359.0374620762</v>
      </c>
      <c r="M156">
        <v>250</v>
      </c>
      <c r="O156">
        <v>41.433512266891</v>
      </c>
      <c r="P156">
        <v>0.75422065070226896</v>
      </c>
      <c r="Q156">
        <v>1.5</v>
      </c>
      <c r="R156">
        <v>-0.80768521614896005</v>
      </c>
      <c r="S156" t="s">
        <v>1044</v>
      </c>
      <c r="T156" t="s">
        <v>1774</v>
      </c>
      <c r="U156" t="s">
        <v>1774</v>
      </c>
      <c r="V156" t="s">
        <v>1774</v>
      </c>
      <c r="W156" t="s">
        <v>1928</v>
      </c>
      <c r="X156">
        <v>4</v>
      </c>
      <c r="Y156" t="s">
        <v>2808</v>
      </c>
      <c r="Z156" t="s">
        <v>3606</v>
      </c>
      <c r="AA156">
        <v>1.4760274863768239</v>
      </c>
      <c r="AB156" t="str">
        <f>HYPERLINK("Melting_Curves/meltCurve_F5H3P5_ACTR3.pdf", "Melting_Curves/meltCurve_F5H3P5_ACTR3.pdf")</f>
        <v>Melting_Curves/meltCurve_F5H3P5_ACTR3.pdf</v>
      </c>
    </row>
    <row r="157" spans="1:28" x14ac:dyDescent="0.25">
      <c r="A157" t="s">
        <v>161</v>
      </c>
      <c r="B157">
        <v>0.92982721775210697</v>
      </c>
      <c r="C157">
        <v>4.6137663904056696</v>
      </c>
      <c r="D157">
        <v>2.93661354270212</v>
      </c>
      <c r="E157">
        <v>14.3071646333259</v>
      </c>
      <c r="F157">
        <v>10.6288720592931</v>
      </c>
      <c r="G157">
        <v>7.8090543272789699</v>
      </c>
      <c r="H157">
        <v>3.5811025567707602</v>
      </c>
      <c r="I157">
        <v>6.1197081762541998</v>
      </c>
      <c r="J157">
        <v>4.6002219826700301</v>
      </c>
      <c r="K157">
        <v>10.815292208191799</v>
      </c>
      <c r="S157" t="s">
        <v>1045</v>
      </c>
      <c r="T157" t="s">
        <v>1774</v>
      </c>
      <c r="U157" t="s">
        <v>1775</v>
      </c>
      <c r="V157" t="s">
        <v>1774</v>
      </c>
      <c r="W157" t="s">
        <v>1929</v>
      </c>
      <c r="X157">
        <v>2</v>
      </c>
      <c r="Y157" t="s">
        <v>2809</v>
      </c>
      <c r="Z157" t="s">
        <v>3607</v>
      </c>
      <c r="AB157" t="str">
        <f>HYPERLINK("Melting_Curves/meltCurve_F5H4R7_KPNB1.pdf", "Melting_Curves/meltCurve_F5H4R7_KPNB1.pdf")</f>
        <v>Melting_Curves/meltCurve_F5H4R7_KPNB1.pdf</v>
      </c>
    </row>
    <row r="158" spans="1:28" x14ac:dyDescent="0.25">
      <c r="A158" t="s">
        <v>162</v>
      </c>
      <c r="B158">
        <v>0.92982721775210697</v>
      </c>
      <c r="C158">
        <v>1.8494297788942999</v>
      </c>
      <c r="D158">
        <v>1.0894236102571</v>
      </c>
      <c r="E158">
        <v>3.70343915118332</v>
      </c>
      <c r="F158">
        <v>3.1556947442947401</v>
      </c>
      <c r="G158">
        <v>2.7896452717767102</v>
      </c>
      <c r="H158">
        <v>0.91048120999579196</v>
      </c>
      <c r="I158">
        <v>1.3680618263183399</v>
      </c>
      <c r="J158">
        <v>1.0933485337859401</v>
      </c>
      <c r="K158">
        <v>3.4325966551152201</v>
      </c>
      <c r="L158">
        <v>10318.023910694201</v>
      </c>
      <c r="M158">
        <v>250</v>
      </c>
      <c r="O158">
        <v>41.269454481158299</v>
      </c>
      <c r="P158">
        <v>0.75721863575410597</v>
      </c>
      <c r="Q158">
        <v>1.5</v>
      </c>
      <c r="R158">
        <v>-0.22215372525579899</v>
      </c>
      <c r="S158" t="s">
        <v>1046</v>
      </c>
      <c r="T158" t="s">
        <v>1774</v>
      </c>
      <c r="U158" t="s">
        <v>1774</v>
      </c>
      <c r="V158" t="s">
        <v>1774</v>
      </c>
      <c r="W158" t="s">
        <v>1930</v>
      </c>
      <c r="X158">
        <v>1</v>
      </c>
      <c r="Y158" t="s">
        <v>2810</v>
      </c>
      <c r="Z158" t="s">
        <v>3608</v>
      </c>
      <c r="AA158">
        <v>1.4787612862509469</v>
      </c>
      <c r="AB158" t="str">
        <f>HYPERLINK("Melting_Curves/meltCurve_F5H520_LAMB2.pdf", "Melting_Curves/meltCurve_F5H520_LAMB2.pdf")</f>
        <v>Melting_Curves/meltCurve_F5H520_LAMB2.pdf</v>
      </c>
    </row>
    <row r="159" spans="1:28" x14ac:dyDescent="0.25">
      <c r="A159" t="s">
        <v>163</v>
      </c>
      <c r="B159">
        <v>0.92982721775210697</v>
      </c>
      <c r="C159">
        <v>1.1050780044339501</v>
      </c>
      <c r="D159">
        <v>0.730436633855715</v>
      </c>
      <c r="E159">
        <v>2.8089457238219699</v>
      </c>
      <c r="F159">
        <v>1.8648685490749699</v>
      </c>
      <c r="G159">
        <v>1.94146975292839</v>
      </c>
      <c r="H159">
        <v>0.88835764306984799</v>
      </c>
      <c r="I159">
        <v>1.9912666083906101</v>
      </c>
      <c r="J159">
        <v>1.4376543414337799</v>
      </c>
      <c r="K159">
        <v>3.6495578164320399</v>
      </c>
      <c r="L159">
        <v>11943.0050362539</v>
      </c>
      <c r="M159">
        <v>250</v>
      </c>
      <c r="O159">
        <v>47.768963173577603</v>
      </c>
      <c r="P159">
        <v>0.65419046258596802</v>
      </c>
      <c r="Q159">
        <v>1.5</v>
      </c>
      <c r="R159">
        <v>5.5559929329863797E-2</v>
      </c>
      <c r="S159" t="s">
        <v>1047</v>
      </c>
      <c r="T159" t="s">
        <v>1774</v>
      </c>
      <c r="U159" t="s">
        <v>1774</v>
      </c>
      <c r="V159" t="s">
        <v>1774</v>
      </c>
      <c r="W159" t="s">
        <v>1931</v>
      </c>
      <c r="X159">
        <v>12</v>
      </c>
      <c r="Y159" t="s">
        <v>2811</v>
      </c>
      <c r="Z159" t="s">
        <v>3609</v>
      </c>
      <c r="AA159">
        <v>1.3704244113404811</v>
      </c>
      <c r="AB159" t="str">
        <f>HYPERLINK("Melting_Curves/meltCurve_F5H5D3_TUBA1C.pdf", "Melting_Curves/meltCurve_F5H5D3_TUBA1C.pdf")</f>
        <v>Melting_Curves/meltCurve_F5H5D3_TUBA1C.pdf</v>
      </c>
    </row>
    <row r="160" spans="1:28" x14ac:dyDescent="0.25">
      <c r="A160" t="s">
        <v>164</v>
      </c>
      <c r="B160">
        <v>0.92982721775210697</v>
      </c>
      <c r="C160">
        <v>1.2760765351088701</v>
      </c>
      <c r="D160">
        <v>1.0457970237644101</v>
      </c>
      <c r="E160">
        <v>5.2056869744118801</v>
      </c>
      <c r="F160">
        <v>2.6226940213277499</v>
      </c>
      <c r="G160">
        <v>2.9382552002824598</v>
      </c>
      <c r="H160">
        <v>0.374653784943971</v>
      </c>
      <c r="I160">
        <v>0.90755578039376705</v>
      </c>
      <c r="J160">
        <v>0.789549933754634</v>
      </c>
      <c r="K160">
        <v>1.8108605085</v>
      </c>
      <c r="L160">
        <v>1855.87808724707</v>
      </c>
      <c r="M160">
        <v>42.817437155189502</v>
      </c>
      <c r="O160">
        <v>43.249752661394297</v>
      </c>
      <c r="P160">
        <v>0.123750721805494</v>
      </c>
      <c r="Q160">
        <v>1.5</v>
      </c>
      <c r="R160">
        <v>-2.4124934318553198E-2</v>
      </c>
      <c r="S160" t="s">
        <v>1048</v>
      </c>
      <c r="T160" t="s">
        <v>1774</v>
      </c>
      <c r="U160" t="s">
        <v>1774</v>
      </c>
      <c r="V160" t="s">
        <v>1774</v>
      </c>
      <c r="W160" t="s">
        <v>1932</v>
      </c>
      <c r="X160">
        <v>4</v>
      </c>
      <c r="Y160" t="s">
        <v>2812</v>
      </c>
      <c r="Z160" t="s">
        <v>3610</v>
      </c>
      <c r="AA160">
        <v>1.4425816369171791</v>
      </c>
      <c r="AB160" t="str">
        <f>HYPERLINK("Melting_Curves/meltCurve_F5H6I0_B2M.pdf", "Melting_Curves/meltCurve_F5H6I0_B2M.pdf")</f>
        <v>Melting_Curves/meltCurve_F5H6I0_B2M.pdf</v>
      </c>
    </row>
    <row r="161" spans="1:28" x14ac:dyDescent="0.25">
      <c r="A161" t="s">
        <v>165</v>
      </c>
      <c r="B161">
        <v>0.92982721775210697</v>
      </c>
      <c r="C161">
        <v>2.1563034201663598</v>
      </c>
      <c r="D161">
        <v>1.93539586053233</v>
      </c>
      <c r="E161">
        <v>6.0837282409436897</v>
      </c>
      <c r="F161">
        <v>4.2550987135986302</v>
      </c>
      <c r="G161">
        <v>3.8273681918647702</v>
      </c>
      <c r="H161">
        <v>1.95561407059898</v>
      </c>
      <c r="I161">
        <v>3.2695717670667102</v>
      </c>
      <c r="J161">
        <v>2.7182759842533</v>
      </c>
      <c r="K161">
        <v>8.1836102765815806</v>
      </c>
      <c r="S161" t="s">
        <v>1049</v>
      </c>
      <c r="T161" t="s">
        <v>1774</v>
      </c>
      <c r="U161" t="s">
        <v>1775</v>
      </c>
      <c r="V161" t="s">
        <v>1774</v>
      </c>
      <c r="W161" t="s">
        <v>1933</v>
      </c>
      <c r="X161">
        <v>2</v>
      </c>
      <c r="Y161" t="s">
        <v>2813</v>
      </c>
      <c r="Z161" t="s">
        <v>3611</v>
      </c>
      <c r="AB161" t="str">
        <f>HYPERLINK("Melting_Curves/meltCurve_F5H6X6_GANAB.pdf", "Melting_Curves/meltCurve_F5H6X6_GANAB.pdf")</f>
        <v>Melting_Curves/meltCurve_F5H6X6_GANAB.pdf</v>
      </c>
    </row>
    <row r="162" spans="1:28" x14ac:dyDescent="0.25">
      <c r="A162" t="s">
        <v>166</v>
      </c>
      <c r="B162">
        <v>0.92982721775210697</v>
      </c>
      <c r="C162">
        <v>0.89988258151949596</v>
      </c>
      <c r="D162">
        <v>0.58121866292562596</v>
      </c>
      <c r="E162">
        <v>1.4428374699470601</v>
      </c>
      <c r="F162">
        <v>0.92240639308354599</v>
      </c>
      <c r="G162">
        <v>0.70155039117310403</v>
      </c>
      <c r="H162">
        <v>0.351549689175433</v>
      </c>
      <c r="I162">
        <v>0.58822694587770097</v>
      </c>
      <c r="J162">
        <v>0.45055588282160802</v>
      </c>
      <c r="K162">
        <v>1.2640315409605101</v>
      </c>
      <c r="L162">
        <v>13312.267688252399</v>
      </c>
      <c r="M162">
        <v>250</v>
      </c>
      <c r="O162">
        <v>53.245663181339303</v>
      </c>
      <c r="P162">
        <v>-0.38596702000586203</v>
      </c>
      <c r="Q162">
        <v>0.67118288134075599</v>
      </c>
      <c r="R162">
        <v>0.180683062592222</v>
      </c>
      <c r="S162" t="s">
        <v>1050</v>
      </c>
      <c r="T162" t="s">
        <v>1774</v>
      </c>
      <c r="U162" t="s">
        <v>1774</v>
      </c>
      <c r="V162" t="s">
        <v>1774</v>
      </c>
      <c r="W162" t="s">
        <v>1934</v>
      </c>
      <c r="X162">
        <v>8</v>
      </c>
      <c r="Y162" t="s">
        <v>2814</v>
      </c>
      <c r="Z162" t="s">
        <v>3612</v>
      </c>
      <c r="AA162">
        <v>0.81643098538871373</v>
      </c>
      <c r="AB162" t="str">
        <f>HYPERLINK("Melting_Curves/meltCurve_F5H7S3_TPM1.pdf", "Melting_Curves/meltCurve_F5H7S3_TPM1.pdf")</f>
        <v>Melting_Curves/meltCurve_F5H7S3_TPM1.pdf</v>
      </c>
    </row>
    <row r="163" spans="1:28" x14ac:dyDescent="0.25">
      <c r="A163" t="s">
        <v>167</v>
      </c>
      <c r="B163">
        <v>0.92982721775210697</v>
      </c>
      <c r="C163">
        <v>2.3805183687907601</v>
      </c>
      <c r="D163">
        <v>1.7020001968469201</v>
      </c>
      <c r="E163">
        <v>7.5894179739044096</v>
      </c>
      <c r="F163">
        <v>5.3393768260850196</v>
      </c>
      <c r="G163">
        <v>5.2387965174870699</v>
      </c>
      <c r="H163">
        <v>3.8420690341302501</v>
      </c>
      <c r="I163">
        <v>6.2491515372751198</v>
      </c>
      <c r="J163">
        <v>5.12888086553055</v>
      </c>
      <c r="K163">
        <v>12.8236951787427</v>
      </c>
      <c r="L163">
        <v>10298.8653863483</v>
      </c>
      <c r="M163">
        <v>250</v>
      </c>
      <c r="O163">
        <v>41.192848575456203</v>
      </c>
      <c r="P163">
        <v>0.75862725235416495</v>
      </c>
      <c r="Q163">
        <v>1.5</v>
      </c>
      <c r="R163">
        <v>-1.24472605128916</v>
      </c>
      <c r="S163" t="s">
        <v>1051</v>
      </c>
      <c r="T163" t="s">
        <v>1774</v>
      </c>
      <c r="U163" t="s">
        <v>1774</v>
      </c>
      <c r="V163" t="s">
        <v>1774</v>
      </c>
      <c r="W163" t="s">
        <v>1935</v>
      </c>
      <c r="X163">
        <v>2</v>
      </c>
      <c r="Y163" t="s">
        <v>2815</v>
      </c>
      <c r="Z163" t="s">
        <v>3613</v>
      </c>
      <c r="AA163">
        <v>1.480038030648793</v>
      </c>
      <c r="AB163" t="str">
        <f>HYPERLINK("Melting_Curves/meltCurve_F5H7S7_IQGAP2.pdf", "Melting_Curves/meltCurve_F5H7S7_IQGAP2.pdf")</f>
        <v>Melting_Curves/meltCurve_F5H7S7_IQGAP2.pdf</v>
      </c>
    </row>
    <row r="164" spans="1:28" x14ac:dyDescent="0.25">
      <c r="A164" t="s">
        <v>168</v>
      </c>
      <c r="B164">
        <v>0.92982721775210697</v>
      </c>
      <c r="C164">
        <v>2.0370153795626802</v>
      </c>
      <c r="D164">
        <v>1.5561139222406699</v>
      </c>
      <c r="E164">
        <v>7.5844188829565198</v>
      </c>
      <c r="F164">
        <v>3.3846918573132498</v>
      </c>
      <c r="G164">
        <v>4.6082123564016904</v>
      </c>
      <c r="H164">
        <v>1.5084176166052801</v>
      </c>
      <c r="I164">
        <v>2.5897536613111298</v>
      </c>
      <c r="J164">
        <v>2.1649265837046299</v>
      </c>
      <c r="K164">
        <v>5.1063273932850501</v>
      </c>
      <c r="L164">
        <v>1006.03092734521</v>
      </c>
      <c r="M164">
        <v>39.790321194594803</v>
      </c>
      <c r="Q164">
        <v>1.5</v>
      </c>
      <c r="R164">
        <v>-0.70711851826946404</v>
      </c>
      <c r="S164" t="s">
        <v>1052</v>
      </c>
      <c r="T164" t="s">
        <v>1774</v>
      </c>
      <c r="U164" t="s">
        <v>1774</v>
      </c>
      <c r="V164" t="s">
        <v>1774</v>
      </c>
      <c r="W164" t="s">
        <v>1936</v>
      </c>
      <c r="X164">
        <v>2</v>
      </c>
      <c r="Y164" t="s">
        <v>2816</v>
      </c>
      <c r="Z164" t="s">
        <v>3614</v>
      </c>
      <c r="AA164">
        <v>1.4999999873163681</v>
      </c>
      <c r="AB164" t="str">
        <f>HYPERLINK("Melting_Curves/meltCurve_F5H7U0_PGD.pdf", "Melting_Curves/meltCurve_F5H7U0_PGD.pdf")</f>
        <v>Melting_Curves/meltCurve_F5H7U0_PGD.pdf</v>
      </c>
    </row>
    <row r="165" spans="1:28" x14ac:dyDescent="0.25">
      <c r="A165" t="s">
        <v>169</v>
      </c>
      <c r="B165">
        <v>0.92982721775210697</v>
      </c>
      <c r="C165">
        <v>1.2399009585184999</v>
      </c>
      <c r="D165">
        <v>1.4460553179681801</v>
      </c>
      <c r="E165">
        <v>6.5549108696445604</v>
      </c>
      <c r="F165">
        <v>2.2336226131928401</v>
      </c>
      <c r="G165">
        <v>2.7502203095978501</v>
      </c>
      <c r="H165">
        <v>0.83153275046053099</v>
      </c>
      <c r="I165">
        <v>1.6467361164422101</v>
      </c>
      <c r="J165">
        <v>1.4567795794992799</v>
      </c>
      <c r="K165">
        <v>3.17906189984698</v>
      </c>
      <c r="L165">
        <v>3882.73889465307</v>
      </c>
      <c r="M165">
        <v>90.419364054563403</v>
      </c>
      <c r="O165">
        <v>42.920475558934697</v>
      </c>
      <c r="P165">
        <v>0.263334110407202</v>
      </c>
      <c r="Q165">
        <v>1.5</v>
      </c>
      <c r="R165">
        <v>-0.18788855979177099</v>
      </c>
      <c r="S165" t="s">
        <v>1053</v>
      </c>
      <c r="T165" t="s">
        <v>1774</v>
      </c>
      <c r="U165" t="s">
        <v>1774</v>
      </c>
      <c r="V165" t="s">
        <v>1774</v>
      </c>
      <c r="W165" t="s">
        <v>1937</v>
      </c>
      <c r="X165">
        <v>3</v>
      </c>
      <c r="Y165" t="s">
        <v>2817</v>
      </c>
      <c r="Z165" t="s">
        <v>3615</v>
      </c>
      <c r="AA165">
        <v>1.450678586348217</v>
      </c>
      <c r="AB165" t="str">
        <f>HYPERLINK("Melting_Curves/meltCurve_F5H7V9_TNC.pdf", "Melting_Curves/meltCurve_F5H7V9_TNC.pdf")</f>
        <v>Melting_Curves/meltCurve_F5H7V9_TNC.pdf</v>
      </c>
    </row>
    <row r="166" spans="1:28" x14ac:dyDescent="0.25">
      <c r="A166" t="s">
        <v>170</v>
      </c>
      <c r="B166">
        <v>0.92982721775210697</v>
      </c>
      <c r="C166">
        <v>1.47128807662588</v>
      </c>
      <c r="D166">
        <v>1.1087409966833099</v>
      </c>
      <c r="E166">
        <v>4.9659938688060796</v>
      </c>
      <c r="F166">
        <v>3.2705009017315398</v>
      </c>
      <c r="G166">
        <v>3.1168821454772302</v>
      </c>
      <c r="H166">
        <v>0.815577149266975</v>
      </c>
      <c r="I166">
        <v>1.25027244801974</v>
      </c>
      <c r="J166">
        <v>0.99264043875672103</v>
      </c>
      <c r="K166">
        <v>2.4203621012149399</v>
      </c>
      <c r="S166" t="s">
        <v>1054</v>
      </c>
      <c r="T166" t="s">
        <v>1774</v>
      </c>
      <c r="U166" t="s">
        <v>1775</v>
      </c>
      <c r="V166" t="s">
        <v>1774</v>
      </c>
      <c r="W166" t="s">
        <v>1938</v>
      </c>
      <c r="X166">
        <v>2</v>
      </c>
      <c r="Y166" t="s">
        <v>2818</v>
      </c>
      <c r="Z166" t="s">
        <v>3616</v>
      </c>
      <c r="AB166" t="str">
        <f>HYPERLINK("Melting_Curves/meltCurve_F5H8B0_F7.pdf", "Melting_Curves/meltCurve_F5H8B0_F7.pdf")</f>
        <v>Melting_Curves/meltCurve_F5H8B0_F7.pdf</v>
      </c>
    </row>
    <row r="167" spans="1:28" x14ac:dyDescent="0.25">
      <c r="A167" t="s">
        <v>171</v>
      </c>
      <c r="B167">
        <v>0.92982721775210697</v>
      </c>
      <c r="C167">
        <v>1.0906305481439</v>
      </c>
      <c r="D167">
        <v>0.66483976298887504</v>
      </c>
      <c r="E167">
        <v>2.1323482274796799</v>
      </c>
      <c r="F167">
        <v>1.5327537504736799</v>
      </c>
      <c r="G167">
        <v>1.1746740267179501</v>
      </c>
      <c r="H167">
        <v>1.05704728647199</v>
      </c>
      <c r="I167">
        <v>2.1268923925402698</v>
      </c>
      <c r="J167">
        <v>1.4922440592511901</v>
      </c>
      <c r="K167">
        <v>3.8086473503409199</v>
      </c>
      <c r="L167">
        <v>11965.2887604733</v>
      </c>
      <c r="M167">
        <v>250</v>
      </c>
      <c r="O167">
        <v>47.858092259007499</v>
      </c>
      <c r="P167">
        <v>0.65297212175472097</v>
      </c>
      <c r="Q167">
        <v>1.5</v>
      </c>
      <c r="R167">
        <v>0.12811749215035401</v>
      </c>
      <c r="S167" t="s">
        <v>1055</v>
      </c>
      <c r="T167" t="s">
        <v>1774</v>
      </c>
      <c r="U167" t="s">
        <v>1774</v>
      </c>
      <c r="V167" t="s">
        <v>1774</v>
      </c>
      <c r="W167" t="s">
        <v>1939</v>
      </c>
      <c r="X167">
        <v>2</v>
      </c>
      <c r="Y167" t="s">
        <v>2819</v>
      </c>
      <c r="Z167" t="s">
        <v>3617</v>
      </c>
      <c r="AA167">
        <v>1.3689387515106719</v>
      </c>
      <c r="AB167" t="str">
        <f>HYPERLINK("Melting_Curves/meltCurve_F6VVT6_SELP.pdf", "Melting_Curves/meltCurve_F6VVT6_SELP.pdf")</f>
        <v>Melting_Curves/meltCurve_F6VVT6_SELP.pdf</v>
      </c>
    </row>
    <row r="168" spans="1:28" x14ac:dyDescent="0.25">
      <c r="A168" t="s">
        <v>172</v>
      </c>
      <c r="B168">
        <v>0.92982721775210697</v>
      </c>
      <c r="C168">
        <v>1.4135583097471001</v>
      </c>
      <c r="D168">
        <v>1.3001171643945499</v>
      </c>
      <c r="E168">
        <v>5.2266920356239996</v>
      </c>
      <c r="F168">
        <v>2.8017404102067598</v>
      </c>
      <c r="G168">
        <v>3.18186749908587</v>
      </c>
      <c r="H168">
        <v>1.3844552205152101</v>
      </c>
      <c r="I168">
        <v>2.6856260225859998</v>
      </c>
      <c r="J168">
        <v>2.1214394201454398</v>
      </c>
      <c r="K168">
        <v>6.2389882114883903</v>
      </c>
      <c r="L168">
        <v>9941.3047186825297</v>
      </c>
      <c r="M168">
        <v>233.297374658998</v>
      </c>
      <c r="O168">
        <v>42.609014625249202</v>
      </c>
      <c r="P168">
        <v>0.68441299205371797</v>
      </c>
      <c r="Q168">
        <v>1.5</v>
      </c>
      <c r="R168">
        <v>-0.52805731576201798</v>
      </c>
      <c r="S168" t="s">
        <v>1056</v>
      </c>
      <c r="T168" t="s">
        <v>1774</v>
      </c>
      <c r="U168" t="s">
        <v>1774</v>
      </c>
      <c r="V168" t="s">
        <v>1774</v>
      </c>
      <c r="W168" t="s">
        <v>1940</v>
      </c>
      <c r="X168">
        <v>1</v>
      </c>
      <c r="Y168" t="s">
        <v>2820</v>
      </c>
      <c r="Z168" t="s">
        <v>3618</v>
      </c>
      <c r="AA168">
        <v>1.4564210845482231</v>
      </c>
      <c r="AB168" t="str">
        <f>HYPERLINK("Melting_Curves/meltCurve_F8VPP1_AK2.pdf", "Melting_Curves/meltCurve_F8VPP1_AK2.pdf")</f>
        <v>Melting_Curves/meltCurve_F8VPP1_AK2.pdf</v>
      </c>
    </row>
    <row r="169" spans="1:28" x14ac:dyDescent="0.25">
      <c r="A169" t="s">
        <v>173</v>
      </c>
      <c r="B169">
        <v>0.92982721775210697</v>
      </c>
      <c r="C169">
        <v>0.57219862247709996</v>
      </c>
      <c r="D169">
        <v>1.4910819823875401</v>
      </c>
      <c r="E169">
        <v>3.9483956502116202</v>
      </c>
      <c r="F169">
        <v>3.3232352830594398</v>
      </c>
      <c r="G169">
        <v>2.3626202153542399</v>
      </c>
      <c r="H169">
        <v>0.49008624100671</v>
      </c>
      <c r="I169">
        <v>0.79843625890801295</v>
      </c>
      <c r="J169">
        <v>0.66814780051420097</v>
      </c>
      <c r="K169">
        <v>1.70836671470825</v>
      </c>
      <c r="L169">
        <v>11315.7504780412</v>
      </c>
      <c r="M169">
        <v>250</v>
      </c>
      <c r="O169">
        <v>45.260105302557498</v>
      </c>
      <c r="P169">
        <v>0.69045354123840297</v>
      </c>
      <c r="Q169">
        <v>1.5</v>
      </c>
      <c r="R169">
        <v>6.2345149010676303E-2</v>
      </c>
      <c r="S169" t="s">
        <v>1057</v>
      </c>
      <c r="T169" t="s">
        <v>1774</v>
      </c>
      <c r="U169" t="s">
        <v>1774</v>
      </c>
      <c r="V169" t="s">
        <v>1774</v>
      </c>
      <c r="W169" t="s">
        <v>1941</v>
      </c>
      <c r="X169">
        <v>2</v>
      </c>
      <c r="Y169" t="s">
        <v>2821</v>
      </c>
      <c r="Z169" t="s">
        <v>3619</v>
      </c>
      <c r="AA169">
        <v>1.412243583531966</v>
      </c>
      <c r="AB169" t="str">
        <f>HYPERLINK("Melting_Curves/meltCurve_F8VQ14_CCT2.pdf", "Melting_Curves/meltCurve_F8VQ14_CCT2.pdf")</f>
        <v>Melting_Curves/meltCurve_F8VQ14_CCT2.pdf</v>
      </c>
    </row>
    <row r="170" spans="1:28" x14ac:dyDescent="0.25">
      <c r="A170" t="s">
        <v>174</v>
      </c>
      <c r="B170">
        <v>0.92982721775210697</v>
      </c>
      <c r="C170">
        <v>1.9653628430604799</v>
      </c>
      <c r="D170">
        <v>1.72735300885525</v>
      </c>
      <c r="E170">
        <v>6.5701394926583498</v>
      </c>
      <c r="F170">
        <v>5.1075737272262698</v>
      </c>
      <c r="G170">
        <v>5.0248056647033499</v>
      </c>
      <c r="H170">
        <v>2.1377194985898602</v>
      </c>
      <c r="I170">
        <v>4.0736323448722098</v>
      </c>
      <c r="J170">
        <v>3.0328955285969701</v>
      </c>
      <c r="K170">
        <v>8.40261985657677</v>
      </c>
      <c r="S170" t="s">
        <v>1058</v>
      </c>
      <c r="T170" t="s">
        <v>1774</v>
      </c>
      <c r="U170" t="s">
        <v>1775</v>
      </c>
      <c r="V170" t="s">
        <v>1774</v>
      </c>
      <c r="W170" t="s">
        <v>1942</v>
      </c>
      <c r="X170">
        <v>1</v>
      </c>
      <c r="Y170" t="s">
        <v>2822</v>
      </c>
      <c r="Z170" t="s">
        <v>3620</v>
      </c>
      <c r="AB170" t="str">
        <f>HYPERLINK("Melting_Curves/meltCurve_F8VR50_ARPC3.pdf", "Melting_Curves/meltCurve_F8VR50_ARPC3.pdf")</f>
        <v>Melting_Curves/meltCurve_F8VR50_ARPC3.pdf</v>
      </c>
    </row>
    <row r="171" spans="1:28" x14ac:dyDescent="0.25">
      <c r="A171" t="s">
        <v>175</v>
      </c>
      <c r="B171">
        <v>0.92982721775210697</v>
      </c>
      <c r="C171">
        <v>2.4786015545995301</v>
      </c>
      <c r="D171">
        <v>1.8481649625718299</v>
      </c>
      <c r="E171">
        <v>6.70397796203466</v>
      </c>
      <c r="F171">
        <v>3.75490180957298</v>
      </c>
      <c r="G171">
        <v>4.2427904947462798</v>
      </c>
      <c r="H171">
        <v>1.8742501869985999</v>
      </c>
      <c r="I171">
        <v>3.5249161589071201</v>
      </c>
      <c r="J171">
        <v>2.5290009826188098</v>
      </c>
      <c r="K171">
        <v>7.5296391926386299</v>
      </c>
      <c r="S171" t="s">
        <v>1059</v>
      </c>
      <c r="T171" t="s">
        <v>1774</v>
      </c>
      <c r="U171" t="s">
        <v>1775</v>
      </c>
      <c r="V171" t="s">
        <v>1774</v>
      </c>
      <c r="W171" t="s">
        <v>1943</v>
      </c>
      <c r="X171">
        <v>2</v>
      </c>
      <c r="Y171" t="s">
        <v>2823</v>
      </c>
      <c r="Z171" t="s">
        <v>3621</v>
      </c>
      <c r="AB171" t="str">
        <f>HYPERLINK("Melting_Curves/meltCurve_F8VR82_PPP1CC.pdf", "Melting_Curves/meltCurve_F8VR82_PPP1CC.pdf")</f>
        <v>Melting_Curves/meltCurve_F8VR82_PPP1CC.pdf</v>
      </c>
    </row>
    <row r="172" spans="1:28" x14ac:dyDescent="0.25">
      <c r="A172" t="s">
        <v>176</v>
      </c>
      <c r="B172">
        <v>0.92982721775210697</v>
      </c>
      <c r="C172">
        <v>1.4664738780070601</v>
      </c>
      <c r="D172">
        <v>1.29290990595694</v>
      </c>
      <c r="E172">
        <v>4.9714520093327801</v>
      </c>
      <c r="F172">
        <v>3.0428145378203899</v>
      </c>
      <c r="G172">
        <v>2.9979027721492302</v>
      </c>
      <c r="H172">
        <v>1.38373436730226</v>
      </c>
      <c r="I172">
        <v>2.06811488774854</v>
      </c>
      <c r="J172">
        <v>1.55781988778475</v>
      </c>
      <c r="K172">
        <v>4.64577260463932</v>
      </c>
      <c r="S172" t="s">
        <v>1060</v>
      </c>
      <c r="T172" t="s">
        <v>1774</v>
      </c>
      <c r="U172" t="s">
        <v>1775</v>
      </c>
      <c r="V172" t="s">
        <v>1774</v>
      </c>
      <c r="W172" t="s">
        <v>1944</v>
      </c>
      <c r="X172">
        <v>2</v>
      </c>
      <c r="Y172" t="s">
        <v>2824</v>
      </c>
      <c r="Z172" t="s">
        <v>3622</v>
      </c>
      <c r="AB172" t="str">
        <f>HYPERLINK("Melting_Curves/meltCurve_F8VRJ2_NAP1L1.pdf", "Melting_Curves/meltCurve_F8VRJ2_NAP1L1.pdf")</f>
        <v>Melting_Curves/meltCurve_F8VRJ2_NAP1L1.pdf</v>
      </c>
    </row>
    <row r="173" spans="1:28" x14ac:dyDescent="0.25">
      <c r="A173" t="s">
        <v>177</v>
      </c>
      <c r="B173">
        <v>0.92982721775210697</v>
      </c>
      <c r="C173">
        <v>1.8507262936559701</v>
      </c>
      <c r="D173">
        <v>1.6542772976125499</v>
      </c>
      <c r="E173">
        <v>6.4103949494838401</v>
      </c>
      <c r="F173">
        <v>4.2666091154133401</v>
      </c>
      <c r="G173">
        <v>3.5606633435581001</v>
      </c>
      <c r="H173">
        <v>0.73400068090617998</v>
      </c>
      <c r="I173">
        <v>1.3323528730751399</v>
      </c>
      <c r="J173">
        <v>1.04105105316406</v>
      </c>
      <c r="K173">
        <v>2.7658692915726699</v>
      </c>
      <c r="L173">
        <v>10318.178409120201</v>
      </c>
      <c r="M173">
        <v>250</v>
      </c>
      <c r="O173">
        <v>41.270072435995601</v>
      </c>
      <c r="P173">
        <v>0.75720729760092198</v>
      </c>
      <c r="Q173">
        <v>1.5</v>
      </c>
      <c r="R173">
        <v>-0.29503452934331398</v>
      </c>
      <c r="S173" t="s">
        <v>1061</v>
      </c>
      <c r="T173" t="s">
        <v>1774</v>
      </c>
      <c r="U173" t="s">
        <v>1774</v>
      </c>
      <c r="V173" t="s">
        <v>1774</v>
      </c>
      <c r="W173" t="s">
        <v>1945</v>
      </c>
      <c r="X173">
        <v>3</v>
      </c>
      <c r="Y173" t="s">
        <v>2825</v>
      </c>
      <c r="Z173" t="s">
        <v>3623</v>
      </c>
      <c r="AA173">
        <v>1.4787509893103641</v>
      </c>
      <c r="AB173" t="str">
        <f>HYPERLINK("Melting_Curves/meltCurve_F8VVQ8_INHBC.pdf", "Melting_Curves/meltCurve_F8VVQ8_INHBC.pdf")</f>
        <v>Melting_Curves/meltCurve_F8VVQ8_INHBC.pdf</v>
      </c>
    </row>
    <row r="174" spans="1:28" x14ac:dyDescent="0.25">
      <c r="A174" t="s">
        <v>178</v>
      </c>
      <c r="B174">
        <v>0.92982721775210697</v>
      </c>
      <c r="C174">
        <v>1.08256861849458</v>
      </c>
      <c r="D174">
        <v>0.72243602754488601</v>
      </c>
      <c r="E174">
        <v>2.5433403626095998</v>
      </c>
      <c r="F174">
        <v>1.5708118565764499</v>
      </c>
      <c r="G174">
        <v>1.38839334217485</v>
      </c>
      <c r="H174">
        <v>0.34369952999700598</v>
      </c>
      <c r="I174">
        <v>0.54539755344494301</v>
      </c>
      <c r="J174">
        <v>0.44112411312694999</v>
      </c>
      <c r="K174">
        <v>1.15752878707186</v>
      </c>
      <c r="L174">
        <v>2513.5244459555001</v>
      </c>
      <c r="M174">
        <v>42.489429737240002</v>
      </c>
      <c r="O174">
        <v>59.025859687369099</v>
      </c>
      <c r="P174">
        <v>-6.0727367701403398E-2</v>
      </c>
      <c r="Q174">
        <v>0.66255321851660298</v>
      </c>
      <c r="R174">
        <v>0.105087026298682</v>
      </c>
      <c r="S174" t="s">
        <v>1062</v>
      </c>
      <c r="T174" t="s">
        <v>1774</v>
      </c>
      <c r="U174" t="s">
        <v>1774</v>
      </c>
      <c r="V174" t="s">
        <v>1774</v>
      </c>
      <c r="W174" t="s">
        <v>1946</v>
      </c>
      <c r="X174">
        <v>2</v>
      </c>
      <c r="Y174" t="s">
        <v>2826</v>
      </c>
      <c r="Z174" t="s">
        <v>3624</v>
      </c>
      <c r="AA174">
        <v>0.87921926440287601</v>
      </c>
      <c r="AB174" t="str">
        <f>HYPERLINK("Melting_Curves/meltCurve_F8VYK9_IGFBP6.pdf", "Melting_Curves/meltCurve_F8VYK9_IGFBP6.pdf")</f>
        <v>Melting_Curves/meltCurve_F8VYK9_IGFBP6.pdf</v>
      </c>
    </row>
    <row r="175" spans="1:28" x14ac:dyDescent="0.25">
      <c r="A175" t="s">
        <v>179</v>
      </c>
      <c r="B175">
        <v>0.92982721775210697</v>
      </c>
      <c r="C175">
        <v>1.9079242249691899</v>
      </c>
      <c r="D175">
        <v>1.2260293721868001</v>
      </c>
      <c r="E175">
        <v>5.2431786940658904</v>
      </c>
      <c r="F175">
        <v>2.90149906972034</v>
      </c>
      <c r="G175">
        <v>3.2014989987955502</v>
      </c>
      <c r="H175">
        <v>2.9550394477609201</v>
      </c>
      <c r="I175">
        <v>6.2935553988247399</v>
      </c>
      <c r="J175">
        <v>5.5186270563456903</v>
      </c>
      <c r="K175">
        <v>10.959162117762</v>
      </c>
      <c r="S175" t="s">
        <v>1063</v>
      </c>
      <c r="T175" t="s">
        <v>1774</v>
      </c>
      <c r="U175" t="s">
        <v>1775</v>
      </c>
      <c r="V175" t="s">
        <v>1774</v>
      </c>
      <c r="W175" t="s">
        <v>1947</v>
      </c>
      <c r="X175">
        <v>1</v>
      </c>
      <c r="Y175" t="s">
        <v>2827</v>
      </c>
      <c r="Z175" t="s">
        <v>3625</v>
      </c>
      <c r="AB175" t="str">
        <f>HYPERLINK("Melting_Curves/meltCurve_F8W0P7_ATP5B.pdf", "Melting_Curves/meltCurve_F8W0P7_ATP5B.pdf")</f>
        <v>Melting_Curves/meltCurve_F8W0P7_ATP5B.pdf</v>
      </c>
    </row>
    <row r="176" spans="1:28" x14ac:dyDescent="0.25">
      <c r="A176" t="s">
        <v>180</v>
      </c>
      <c r="B176">
        <v>0.92982721775210697</v>
      </c>
      <c r="C176">
        <v>1.3808695463867899</v>
      </c>
      <c r="D176">
        <v>1.20448566643987</v>
      </c>
      <c r="E176">
        <v>4.4100252136320597</v>
      </c>
      <c r="F176">
        <v>2.9555741904119901</v>
      </c>
      <c r="G176">
        <v>2.4988846997367302</v>
      </c>
      <c r="H176">
        <v>0.58682006724274105</v>
      </c>
      <c r="I176">
        <v>0.92331776989522796</v>
      </c>
      <c r="J176">
        <v>0.71867539592113905</v>
      </c>
      <c r="K176">
        <v>1.8467249505841601</v>
      </c>
      <c r="L176">
        <v>8201.4829575509302</v>
      </c>
      <c r="M176">
        <v>192.338967017328</v>
      </c>
      <c r="O176">
        <v>42.636167085939299</v>
      </c>
      <c r="P176">
        <v>0.56389616183804703</v>
      </c>
      <c r="Q176">
        <v>1.5</v>
      </c>
      <c r="R176">
        <v>-2.0174711884341601E-2</v>
      </c>
      <c r="S176" t="s">
        <v>1064</v>
      </c>
      <c r="T176" t="s">
        <v>1774</v>
      </c>
      <c r="U176" t="s">
        <v>1774</v>
      </c>
      <c r="V176" t="s">
        <v>1774</v>
      </c>
      <c r="W176" t="s">
        <v>1948</v>
      </c>
      <c r="X176">
        <v>10</v>
      </c>
      <c r="Y176" t="s">
        <v>2828</v>
      </c>
      <c r="Z176" t="s">
        <v>3626</v>
      </c>
      <c r="AA176">
        <v>1.455923820192057</v>
      </c>
      <c r="AB176" t="str">
        <f>HYPERLINK("Melting_Curves/meltCurve_F8W1Q3_BTD.pdf", "Melting_Curves/meltCurve_F8W1Q3_BTD.pdf")</f>
        <v>Melting_Curves/meltCurve_F8W1Q3_BTD.pdf</v>
      </c>
    </row>
    <row r="177" spans="1:28" x14ac:dyDescent="0.25">
      <c r="A177" t="s">
        <v>181</v>
      </c>
      <c r="B177">
        <v>0.92982721775210697</v>
      </c>
      <c r="C177">
        <v>1.69930788746925</v>
      </c>
      <c r="D177">
        <v>1.31231081351765</v>
      </c>
      <c r="E177">
        <v>4.6459713575046298</v>
      </c>
      <c r="F177">
        <v>2.8599656303502101</v>
      </c>
      <c r="G177">
        <v>2.1286987317561099</v>
      </c>
      <c r="H177">
        <v>1.3711566104819</v>
      </c>
      <c r="I177">
        <v>2.5213692244726098</v>
      </c>
      <c r="J177">
        <v>1.9093023098091899</v>
      </c>
      <c r="K177">
        <v>5.2931813040977103</v>
      </c>
      <c r="L177">
        <v>10329.685357131901</v>
      </c>
      <c r="M177">
        <v>250</v>
      </c>
      <c r="O177">
        <v>41.316097363390803</v>
      </c>
      <c r="P177">
        <v>0.756363792236868</v>
      </c>
      <c r="Q177">
        <v>1.5</v>
      </c>
      <c r="R177">
        <v>-0.48035659570455902</v>
      </c>
      <c r="S177" t="s">
        <v>1065</v>
      </c>
      <c r="T177" t="s">
        <v>1774</v>
      </c>
      <c r="U177" t="s">
        <v>1774</v>
      </c>
      <c r="V177" t="s">
        <v>1774</v>
      </c>
      <c r="W177" t="s">
        <v>1949</v>
      </c>
      <c r="X177">
        <v>5</v>
      </c>
      <c r="Y177" t="s">
        <v>2829</v>
      </c>
      <c r="Z177" t="s">
        <v>3627</v>
      </c>
      <c r="AA177">
        <v>1.4779840448307591</v>
      </c>
      <c r="AB177" t="str">
        <f>HYPERLINK("Melting_Curves/meltCurve_F8W1R7_MYL6.pdf", "Melting_Curves/meltCurve_F8W1R7_MYL6.pdf")</f>
        <v>Melting_Curves/meltCurve_F8W1R7_MYL6.pdf</v>
      </c>
    </row>
    <row r="178" spans="1:28" x14ac:dyDescent="0.25">
      <c r="A178" t="s">
        <v>182</v>
      </c>
      <c r="B178">
        <v>0.92982721775210697</v>
      </c>
      <c r="C178">
        <v>2.2386899059348102</v>
      </c>
      <c r="D178">
        <v>2.8133900046923901</v>
      </c>
      <c r="E178">
        <v>13.9942572024301</v>
      </c>
      <c r="F178">
        <v>10.9379570680942</v>
      </c>
      <c r="G178">
        <v>8.6762117206478102</v>
      </c>
      <c r="H178">
        <v>7.1603588751101803</v>
      </c>
      <c r="I178">
        <v>11.9137377647493</v>
      </c>
      <c r="J178">
        <v>8.60214875309671</v>
      </c>
      <c r="K178">
        <v>23.910308816472799</v>
      </c>
      <c r="S178" t="s">
        <v>1066</v>
      </c>
      <c r="T178" t="s">
        <v>1774</v>
      </c>
      <c r="U178" t="s">
        <v>1775</v>
      </c>
      <c r="V178" t="s">
        <v>1774</v>
      </c>
      <c r="W178" t="s">
        <v>1950</v>
      </c>
      <c r="X178">
        <v>1</v>
      </c>
      <c r="Y178" t="s">
        <v>2830</v>
      </c>
      <c r="Z178" t="s">
        <v>3628</v>
      </c>
      <c r="AB178" t="str">
        <f>HYPERLINK("Melting_Curves/meltCurve_F8W6C1_SPTBN1.pdf", "Melting_Curves/meltCurve_F8W6C1_SPTBN1.pdf")</f>
        <v>Melting_Curves/meltCurve_F8W6C1_SPTBN1.pdf</v>
      </c>
    </row>
    <row r="179" spans="1:28" x14ac:dyDescent="0.25">
      <c r="A179" t="s">
        <v>183</v>
      </c>
      <c r="B179">
        <v>0.92982721775210697</v>
      </c>
      <c r="C179">
        <v>1.24618554725294</v>
      </c>
      <c r="D179">
        <v>0.85636005122713099</v>
      </c>
      <c r="E179">
        <v>3.0206781831754101</v>
      </c>
      <c r="F179">
        <v>1.51848923259903</v>
      </c>
      <c r="G179">
        <v>1.2256855308141399</v>
      </c>
      <c r="H179">
        <v>1.22709447554053</v>
      </c>
      <c r="I179">
        <v>2.2372911060796801</v>
      </c>
      <c r="J179">
        <v>1.5798712857978501</v>
      </c>
      <c r="K179">
        <v>4.48854581163343</v>
      </c>
      <c r="L179">
        <v>11924.5667877181</v>
      </c>
      <c r="M179">
        <v>250</v>
      </c>
      <c r="O179">
        <v>47.695214728605002</v>
      </c>
      <c r="P179">
        <v>0.65520199839721305</v>
      </c>
      <c r="Q179">
        <v>1.5</v>
      </c>
      <c r="R179">
        <v>-3.3621272235459403E-2</v>
      </c>
      <c r="S179" t="s">
        <v>1067</v>
      </c>
      <c r="T179" t="s">
        <v>1774</v>
      </c>
      <c r="U179" t="s">
        <v>1774</v>
      </c>
      <c r="V179" t="s">
        <v>1774</v>
      </c>
      <c r="W179" t="s">
        <v>1951</v>
      </c>
      <c r="X179">
        <v>4</v>
      </c>
      <c r="Y179" t="s">
        <v>2831</v>
      </c>
      <c r="Z179" t="s">
        <v>3629</v>
      </c>
      <c r="AA179">
        <v>1.37165369262721</v>
      </c>
      <c r="AB179" t="str">
        <f>HYPERLINK("Melting_Curves/meltCurve_F8W6E4_GPD2.pdf", "Melting_Curves/meltCurve_F8W6E4_GPD2.pdf")</f>
        <v>Melting_Curves/meltCurve_F8W6E4_GPD2.pdf</v>
      </c>
    </row>
    <row r="180" spans="1:28" x14ac:dyDescent="0.25">
      <c r="A180" t="s">
        <v>184</v>
      </c>
      <c r="B180">
        <v>0.92982721775210697</v>
      </c>
      <c r="C180">
        <v>1.6815617351852701</v>
      </c>
      <c r="D180">
        <v>1.2639147477521799</v>
      </c>
      <c r="E180">
        <v>5.7547306277802504</v>
      </c>
      <c r="F180">
        <v>3.9117111759402801</v>
      </c>
      <c r="G180">
        <v>3.0428301594238398</v>
      </c>
      <c r="H180">
        <v>0.87200610392868305</v>
      </c>
      <c r="I180">
        <v>1.41334265735378</v>
      </c>
      <c r="J180">
        <v>0.88988289457623404</v>
      </c>
      <c r="K180">
        <v>2.64054050673563</v>
      </c>
      <c r="L180">
        <v>15000</v>
      </c>
      <c r="M180">
        <v>220.22143952072599</v>
      </c>
      <c r="O180">
        <v>68.107642223460999</v>
      </c>
      <c r="P180">
        <v>0.40417901928849198</v>
      </c>
      <c r="Q180">
        <v>1.5</v>
      </c>
      <c r="R180">
        <v>-0.60022568306603696</v>
      </c>
      <c r="S180" t="s">
        <v>1068</v>
      </c>
      <c r="T180" t="s">
        <v>1774</v>
      </c>
      <c r="U180" t="s">
        <v>1774</v>
      </c>
      <c r="V180" t="s">
        <v>1774</v>
      </c>
      <c r="W180" t="s">
        <v>1952</v>
      </c>
      <c r="X180">
        <v>7</v>
      </c>
      <c r="Y180" t="s">
        <v>2832</v>
      </c>
      <c r="Z180" t="s">
        <v>3630</v>
      </c>
      <c r="AA180">
        <v>1.0313831572015619</v>
      </c>
      <c r="AB180" t="str">
        <f>HYPERLINK("Melting_Curves/meltCurve_F8W876_MASP1.pdf", "Melting_Curves/meltCurve_F8W876_MASP1.pdf")</f>
        <v>Melting_Curves/meltCurve_F8W876_MASP1.pdf</v>
      </c>
    </row>
    <row r="181" spans="1:28" x14ac:dyDescent="0.25">
      <c r="A181" t="s">
        <v>185</v>
      </c>
      <c r="B181">
        <v>0.92982721775210697</v>
      </c>
      <c r="C181">
        <v>1.9948361336762299</v>
      </c>
      <c r="D181">
        <v>1.5931935814464599</v>
      </c>
      <c r="E181">
        <v>5.1106319455250002</v>
      </c>
      <c r="F181">
        <v>2.9366569911654801</v>
      </c>
      <c r="G181">
        <v>2.60615713062327</v>
      </c>
      <c r="H181">
        <v>0.53354008165617595</v>
      </c>
      <c r="I181">
        <v>0.86096769306600596</v>
      </c>
      <c r="J181">
        <v>0.75042797379564796</v>
      </c>
      <c r="K181">
        <v>1.8407930410340201</v>
      </c>
      <c r="L181">
        <v>10309.5891278782</v>
      </c>
      <c r="M181">
        <v>250</v>
      </c>
      <c r="O181">
        <v>41.235717564764599</v>
      </c>
      <c r="P181">
        <v>0.75783815362795703</v>
      </c>
      <c r="Q181">
        <v>1.5</v>
      </c>
      <c r="R181">
        <v>-8.1882204721089605E-2</v>
      </c>
      <c r="S181" t="s">
        <v>1069</v>
      </c>
      <c r="T181" t="s">
        <v>1774</v>
      </c>
      <c r="U181" t="s">
        <v>1774</v>
      </c>
      <c r="V181" t="s">
        <v>1774</v>
      </c>
      <c r="W181" t="s">
        <v>1953</v>
      </c>
      <c r="X181">
        <v>4</v>
      </c>
      <c r="Y181" t="s">
        <v>2833</v>
      </c>
      <c r="Z181" t="s">
        <v>3631</v>
      </c>
      <c r="AA181">
        <v>1.4793234216926889</v>
      </c>
      <c r="AB181" t="str">
        <f>HYPERLINK("Melting_Curves/meltCurve_F8W8D8_PLS3.pdf", "Melting_Curves/meltCurve_F8W8D8_PLS3.pdf")</f>
        <v>Melting_Curves/meltCurve_F8W8D8_PLS3.pdf</v>
      </c>
    </row>
    <row r="182" spans="1:28" x14ac:dyDescent="0.25">
      <c r="A182" t="s">
        <v>186</v>
      </c>
      <c r="B182">
        <v>0.92982721775210697</v>
      </c>
      <c r="C182">
        <v>0.435299932913149</v>
      </c>
      <c r="D182">
        <v>0.25320877317321899</v>
      </c>
      <c r="E182">
        <v>0.87525104494044204</v>
      </c>
      <c r="F182">
        <v>0.62388606513582601</v>
      </c>
      <c r="G182">
        <v>0.50474274313828504</v>
      </c>
      <c r="H182">
        <v>0.36762129192557702</v>
      </c>
      <c r="I182">
        <v>0.60275152053432401</v>
      </c>
      <c r="J182">
        <v>0.43569371484403402</v>
      </c>
      <c r="K182">
        <v>1.3431946373831101</v>
      </c>
      <c r="L182">
        <v>10061.3389860073</v>
      </c>
      <c r="M182">
        <v>250</v>
      </c>
      <c r="O182">
        <v>40.242782011264602</v>
      </c>
      <c r="P182">
        <v>-0.61404221017343297</v>
      </c>
      <c r="Q182">
        <v>0.60462774626652205</v>
      </c>
      <c r="R182">
        <v>9.9028782555576803E-2</v>
      </c>
      <c r="S182" t="s">
        <v>1070</v>
      </c>
      <c r="T182" t="s">
        <v>1774</v>
      </c>
      <c r="U182" t="s">
        <v>1774</v>
      </c>
      <c r="V182" t="s">
        <v>1774</v>
      </c>
      <c r="W182" t="s">
        <v>1954</v>
      </c>
      <c r="X182">
        <v>3</v>
      </c>
      <c r="Y182" t="s">
        <v>2834</v>
      </c>
      <c r="Z182" t="s">
        <v>3632</v>
      </c>
      <c r="AA182">
        <v>0.60829535535585599</v>
      </c>
      <c r="AB182" t="str">
        <f>HYPERLINK("Melting_Curves/meltCurve_F8W914_RTN4.pdf", "Melting_Curves/meltCurve_F8W914_RTN4.pdf")</f>
        <v>Melting_Curves/meltCurve_F8W914_RTN4.pdf</v>
      </c>
    </row>
    <row r="183" spans="1:28" x14ac:dyDescent="0.25">
      <c r="A183" t="s">
        <v>187</v>
      </c>
      <c r="B183">
        <v>0.92982721775210697</v>
      </c>
      <c r="C183">
        <v>1.4268773364945899</v>
      </c>
      <c r="D183">
        <v>1.08948027679336</v>
      </c>
      <c r="E183">
        <v>5.0211346388139297</v>
      </c>
      <c r="F183">
        <v>2.8511227790937501</v>
      </c>
      <c r="G183">
        <v>2.7357953185637802</v>
      </c>
      <c r="H183">
        <v>1.52392201336773</v>
      </c>
      <c r="I183">
        <v>3.1094464888896201</v>
      </c>
      <c r="J183">
        <v>2.3060187659340099</v>
      </c>
      <c r="K183">
        <v>6.1080318993431604</v>
      </c>
      <c r="S183" t="s">
        <v>1071</v>
      </c>
      <c r="T183" t="s">
        <v>1774</v>
      </c>
      <c r="U183" t="s">
        <v>1775</v>
      </c>
      <c r="V183" t="s">
        <v>1774</v>
      </c>
      <c r="W183" t="s">
        <v>1955</v>
      </c>
      <c r="X183">
        <v>5</v>
      </c>
      <c r="Y183" t="s">
        <v>2835</v>
      </c>
      <c r="Z183" t="s">
        <v>3633</v>
      </c>
      <c r="AB183" t="str">
        <f>HYPERLINK("Melting_Curves/meltCurve_F8WCF6_ARPC4.pdf", "Melting_Curves/meltCurve_F8WCF6_ARPC4.pdf")</f>
        <v>Melting_Curves/meltCurve_F8WCF6_ARPC4.pdf</v>
      </c>
    </row>
    <row r="184" spans="1:28" x14ac:dyDescent="0.25">
      <c r="A184" t="s">
        <v>188</v>
      </c>
      <c r="B184">
        <v>0.92982721775210697</v>
      </c>
      <c r="C184">
        <v>5.5346478888933204</v>
      </c>
      <c r="D184">
        <v>6.3646424841022604</v>
      </c>
      <c r="E184">
        <v>21.396866619594402</v>
      </c>
      <c r="F184">
        <v>14.1434713064991</v>
      </c>
      <c r="G184">
        <v>10.6238957707802</v>
      </c>
      <c r="H184">
        <v>2.7251170387013399</v>
      </c>
      <c r="I184">
        <v>4.3964839620396496</v>
      </c>
      <c r="J184">
        <v>2.19627738219625</v>
      </c>
      <c r="K184">
        <v>6.7878865688196397</v>
      </c>
      <c r="L184">
        <v>1.0000000000000001E-5</v>
      </c>
      <c r="M184">
        <v>79.902242951199398</v>
      </c>
      <c r="Q184">
        <v>1.5</v>
      </c>
      <c r="R184">
        <v>-1.01343228558663</v>
      </c>
      <c r="S184" t="s">
        <v>1072</v>
      </c>
      <c r="T184" t="s">
        <v>1774</v>
      </c>
      <c r="U184" t="s">
        <v>1774</v>
      </c>
      <c r="V184" t="s">
        <v>1774</v>
      </c>
      <c r="W184" t="s">
        <v>1956</v>
      </c>
      <c r="X184">
        <v>1</v>
      </c>
      <c r="Y184" t="s">
        <v>2836</v>
      </c>
      <c r="Z184" t="s">
        <v>3634</v>
      </c>
      <c r="AA184">
        <v>1.5</v>
      </c>
      <c r="AB184" t="str">
        <f>HYPERLINK("Melting_Curves/meltCurve_F8WD00_UTP14A.pdf", "Melting_Curves/meltCurve_F8WD00_UTP14A.pdf")</f>
        <v>Melting_Curves/meltCurve_F8WD00_UTP14A.pdf</v>
      </c>
    </row>
    <row r="185" spans="1:28" x14ac:dyDescent="0.25">
      <c r="A185" t="s">
        <v>189</v>
      </c>
      <c r="B185">
        <v>0.92982721775210697</v>
      </c>
      <c r="C185">
        <v>1.67296366906001</v>
      </c>
      <c r="D185">
        <v>0.96060370672625695</v>
      </c>
      <c r="E185">
        <v>3.4245366628429998</v>
      </c>
      <c r="F185">
        <v>2.4555009986854199</v>
      </c>
      <c r="G185">
        <v>2.35257866746355</v>
      </c>
      <c r="H185">
        <v>0.93216876667694304</v>
      </c>
      <c r="I185">
        <v>1.10980019512507</v>
      </c>
      <c r="J185">
        <v>0.71781444800945204</v>
      </c>
      <c r="K185">
        <v>2.1191820832756099</v>
      </c>
      <c r="L185">
        <v>11887.7616814457</v>
      </c>
      <c r="M185">
        <v>250</v>
      </c>
      <c r="O185">
        <v>47.548015074661699</v>
      </c>
      <c r="P185">
        <v>0.657230536059905</v>
      </c>
      <c r="Q185">
        <v>1.5</v>
      </c>
      <c r="R185">
        <v>-1.30891391630765E-2</v>
      </c>
      <c r="S185" t="s">
        <v>1073</v>
      </c>
      <c r="T185" t="s">
        <v>1774</v>
      </c>
      <c r="U185" t="s">
        <v>1774</v>
      </c>
      <c r="V185" t="s">
        <v>1774</v>
      </c>
      <c r="W185" t="s">
        <v>1957</v>
      </c>
      <c r="X185">
        <v>29</v>
      </c>
      <c r="Y185" t="s">
        <v>2837</v>
      </c>
      <c r="Z185" t="s">
        <v>3635</v>
      </c>
      <c r="AA185">
        <v>1.374107495562614</v>
      </c>
      <c r="AB185" t="str">
        <f>HYPERLINK("Melting_Curves/meltCurve_F8WDX4_CFH.pdf", "Melting_Curves/meltCurve_F8WDX4_CFH.pdf")</f>
        <v>Melting_Curves/meltCurve_F8WDX4_CFH.pdf</v>
      </c>
    </row>
    <row r="186" spans="1:28" x14ac:dyDescent="0.25">
      <c r="A186" t="s">
        <v>190</v>
      </c>
      <c r="B186">
        <v>0.92982721775210697</v>
      </c>
      <c r="C186">
        <v>1.0840832561723299</v>
      </c>
      <c r="D186">
        <v>0.63463823535644504</v>
      </c>
      <c r="E186">
        <v>2.5038678925229401</v>
      </c>
      <c r="F186">
        <v>1.3489365897480401</v>
      </c>
      <c r="G186">
        <v>1.2925889296972399</v>
      </c>
      <c r="H186">
        <v>0.24576278467312401</v>
      </c>
      <c r="I186">
        <v>0.42808169099107901</v>
      </c>
      <c r="J186">
        <v>0.37911215546381999</v>
      </c>
      <c r="K186">
        <v>0.93659186986215603</v>
      </c>
      <c r="L186">
        <v>12603.646917140501</v>
      </c>
      <c r="M186">
        <v>213.791134383127</v>
      </c>
      <c r="N186">
        <v>60.4384701060049</v>
      </c>
      <c r="O186">
        <v>58.947944780260997</v>
      </c>
      <c r="P186">
        <v>-0.455716096099476</v>
      </c>
      <c r="Q186">
        <v>0.49738759797719101</v>
      </c>
      <c r="R186">
        <v>0.25810911375411799</v>
      </c>
      <c r="S186" t="s">
        <v>1074</v>
      </c>
      <c r="T186" t="s">
        <v>1774</v>
      </c>
      <c r="U186" t="s">
        <v>1774</v>
      </c>
      <c r="V186" t="s">
        <v>1774</v>
      </c>
      <c r="W186" t="s">
        <v>1958</v>
      </c>
      <c r="X186">
        <v>1</v>
      </c>
      <c r="Y186" t="s">
        <v>2838</v>
      </c>
      <c r="Z186" t="s">
        <v>3636</v>
      </c>
      <c r="AA186">
        <v>0.81499389685779777</v>
      </c>
      <c r="AB186" t="str">
        <f>HYPERLINK("Melting_Curves/meltCurve_F8WEX5_SUMF2.pdf", "Melting_Curves/meltCurve_F8WEX5_SUMF2.pdf")</f>
        <v>Melting_Curves/meltCurve_F8WEX5_SUMF2.pdf</v>
      </c>
    </row>
    <row r="187" spans="1:28" x14ac:dyDescent="0.25">
      <c r="A187" t="s">
        <v>191</v>
      </c>
      <c r="B187">
        <v>0.92982721775210697</v>
      </c>
      <c r="C187">
        <v>1.5226132381708</v>
      </c>
      <c r="D187">
        <v>1.0702327290570199</v>
      </c>
      <c r="E187">
        <v>3.2482716900576398</v>
      </c>
      <c r="F187">
        <v>2.01984361359581</v>
      </c>
      <c r="G187">
        <v>1.75425503433951</v>
      </c>
      <c r="H187">
        <v>0.434512098659951</v>
      </c>
      <c r="I187">
        <v>0.67398065157438103</v>
      </c>
      <c r="J187">
        <v>0.49968164337264098</v>
      </c>
      <c r="K187">
        <v>1.3408242468657501</v>
      </c>
      <c r="L187">
        <v>10339.2236964116</v>
      </c>
      <c r="M187">
        <v>250</v>
      </c>
      <c r="O187">
        <v>41.354225139694499</v>
      </c>
      <c r="P187">
        <v>0.59852675313174897</v>
      </c>
      <c r="Q187">
        <v>1.39602598409726</v>
      </c>
      <c r="R187">
        <v>2.92490737348358E-2</v>
      </c>
      <c r="S187" t="s">
        <v>1075</v>
      </c>
      <c r="T187" t="s">
        <v>1774</v>
      </c>
      <c r="U187" t="s">
        <v>1774</v>
      </c>
      <c r="V187" t="s">
        <v>1774</v>
      </c>
      <c r="W187" t="s">
        <v>1959</v>
      </c>
      <c r="X187">
        <v>4</v>
      </c>
      <c r="Y187" t="s">
        <v>2839</v>
      </c>
      <c r="Z187" t="s">
        <v>3637</v>
      </c>
      <c r="AA187">
        <v>1.3780846333111281</v>
      </c>
      <c r="AB187" t="str">
        <f>HYPERLINK("Melting_Curves/meltCurve_G3V0E5_TFRC.pdf", "Melting_Curves/meltCurve_G3V0E5_TFRC.pdf")</f>
        <v>Melting_Curves/meltCurve_G3V0E5_TFRC.pdf</v>
      </c>
    </row>
    <row r="188" spans="1:28" x14ac:dyDescent="0.25">
      <c r="A188" t="s">
        <v>192</v>
      </c>
      <c r="B188">
        <v>0.92982721775210697</v>
      </c>
      <c r="C188">
        <v>0.85485664290971997</v>
      </c>
      <c r="D188">
        <v>0.49714141789160898</v>
      </c>
      <c r="E188">
        <v>1.6375031993143101</v>
      </c>
      <c r="F188">
        <v>1.0999790317053999</v>
      </c>
      <c r="G188">
        <v>1.0059748793596099</v>
      </c>
      <c r="H188">
        <v>0.40760587133799803</v>
      </c>
      <c r="I188">
        <v>0.46990084616176803</v>
      </c>
      <c r="J188">
        <v>0.310074784418501</v>
      </c>
      <c r="K188">
        <v>0.97931269319534497</v>
      </c>
      <c r="L188">
        <v>14645.301253502301</v>
      </c>
      <c r="M188">
        <v>250</v>
      </c>
      <c r="O188">
        <v>58.577455325864101</v>
      </c>
      <c r="P188">
        <v>-0.48896680332267201</v>
      </c>
      <c r="Q188">
        <v>0.54172109641467503</v>
      </c>
      <c r="R188">
        <v>0.34752303521362699</v>
      </c>
      <c r="S188" t="s">
        <v>1076</v>
      </c>
      <c r="T188" t="s">
        <v>1774</v>
      </c>
      <c r="U188" t="s">
        <v>1774</v>
      </c>
      <c r="V188" t="s">
        <v>1774</v>
      </c>
      <c r="W188" t="s">
        <v>1960</v>
      </c>
      <c r="X188">
        <v>1</v>
      </c>
      <c r="Y188" t="s">
        <v>2840</v>
      </c>
      <c r="Z188" t="s">
        <v>3638</v>
      </c>
      <c r="AA188">
        <v>0.82561402036150289</v>
      </c>
      <c r="AB188" t="str">
        <f>HYPERLINK("Melting_Curves/meltCurve_G3V1E2_SDF4.pdf", "Melting_Curves/meltCurve_G3V1E2_SDF4.pdf")</f>
        <v>Melting_Curves/meltCurve_G3V1E2_SDF4.pdf</v>
      </c>
    </row>
    <row r="189" spans="1:28" x14ac:dyDescent="0.25">
      <c r="A189" t="s">
        <v>193</v>
      </c>
      <c r="B189">
        <v>0.92982721775210697</v>
      </c>
      <c r="C189">
        <v>2.1268790794888699</v>
      </c>
      <c r="D189">
        <v>1.93680237858294</v>
      </c>
      <c r="E189">
        <v>7.3041396857683702</v>
      </c>
      <c r="F189">
        <v>4.2039352039829998</v>
      </c>
      <c r="G189">
        <v>3.3208668904860001</v>
      </c>
      <c r="H189">
        <v>0.77956398355342305</v>
      </c>
      <c r="I189">
        <v>1.34282114588954</v>
      </c>
      <c r="J189">
        <v>0.91492522247797703</v>
      </c>
      <c r="K189">
        <v>2.67602453538843</v>
      </c>
      <c r="L189">
        <v>2312.19235575732</v>
      </c>
      <c r="M189">
        <v>74.901274371934605</v>
      </c>
      <c r="Q189">
        <v>1.5</v>
      </c>
      <c r="R189">
        <v>-0.30501524884356002</v>
      </c>
      <c r="S189" t="s">
        <v>1077</v>
      </c>
      <c r="T189" t="s">
        <v>1774</v>
      </c>
      <c r="U189" t="s">
        <v>1774</v>
      </c>
      <c r="V189" t="s">
        <v>1774</v>
      </c>
      <c r="W189" t="s">
        <v>1961</v>
      </c>
      <c r="X189">
        <v>5</v>
      </c>
      <c r="Y189" t="s">
        <v>2841</v>
      </c>
      <c r="Z189" t="s">
        <v>3639</v>
      </c>
      <c r="AA189">
        <v>1.499999999550607</v>
      </c>
      <c r="AB189" t="str">
        <f>HYPERLINK("Melting_Curves/meltCurve_G3V1N2_HBA2.pdf", "Melting_Curves/meltCurve_G3V1N2_HBA2.pdf")</f>
        <v>Melting_Curves/meltCurve_G3V1N2_HBA2.pdf</v>
      </c>
    </row>
    <row r="190" spans="1:28" x14ac:dyDescent="0.25">
      <c r="A190" t="s">
        <v>194</v>
      </c>
      <c r="B190">
        <v>0.92982721775210697</v>
      </c>
      <c r="C190">
        <v>1.4194163225055501</v>
      </c>
      <c r="D190">
        <v>0.93540138946561002</v>
      </c>
      <c r="E190">
        <v>3.8083722483909499</v>
      </c>
      <c r="F190">
        <v>2.4154046848391699</v>
      </c>
      <c r="G190">
        <v>2.1152797731054802</v>
      </c>
      <c r="H190">
        <v>0.58138975474223098</v>
      </c>
      <c r="I190">
        <v>0.81156528960839602</v>
      </c>
      <c r="J190">
        <v>0.60457975533398201</v>
      </c>
      <c r="K190">
        <v>1.5692000845684799</v>
      </c>
      <c r="L190">
        <v>1748.76301670874</v>
      </c>
      <c r="M190">
        <v>41.338632609388199</v>
      </c>
      <c r="O190">
        <v>42.204724517352503</v>
      </c>
      <c r="P190">
        <v>0.122435073923352</v>
      </c>
      <c r="Q190">
        <v>1.5</v>
      </c>
      <c r="R190">
        <v>3.4409744941344897E-2</v>
      </c>
      <c r="S190" t="s">
        <v>1078</v>
      </c>
      <c r="T190" t="s">
        <v>1774</v>
      </c>
      <c r="U190" t="s">
        <v>1774</v>
      </c>
      <c r="V190" t="s">
        <v>1774</v>
      </c>
      <c r="W190" t="s">
        <v>1962</v>
      </c>
      <c r="X190">
        <v>1</v>
      </c>
      <c r="Y190" t="s">
        <v>2842</v>
      </c>
      <c r="Z190" t="s">
        <v>3640</v>
      </c>
      <c r="AA190">
        <v>1.4589520621412611</v>
      </c>
      <c r="AB190" t="str">
        <f>HYPERLINK("Melting_Curves/meltCurve_G3V2V8_NPC2.pdf", "Melting_Curves/meltCurve_G3V2V8_NPC2.pdf")</f>
        <v>Melting_Curves/meltCurve_G3V2V8_NPC2.pdf</v>
      </c>
    </row>
    <row r="191" spans="1:28" x14ac:dyDescent="0.25">
      <c r="A191" t="s">
        <v>195</v>
      </c>
      <c r="B191">
        <v>0.92982721775210697</v>
      </c>
      <c r="C191">
        <v>1.83138633819251</v>
      </c>
      <c r="D191">
        <v>1.59968393827068</v>
      </c>
      <c r="E191">
        <v>6.5494423414845198</v>
      </c>
      <c r="F191">
        <v>4.5470675037140902</v>
      </c>
      <c r="G191">
        <v>4.2045162482725802</v>
      </c>
      <c r="H191">
        <v>0.98595851382285205</v>
      </c>
      <c r="I191">
        <v>1.7005152290488901</v>
      </c>
      <c r="J191">
        <v>1.2194574479820799</v>
      </c>
      <c r="K191">
        <v>3.2805811233267401</v>
      </c>
      <c r="L191">
        <v>10318.979496350201</v>
      </c>
      <c r="M191">
        <v>250</v>
      </c>
      <c r="O191">
        <v>41.273276585847199</v>
      </c>
      <c r="P191">
        <v>0.75714851377479597</v>
      </c>
      <c r="Q191">
        <v>1.5</v>
      </c>
      <c r="R191">
        <v>-0.42795409643621501</v>
      </c>
      <c r="S191" t="s">
        <v>1079</v>
      </c>
      <c r="T191" t="s">
        <v>1774</v>
      </c>
      <c r="U191" t="s">
        <v>1774</v>
      </c>
      <c r="V191" t="s">
        <v>1774</v>
      </c>
      <c r="W191" t="s">
        <v>1963</v>
      </c>
      <c r="X191">
        <v>7</v>
      </c>
      <c r="Y191" t="s">
        <v>2843</v>
      </c>
      <c r="Z191" t="s">
        <v>3641</v>
      </c>
      <c r="AA191">
        <v>1.4786975985985289</v>
      </c>
      <c r="AB191" t="str">
        <f>HYPERLINK("Melting_Curves/meltCurve_G3V2W1_SERPINA10.pdf", "Melting_Curves/meltCurve_G3V2W1_SERPINA10.pdf")</f>
        <v>Melting_Curves/meltCurve_G3V2W1_SERPINA10.pdf</v>
      </c>
    </row>
    <row r="192" spans="1:28" x14ac:dyDescent="0.25">
      <c r="A192" t="s">
        <v>196</v>
      </c>
      <c r="B192">
        <v>0.92982721775210697</v>
      </c>
      <c r="C192">
        <v>1.5946481945181701</v>
      </c>
      <c r="D192">
        <v>1.0821533994526999</v>
      </c>
      <c r="E192">
        <v>4.1252609524901303</v>
      </c>
      <c r="F192">
        <v>2.8173434982205201</v>
      </c>
      <c r="G192">
        <v>2.8521337304561798</v>
      </c>
      <c r="H192">
        <v>1.2525627155955299</v>
      </c>
      <c r="I192">
        <v>1.3028182315290799</v>
      </c>
      <c r="J192">
        <v>1.3964120128092901</v>
      </c>
      <c r="K192">
        <v>4.7235052127917703</v>
      </c>
      <c r="L192">
        <v>10345.073965580499</v>
      </c>
      <c r="M192">
        <v>250</v>
      </c>
      <c r="O192">
        <v>41.377646020707402</v>
      </c>
      <c r="P192">
        <v>0.75523867834119296</v>
      </c>
      <c r="Q192">
        <v>1.5</v>
      </c>
      <c r="R192">
        <v>-0.28482882440275198</v>
      </c>
      <c r="S192" t="s">
        <v>1080</v>
      </c>
      <c r="T192" t="s">
        <v>1774</v>
      </c>
      <c r="U192" t="s">
        <v>1774</v>
      </c>
      <c r="V192" t="s">
        <v>1774</v>
      </c>
      <c r="W192" t="s">
        <v>1964</v>
      </c>
      <c r="X192">
        <v>1</v>
      </c>
      <c r="Y192" t="s">
        <v>2844</v>
      </c>
      <c r="Z192" t="s">
        <v>3642</v>
      </c>
      <c r="AA192">
        <v>1.476958299646641</v>
      </c>
      <c r="AB192" t="str">
        <f>HYPERLINK("Melting_Curves/meltCurve_G3V357_RNASE1.pdf", "Melting_Curves/meltCurve_G3V357_RNASE1.pdf")</f>
        <v>Melting_Curves/meltCurve_G3V357_RNASE1.pdf</v>
      </c>
    </row>
    <row r="193" spans="1:28" x14ac:dyDescent="0.25">
      <c r="A193" t="s">
        <v>197</v>
      </c>
      <c r="B193">
        <v>0.92982721775210697</v>
      </c>
      <c r="C193">
        <v>2.20292795802842</v>
      </c>
      <c r="D193">
        <v>2.0781785591323199</v>
      </c>
      <c r="E193">
        <v>9.1403026338256197</v>
      </c>
      <c r="F193">
        <v>5.1354282304373404</v>
      </c>
      <c r="G193">
        <v>5.58053205986314</v>
      </c>
      <c r="H193">
        <v>2.7164169617443998</v>
      </c>
      <c r="I193">
        <v>4.7823226291349803</v>
      </c>
      <c r="J193">
        <v>3.4719803580034498</v>
      </c>
      <c r="K193">
        <v>10.279754226279501</v>
      </c>
      <c r="S193" t="s">
        <v>1081</v>
      </c>
      <c r="T193" t="s">
        <v>1774</v>
      </c>
      <c r="U193" t="s">
        <v>1775</v>
      </c>
      <c r="V193" t="s">
        <v>1774</v>
      </c>
      <c r="W193" t="s">
        <v>1965</v>
      </c>
      <c r="X193">
        <v>1</v>
      </c>
      <c r="Y193" t="s">
        <v>2845</v>
      </c>
      <c r="Z193" t="s">
        <v>3643</v>
      </c>
      <c r="AB193" t="str">
        <f>HYPERLINK("Melting_Curves/meltCurve_G3V448_TMX1.pdf", "Melting_Curves/meltCurve_G3V448_TMX1.pdf")</f>
        <v>Melting_Curves/meltCurve_G3V448_TMX1.pdf</v>
      </c>
    </row>
    <row r="194" spans="1:28" x14ac:dyDescent="0.25">
      <c r="A194" t="s">
        <v>198</v>
      </c>
      <c r="B194">
        <v>0.92982721775210697</v>
      </c>
      <c r="C194">
        <v>3.4285224001805901</v>
      </c>
      <c r="D194">
        <v>3.02546878350058</v>
      </c>
      <c r="E194">
        <v>8.4817622599357101</v>
      </c>
      <c r="F194">
        <v>3.48010558306314</v>
      </c>
      <c r="G194">
        <v>2.5475769642475901</v>
      </c>
      <c r="H194">
        <v>1.3670244683389701</v>
      </c>
      <c r="I194">
        <v>1.7967758742048401</v>
      </c>
      <c r="J194">
        <v>1.4338926443515001</v>
      </c>
      <c r="K194">
        <v>4.1565119514316899</v>
      </c>
      <c r="L194">
        <v>1.0000000000000001E-5</v>
      </c>
      <c r="M194">
        <v>31.829957715994698</v>
      </c>
      <c r="Q194">
        <v>1.5</v>
      </c>
      <c r="R194">
        <v>-0.571830563305746</v>
      </c>
      <c r="S194" t="s">
        <v>1082</v>
      </c>
      <c r="T194" t="s">
        <v>1774</v>
      </c>
      <c r="U194" t="s">
        <v>1774</v>
      </c>
      <c r="V194" t="s">
        <v>1774</v>
      </c>
      <c r="W194" t="s">
        <v>1966</v>
      </c>
      <c r="X194">
        <v>3</v>
      </c>
      <c r="Y194" t="s">
        <v>2846</v>
      </c>
      <c r="Z194" t="s">
        <v>3644</v>
      </c>
      <c r="AA194">
        <v>1.4999999999999929</v>
      </c>
      <c r="AB194" t="str">
        <f>HYPERLINK("Melting_Curves/meltCurve_G3V4U0_FBLN5.pdf", "Melting_Curves/meltCurve_G3V4U0_FBLN5.pdf")</f>
        <v>Melting_Curves/meltCurve_G3V4U0_FBLN5.pdf</v>
      </c>
    </row>
    <row r="195" spans="1:28" x14ac:dyDescent="0.25">
      <c r="A195" t="s">
        <v>199</v>
      </c>
      <c r="B195">
        <v>0.92982721775210697</v>
      </c>
      <c r="C195">
        <v>1.06775116708629</v>
      </c>
      <c r="D195">
        <v>0.69190547031817096</v>
      </c>
      <c r="E195">
        <v>2.1546454787298299</v>
      </c>
      <c r="F195">
        <v>1.3962219598964001</v>
      </c>
      <c r="G195">
        <v>1.30653876264639</v>
      </c>
      <c r="H195">
        <v>0.391831894354573</v>
      </c>
      <c r="I195">
        <v>0.66832941267039003</v>
      </c>
      <c r="J195">
        <v>0.51177210415488406</v>
      </c>
      <c r="K195">
        <v>1.4206812208449</v>
      </c>
      <c r="L195">
        <v>2303.3570679505701</v>
      </c>
      <c r="M195">
        <v>39.1723795957097</v>
      </c>
      <c r="O195">
        <v>58.6479237920678</v>
      </c>
      <c r="P195">
        <v>-3.70341075529141E-2</v>
      </c>
      <c r="Q195">
        <v>0.77821427691539602</v>
      </c>
      <c r="R195">
        <v>5.7581483688834499E-2</v>
      </c>
      <c r="S195" t="s">
        <v>1083</v>
      </c>
      <c r="T195" t="s">
        <v>1774</v>
      </c>
      <c r="U195" t="s">
        <v>1774</v>
      </c>
      <c r="V195" t="s">
        <v>1774</v>
      </c>
      <c r="W195" t="s">
        <v>1967</v>
      </c>
      <c r="X195">
        <v>1</v>
      </c>
      <c r="Y195" t="s">
        <v>2847</v>
      </c>
      <c r="Z195" t="s">
        <v>3645</v>
      </c>
      <c r="AA195">
        <v>0.91811273569026242</v>
      </c>
      <c r="AB195" t="str">
        <f>HYPERLINK("Melting_Curves/meltCurve_G3V4V8_NSFL1C.pdf", "Melting_Curves/meltCurve_G3V4V8_NSFL1C.pdf")</f>
        <v>Melting_Curves/meltCurve_G3V4V8_NSFL1C.pdf</v>
      </c>
    </row>
    <row r="196" spans="1:28" x14ac:dyDescent="0.25">
      <c r="A196" t="s">
        <v>200</v>
      </c>
      <c r="B196">
        <v>0.92982721775210697</v>
      </c>
      <c r="C196">
        <v>0.93381724485359396</v>
      </c>
      <c r="D196">
        <v>0.46670027692554</v>
      </c>
      <c r="E196">
        <v>1.5433499622470599</v>
      </c>
      <c r="F196">
        <v>0.85488260897055601</v>
      </c>
      <c r="G196">
        <v>0.57735196786597598</v>
      </c>
      <c r="H196">
        <v>0.193713656992338</v>
      </c>
      <c r="I196">
        <v>0.280004953125362</v>
      </c>
      <c r="J196">
        <v>0.31565217077011698</v>
      </c>
      <c r="K196">
        <v>0.77263611738048399</v>
      </c>
      <c r="L196">
        <v>2673.7658469006201</v>
      </c>
      <c r="M196">
        <v>48.139960742096797</v>
      </c>
      <c r="N196">
        <v>57.416658702941497</v>
      </c>
      <c r="O196">
        <v>55.445892943681301</v>
      </c>
      <c r="P196">
        <v>-0.13105858369645301</v>
      </c>
      <c r="Q196">
        <v>0.39620593478956201</v>
      </c>
      <c r="R196">
        <v>0.459606425493846</v>
      </c>
      <c r="S196" t="s">
        <v>1084</v>
      </c>
      <c r="T196" t="s">
        <v>1774</v>
      </c>
      <c r="U196" t="s">
        <v>1774</v>
      </c>
      <c r="V196" t="s">
        <v>1774</v>
      </c>
      <c r="W196" t="s">
        <v>1968</v>
      </c>
      <c r="X196">
        <v>1</v>
      </c>
      <c r="Y196" t="s">
        <v>2848</v>
      </c>
      <c r="Z196" t="s">
        <v>3646</v>
      </c>
      <c r="AA196">
        <v>0.71059617031784872</v>
      </c>
      <c r="AB196" t="str">
        <f>HYPERLINK("Melting_Curves/meltCurve_G3V511_LTBP2.pdf", "Melting_Curves/meltCurve_G3V511_LTBP2.pdf")</f>
        <v>Melting_Curves/meltCurve_G3V511_LTBP2.pdf</v>
      </c>
    </row>
    <row r="197" spans="1:28" x14ac:dyDescent="0.25">
      <c r="A197" t="s">
        <v>201</v>
      </c>
      <c r="B197">
        <v>0.92982721775210697</v>
      </c>
      <c r="C197">
        <v>1.1798422776759001</v>
      </c>
      <c r="D197">
        <v>3.3621524062136698</v>
      </c>
      <c r="E197">
        <v>9.7097475666037507</v>
      </c>
      <c r="F197">
        <v>4.0363917817755697</v>
      </c>
      <c r="G197">
        <v>2.2357541181459202</v>
      </c>
      <c r="H197">
        <v>0.45191198181061498</v>
      </c>
      <c r="I197">
        <v>0.78015785130577098</v>
      </c>
      <c r="J197">
        <v>0.62855571503263397</v>
      </c>
      <c r="K197">
        <v>1.98279991968682</v>
      </c>
      <c r="L197">
        <v>10749.7416373013</v>
      </c>
      <c r="M197">
        <v>250</v>
      </c>
      <c r="O197">
        <v>42.996198744255402</v>
      </c>
      <c r="P197">
        <v>0.72680816299494699</v>
      </c>
      <c r="Q197">
        <v>1.5</v>
      </c>
      <c r="R197">
        <v>-0.14486396571631599</v>
      </c>
      <c r="S197" t="s">
        <v>1085</v>
      </c>
      <c r="T197" t="s">
        <v>1774</v>
      </c>
      <c r="U197" t="s">
        <v>1774</v>
      </c>
      <c r="V197" t="s">
        <v>1774</v>
      </c>
      <c r="W197" t="s">
        <v>1969</v>
      </c>
      <c r="X197">
        <v>15</v>
      </c>
      <c r="Y197" t="s">
        <v>2849</v>
      </c>
      <c r="Z197" t="s">
        <v>3647</v>
      </c>
      <c r="AA197">
        <v>1.4499794929035421</v>
      </c>
      <c r="AB197" t="str">
        <f>HYPERLINK("Melting_Curves/meltCurve_G3V5I3_SERPINA3.pdf", "Melting_Curves/meltCurve_G3V5I3_SERPINA3.pdf")</f>
        <v>Melting_Curves/meltCurve_G3V5I3_SERPINA3.pdf</v>
      </c>
    </row>
    <row r="198" spans="1:28" x14ac:dyDescent="0.25">
      <c r="A198" t="s">
        <v>202</v>
      </c>
      <c r="B198">
        <v>0.92982721775210697</v>
      </c>
      <c r="C198">
        <v>1.425269388846</v>
      </c>
      <c r="D198">
        <v>1.18344629487308</v>
      </c>
      <c r="E198">
        <v>4.0000938304716396</v>
      </c>
      <c r="F198">
        <v>2.8316551822020202</v>
      </c>
      <c r="G198">
        <v>2.7938125689259299</v>
      </c>
      <c r="H198">
        <v>0.67124905669700596</v>
      </c>
      <c r="I198">
        <v>1.10390796597972</v>
      </c>
      <c r="J198">
        <v>0.80963586233745399</v>
      </c>
      <c r="K198">
        <v>2.3294135958923201</v>
      </c>
      <c r="L198">
        <v>10650.404113926799</v>
      </c>
      <c r="M198">
        <v>250</v>
      </c>
      <c r="O198">
        <v>42.598891537951097</v>
      </c>
      <c r="P198">
        <v>0.73358718651856902</v>
      </c>
      <c r="Q198">
        <v>1.5</v>
      </c>
      <c r="R198">
        <v>-5.5574933349055597E-2</v>
      </c>
      <c r="S198" t="s">
        <v>1086</v>
      </c>
      <c r="T198" t="s">
        <v>1774</v>
      </c>
      <c r="U198" t="s">
        <v>1774</v>
      </c>
      <c r="V198" t="s">
        <v>1774</v>
      </c>
      <c r="W198" t="s">
        <v>1970</v>
      </c>
      <c r="X198">
        <v>11</v>
      </c>
      <c r="Y198" t="s">
        <v>2850</v>
      </c>
      <c r="Z198" t="s">
        <v>3648</v>
      </c>
      <c r="AA198">
        <v>1.456602342935666</v>
      </c>
      <c r="AB198" t="str">
        <f>HYPERLINK("Melting_Curves/meltCurve_G3XAK1_MST1.pdf", "Melting_Curves/meltCurve_G3XAK1_MST1.pdf")</f>
        <v>Melting_Curves/meltCurve_G3XAK1_MST1.pdf</v>
      </c>
    </row>
    <row r="199" spans="1:28" x14ac:dyDescent="0.25">
      <c r="A199" t="s">
        <v>203</v>
      </c>
      <c r="B199">
        <v>0.92982721775210697</v>
      </c>
      <c r="C199">
        <v>0.90292952343973898</v>
      </c>
      <c r="D199">
        <v>0.64935203388586005</v>
      </c>
      <c r="E199">
        <v>2.1653259558316602</v>
      </c>
      <c r="F199">
        <v>1.43324606442721</v>
      </c>
      <c r="G199">
        <v>1.31006209950154</v>
      </c>
      <c r="H199">
        <v>1.3749517074495401</v>
      </c>
      <c r="I199">
        <v>3.4868613830861301</v>
      </c>
      <c r="J199">
        <v>2.8666341134226601</v>
      </c>
      <c r="K199">
        <v>6.6895951223712604</v>
      </c>
      <c r="L199">
        <v>11965.6313690678</v>
      </c>
      <c r="M199">
        <v>250</v>
      </c>
      <c r="O199">
        <v>47.859462608060298</v>
      </c>
      <c r="P199">
        <v>0.65295342538559298</v>
      </c>
      <c r="Q199">
        <v>1.5</v>
      </c>
      <c r="R199">
        <v>-0.112212675758202</v>
      </c>
      <c r="S199" t="s">
        <v>1087</v>
      </c>
      <c r="T199" t="s">
        <v>1774</v>
      </c>
      <c r="U199" t="s">
        <v>1774</v>
      </c>
      <c r="V199" t="s">
        <v>1774</v>
      </c>
      <c r="W199" t="s">
        <v>1971</v>
      </c>
      <c r="X199">
        <v>2</v>
      </c>
      <c r="Y199" t="s">
        <v>2851</v>
      </c>
      <c r="Z199" t="s">
        <v>3649</v>
      </c>
      <c r="AA199">
        <v>1.36891590973516</v>
      </c>
      <c r="AB199" t="str">
        <f>HYPERLINK("Melting_Curves/meltCurve_G3XAL0_MDH2.pdf", "Melting_Curves/meltCurve_G3XAL0_MDH2.pdf")</f>
        <v>Melting_Curves/meltCurve_G3XAL0_MDH2.pdf</v>
      </c>
    </row>
    <row r="200" spans="1:28" x14ac:dyDescent="0.25">
      <c r="A200" t="s">
        <v>204</v>
      </c>
      <c r="B200">
        <v>0.92982721775210697</v>
      </c>
      <c r="C200">
        <v>1.8569982744101601</v>
      </c>
      <c r="D200">
        <v>1.65996333827179</v>
      </c>
      <c r="E200">
        <v>6.14284585578089</v>
      </c>
      <c r="F200">
        <v>4.5211913722937496</v>
      </c>
      <c r="G200">
        <v>3.7205674964806099</v>
      </c>
      <c r="H200">
        <v>0.88955357449597305</v>
      </c>
      <c r="I200">
        <v>1.4874418442535999</v>
      </c>
      <c r="J200">
        <v>1.0619748070945201</v>
      </c>
      <c r="K200">
        <v>3.0489113655714402</v>
      </c>
      <c r="L200">
        <v>1760.29245023264</v>
      </c>
      <c r="M200">
        <v>57.697490876262201</v>
      </c>
      <c r="Q200">
        <v>1.5</v>
      </c>
      <c r="R200">
        <v>-0.37485386641292601</v>
      </c>
      <c r="S200" t="s">
        <v>1088</v>
      </c>
      <c r="T200" t="s">
        <v>1774</v>
      </c>
      <c r="U200" t="s">
        <v>1774</v>
      </c>
      <c r="V200" t="s">
        <v>1774</v>
      </c>
      <c r="W200" t="s">
        <v>1972</v>
      </c>
      <c r="X200">
        <v>17</v>
      </c>
      <c r="Y200" t="s">
        <v>2852</v>
      </c>
      <c r="Z200" t="s">
        <v>3650</v>
      </c>
      <c r="AA200">
        <v>1.499999981989186</v>
      </c>
      <c r="AB200" t="str">
        <f>HYPERLINK("Melting_Curves/meltCurve_G3XAM2_CFI.pdf", "Melting_Curves/meltCurve_G3XAM2_CFI.pdf")</f>
        <v>Melting_Curves/meltCurve_G3XAM2_CFI.pdf</v>
      </c>
    </row>
    <row r="201" spans="1:28" x14ac:dyDescent="0.25">
      <c r="A201" t="s">
        <v>205</v>
      </c>
      <c r="B201">
        <v>0.92982721775210697</v>
      </c>
      <c r="C201">
        <v>2.2903239323656202</v>
      </c>
      <c r="D201">
        <v>2.0249418309116902</v>
      </c>
      <c r="E201">
        <v>7.3044988522471304</v>
      </c>
      <c r="F201">
        <v>5.57711695725399</v>
      </c>
      <c r="G201">
        <v>4.7656524783938998</v>
      </c>
      <c r="H201">
        <v>1.1997941386801101</v>
      </c>
      <c r="I201">
        <v>1.9247840856107299</v>
      </c>
      <c r="J201">
        <v>1.5353481196138701</v>
      </c>
      <c r="K201">
        <v>4.0639550349965097</v>
      </c>
      <c r="L201">
        <v>10299.0971877842</v>
      </c>
      <c r="M201">
        <v>250</v>
      </c>
      <c r="O201">
        <v>41.193770479403703</v>
      </c>
      <c r="P201">
        <v>0.75861017946777498</v>
      </c>
      <c r="Q201">
        <v>1.5</v>
      </c>
      <c r="R201">
        <v>-0.65852987007463604</v>
      </c>
      <c r="S201" t="s">
        <v>1089</v>
      </c>
      <c r="T201" t="s">
        <v>1774</v>
      </c>
      <c r="U201" t="s">
        <v>1774</v>
      </c>
      <c r="V201" t="s">
        <v>1774</v>
      </c>
      <c r="W201" t="s">
        <v>1973</v>
      </c>
      <c r="X201">
        <v>11</v>
      </c>
      <c r="Y201" t="s">
        <v>2853</v>
      </c>
      <c r="Z201" t="s">
        <v>3651</v>
      </c>
      <c r="AA201">
        <v>1.4800225848815001</v>
      </c>
      <c r="AB201" t="str">
        <f>HYPERLINK("Melting_Curves/meltCurve_G3XAP6_COMP.pdf", "Melting_Curves/meltCurve_G3XAP6_COMP.pdf")</f>
        <v>Melting_Curves/meltCurve_G3XAP6_COMP.pdf</v>
      </c>
    </row>
    <row r="202" spans="1:28" x14ac:dyDescent="0.25">
      <c r="A202" t="s">
        <v>206</v>
      </c>
      <c r="B202">
        <v>0.92982721775210697</v>
      </c>
      <c r="C202">
        <v>1.6585253883348301</v>
      </c>
      <c r="D202">
        <v>1.3140651004133901</v>
      </c>
      <c r="E202">
        <v>5.0536218570029101</v>
      </c>
      <c r="F202">
        <v>3.6833889335127701</v>
      </c>
      <c r="G202">
        <v>3.4107363950037701</v>
      </c>
      <c r="H202">
        <v>1.4025190457472501</v>
      </c>
      <c r="I202">
        <v>2.5439306572326399</v>
      </c>
      <c r="J202">
        <v>1.8294357572962701</v>
      </c>
      <c r="K202">
        <v>5.1143642490577896</v>
      </c>
      <c r="S202" t="s">
        <v>1090</v>
      </c>
      <c r="T202" t="s">
        <v>1774</v>
      </c>
      <c r="U202" t="s">
        <v>1775</v>
      </c>
      <c r="V202" t="s">
        <v>1774</v>
      </c>
      <c r="W202" t="s">
        <v>1974</v>
      </c>
      <c r="X202">
        <v>5</v>
      </c>
      <c r="Y202" t="s">
        <v>2854</v>
      </c>
      <c r="Z202" t="s">
        <v>3652</v>
      </c>
      <c r="AB202" t="str">
        <f>HYPERLINK("Melting_Curves/meltCurve_G5E9C5_PDE5A.pdf", "Melting_Curves/meltCurve_G5E9C5_PDE5A.pdf")</f>
        <v>Melting_Curves/meltCurve_G5E9C5_PDE5A.pdf</v>
      </c>
    </row>
    <row r="203" spans="1:28" x14ac:dyDescent="0.25">
      <c r="A203" t="s">
        <v>207</v>
      </c>
      <c r="B203">
        <v>0.92982721775210697</v>
      </c>
      <c r="C203">
        <v>1.18084498452359</v>
      </c>
      <c r="D203">
        <v>0.98735949975249804</v>
      </c>
      <c r="E203">
        <v>3.0486564110765499</v>
      </c>
      <c r="F203">
        <v>1.7088593207830201</v>
      </c>
      <c r="G203">
        <v>1.5313681529330401</v>
      </c>
      <c r="H203">
        <v>1.41662950278996</v>
      </c>
      <c r="I203">
        <v>2.3795766258916999</v>
      </c>
      <c r="J203">
        <v>1.8113653744418601</v>
      </c>
      <c r="K203">
        <v>5.1015015354999402</v>
      </c>
      <c r="L203">
        <v>11866.494273848901</v>
      </c>
      <c r="M203">
        <v>250</v>
      </c>
      <c r="O203">
        <v>47.462956706853603</v>
      </c>
      <c r="P203">
        <v>0.65840843918710401</v>
      </c>
      <c r="Q203">
        <v>1.5</v>
      </c>
      <c r="R203">
        <v>-0.135214801080212</v>
      </c>
      <c r="S203" t="s">
        <v>1091</v>
      </c>
      <c r="T203" t="s">
        <v>1774</v>
      </c>
      <c r="U203" t="s">
        <v>1774</v>
      </c>
      <c r="V203" t="s">
        <v>1774</v>
      </c>
      <c r="W203" t="s">
        <v>1975</v>
      </c>
      <c r="X203">
        <v>8</v>
      </c>
      <c r="Y203" t="s">
        <v>2855</v>
      </c>
      <c r="Z203" t="s">
        <v>3653</v>
      </c>
      <c r="AA203">
        <v>1.3755253973845389</v>
      </c>
      <c r="AB203" t="str">
        <f>HYPERLINK("Melting_Curves/meltCurve_G5EA52_PDIA3.pdf", "Melting_Curves/meltCurve_G5EA52_PDIA3.pdf")</f>
        <v>Melting_Curves/meltCurve_G5EA52_PDIA3.pdf</v>
      </c>
    </row>
    <row r="204" spans="1:28" x14ac:dyDescent="0.25">
      <c r="A204" t="s">
        <v>208</v>
      </c>
      <c r="B204">
        <v>0.92982721775210697</v>
      </c>
      <c r="C204">
        <v>2.6384649037808101</v>
      </c>
      <c r="D204">
        <v>2.70343851715849</v>
      </c>
      <c r="E204">
        <v>11.575871097176799</v>
      </c>
      <c r="F204">
        <v>7.8730441667293602</v>
      </c>
      <c r="G204">
        <v>6.3578668207533502</v>
      </c>
      <c r="H204">
        <v>1.5912437440776901</v>
      </c>
      <c r="I204">
        <v>2.6388425523914401</v>
      </c>
      <c r="J204">
        <v>1.86238797551904</v>
      </c>
      <c r="K204">
        <v>5.1842601514569999</v>
      </c>
      <c r="L204">
        <v>1.0000000000000001E-5</v>
      </c>
      <c r="M204">
        <v>65.8355404057708</v>
      </c>
      <c r="Q204">
        <v>1.5</v>
      </c>
      <c r="R204">
        <v>-0.77746505638253305</v>
      </c>
      <c r="S204" t="s">
        <v>1092</v>
      </c>
      <c r="T204" t="s">
        <v>1774</v>
      </c>
      <c r="U204" t="s">
        <v>1774</v>
      </c>
      <c r="V204" t="s">
        <v>1774</v>
      </c>
      <c r="W204" t="s">
        <v>1976</v>
      </c>
      <c r="X204">
        <v>11</v>
      </c>
      <c r="Y204" t="s">
        <v>2856</v>
      </c>
      <c r="Z204" t="s">
        <v>3654</v>
      </c>
      <c r="AA204">
        <v>1.5</v>
      </c>
      <c r="AB204" t="str">
        <f>HYPERLINK("Melting_Curves/meltCurve_G8JLA8_TGFBI.pdf", "Melting_Curves/meltCurve_G8JLA8_TGFBI.pdf")</f>
        <v>Melting_Curves/meltCurve_G8JLA8_TGFBI.pdf</v>
      </c>
    </row>
    <row r="205" spans="1:28" x14ac:dyDescent="0.25">
      <c r="A205" t="s">
        <v>209</v>
      </c>
      <c r="B205">
        <v>0.92982721775210697</v>
      </c>
      <c r="C205">
        <v>0.52602629144624102</v>
      </c>
      <c r="D205">
        <v>0.30012710254139702</v>
      </c>
      <c r="E205">
        <v>0.84287744925812502</v>
      </c>
      <c r="F205">
        <v>0.489344005654891</v>
      </c>
      <c r="G205">
        <v>0.39023109110040699</v>
      </c>
      <c r="H205">
        <v>0.14760513640289299</v>
      </c>
      <c r="I205">
        <v>0.22197745069698699</v>
      </c>
      <c r="J205">
        <v>0.17174914271681499</v>
      </c>
      <c r="K205">
        <v>0.51524783315386102</v>
      </c>
      <c r="L205">
        <v>300.89153690851703</v>
      </c>
      <c r="M205">
        <v>6.6956981888309599</v>
      </c>
      <c r="N205">
        <v>49.177988523152102</v>
      </c>
      <c r="O205">
        <v>41.438393057879701</v>
      </c>
      <c r="P205">
        <v>-3.1605995847816003E-2</v>
      </c>
      <c r="Q205">
        <v>0.21928839320871199</v>
      </c>
      <c r="R205">
        <v>0.419270831695085</v>
      </c>
      <c r="S205" t="s">
        <v>1093</v>
      </c>
      <c r="T205" t="s">
        <v>1774</v>
      </c>
      <c r="U205" t="s">
        <v>1774</v>
      </c>
      <c r="V205" t="s">
        <v>1774</v>
      </c>
      <c r="W205" t="s">
        <v>1977</v>
      </c>
      <c r="X205">
        <v>11</v>
      </c>
      <c r="Y205" t="s">
        <v>2857</v>
      </c>
      <c r="Z205" t="s">
        <v>3655</v>
      </c>
      <c r="AA205">
        <v>0.44122082059927581</v>
      </c>
      <c r="AB205" t="str">
        <f>HYPERLINK("Melting_Curves/meltCurve_H0Y2Y8_ZYX.pdf", "Melting_Curves/meltCurve_H0Y2Y8_ZYX.pdf")</f>
        <v>Melting_Curves/meltCurve_H0Y2Y8_ZYX.pdf</v>
      </c>
    </row>
    <row r="206" spans="1:28" x14ac:dyDescent="0.25">
      <c r="A206" t="s">
        <v>210</v>
      </c>
      <c r="B206">
        <v>0.92982721775210697</v>
      </c>
      <c r="C206">
        <v>1.6078923036644901</v>
      </c>
      <c r="D206">
        <v>1.46336924560003</v>
      </c>
      <c r="E206">
        <v>5.6578019735181604</v>
      </c>
      <c r="F206">
        <v>4.1223147549274604</v>
      </c>
      <c r="G206">
        <v>2.85696947569219</v>
      </c>
      <c r="H206">
        <v>0.97744392323379403</v>
      </c>
      <c r="I206">
        <v>1.85875042172827</v>
      </c>
      <c r="J206">
        <v>1.4210212865908001</v>
      </c>
      <c r="K206">
        <v>3.7594232741337601</v>
      </c>
      <c r="L206">
        <v>10342.0259302101</v>
      </c>
      <c r="M206">
        <v>250</v>
      </c>
      <c r="O206">
        <v>41.365456454238803</v>
      </c>
      <c r="P206">
        <v>0.75546126475196795</v>
      </c>
      <c r="Q206">
        <v>1.5</v>
      </c>
      <c r="R206">
        <v>-0.39944517905700799</v>
      </c>
      <c r="S206" t="s">
        <v>1094</v>
      </c>
      <c r="T206" t="s">
        <v>1774</v>
      </c>
      <c r="U206" t="s">
        <v>1774</v>
      </c>
      <c r="V206" t="s">
        <v>1774</v>
      </c>
      <c r="W206" t="s">
        <v>1978</v>
      </c>
      <c r="X206">
        <v>2</v>
      </c>
      <c r="Y206" t="s">
        <v>2858</v>
      </c>
      <c r="Z206" t="s">
        <v>3656</v>
      </c>
      <c r="AA206">
        <v>1.4771614762640519</v>
      </c>
      <c r="AB206" t="str">
        <f>HYPERLINK("Melting_Curves/meltCurve_H0Y360_AMPD2.pdf", "Melting_Curves/meltCurve_H0Y360_AMPD2.pdf")</f>
        <v>Melting_Curves/meltCurve_H0Y360_AMPD2.pdf</v>
      </c>
    </row>
    <row r="207" spans="1:28" x14ac:dyDescent="0.25">
      <c r="A207" t="s">
        <v>211</v>
      </c>
      <c r="B207">
        <v>0.92982721775210697</v>
      </c>
      <c r="C207">
        <v>2.0678430765274101</v>
      </c>
      <c r="D207">
        <v>1.29921555081898</v>
      </c>
      <c r="E207">
        <v>4.5298623536729696</v>
      </c>
      <c r="F207">
        <v>2.81719910168251</v>
      </c>
      <c r="G207">
        <v>3.2477706098293799</v>
      </c>
      <c r="H207">
        <v>1.78640133400052</v>
      </c>
      <c r="I207">
        <v>2.4818726252540002</v>
      </c>
      <c r="J207">
        <v>1.70808941550402</v>
      </c>
      <c r="K207">
        <v>6.7997641848667199</v>
      </c>
      <c r="L207">
        <v>10308.0363322822</v>
      </c>
      <c r="M207">
        <v>250</v>
      </c>
      <c r="O207">
        <v>41.229506858329998</v>
      </c>
      <c r="P207">
        <v>0.75795231385293105</v>
      </c>
      <c r="Q207">
        <v>1.5</v>
      </c>
      <c r="R207">
        <v>-0.56599353520745699</v>
      </c>
      <c r="S207" t="s">
        <v>1095</v>
      </c>
      <c r="T207" t="s">
        <v>1774</v>
      </c>
      <c r="U207" t="s">
        <v>1774</v>
      </c>
      <c r="V207" t="s">
        <v>1774</v>
      </c>
      <c r="W207" t="s">
        <v>1979</v>
      </c>
      <c r="X207">
        <v>2</v>
      </c>
      <c r="Y207" t="s">
        <v>2859</v>
      </c>
      <c r="Z207" t="s">
        <v>3657</v>
      </c>
      <c r="AA207">
        <v>1.479426902480139</v>
      </c>
      <c r="AB207" t="str">
        <f>HYPERLINK("Melting_Curves/meltCurve_H0Y3Y4_SEPT7.pdf", "Melting_Curves/meltCurve_H0Y3Y4_SEPT7.pdf")</f>
        <v>Melting_Curves/meltCurve_H0Y3Y4_SEPT7.pdf</v>
      </c>
    </row>
    <row r="208" spans="1:28" x14ac:dyDescent="0.25">
      <c r="A208" t="s">
        <v>212</v>
      </c>
      <c r="B208">
        <v>0.92982721775210697</v>
      </c>
      <c r="C208">
        <v>3.2464673959789101</v>
      </c>
      <c r="D208">
        <v>3.0868465632982001</v>
      </c>
      <c r="E208">
        <v>12.1573896427447</v>
      </c>
      <c r="F208">
        <v>6.1101760304866399</v>
      </c>
      <c r="G208">
        <v>5.7375409077341901</v>
      </c>
      <c r="H208">
        <v>1.10819695835496</v>
      </c>
      <c r="I208">
        <v>1.90389956558552</v>
      </c>
      <c r="J208">
        <v>1.48727359787165</v>
      </c>
      <c r="K208">
        <v>4.4062314903755997</v>
      </c>
      <c r="L208">
        <v>1.00000000884393E-5</v>
      </c>
      <c r="M208">
        <v>76.493858499875401</v>
      </c>
      <c r="Q208">
        <v>1.5</v>
      </c>
      <c r="R208">
        <v>-0.60891269029246697</v>
      </c>
      <c r="S208" t="s">
        <v>1096</v>
      </c>
      <c r="T208" t="s">
        <v>1774</v>
      </c>
      <c r="U208" t="s">
        <v>1774</v>
      </c>
      <c r="V208" t="s">
        <v>1774</v>
      </c>
      <c r="W208" t="s">
        <v>1980</v>
      </c>
      <c r="X208">
        <v>4</v>
      </c>
      <c r="Y208" t="s">
        <v>2860</v>
      </c>
      <c r="Z208" t="s">
        <v>3658</v>
      </c>
      <c r="AA208">
        <v>1.5</v>
      </c>
      <c r="AB208" t="str">
        <f>HYPERLINK("Melting_Curves/meltCurve_H0Y4K8_FN1.pdf", "Melting_Curves/meltCurve_H0Y4K8_FN1.pdf")</f>
        <v>Melting_Curves/meltCurve_H0Y4K8_FN1.pdf</v>
      </c>
    </row>
    <row r="209" spans="1:28" x14ac:dyDescent="0.25">
      <c r="A209" t="s">
        <v>213</v>
      </c>
      <c r="B209">
        <v>0.92982721775210697</v>
      </c>
      <c r="C209">
        <v>1.6238059156158999</v>
      </c>
      <c r="D209">
        <v>1.1305788239777199</v>
      </c>
      <c r="E209">
        <v>3.0063604818782799</v>
      </c>
      <c r="F209">
        <v>2.10292416676619</v>
      </c>
      <c r="G209">
        <v>1.4437407536914399</v>
      </c>
      <c r="H209">
        <v>0.45369948474805899</v>
      </c>
      <c r="I209">
        <v>0.531430942484168</v>
      </c>
      <c r="J209">
        <v>0.29413523099338301</v>
      </c>
      <c r="K209">
        <v>1.45977956938364</v>
      </c>
      <c r="L209">
        <v>2373.55910451007</v>
      </c>
      <c r="M209">
        <v>39.942284458885403</v>
      </c>
      <c r="O209">
        <v>59.276349289200603</v>
      </c>
      <c r="P209">
        <v>-5.1545113487835199E-2</v>
      </c>
      <c r="Q209">
        <v>0.69401852547995002</v>
      </c>
      <c r="R209">
        <v>-9.5477788044546999E-2</v>
      </c>
      <c r="S209" t="s">
        <v>1097</v>
      </c>
      <c r="T209" t="s">
        <v>1774</v>
      </c>
      <c r="U209" t="s">
        <v>1774</v>
      </c>
      <c r="V209" t="s">
        <v>1774</v>
      </c>
      <c r="W209" t="s">
        <v>1981</v>
      </c>
      <c r="X209">
        <v>1</v>
      </c>
      <c r="Y209" t="s">
        <v>2861</v>
      </c>
      <c r="Z209" t="s">
        <v>3659</v>
      </c>
      <c r="AA209">
        <v>0.89334592117416234</v>
      </c>
      <c r="AB209" t="str">
        <f>HYPERLINK("Melting_Curves/meltCurve_H0Y4U3_FCGR3B.pdf", "Melting_Curves/meltCurve_H0Y4U3_FCGR3B.pdf")</f>
        <v>Melting_Curves/meltCurve_H0Y4U3_FCGR3B.pdf</v>
      </c>
    </row>
    <row r="210" spans="1:28" x14ac:dyDescent="0.25">
      <c r="A210" t="s">
        <v>214</v>
      </c>
      <c r="B210">
        <v>0.92982721775210697</v>
      </c>
      <c r="C210">
        <v>3.3924717887046398</v>
      </c>
      <c r="D210">
        <v>3.0212151365439199</v>
      </c>
      <c r="E210">
        <v>9.9253187562667993</v>
      </c>
      <c r="F210">
        <v>6.3258701245050304</v>
      </c>
      <c r="G210">
        <v>6.5755717744665096</v>
      </c>
      <c r="H210">
        <v>2.3000082991714401</v>
      </c>
      <c r="I210">
        <v>3.6580884372910401</v>
      </c>
      <c r="J210">
        <v>2.9582325036694401</v>
      </c>
      <c r="K210">
        <v>8.0891130731974901</v>
      </c>
      <c r="L210">
        <v>1595.42864544545</v>
      </c>
      <c r="M210">
        <v>52.765293621379001</v>
      </c>
      <c r="Q210">
        <v>1.5</v>
      </c>
      <c r="R210">
        <v>-1.4072068055489499</v>
      </c>
      <c r="S210" t="s">
        <v>1098</v>
      </c>
      <c r="T210" t="s">
        <v>1774</v>
      </c>
      <c r="U210" t="s">
        <v>1774</v>
      </c>
      <c r="V210" t="s">
        <v>1774</v>
      </c>
      <c r="W210" t="s">
        <v>1982</v>
      </c>
      <c r="X210">
        <v>3</v>
      </c>
      <c r="Y210" t="s">
        <v>2862</v>
      </c>
      <c r="Z210" t="s">
        <v>3660</v>
      </c>
      <c r="AA210">
        <v>1.4999999550690319</v>
      </c>
      <c r="AB210" t="str">
        <f>HYPERLINK("Melting_Curves/meltCurve_H0Y512_APMAP.pdf", "Melting_Curves/meltCurve_H0Y512_APMAP.pdf")</f>
        <v>Melting_Curves/meltCurve_H0Y512_APMAP.pdf</v>
      </c>
    </row>
    <row r="211" spans="1:28" x14ac:dyDescent="0.25">
      <c r="A211" t="s">
        <v>215</v>
      </c>
      <c r="B211">
        <v>0.92982721775210697</v>
      </c>
      <c r="C211">
        <v>0.52024572122278301</v>
      </c>
      <c r="D211">
        <v>0.22471357464390099</v>
      </c>
      <c r="E211">
        <v>0.53438851131187604</v>
      </c>
      <c r="F211">
        <v>0.32568283056997099</v>
      </c>
      <c r="G211">
        <v>0.117566313307638</v>
      </c>
      <c r="H211">
        <v>0.171238794947524</v>
      </c>
      <c r="I211">
        <v>0.24963698203945001</v>
      </c>
      <c r="J211">
        <v>0.15193799402823799</v>
      </c>
      <c r="K211">
        <v>0.54617500645474204</v>
      </c>
      <c r="L211">
        <v>1954.0672881596099</v>
      </c>
      <c r="M211">
        <v>46.357665360061297</v>
      </c>
      <c r="N211">
        <v>42.952896821434699</v>
      </c>
      <c r="O211">
        <v>42.073765772141499</v>
      </c>
      <c r="P211">
        <v>-0.195752595827029</v>
      </c>
      <c r="Q211">
        <v>0.28934826441275202</v>
      </c>
      <c r="R211">
        <v>0.66033320411079199</v>
      </c>
      <c r="S211" t="s">
        <v>1099</v>
      </c>
      <c r="T211" t="s">
        <v>1774</v>
      </c>
      <c r="U211" t="s">
        <v>1774</v>
      </c>
      <c r="V211" t="s">
        <v>1774</v>
      </c>
      <c r="W211" t="s">
        <v>1983</v>
      </c>
      <c r="X211">
        <v>1</v>
      </c>
      <c r="Y211" t="s">
        <v>2863</v>
      </c>
      <c r="Z211" t="s">
        <v>3661</v>
      </c>
      <c r="AA211">
        <v>0.34334212440563172</v>
      </c>
      <c r="AB211" t="str">
        <f>HYPERLINK("Melting_Curves/meltCurve_H0Y579_RAD23B.pdf", "Melting_Curves/meltCurve_H0Y579_RAD23B.pdf")</f>
        <v>Melting_Curves/meltCurve_H0Y579_RAD23B.pdf</v>
      </c>
    </row>
    <row r="212" spans="1:28" x14ac:dyDescent="0.25">
      <c r="A212" t="s">
        <v>216</v>
      </c>
      <c r="B212">
        <v>0.92982721775210697</v>
      </c>
      <c r="C212">
        <v>1.2681851168082301</v>
      </c>
      <c r="D212">
        <v>0.98358750037332099</v>
      </c>
      <c r="E212">
        <v>4.6316459293897898</v>
      </c>
      <c r="F212">
        <v>2.8940949803631799</v>
      </c>
      <c r="G212">
        <v>2.7340903005009198</v>
      </c>
      <c r="H212">
        <v>0.68243865561502604</v>
      </c>
      <c r="I212">
        <v>1.0065887970709599</v>
      </c>
      <c r="J212">
        <v>0.92942254994423301</v>
      </c>
      <c r="K212">
        <v>1.9199476007376199</v>
      </c>
      <c r="L212">
        <v>11855.603701554101</v>
      </c>
      <c r="M212">
        <v>250</v>
      </c>
      <c r="O212">
        <v>47.419380098322897</v>
      </c>
      <c r="P212">
        <v>0.65901325533595201</v>
      </c>
      <c r="Q212">
        <v>1.5</v>
      </c>
      <c r="R212">
        <v>-2.2121978605877501E-2</v>
      </c>
      <c r="S212" t="s">
        <v>1100</v>
      </c>
      <c r="T212" t="s">
        <v>1774</v>
      </c>
      <c r="U212" t="s">
        <v>1774</v>
      </c>
      <c r="V212" t="s">
        <v>1774</v>
      </c>
      <c r="W212" t="s">
        <v>1984</v>
      </c>
      <c r="X212">
        <v>3</v>
      </c>
      <c r="Y212" t="s">
        <v>2864</v>
      </c>
      <c r="Z212" t="s">
        <v>3662</v>
      </c>
      <c r="AA212">
        <v>1.376251473763096</v>
      </c>
      <c r="AB212" t="str">
        <f>HYPERLINK("Melting_Curves/meltCurve_H0Y5A1_PTGDS.pdf", "Melting_Curves/meltCurve_H0Y5A1_PTGDS.pdf")</f>
        <v>Melting_Curves/meltCurve_H0Y5A1_PTGDS.pdf</v>
      </c>
    </row>
    <row r="213" spans="1:28" x14ac:dyDescent="0.25">
      <c r="A213" t="s">
        <v>217</v>
      </c>
      <c r="B213">
        <v>0.92982721775210697</v>
      </c>
      <c r="C213">
        <v>1.54822718746359</v>
      </c>
      <c r="D213">
        <v>1.5418203675356901</v>
      </c>
      <c r="E213">
        <v>5.26187259167168</v>
      </c>
      <c r="F213">
        <v>3.08123892426002</v>
      </c>
      <c r="G213">
        <v>2.9176108266092902</v>
      </c>
      <c r="H213">
        <v>1.50644660572516</v>
      </c>
      <c r="I213">
        <v>2.44365733250768</v>
      </c>
      <c r="J213">
        <v>1.9256304586259201</v>
      </c>
      <c r="K213">
        <v>4.8460611939097404</v>
      </c>
      <c r="L213">
        <v>10359.0183960595</v>
      </c>
      <c r="M213">
        <v>250</v>
      </c>
      <c r="O213">
        <v>41.433436411986897</v>
      </c>
      <c r="P213">
        <v>0.75422203878397198</v>
      </c>
      <c r="Q213">
        <v>1.5</v>
      </c>
      <c r="R213">
        <v>-0.61530290378632702</v>
      </c>
      <c r="S213" t="s">
        <v>1101</v>
      </c>
      <c r="T213" t="s">
        <v>1774</v>
      </c>
      <c r="U213" t="s">
        <v>1774</v>
      </c>
      <c r="V213" t="s">
        <v>1774</v>
      </c>
      <c r="W213" t="s">
        <v>1985</v>
      </c>
      <c r="X213">
        <v>1</v>
      </c>
      <c r="Y213" t="s">
        <v>2865</v>
      </c>
      <c r="Z213" t="s">
        <v>3663</v>
      </c>
      <c r="AA213">
        <v>1.4760287573569879</v>
      </c>
      <c r="AB213" t="str">
        <f>HYPERLINK("Melting_Curves/meltCurve_H0Y5E8_SAR1A.pdf", "Melting_Curves/meltCurve_H0Y5E8_SAR1A.pdf")</f>
        <v>Melting_Curves/meltCurve_H0Y5E8_SAR1A.pdf</v>
      </c>
    </row>
    <row r="214" spans="1:28" x14ac:dyDescent="0.25">
      <c r="A214" t="s">
        <v>218</v>
      </c>
      <c r="B214">
        <v>0.92982721775210697</v>
      </c>
      <c r="C214">
        <v>1.4086973890037799</v>
      </c>
      <c r="D214">
        <v>0.91010872594625103</v>
      </c>
      <c r="E214">
        <v>2.7015973899487302</v>
      </c>
      <c r="F214">
        <v>1.5576698948232599</v>
      </c>
      <c r="G214">
        <v>2.14970014840006</v>
      </c>
      <c r="H214">
        <v>1.61299074231672</v>
      </c>
      <c r="I214">
        <v>3.0005159933350201</v>
      </c>
      <c r="J214">
        <v>2.5273191254201102</v>
      </c>
      <c r="K214">
        <v>6.66088162327266</v>
      </c>
      <c r="L214">
        <v>1248.82623152108</v>
      </c>
      <c r="M214">
        <v>28.6801179174373</v>
      </c>
      <c r="O214">
        <v>43.333233325269397</v>
      </c>
      <c r="P214">
        <v>8.2731958272568698E-2</v>
      </c>
      <c r="Q214">
        <v>1.5</v>
      </c>
      <c r="R214">
        <v>-0.26873741119262101</v>
      </c>
      <c r="S214" t="s">
        <v>1102</v>
      </c>
      <c r="T214" t="s">
        <v>1774</v>
      </c>
      <c r="U214" t="s">
        <v>1774</v>
      </c>
      <c r="V214" t="s">
        <v>1774</v>
      </c>
      <c r="W214" t="s">
        <v>1986</v>
      </c>
      <c r="X214">
        <v>1</v>
      </c>
      <c r="Y214" t="s">
        <v>2866</v>
      </c>
      <c r="Z214" t="s">
        <v>3664</v>
      </c>
      <c r="AA214">
        <v>1.4364700800260419</v>
      </c>
      <c r="AB214" t="str">
        <f>HYPERLINK("Melting_Curves/meltCurve_H0Y6T4_ACADSB.pdf", "Melting_Curves/meltCurve_H0Y6T4_ACADSB.pdf")</f>
        <v>Melting_Curves/meltCurve_H0Y6T4_ACADSB.pdf</v>
      </c>
    </row>
    <row r="215" spans="1:28" x14ac:dyDescent="0.25">
      <c r="A215" t="s">
        <v>219</v>
      </c>
      <c r="B215">
        <v>0.92982721775210697</v>
      </c>
      <c r="C215">
        <v>0.83007415864127598</v>
      </c>
      <c r="D215">
        <v>0.47069933224344501</v>
      </c>
      <c r="E215">
        <v>1.4034163106156801</v>
      </c>
      <c r="F215">
        <v>0.78653052622382602</v>
      </c>
      <c r="G215">
        <v>0.68116395311820699</v>
      </c>
      <c r="H215">
        <v>0.219596063539614</v>
      </c>
      <c r="I215">
        <v>0.41025215782861402</v>
      </c>
      <c r="J215">
        <v>0.25677880603571102</v>
      </c>
      <c r="K215">
        <v>0.611025529203711</v>
      </c>
      <c r="L215">
        <v>2167.5077180477801</v>
      </c>
      <c r="M215">
        <v>38.570176094461701</v>
      </c>
      <c r="N215">
        <v>58.314719352003301</v>
      </c>
      <c r="O215">
        <v>56.046042551426197</v>
      </c>
      <c r="P215">
        <v>-0.107214716170083</v>
      </c>
      <c r="Q215">
        <v>0.37682979310394299</v>
      </c>
      <c r="R215">
        <v>0.45377948397731699</v>
      </c>
      <c r="S215" t="s">
        <v>1103</v>
      </c>
      <c r="T215" t="s">
        <v>1774</v>
      </c>
      <c r="U215" t="s">
        <v>1774</v>
      </c>
      <c r="V215" t="s">
        <v>1774</v>
      </c>
      <c r="W215" t="s">
        <v>1987</v>
      </c>
      <c r="X215">
        <v>2</v>
      </c>
      <c r="Y215" t="s">
        <v>2867</v>
      </c>
      <c r="Z215" t="s">
        <v>3665</v>
      </c>
      <c r="AA215">
        <v>0.71584931575516131</v>
      </c>
      <c r="AB215" t="str">
        <f>HYPERLINK("Melting_Curves/meltCurve_H0Y7F0_CAST.pdf", "Melting_Curves/meltCurve_H0Y7F0_CAST.pdf")</f>
        <v>Melting_Curves/meltCurve_H0Y7F0_CAST.pdf</v>
      </c>
    </row>
    <row r="216" spans="1:28" x14ac:dyDescent="0.25">
      <c r="A216" t="s">
        <v>220</v>
      </c>
      <c r="B216">
        <v>0.92982721775210697</v>
      </c>
      <c r="C216">
        <v>2.61572838475464</v>
      </c>
      <c r="D216">
        <v>2.5826169749883801</v>
      </c>
      <c r="E216">
        <v>10.3652665912467</v>
      </c>
      <c r="F216">
        <v>6.8272078802339697</v>
      </c>
      <c r="G216">
        <v>6.6472167628711603</v>
      </c>
      <c r="H216">
        <v>1.5140176953483699</v>
      </c>
      <c r="I216">
        <v>2.51600138960303</v>
      </c>
      <c r="J216">
        <v>1.8709892620631501</v>
      </c>
      <c r="K216">
        <v>4.7102949593659798</v>
      </c>
      <c r="L216">
        <v>608.81858519362299</v>
      </c>
      <c r="M216">
        <v>71.659300114273407</v>
      </c>
      <c r="Q216">
        <v>1.5</v>
      </c>
      <c r="R216">
        <v>-0.79544904481293899</v>
      </c>
      <c r="S216" t="s">
        <v>1104</v>
      </c>
      <c r="T216" t="s">
        <v>1774</v>
      </c>
      <c r="U216" t="s">
        <v>1774</v>
      </c>
      <c r="V216" t="s">
        <v>1774</v>
      </c>
      <c r="W216" t="s">
        <v>1988</v>
      </c>
      <c r="X216">
        <v>1</v>
      </c>
      <c r="Y216" t="s">
        <v>2868</v>
      </c>
      <c r="Z216" t="s">
        <v>3666</v>
      </c>
      <c r="AA216">
        <v>1.5</v>
      </c>
      <c r="AB216" t="str">
        <f>HYPERLINK("Melting_Curves/meltCurve_H0Y9N0_ADH4.pdf", "Melting_Curves/meltCurve_H0Y9N0_ADH4.pdf")</f>
        <v>Melting_Curves/meltCurve_H0Y9N0_ADH4.pdf</v>
      </c>
    </row>
    <row r="217" spans="1:28" x14ac:dyDescent="0.25">
      <c r="A217" t="s">
        <v>221</v>
      </c>
      <c r="B217">
        <v>0.92982721775210697</v>
      </c>
      <c r="C217">
        <v>2.2849480226452301</v>
      </c>
      <c r="D217">
        <v>2.0642700038274802</v>
      </c>
      <c r="E217">
        <v>8.0370424456916592</v>
      </c>
      <c r="F217">
        <v>6.0490433128221497</v>
      </c>
      <c r="G217">
        <v>5.3789405521527103</v>
      </c>
      <c r="H217">
        <v>1.3023962489526699</v>
      </c>
      <c r="I217">
        <v>2.1240626422083499</v>
      </c>
      <c r="J217">
        <v>1.5475422235382299</v>
      </c>
      <c r="K217">
        <v>4.66548409592715</v>
      </c>
      <c r="S217" t="s">
        <v>1105</v>
      </c>
      <c r="T217" t="s">
        <v>1774</v>
      </c>
      <c r="U217" t="s">
        <v>1775</v>
      </c>
      <c r="V217" t="s">
        <v>1774</v>
      </c>
      <c r="W217" t="s">
        <v>1989</v>
      </c>
      <c r="X217">
        <v>21</v>
      </c>
      <c r="Y217" t="s">
        <v>2869</v>
      </c>
      <c r="Z217" t="s">
        <v>3667</v>
      </c>
      <c r="AB217" t="str">
        <f>HYPERLINK("Melting_Curves/meltCurve_H0YAC1_KLKB1.pdf", "Melting_Curves/meltCurve_H0YAC1_KLKB1.pdf")</f>
        <v>Melting_Curves/meltCurve_H0YAC1_KLKB1.pdf</v>
      </c>
    </row>
    <row r="218" spans="1:28" x14ac:dyDescent="0.25">
      <c r="A218" t="s">
        <v>222</v>
      </c>
      <c r="B218">
        <v>0.92982721775210697</v>
      </c>
      <c r="C218">
        <v>1.47223389515752</v>
      </c>
      <c r="D218">
        <v>0.49004624514540601</v>
      </c>
      <c r="E218">
        <v>1.82653012828437</v>
      </c>
      <c r="F218">
        <v>1.2400499696820599</v>
      </c>
      <c r="G218">
        <v>1.9012911642154999</v>
      </c>
      <c r="H218">
        <v>0.79441459049516705</v>
      </c>
      <c r="I218">
        <v>0.49730893363212803</v>
      </c>
      <c r="J218">
        <v>0.55875338703980804</v>
      </c>
      <c r="K218">
        <v>3.2295846376053499</v>
      </c>
      <c r="L218">
        <v>351.07278245030102</v>
      </c>
      <c r="M218">
        <v>6.8917862544822297</v>
      </c>
      <c r="O218">
        <v>47.169772477055602</v>
      </c>
      <c r="P218">
        <v>1.8299095344714598E-2</v>
      </c>
      <c r="Q218">
        <v>1.5</v>
      </c>
      <c r="R218">
        <v>3.6001426151141103E-2</v>
      </c>
      <c r="S218" t="s">
        <v>1106</v>
      </c>
      <c r="T218" t="s">
        <v>1774</v>
      </c>
      <c r="U218" t="s">
        <v>1774</v>
      </c>
      <c r="V218" t="s">
        <v>1774</v>
      </c>
      <c r="W218" t="s">
        <v>1990</v>
      </c>
      <c r="X218">
        <v>1</v>
      </c>
      <c r="Y218" t="s">
        <v>2870</v>
      </c>
      <c r="Z218" t="s">
        <v>3668</v>
      </c>
      <c r="AA218">
        <v>1.286738041646095</v>
      </c>
      <c r="AB218" t="str">
        <f>HYPERLINK("Melting_Curves/meltCurve_H0YB13_STC2.pdf", "Melting_Curves/meltCurve_H0YB13_STC2.pdf")</f>
        <v>Melting_Curves/meltCurve_H0YB13_STC2.pdf</v>
      </c>
    </row>
    <row r="219" spans="1:28" x14ac:dyDescent="0.25">
      <c r="A219" t="s">
        <v>223</v>
      </c>
      <c r="B219">
        <v>0.92982721775210697</v>
      </c>
      <c r="C219">
        <v>0.93038067759569698</v>
      </c>
      <c r="D219">
        <v>0.66385768947310797</v>
      </c>
      <c r="E219">
        <v>1.8523989201259199</v>
      </c>
      <c r="F219">
        <v>1.10407220466777</v>
      </c>
      <c r="G219">
        <v>0.96502480297034998</v>
      </c>
      <c r="H219">
        <v>0.34490899401799702</v>
      </c>
      <c r="I219">
        <v>0.43619035678299101</v>
      </c>
      <c r="J219">
        <v>0.39218817221077001</v>
      </c>
      <c r="K219">
        <v>1.05485333650965</v>
      </c>
      <c r="L219">
        <v>14390.022708562899</v>
      </c>
      <c r="M219">
        <v>250</v>
      </c>
      <c r="O219">
        <v>57.5564074573306</v>
      </c>
      <c r="P219">
        <v>-0.48101159486249601</v>
      </c>
      <c r="Q219">
        <v>0.55703521165987702</v>
      </c>
      <c r="R219">
        <v>0.33806091095466601</v>
      </c>
      <c r="S219" t="s">
        <v>1107</v>
      </c>
      <c r="T219" t="s">
        <v>1774</v>
      </c>
      <c r="U219" t="s">
        <v>1774</v>
      </c>
      <c r="V219" t="s">
        <v>1774</v>
      </c>
      <c r="W219" t="s">
        <v>1991</v>
      </c>
      <c r="X219">
        <v>1</v>
      </c>
      <c r="Y219" t="s">
        <v>2871</v>
      </c>
      <c r="Z219" t="s">
        <v>3669</v>
      </c>
      <c r="AA219">
        <v>0.81636335598298482</v>
      </c>
      <c r="AB219" t="str">
        <f>HYPERLINK("Melting_Curves/meltCurve_H0YB56_MTDH.pdf", "Melting_Curves/meltCurve_H0YB56_MTDH.pdf")</f>
        <v>Melting_Curves/meltCurve_H0YB56_MTDH.pdf</v>
      </c>
    </row>
    <row r="220" spans="1:28" x14ac:dyDescent="0.25">
      <c r="A220" t="s">
        <v>224</v>
      </c>
      <c r="B220">
        <v>0.92982721775210697</v>
      </c>
      <c r="C220">
        <v>0.65973383295934296</v>
      </c>
      <c r="D220">
        <v>0.32238461407839503</v>
      </c>
      <c r="E220">
        <v>1.03532344094036</v>
      </c>
      <c r="F220">
        <v>0.73723443809214295</v>
      </c>
      <c r="G220">
        <v>0.88504161835260997</v>
      </c>
      <c r="H220">
        <v>0.39869858507025902</v>
      </c>
      <c r="I220">
        <v>0.51940991524324598</v>
      </c>
      <c r="J220">
        <v>0.44358129829876403</v>
      </c>
      <c r="K220">
        <v>1.26428506196177</v>
      </c>
      <c r="L220">
        <v>10048.1126694537</v>
      </c>
      <c r="M220">
        <v>250</v>
      </c>
      <c r="O220">
        <v>40.189888975384598</v>
      </c>
      <c r="P220">
        <v>-0.47246334845502302</v>
      </c>
      <c r="Q220">
        <v>0.69618808595578396</v>
      </c>
      <c r="R220">
        <v>5.7876924425022298E-2</v>
      </c>
      <c r="S220" t="s">
        <v>1108</v>
      </c>
      <c r="T220" t="s">
        <v>1774</v>
      </c>
      <c r="U220" t="s">
        <v>1774</v>
      </c>
      <c r="V220" t="s">
        <v>1774</v>
      </c>
      <c r="W220" t="s">
        <v>1992</v>
      </c>
      <c r="X220">
        <v>1</v>
      </c>
      <c r="Y220" t="s">
        <v>2872</v>
      </c>
      <c r="Z220" t="s">
        <v>3670</v>
      </c>
      <c r="AA220">
        <v>0.69857843189381597</v>
      </c>
      <c r="AB220" t="str">
        <f>HYPERLINK("Melting_Curves/meltCurve_H0YC15_PTPN12.pdf", "Melting_Curves/meltCurve_H0YC15_PTPN12.pdf")</f>
        <v>Melting_Curves/meltCurve_H0YC15_PTPN12.pdf</v>
      </c>
    </row>
    <row r="221" spans="1:28" x14ac:dyDescent="0.25">
      <c r="A221" t="s">
        <v>225</v>
      </c>
      <c r="B221">
        <v>0.92982721775210697</v>
      </c>
      <c r="C221">
        <v>1.4437032137216701</v>
      </c>
      <c r="D221">
        <v>1.18262811763438</v>
      </c>
      <c r="E221">
        <v>5.0834167373002401</v>
      </c>
      <c r="F221">
        <v>2.51460957100594</v>
      </c>
      <c r="G221">
        <v>3.6508368894802099</v>
      </c>
      <c r="H221">
        <v>0.66581938281505704</v>
      </c>
      <c r="I221">
        <v>1.5456431159205199</v>
      </c>
      <c r="J221">
        <v>1.0064985147683301</v>
      </c>
      <c r="K221">
        <v>3.1372932491517198</v>
      </c>
      <c r="S221" t="s">
        <v>1109</v>
      </c>
      <c r="T221" t="s">
        <v>1774</v>
      </c>
      <c r="U221" t="s">
        <v>1775</v>
      </c>
      <c r="V221" t="s">
        <v>1774</v>
      </c>
      <c r="W221" t="s">
        <v>1993</v>
      </c>
      <c r="X221">
        <v>1</v>
      </c>
      <c r="Y221" t="s">
        <v>2873</v>
      </c>
      <c r="Z221" t="s">
        <v>3671</v>
      </c>
      <c r="AB221" t="str">
        <f>HYPERLINK("Melting_Curves/meltCurve_H0YCY8_CTSC.pdf", "Melting_Curves/meltCurve_H0YCY8_CTSC.pdf")</f>
        <v>Melting_Curves/meltCurve_H0YCY8_CTSC.pdf</v>
      </c>
    </row>
    <row r="222" spans="1:28" x14ac:dyDescent="0.25">
      <c r="A222" t="s">
        <v>226</v>
      </c>
      <c r="B222">
        <v>0.92982721775210697</v>
      </c>
      <c r="C222">
        <v>0.375942177442734</v>
      </c>
      <c r="D222">
        <v>0.20174809063832899</v>
      </c>
      <c r="E222">
        <v>0.58034168676950104</v>
      </c>
      <c r="F222">
        <v>0.34629304816899198</v>
      </c>
      <c r="G222">
        <v>0.28341091825397102</v>
      </c>
      <c r="H222">
        <v>7.2569813782480994E-2</v>
      </c>
      <c r="I222">
        <v>0.123595869947036</v>
      </c>
      <c r="J222">
        <v>9.9069254947089305E-2</v>
      </c>
      <c r="K222">
        <v>0.24388941763302299</v>
      </c>
      <c r="L222">
        <v>2300.9759927343098</v>
      </c>
      <c r="M222">
        <v>55.2118297763828</v>
      </c>
      <c r="N222">
        <v>42.185783729280097</v>
      </c>
      <c r="O222">
        <v>41.6208513356531</v>
      </c>
      <c r="P222">
        <v>-0.25084391181640397</v>
      </c>
      <c r="Q222">
        <v>0.24361639016387801</v>
      </c>
      <c r="R222">
        <v>0.68649177042530196</v>
      </c>
      <c r="S222" t="s">
        <v>1110</v>
      </c>
      <c r="T222" t="s">
        <v>1774</v>
      </c>
      <c r="U222" t="s">
        <v>1774</v>
      </c>
      <c r="V222" t="s">
        <v>1774</v>
      </c>
      <c r="W222" t="s">
        <v>1994</v>
      </c>
      <c r="X222">
        <v>4</v>
      </c>
      <c r="Y222" t="s">
        <v>2874</v>
      </c>
      <c r="Z222" t="s">
        <v>3672</v>
      </c>
      <c r="AA222">
        <v>0.28859662149696308</v>
      </c>
      <c r="AB222" t="str">
        <f>HYPERLINK("Melting_Curves/meltCurve_H0YD13_CD44.pdf", "Melting_Curves/meltCurve_H0YD13_CD44.pdf")</f>
        <v>Melting_Curves/meltCurve_H0YD13_CD44.pdf</v>
      </c>
    </row>
    <row r="223" spans="1:28" x14ac:dyDescent="0.25">
      <c r="A223" t="s">
        <v>227</v>
      </c>
      <c r="B223">
        <v>0.92982721775210697</v>
      </c>
      <c r="C223">
        <v>1.29430936151646</v>
      </c>
      <c r="D223">
        <v>1.0652031107603499</v>
      </c>
      <c r="E223">
        <v>2.73458888391874</v>
      </c>
      <c r="F223">
        <v>1.51607663829824</v>
      </c>
      <c r="G223">
        <v>1.50795466502551</v>
      </c>
      <c r="H223">
        <v>0.69521697692697704</v>
      </c>
      <c r="I223">
        <v>1.16829203140445</v>
      </c>
      <c r="J223">
        <v>0.79779256864509696</v>
      </c>
      <c r="K223">
        <v>2.2883535266230401</v>
      </c>
      <c r="L223">
        <v>11587.279003408299</v>
      </c>
      <c r="M223">
        <v>250</v>
      </c>
      <c r="O223">
        <v>46.346142526506199</v>
      </c>
      <c r="P223">
        <v>0.674273915720217</v>
      </c>
      <c r="Q223">
        <v>1.5</v>
      </c>
      <c r="R223">
        <v>9.4589180506131396E-2</v>
      </c>
      <c r="S223" t="s">
        <v>1111</v>
      </c>
      <c r="T223" t="s">
        <v>1774</v>
      </c>
      <c r="U223" t="s">
        <v>1774</v>
      </c>
      <c r="V223" t="s">
        <v>1774</v>
      </c>
      <c r="W223" t="s">
        <v>1995</v>
      </c>
      <c r="X223">
        <v>1</v>
      </c>
      <c r="Y223" t="s">
        <v>2875</v>
      </c>
      <c r="Z223" t="s">
        <v>3673</v>
      </c>
      <c r="AA223">
        <v>1.3941407287841541</v>
      </c>
      <c r="AB223" t="str">
        <f>HYPERLINK("Melting_Curves/meltCurve_H0YDD8_RPLP2.pdf", "Melting_Curves/meltCurve_H0YDD8_RPLP2.pdf")</f>
        <v>Melting_Curves/meltCurve_H0YDD8_RPLP2.pdf</v>
      </c>
    </row>
    <row r="224" spans="1:28" x14ac:dyDescent="0.25">
      <c r="A224" t="s">
        <v>228</v>
      </c>
      <c r="B224">
        <v>0.92982721775210697</v>
      </c>
      <c r="C224">
        <v>4.15176056921183</v>
      </c>
      <c r="D224">
        <v>5.2989692530730004</v>
      </c>
      <c r="E224">
        <v>19.015567712337901</v>
      </c>
      <c r="F224">
        <v>9.1651348842394693</v>
      </c>
      <c r="G224">
        <v>9.1352805385279492</v>
      </c>
      <c r="H224">
        <v>2.33261342401401</v>
      </c>
      <c r="I224">
        <v>3.6326143089142202</v>
      </c>
      <c r="J224">
        <v>2.0960179053789001</v>
      </c>
      <c r="K224">
        <v>6.4954209745184199</v>
      </c>
      <c r="L224">
        <v>10276.285343179599</v>
      </c>
      <c r="M224">
        <v>250</v>
      </c>
      <c r="O224">
        <v>41.102517292091299</v>
      </c>
      <c r="P224">
        <v>0.76029418466753695</v>
      </c>
      <c r="Q224">
        <v>1.5</v>
      </c>
      <c r="R224">
        <v>-0.88163835473059105</v>
      </c>
      <c r="S224" t="s">
        <v>1112</v>
      </c>
      <c r="T224" t="s">
        <v>1774</v>
      </c>
      <c r="U224" t="s">
        <v>1774</v>
      </c>
      <c r="V224" t="s">
        <v>1774</v>
      </c>
      <c r="W224" t="s">
        <v>1996</v>
      </c>
      <c r="X224">
        <v>5</v>
      </c>
      <c r="Y224" t="s">
        <v>2876</v>
      </c>
      <c r="Z224" t="s">
        <v>3674</v>
      </c>
      <c r="AA224">
        <v>1.481542332369429</v>
      </c>
      <c r="AB224" t="str">
        <f>HYPERLINK("Melting_Curves/meltCurve_H0YFH1_A2M.pdf", "Melting_Curves/meltCurve_H0YFH1_A2M.pdf")</f>
        <v>Melting_Curves/meltCurve_H0YFH1_A2M.pdf</v>
      </c>
    </row>
    <row r="225" spans="1:28" x14ac:dyDescent="0.25">
      <c r="A225" t="s">
        <v>229</v>
      </c>
      <c r="B225">
        <v>0.92982721775210697</v>
      </c>
      <c r="C225">
        <v>3.0038821244587299</v>
      </c>
      <c r="D225">
        <v>2.0794284933176499</v>
      </c>
      <c r="E225">
        <v>9.1912659186102896</v>
      </c>
      <c r="F225">
        <v>6.8269936479752698</v>
      </c>
      <c r="G225">
        <v>5.73226395539404</v>
      </c>
      <c r="H225">
        <v>2.1263641640961901</v>
      </c>
      <c r="I225">
        <v>3.8255206820966898</v>
      </c>
      <c r="J225">
        <v>2.2592210092246101</v>
      </c>
      <c r="K225">
        <v>6.86785334659728</v>
      </c>
      <c r="L225">
        <v>10285.936920390401</v>
      </c>
      <c r="M225">
        <v>250</v>
      </c>
      <c r="O225">
        <v>41.141114731618401</v>
      </c>
      <c r="P225">
        <v>0.75958078003044305</v>
      </c>
      <c r="Q225">
        <v>1.5</v>
      </c>
      <c r="R225">
        <v>-1.16906729652024</v>
      </c>
      <c r="S225" t="s">
        <v>1113</v>
      </c>
      <c r="T225" t="s">
        <v>1774</v>
      </c>
      <c r="U225" t="s">
        <v>1774</v>
      </c>
      <c r="V225" t="s">
        <v>1774</v>
      </c>
      <c r="W225" t="s">
        <v>1997</v>
      </c>
      <c r="X225">
        <v>1</v>
      </c>
      <c r="Y225" t="s">
        <v>2877</v>
      </c>
      <c r="Z225" t="s">
        <v>3675</v>
      </c>
      <c r="AA225">
        <v>1.4808994137882769</v>
      </c>
      <c r="AB225" t="str">
        <f>HYPERLINK("Melting_Curves/meltCurve_H0YHL1_DCTN2.pdf", "Melting_Curves/meltCurve_H0YHL1_DCTN2.pdf")</f>
        <v>Melting_Curves/meltCurve_H0YHL1_DCTN2.pdf</v>
      </c>
    </row>
    <row r="226" spans="1:28" x14ac:dyDescent="0.25">
      <c r="A226" t="s">
        <v>230</v>
      </c>
      <c r="B226">
        <v>0.92982721775210697</v>
      </c>
      <c r="C226">
        <v>2.1236447224359698</v>
      </c>
      <c r="D226">
        <v>1.3627205389481201</v>
      </c>
      <c r="E226">
        <v>4.2335492182091903</v>
      </c>
      <c r="F226">
        <v>2.1179227038966499</v>
      </c>
      <c r="G226">
        <v>1.5173366319947299</v>
      </c>
      <c r="H226">
        <v>1.46839099051898</v>
      </c>
      <c r="I226">
        <v>2.79672027547559</v>
      </c>
      <c r="J226">
        <v>1.7453571043623799</v>
      </c>
      <c r="K226">
        <v>5.5543730110988001</v>
      </c>
      <c r="L226">
        <v>10305.424708934799</v>
      </c>
      <c r="M226">
        <v>250</v>
      </c>
      <c r="O226">
        <v>41.219061178934503</v>
      </c>
      <c r="P226">
        <v>0.75814439579145299</v>
      </c>
      <c r="Q226">
        <v>1.5</v>
      </c>
      <c r="R226">
        <v>-0.39669878348646997</v>
      </c>
      <c r="S226" t="s">
        <v>1114</v>
      </c>
      <c r="T226" t="s">
        <v>1774</v>
      </c>
      <c r="U226" t="s">
        <v>1774</v>
      </c>
      <c r="V226" t="s">
        <v>1774</v>
      </c>
      <c r="W226" t="s">
        <v>1998</v>
      </c>
      <c r="X226">
        <v>1</v>
      </c>
      <c r="Y226" t="s">
        <v>2878</v>
      </c>
      <c r="Z226" t="s">
        <v>3676</v>
      </c>
      <c r="AA226">
        <v>1.4796009412356199</v>
      </c>
      <c r="AB226" t="str">
        <f>HYPERLINK("Melting_Curves/meltCurve_H0YJE4_DHRS7.pdf", "Melting_Curves/meltCurve_H0YJE4_DHRS7.pdf")</f>
        <v>Melting_Curves/meltCurve_H0YJE4_DHRS7.pdf</v>
      </c>
    </row>
    <row r="227" spans="1:28" x14ac:dyDescent="0.25">
      <c r="A227" t="s">
        <v>231</v>
      </c>
      <c r="B227">
        <v>0.92982721775210697</v>
      </c>
      <c r="C227">
        <v>1.1134339128908499</v>
      </c>
      <c r="D227">
        <v>0.99760233161833001</v>
      </c>
      <c r="E227">
        <v>4.3891065921067796</v>
      </c>
      <c r="F227">
        <v>2.2078502722158899</v>
      </c>
      <c r="G227">
        <v>2.3702718641112699</v>
      </c>
      <c r="H227">
        <v>0.37497966101104402</v>
      </c>
      <c r="I227">
        <v>0.893078194417399</v>
      </c>
      <c r="J227">
        <v>0.69156948058265899</v>
      </c>
      <c r="K227">
        <v>1.6688612571946999</v>
      </c>
      <c r="L227">
        <v>11815.8251135927</v>
      </c>
      <c r="M227">
        <v>250</v>
      </c>
      <c r="O227">
        <v>47.260278215480902</v>
      </c>
      <c r="P227">
        <v>0.66123185760930303</v>
      </c>
      <c r="Q227">
        <v>1.5</v>
      </c>
      <c r="R227">
        <v>5.3030916524395302E-2</v>
      </c>
      <c r="S227" t="s">
        <v>1115</v>
      </c>
      <c r="T227" t="s">
        <v>1774</v>
      </c>
      <c r="U227" t="s">
        <v>1774</v>
      </c>
      <c r="V227" t="s">
        <v>1774</v>
      </c>
      <c r="W227" t="s">
        <v>1999</v>
      </c>
      <c r="X227">
        <v>1</v>
      </c>
      <c r="Y227" t="s">
        <v>2879</v>
      </c>
      <c r="Z227" t="s">
        <v>3677</v>
      </c>
      <c r="AA227">
        <v>1.378903519248784</v>
      </c>
      <c r="AB227" t="str">
        <f>HYPERLINK("Melting_Curves/meltCurve_H0YKS8_MFGE8.pdf", "Melting_Curves/meltCurve_H0YKS8_MFGE8.pdf")</f>
        <v>Melting_Curves/meltCurve_H0YKS8_MFGE8.pdf</v>
      </c>
    </row>
    <row r="228" spans="1:28" x14ac:dyDescent="0.25">
      <c r="A228" t="s">
        <v>232</v>
      </c>
      <c r="B228">
        <v>0.92982721775210697</v>
      </c>
      <c r="C228">
        <v>1.5550736331474699</v>
      </c>
      <c r="D228">
        <v>1.4053657712404399</v>
      </c>
      <c r="E228">
        <v>4.6773169692557399</v>
      </c>
      <c r="F228">
        <v>3.0668074725107002</v>
      </c>
      <c r="G228">
        <v>2.3748095775489801</v>
      </c>
      <c r="H228">
        <v>1.52782400079075</v>
      </c>
      <c r="I228">
        <v>2.62748328231755</v>
      </c>
      <c r="J228">
        <v>2.0482310201049798</v>
      </c>
      <c r="K228">
        <v>5.4073348437888402</v>
      </c>
      <c r="L228">
        <v>10356.238215379</v>
      </c>
      <c r="M228">
        <v>250</v>
      </c>
      <c r="O228">
        <v>41.422298963292199</v>
      </c>
      <c r="P228">
        <v>0.75442451459819004</v>
      </c>
      <c r="Q228">
        <v>1.5</v>
      </c>
      <c r="R228">
        <v>-0.57034159327943301</v>
      </c>
      <c r="S228" t="s">
        <v>1116</v>
      </c>
      <c r="T228" t="s">
        <v>1774</v>
      </c>
      <c r="U228" t="s">
        <v>1774</v>
      </c>
      <c r="V228" t="s">
        <v>1774</v>
      </c>
      <c r="W228" t="s">
        <v>2000</v>
      </c>
      <c r="X228">
        <v>4</v>
      </c>
      <c r="Y228" t="s">
        <v>2880</v>
      </c>
      <c r="Z228" t="s">
        <v>3678</v>
      </c>
      <c r="AA228">
        <v>1.4762140891495159</v>
      </c>
      <c r="AB228" t="str">
        <f>HYPERLINK("Melting_Curves/meltCurve_H0YKU1_TMOD3.pdf", "Melting_Curves/meltCurve_H0YKU1_TMOD3.pdf")</f>
        <v>Melting_Curves/meltCurve_H0YKU1_TMOD3.pdf</v>
      </c>
    </row>
    <row r="229" spans="1:28" x14ac:dyDescent="0.25">
      <c r="A229" t="s">
        <v>233</v>
      </c>
      <c r="B229">
        <v>0.92982721775210697</v>
      </c>
      <c r="C229">
        <v>1.8469161327538199</v>
      </c>
      <c r="D229">
        <v>1.5399614706146301</v>
      </c>
      <c r="E229">
        <v>6.6188897422840798</v>
      </c>
      <c r="F229">
        <v>4.0332551355123796</v>
      </c>
      <c r="G229">
        <v>3.6670886850938298</v>
      </c>
      <c r="H229">
        <v>1.35410789462415</v>
      </c>
      <c r="I229">
        <v>2.33296031223726</v>
      </c>
      <c r="J229">
        <v>1.71286249134261</v>
      </c>
      <c r="K229">
        <v>5.1760654870459399</v>
      </c>
      <c r="L229">
        <v>10318.184150814899</v>
      </c>
      <c r="M229">
        <v>250</v>
      </c>
      <c r="O229">
        <v>41.270095401333201</v>
      </c>
      <c r="P229">
        <v>0.75720687624256899</v>
      </c>
      <c r="Q229">
        <v>1.5</v>
      </c>
      <c r="R229">
        <v>-0.62430825335016005</v>
      </c>
      <c r="S229" t="s">
        <v>1117</v>
      </c>
      <c r="T229" t="s">
        <v>1774</v>
      </c>
      <c r="U229" t="s">
        <v>1774</v>
      </c>
      <c r="V229" t="s">
        <v>1774</v>
      </c>
      <c r="W229" t="s">
        <v>2001</v>
      </c>
      <c r="X229">
        <v>2</v>
      </c>
      <c r="Y229" t="s">
        <v>2881</v>
      </c>
      <c r="Z229" t="s">
        <v>3679</v>
      </c>
      <c r="AA229">
        <v>1.4787506066402549</v>
      </c>
      <c r="AB229" t="str">
        <f>HYPERLINK("Melting_Curves/meltCurve_H0YLU2_PSME1.pdf", "Melting_Curves/meltCurve_H0YLU2_PSME1.pdf")</f>
        <v>Melting_Curves/meltCurve_H0YLU2_PSME1.pdf</v>
      </c>
    </row>
    <row r="230" spans="1:28" x14ac:dyDescent="0.25">
      <c r="A230" t="s">
        <v>234</v>
      </c>
      <c r="B230">
        <v>0.92982721775210697</v>
      </c>
      <c r="C230">
        <v>2.4485310190930498</v>
      </c>
      <c r="D230">
        <v>2.14084197283155</v>
      </c>
      <c r="E230">
        <v>8.4553211189564603</v>
      </c>
      <c r="F230">
        <v>5.6424807962782397</v>
      </c>
      <c r="G230">
        <v>5.6155370573233796</v>
      </c>
      <c r="H230">
        <v>1.3296605134567701</v>
      </c>
      <c r="I230">
        <v>2.0855505187308201</v>
      </c>
      <c r="J230">
        <v>1.69879299355015</v>
      </c>
      <c r="K230">
        <v>4.4377856893197798</v>
      </c>
      <c r="L230">
        <v>10297.4063497101</v>
      </c>
      <c r="M230">
        <v>250</v>
      </c>
      <c r="O230">
        <v>41.186984247512598</v>
      </c>
      <c r="P230">
        <v>0.75873474562213905</v>
      </c>
      <c r="Q230">
        <v>1.5</v>
      </c>
      <c r="R230">
        <v>-0.71879336337844701</v>
      </c>
      <c r="S230" t="s">
        <v>1118</v>
      </c>
      <c r="T230" t="s">
        <v>1774</v>
      </c>
      <c r="U230" t="s">
        <v>1774</v>
      </c>
      <c r="V230" t="s">
        <v>1774</v>
      </c>
      <c r="W230" t="s">
        <v>2002</v>
      </c>
      <c r="X230">
        <v>2</v>
      </c>
      <c r="Y230" t="s">
        <v>2882</v>
      </c>
      <c r="Z230" t="s">
        <v>3680</v>
      </c>
      <c r="AA230">
        <v>1.4801352503859879</v>
      </c>
      <c r="AB230" t="str">
        <f>HYPERLINK("Melting_Curves/meltCurve_H0YN67_ISLR.pdf", "Melting_Curves/meltCurve_H0YN67_ISLR.pdf")</f>
        <v>Melting_Curves/meltCurve_H0YN67_ISLR.pdf</v>
      </c>
    </row>
    <row r="231" spans="1:28" x14ac:dyDescent="0.25">
      <c r="A231" t="s">
        <v>235</v>
      </c>
      <c r="B231">
        <v>0.92982721775210697</v>
      </c>
      <c r="C231">
        <v>1.80571930300172</v>
      </c>
      <c r="D231">
        <v>1.35675299926197</v>
      </c>
      <c r="E231">
        <v>4.3524076497069899</v>
      </c>
      <c r="F231">
        <v>2.2564812040689599</v>
      </c>
      <c r="G231">
        <v>3.53633759409463</v>
      </c>
      <c r="H231">
        <v>1.1375572615085601</v>
      </c>
      <c r="I231">
        <v>1.8308286575567201</v>
      </c>
      <c r="J231">
        <v>1.2506250776082699</v>
      </c>
      <c r="K231">
        <v>4.5512521771671697</v>
      </c>
      <c r="L231">
        <v>10320.509996696999</v>
      </c>
      <c r="M231">
        <v>250</v>
      </c>
      <c r="O231">
        <v>41.279411881880002</v>
      </c>
      <c r="P231">
        <v>0.75703622964922801</v>
      </c>
      <c r="Q231">
        <v>1.5</v>
      </c>
      <c r="R231">
        <v>-0.36934675013734097</v>
      </c>
      <c r="S231" t="s">
        <v>1119</v>
      </c>
      <c r="T231" t="s">
        <v>1774</v>
      </c>
      <c r="U231" t="s">
        <v>1774</v>
      </c>
      <c r="V231" t="s">
        <v>1774</v>
      </c>
      <c r="W231" t="s">
        <v>2003</v>
      </c>
      <c r="X231">
        <v>2</v>
      </c>
      <c r="Y231" t="s">
        <v>2883</v>
      </c>
      <c r="Z231" t="s">
        <v>3681</v>
      </c>
      <c r="AA231">
        <v>1.478595593112658</v>
      </c>
      <c r="AB231" t="str">
        <f>HYPERLINK("Melting_Curves/meltCurve_H0YNE9_RAB8B.pdf", "Melting_Curves/meltCurve_H0YNE9_RAB8B.pdf")</f>
        <v>Melting_Curves/meltCurve_H0YNE9_RAB8B.pdf</v>
      </c>
    </row>
    <row r="232" spans="1:28" x14ac:dyDescent="0.25">
      <c r="A232" t="s">
        <v>236</v>
      </c>
      <c r="B232">
        <v>0.92982721775210697</v>
      </c>
      <c r="C232">
        <v>0.85454827572524406</v>
      </c>
      <c r="D232">
        <v>0.58601764176924798</v>
      </c>
      <c r="E232">
        <v>1.5519308971538399</v>
      </c>
      <c r="F232">
        <v>0.95956755585679399</v>
      </c>
      <c r="G232">
        <v>0.82403489791385398</v>
      </c>
      <c r="H232">
        <v>0.32732637305168699</v>
      </c>
      <c r="I232">
        <v>0.58519362906585104</v>
      </c>
      <c r="J232">
        <v>0.44189248485709398</v>
      </c>
      <c r="K232">
        <v>1.21830517087372</v>
      </c>
      <c r="L232">
        <v>14251.5624539198</v>
      </c>
      <c r="M232">
        <v>250</v>
      </c>
      <c r="O232">
        <v>57.002600993904998</v>
      </c>
      <c r="P232">
        <v>-0.39123277296056602</v>
      </c>
      <c r="Q232">
        <v>0.64317942496499603</v>
      </c>
      <c r="R232">
        <v>0.199611710104169</v>
      </c>
      <c r="S232" t="s">
        <v>1120</v>
      </c>
      <c r="T232" t="s">
        <v>1774</v>
      </c>
      <c r="U232" t="s">
        <v>1774</v>
      </c>
      <c r="V232" t="s">
        <v>1774</v>
      </c>
      <c r="W232" t="s">
        <v>2004</v>
      </c>
      <c r="X232">
        <v>2</v>
      </c>
      <c r="Y232" t="s">
        <v>2884</v>
      </c>
      <c r="Z232" t="s">
        <v>3682</v>
      </c>
      <c r="AA232">
        <v>0.84548778438905681</v>
      </c>
      <c r="AB232" t="str">
        <f>HYPERLINK("Melting_Curves/meltCurve_H3BNE1_SNAP23.pdf", "Melting_Curves/meltCurve_H3BNE1_SNAP23.pdf")</f>
        <v>Melting_Curves/meltCurve_H3BNE1_SNAP23.pdf</v>
      </c>
    </row>
    <row r="233" spans="1:28" x14ac:dyDescent="0.25">
      <c r="A233" t="s">
        <v>237</v>
      </c>
      <c r="B233">
        <v>0.92982721775210697</v>
      </c>
      <c r="C233">
        <v>2.8479427351301601</v>
      </c>
      <c r="D233">
        <v>2.9740397609965301</v>
      </c>
      <c r="E233">
        <v>10.1344692584335</v>
      </c>
      <c r="F233">
        <v>7.6889649539951899</v>
      </c>
      <c r="G233">
        <v>5.9732361331085704</v>
      </c>
      <c r="H233">
        <v>1.44360440347723</v>
      </c>
      <c r="I233">
        <v>2.3619110420245599</v>
      </c>
      <c r="J233">
        <v>1.57928766163806</v>
      </c>
      <c r="K233">
        <v>4.8696704176837002</v>
      </c>
      <c r="L233">
        <v>10290.1570238647</v>
      </c>
      <c r="M233">
        <v>250</v>
      </c>
      <c r="O233">
        <v>41.157992373640802</v>
      </c>
      <c r="P233">
        <v>0.75926926780616999</v>
      </c>
      <c r="Q233">
        <v>1.5</v>
      </c>
      <c r="R233">
        <v>-0.80110402106357104</v>
      </c>
      <c r="S233" t="s">
        <v>1121</v>
      </c>
      <c r="T233" t="s">
        <v>1774</v>
      </c>
      <c r="U233" t="s">
        <v>1774</v>
      </c>
      <c r="V233" t="s">
        <v>1774</v>
      </c>
      <c r="W233" t="s">
        <v>2005</v>
      </c>
      <c r="X233">
        <v>1</v>
      </c>
      <c r="Y233" t="s">
        <v>2885</v>
      </c>
      <c r="Z233" t="s">
        <v>3683</v>
      </c>
      <c r="AA233">
        <v>1.480618261824616</v>
      </c>
      <c r="AB233" t="str">
        <f>HYPERLINK("Melting_Curves/meltCurve_H3BPW5_PPCDC.pdf", "Melting_Curves/meltCurve_H3BPW5_PPCDC.pdf")</f>
        <v>Melting_Curves/meltCurve_H3BPW5_PPCDC.pdf</v>
      </c>
    </row>
    <row r="234" spans="1:28" x14ac:dyDescent="0.25">
      <c r="A234" t="s">
        <v>238</v>
      </c>
      <c r="B234">
        <v>0.92982721775210697</v>
      </c>
      <c r="C234">
        <v>3.3646050020624401</v>
      </c>
      <c r="D234">
        <v>2.5946235402673001</v>
      </c>
      <c r="E234">
        <v>9.7366302217546608</v>
      </c>
      <c r="F234">
        <v>5.5246770165504797</v>
      </c>
      <c r="G234">
        <v>5.5069480611801396</v>
      </c>
      <c r="H234">
        <v>2.1551212127034698</v>
      </c>
      <c r="I234">
        <v>4.49689045059415</v>
      </c>
      <c r="J234">
        <v>3.4231149779357799</v>
      </c>
      <c r="K234">
        <v>8.3137335676291393</v>
      </c>
      <c r="L234">
        <v>10283.2179754797</v>
      </c>
      <c r="M234">
        <v>250</v>
      </c>
      <c r="O234">
        <v>41.130239674072399</v>
      </c>
      <c r="P234">
        <v>0.75978161777414699</v>
      </c>
      <c r="Q234">
        <v>1.5</v>
      </c>
      <c r="R234">
        <v>-1.40766602265106</v>
      </c>
      <c r="S234" t="s">
        <v>1122</v>
      </c>
      <c r="T234" t="s">
        <v>1774</v>
      </c>
      <c r="U234" t="s">
        <v>1774</v>
      </c>
      <c r="V234" t="s">
        <v>1774</v>
      </c>
      <c r="W234" t="s">
        <v>2006</v>
      </c>
      <c r="X234">
        <v>1</v>
      </c>
      <c r="Y234" t="s">
        <v>2886</v>
      </c>
      <c r="Z234" t="s">
        <v>3684</v>
      </c>
      <c r="AA234">
        <v>1.481080543629256</v>
      </c>
      <c r="AB234" t="str">
        <f>HYPERLINK("Melting_Curves/meltCurve_H3BQF1_APRT.pdf", "Melting_Curves/meltCurve_H3BQF1_APRT.pdf")</f>
        <v>Melting_Curves/meltCurve_H3BQF1_APRT.pdf</v>
      </c>
    </row>
    <row r="235" spans="1:28" x14ac:dyDescent="0.25">
      <c r="A235" t="s">
        <v>239</v>
      </c>
      <c r="B235">
        <v>0.92982721775210697</v>
      </c>
      <c r="C235">
        <v>2.6531138674048198</v>
      </c>
      <c r="D235">
        <v>2.4562517958174399</v>
      </c>
      <c r="E235">
        <v>8.8462262355062702</v>
      </c>
      <c r="F235">
        <v>5.9155140254923104</v>
      </c>
      <c r="G235">
        <v>6.39031119595254</v>
      </c>
      <c r="H235">
        <v>1.5901181240886799</v>
      </c>
      <c r="I235">
        <v>2.5711225909688999</v>
      </c>
      <c r="J235">
        <v>1.8264828689806201</v>
      </c>
      <c r="K235">
        <v>5.1600889820705502</v>
      </c>
      <c r="L235">
        <v>1074.47872000494</v>
      </c>
      <c r="M235">
        <v>46.063959491289602</v>
      </c>
      <c r="Q235">
        <v>1.5</v>
      </c>
      <c r="R235">
        <v>-0.90581088134445298</v>
      </c>
      <c r="S235" t="s">
        <v>1123</v>
      </c>
      <c r="T235" t="s">
        <v>1774</v>
      </c>
      <c r="U235" t="s">
        <v>1774</v>
      </c>
      <c r="V235" t="s">
        <v>1774</v>
      </c>
      <c r="W235" t="s">
        <v>2007</v>
      </c>
      <c r="X235">
        <v>2</v>
      </c>
      <c r="Y235" t="s">
        <v>2887</v>
      </c>
      <c r="Z235" t="s">
        <v>3685</v>
      </c>
      <c r="AA235">
        <v>1.499999999876805</v>
      </c>
      <c r="AB235" t="str">
        <f>HYPERLINK("Melting_Curves/meltCurve_H3BS34_MMP2.pdf", "Melting_Curves/meltCurve_H3BS34_MMP2.pdf")</f>
        <v>Melting_Curves/meltCurve_H3BS34_MMP2.pdf</v>
      </c>
    </row>
    <row r="236" spans="1:28" x14ac:dyDescent="0.25">
      <c r="A236" t="s">
        <v>240</v>
      </c>
      <c r="B236">
        <v>0.92982721775210697</v>
      </c>
      <c r="C236">
        <v>1.1150638263061099</v>
      </c>
      <c r="D236">
        <v>0.71630759745102901</v>
      </c>
      <c r="E236">
        <v>2.1322543402165199</v>
      </c>
      <c r="F236">
        <v>1.4389686411429901</v>
      </c>
      <c r="G236">
        <v>1.40362377739802</v>
      </c>
      <c r="H236">
        <v>0.40534235287810599</v>
      </c>
      <c r="I236">
        <v>0.57544867114619003</v>
      </c>
      <c r="J236">
        <v>0.39593205570246298</v>
      </c>
      <c r="K236">
        <v>1.48679976624534</v>
      </c>
      <c r="L236">
        <v>2283.16145676922</v>
      </c>
      <c r="M236">
        <v>38.576686704457799</v>
      </c>
      <c r="O236">
        <v>59.0266546500931</v>
      </c>
      <c r="P236">
        <v>-4.1427032801747699E-2</v>
      </c>
      <c r="Q236">
        <v>0.74644868374019602</v>
      </c>
      <c r="R236">
        <v>6.6640859182220194E-2</v>
      </c>
      <c r="S236" t="s">
        <v>1124</v>
      </c>
      <c r="T236" t="s">
        <v>1774</v>
      </c>
      <c r="U236" t="s">
        <v>1774</v>
      </c>
      <c r="V236" t="s">
        <v>1774</v>
      </c>
      <c r="W236" t="s">
        <v>2008</v>
      </c>
      <c r="X236">
        <v>1</v>
      </c>
      <c r="Y236" t="s">
        <v>2888</v>
      </c>
      <c r="Z236" t="s">
        <v>3686</v>
      </c>
      <c r="AA236">
        <v>0.90966121813394951</v>
      </c>
      <c r="AB236" t="str">
        <f>HYPERLINK("Melting_Curves/meltCurve_H3BTT9_SIRPB1.pdf", "Melting_Curves/meltCurve_H3BTT9_SIRPB1.pdf")</f>
        <v>Melting_Curves/meltCurve_H3BTT9_SIRPB1.pdf</v>
      </c>
    </row>
    <row r="237" spans="1:28" x14ac:dyDescent="0.25">
      <c r="A237" t="s">
        <v>241</v>
      </c>
      <c r="B237">
        <v>0.92982721775210697</v>
      </c>
      <c r="C237">
        <v>1.23508324603504</v>
      </c>
      <c r="D237">
        <v>0.99236852316496504</v>
      </c>
      <c r="E237">
        <v>4.0947597532036504</v>
      </c>
      <c r="F237">
        <v>2.4097069893205898</v>
      </c>
      <c r="G237">
        <v>2.7856626370016899</v>
      </c>
      <c r="H237">
        <v>1.23565324348317</v>
      </c>
      <c r="I237">
        <v>2.2435093224537699</v>
      </c>
      <c r="J237">
        <v>1.6957715387802299</v>
      </c>
      <c r="K237">
        <v>4.4164975783930398</v>
      </c>
      <c r="L237">
        <v>11842.6648692856</v>
      </c>
      <c r="M237">
        <v>250</v>
      </c>
      <c r="O237">
        <v>47.367628226160399</v>
      </c>
      <c r="P237">
        <v>0.65973326743343896</v>
      </c>
      <c r="Q237">
        <v>1.5</v>
      </c>
      <c r="R237">
        <v>-0.309816989463718</v>
      </c>
      <c r="S237" t="s">
        <v>1125</v>
      </c>
      <c r="T237" t="s">
        <v>1774</v>
      </c>
      <c r="U237" t="s">
        <v>1774</v>
      </c>
      <c r="V237" t="s">
        <v>1774</v>
      </c>
      <c r="W237" t="s">
        <v>2009</v>
      </c>
      <c r="X237">
        <v>2</v>
      </c>
      <c r="Y237" t="s">
        <v>2889</v>
      </c>
      <c r="Z237" t="s">
        <v>3687</v>
      </c>
      <c r="AA237">
        <v>1.377114107995896</v>
      </c>
      <c r="AB237" t="str">
        <f>HYPERLINK("Melting_Curves/meltCurve_H3BVI6_CNN2.pdf", "Melting_Curves/meltCurve_H3BVI6_CNN2.pdf")</f>
        <v>Melting_Curves/meltCurve_H3BVI6_CNN2.pdf</v>
      </c>
    </row>
    <row r="238" spans="1:28" x14ac:dyDescent="0.25">
      <c r="A238" t="s">
        <v>242</v>
      </c>
      <c r="B238">
        <v>0.92982721775210697</v>
      </c>
      <c r="C238">
        <v>2.2598923934913402</v>
      </c>
      <c r="D238">
        <v>2.1859653842573401</v>
      </c>
      <c r="E238">
        <v>8.4542111976986494</v>
      </c>
      <c r="F238">
        <v>5.0022515767302496</v>
      </c>
      <c r="G238">
        <v>4.8028338097659002</v>
      </c>
      <c r="H238">
        <v>1.2803664859683901</v>
      </c>
      <c r="I238">
        <v>2.3295274922267999</v>
      </c>
      <c r="J238">
        <v>1.72095324471111</v>
      </c>
      <c r="K238">
        <v>4.2844302103432996</v>
      </c>
      <c r="L238">
        <v>10305.063390454299</v>
      </c>
      <c r="M238">
        <v>250</v>
      </c>
      <c r="O238">
        <v>41.217616007858801</v>
      </c>
      <c r="P238">
        <v>0.75817097802294997</v>
      </c>
      <c r="Q238">
        <v>1.5</v>
      </c>
      <c r="R238">
        <v>-0.68523771275807299</v>
      </c>
      <c r="S238" t="s">
        <v>1126</v>
      </c>
      <c r="T238" t="s">
        <v>1774</v>
      </c>
      <c r="U238" t="s">
        <v>1774</v>
      </c>
      <c r="V238" t="s">
        <v>1774</v>
      </c>
      <c r="W238" t="s">
        <v>2010</v>
      </c>
      <c r="X238">
        <v>2</v>
      </c>
      <c r="Y238" t="s">
        <v>2890</v>
      </c>
      <c r="Z238" t="s">
        <v>3688</v>
      </c>
      <c r="AA238">
        <v>1.4796250191121221</v>
      </c>
      <c r="AB238" t="str">
        <f>HYPERLINK("Melting_Curves/meltCurve_H3BVI7_CDH1.pdf", "Melting_Curves/meltCurve_H3BVI7_CDH1.pdf")</f>
        <v>Melting_Curves/meltCurve_H3BVI7_CDH1.pdf</v>
      </c>
    </row>
    <row r="239" spans="1:28" x14ac:dyDescent="0.25">
      <c r="A239" t="s">
        <v>243</v>
      </c>
      <c r="B239">
        <v>0.92982721775210697</v>
      </c>
      <c r="C239">
        <v>2.7837253531053099</v>
      </c>
      <c r="D239">
        <v>2.4107529824675198</v>
      </c>
      <c r="E239">
        <v>8.7884596873739103</v>
      </c>
      <c r="F239">
        <v>6.7035685257695503</v>
      </c>
      <c r="G239">
        <v>5.2175339517384396</v>
      </c>
      <c r="H239">
        <v>4.2460099035277103</v>
      </c>
      <c r="I239">
        <v>6.4765163879815599</v>
      </c>
      <c r="J239">
        <v>4.8192345242907804</v>
      </c>
      <c r="K239">
        <v>16.552776974574101</v>
      </c>
      <c r="L239">
        <v>612.35928155285899</v>
      </c>
      <c r="M239">
        <v>29.848492061145901</v>
      </c>
      <c r="Q239">
        <v>1.5</v>
      </c>
      <c r="R239">
        <v>-1.1105539494443</v>
      </c>
      <c r="S239" t="s">
        <v>1127</v>
      </c>
      <c r="T239" t="s">
        <v>1774</v>
      </c>
      <c r="U239" t="s">
        <v>1774</v>
      </c>
      <c r="V239" t="s">
        <v>1774</v>
      </c>
      <c r="W239" t="s">
        <v>2011</v>
      </c>
      <c r="X239">
        <v>1</v>
      </c>
      <c r="Y239" t="s">
        <v>2891</v>
      </c>
      <c r="Z239" t="s">
        <v>3689</v>
      </c>
      <c r="AA239">
        <v>1.4999999754907241</v>
      </c>
      <c r="AB239" t="str">
        <f>HYPERLINK("Melting_Curves/meltCurve_H7BYW1_RAB6A.pdf", "Melting_Curves/meltCurve_H7BYW1_RAB6A.pdf")</f>
        <v>Melting_Curves/meltCurve_H7BYW1_RAB6A.pdf</v>
      </c>
    </row>
    <row r="240" spans="1:28" x14ac:dyDescent="0.25">
      <c r="A240" t="s">
        <v>244</v>
      </c>
      <c r="B240">
        <v>0.92982721775210697</v>
      </c>
      <c r="C240">
        <v>0.57954706798473399</v>
      </c>
      <c r="D240">
        <v>0.27643795025340201</v>
      </c>
      <c r="E240">
        <v>0.2177317798891</v>
      </c>
      <c r="F240">
        <v>0.21327788646497201</v>
      </c>
      <c r="G240">
        <v>0.21236470286422299</v>
      </c>
      <c r="H240">
        <v>0.21223815100113699</v>
      </c>
      <c r="I240">
        <v>0.212218500695013</v>
      </c>
      <c r="J240">
        <v>0.212212408248143</v>
      </c>
      <c r="K240">
        <v>0.21221032131296</v>
      </c>
      <c r="L240">
        <v>1455.6574034366699</v>
      </c>
      <c r="M240">
        <v>34.066457856603598</v>
      </c>
      <c r="N240">
        <v>43.434199070097797</v>
      </c>
      <c r="O240">
        <v>42.583493759039101</v>
      </c>
      <c r="P240">
        <v>-0.157557267105747</v>
      </c>
      <c r="Q240">
        <v>0.21220896382715501</v>
      </c>
      <c r="R240">
        <v>1</v>
      </c>
      <c r="S240" t="s">
        <v>1128</v>
      </c>
      <c r="T240" t="s">
        <v>1774</v>
      </c>
      <c r="U240" t="s">
        <v>1774</v>
      </c>
      <c r="V240" t="s">
        <v>1774</v>
      </c>
      <c r="W240" t="s">
        <v>2012</v>
      </c>
      <c r="X240">
        <v>1</v>
      </c>
      <c r="Y240" t="s">
        <v>2892</v>
      </c>
      <c r="Z240" t="s">
        <v>3690</v>
      </c>
      <c r="AA240">
        <v>0.28966855102480299</v>
      </c>
      <c r="AB240" t="str">
        <f>HYPERLINK("Melting_Curves/meltCurve_H7BZT5_ZNF185.pdf", "Melting_Curves/meltCurve_H7BZT5_ZNF185.pdf")</f>
        <v>Melting_Curves/meltCurve_H7BZT5_ZNF185.pdf</v>
      </c>
    </row>
    <row r="241" spans="1:28" x14ac:dyDescent="0.25">
      <c r="A241" t="s">
        <v>245</v>
      </c>
      <c r="B241">
        <v>0.92982721775210697</v>
      </c>
      <c r="C241">
        <v>1.7417814472639399</v>
      </c>
      <c r="D241">
        <v>1.7139308572137399</v>
      </c>
      <c r="E241">
        <v>7.4259242286062301</v>
      </c>
      <c r="F241">
        <v>9.8489233630612496</v>
      </c>
      <c r="G241">
        <v>8.9305663729520806</v>
      </c>
      <c r="H241">
        <v>3.3978631901746099</v>
      </c>
      <c r="I241">
        <v>4.96530216538397</v>
      </c>
      <c r="J241">
        <v>2.7307385739470802</v>
      </c>
      <c r="K241">
        <v>9.3792237422360092</v>
      </c>
      <c r="S241" t="s">
        <v>1129</v>
      </c>
      <c r="T241" t="s">
        <v>1774</v>
      </c>
      <c r="U241" t="s">
        <v>1775</v>
      </c>
      <c r="V241" t="s">
        <v>1774</v>
      </c>
      <c r="W241" t="s">
        <v>2013</v>
      </c>
      <c r="X241">
        <v>25</v>
      </c>
      <c r="Y241" t="s">
        <v>2893</v>
      </c>
      <c r="Z241" t="s">
        <v>3691</v>
      </c>
      <c r="AB241" t="str">
        <f>HYPERLINK("Melting_Curves/meltCurve_H7C013_ALB.pdf", "Melting_Curves/meltCurve_H7C013_ALB.pdf")</f>
        <v>Melting_Curves/meltCurve_H7C013_ALB.pdf</v>
      </c>
    </row>
    <row r="242" spans="1:28" x14ac:dyDescent="0.25">
      <c r="A242" t="s">
        <v>246</v>
      </c>
      <c r="B242">
        <v>0.92982721775210697</v>
      </c>
      <c r="C242">
        <v>0.88638228221555804</v>
      </c>
      <c r="D242">
        <v>0.65889778767541896</v>
      </c>
      <c r="E242">
        <v>1.9775984044500501</v>
      </c>
      <c r="F242">
        <v>1.0885078358724201</v>
      </c>
      <c r="G242">
        <v>0.98645617007858699</v>
      </c>
      <c r="H242">
        <v>0.37207427788950798</v>
      </c>
      <c r="I242">
        <v>0.58659846891641498</v>
      </c>
      <c r="J242">
        <v>0.43064192219950598</v>
      </c>
      <c r="K242">
        <v>1.20862275907474</v>
      </c>
      <c r="L242">
        <v>14433.155224497001</v>
      </c>
      <c r="M242">
        <v>250</v>
      </c>
      <c r="O242">
        <v>57.728926407590102</v>
      </c>
      <c r="P242">
        <v>-0.37948433134016502</v>
      </c>
      <c r="Q242">
        <v>0.64948443191001404</v>
      </c>
      <c r="R242">
        <v>0.21243718170506701</v>
      </c>
      <c r="S242" t="s">
        <v>1130</v>
      </c>
      <c r="T242" t="s">
        <v>1774</v>
      </c>
      <c r="U242" t="s">
        <v>1774</v>
      </c>
      <c r="V242" t="s">
        <v>1774</v>
      </c>
      <c r="W242" t="s">
        <v>2014</v>
      </c>
      <c r="X242">
        <v>1</v>
      </c>
      <c r="Y242" t="s">
        <v>2894</v>
      </c>
      <c r="Z242" t="s">
        <v>3692</v>
      </c>
      <c r="AA242">
        <v>0.85670526902128896</v>
      </c>
      <c r="AB242" t="str">
        <f>HYPERLINK("Melting_Curves/meltCurve_H7C2D6_MANF.pdf", "Melting_Curves/meltCurve_H7C2D6_MANF.pdf")</f>
        <v>Melting_Curves/meltCurve_H7C2D6_MANF.pdf</v>
      </c>
    </row>
    <row r="243" spans="1:28" x14ac:dyDescent="0.25">
      <c r="A243" t="s">
        <v>247</v>
      </c>
      <c r="B243">
        <v>0.92982721775210697</v>
      </c>
      <c r="C243">
        <v>1.3941961313015401</v>
      </c>
      <c r="D243">
        <v>1.2950950075407801</v>
      </c>
      <c r="E243">
        <v>5.2158464367533401</v>
      </c>
      <c r="F243">
        <v>3.79180095788697</v>
      </c>
      <c r="G243">
        <v>3.6109327530984698</v>
      </c>
      <c r="H243">
        <v>1.5247944965624201</v>
      </c>
      <c r="I243">
        <v>2.44028268696785</v>
      </c>
      <c r="J243">
        <v>1.93951653627583</v>
      </c>
      <c r="K243">
        <v>4.7185700216480297</v>
      </c>
      <c r="S243" t="s">
        <v>1131</v>
      </c>
      <c r="T243" t="s">
        <v>1774</v>
      </c>
      <c r="U243" t="s">
        <v>1775</v>
      </c>
      <c r="V243" t="s">
        <v>1774</v>
      </c>
      <c r="W243" t="s">
        <v>2015</v>
      </c>
      <c r="X243">
        <v>2</v>
      </c>
      <c r="Y243" t="s">
        <v>2895</v>
      </c>
      <c r="Z243" t="s">
        <v>3693</v>
      </c>
      <c r="AB243" t="str">
        <f>HYPERLINK("Melting_Curves/meltCurve_H7C310_SEPT2.pdf", "Melting_Curves/meltCurve_H7C310_SEPT2.pdf")</f>
        <v>Melting_Curves/meltCurve_H7C310_SEPT2.pdf</v>
      </c>
    </row>
    <row r="244" spans="1:28" x14ac:dyDescent="0.25">
      <c r="A244" t="s">
        <v>248</v>
      </c>
      <c r="B244">
        <v>0.92982721775210697</v>
      </c>
      <c r="C244">
        <v>1.5282758492317401</v>
      </c>
      <c r="D244">
        <v>1.18229082509301</v>
      </c>
      <c r="E244">
        <v>5.6283797644092299</v>
      </c>
      <c r="F244">
        <v>3.5563557361235301</v>
      </c>
      <c r="G244">
        <v>3.0075334226670498</v>
      </c>
      <c r="H244">
        <v>0.69060670142876002</v>
      </c>
      <c r="I244">
        <v>1.2412652629413099</v>
      </c>
      <c r="J244">
        <v>1.1128992504598301</v>
      </c>
      <c r="K244">
        <v>2.4038472004456999</v>
      </c>
      <c r="L244">
        <v>10371.921707838699</v>
      </c>
      <c r="M244">
        <v>250</v>
      </c>
      <c r="O244">
        <v>41.485033433224203</v>
      </c>
      <c r="P244">
        <v>0.75328374135944398</v>
      </c>
      <c r="Q244">
        <v>1.5</v>
      </c>
      <c r="R244">
        <v>-0.16694860627306099</v>
      </c>
      <c r="S244" t="s">
        <v>1132</v>
      </c>
      <c r="T244" t="s">
        <v>1774</v>
      </c>
      <c r="U244" t="s">
        <v>1774</v>
      </c>
      <c r="V244" t="s">
        <v>1774</v>
      </c>
      <c r="W244" t="s">
        <v>2016</v>
      </c>
      <c r="X244">
        <v>1</v>
      </c>
      <c r="Y244" t="s">
        <v>2896</v>
      </c>
      <c r="Z244" t="s">
        <v>3694</v>
      </c>
      <c r="AA244">
        <v>1.4751685806454411</v>
      </c>
      <c r="AB244" t="str">
        <f>HYPERLINK("Melting_Curves/meltCurve_H7C342_DDT.pdf", "Melting_Curves/meltCurve_H7C342_DDT.pdf")</f>
        <v>Melting_Curves/meltCurve_H7C342_DDT.pdf</v>
      </c>
    </row>
    <row r="245" spans="1:28" x14ac:dyDescent="0.25">
      <c r="A245" t="s">
        <v>249</v>
      </c>
      <c r="B245">
        <v>0.92982721775210697</v>
      </c>
      <c r="C245">
        <v>1.9564594469110299</v>
      </c>
      <c r="D245">
        <v>1.5695877599557999</v>
      </c>
      <c r="E245">
        <v>5.1892459935340201</v>
      </c>
      <c r="F245">
        <v>3.7747554798276202</v>
      </c>
      <c r="G245">
        <v>3.2700687419277799</v>
      </c>
      <c r="H245">
        <v>1.6325943840224</v>
      </c>
      <c r="I245">
        <v>3.0627959688680502</v>
      </c>
      <c r="J245">
        <v>2.4681002753840899</v>
      </c>
      <c r="K245">
        <v>5.6672051537882</v>
      </c>
      <c r="L245">
        <v>10312.004598907901</v>
      </c>
      <c r="M245">
        <v>250</v>
      </c>
      <c r="O245">
        <v>41.245378808392601</v>
      </c>
      <c r="P245">
        <v>0.75766063856891697</v>
      </c>
      <c r="Q245">
        <v>1.5</v>
      </c>
      <c r="R245">
        <v>-0.93812638143000704</v>
      </c>
      <c r="S245" t="s">
        <v>1133</v>
      </c>
      <c r="T245" t="s">
        <v>1774</v>
      </c>
      <c r="U245" t="s">
        <v>1774</v>
      </c>
      <c r="V245" t="s">
        <v>1774</v>
      </c>
      <c r="W245" t="s">
        <v>2017</v>
      </c>
      <c r="X245">
        <v>1</v>
      </c>
      <c r="Y245" t="s">
        <v>2897</v>
      </c>
      <c r="Z245" t="s">
        <v>3695</v>
      </c>
      <c r="AA245">
        <v>1.4791624474862399</v>
      </c>
      <c r="AB245" t="str">
        <f>HYPERLINK("Melting_Curves/meltCurve_H7C3I1_ST13.pdf", "Melting_Curves/meltCurve_H7C3I1_ST13.pdf")</f>
        <v>Melting_Curves/meltCurve_H7C3I1_ST13.pdf</v>
      </c>
    </row>
    <row r="246" spans="1:28" x14ac:dyDescent="0.25">
      <c r="A246" t="s">
        <v>250</v>
      </c>
      <c r="B246">
        <v>0.92982721775210697</v>
      </c>
      <c r="C246">
        <v>2.07944130038732</v>
      </c>
      <c r="D246">
        <v>1.6252559443663499</v>
      </c>
      <c r="E246">
        <v>5.86696279597904</v>
      </c>
      <c r="F246">
        <v>4.3616734161968198</v>
      </c>
      <c r="G246">
        <v>4.01780476264058</v>
      </c>
      <c r="H246">
        <v>1.65091040365111</v>
      </c>
      <c r="I246">
        <v>2.7002383145576498</v>
      </c>
      <c r="J246">
        <v>2.15255400708994</v>
      </c>
      <c r="K246">
        <v>5.43750548912758</v>
      </c>
      <c r="L246">
        <v>10307.0619702525</v>
      </c>
      <c r="M246">
        <v>250</v>
      </c>
      <c r="O246">
        <v>41.225609721442297</v>
      </c>
      <c r="P246">
        <v>0.75802396569279296</v>
      </c>
      <c r="Q246">
        <v>1.5</v>
      </c>
      <c r="R246">
        <v>-0.92789742481605497</v>
      </c>
      <c r="S246" t="s">
        <v>1134</v>
      </c>
      <c r="T246" t="s">
        <v>1774</v>
      </c>
      <c r="U246" t="s">
        <v>1774</v>
      </c>
      <c r="V246" t="s">
        <v>1774</v>
      </c>
      <c r="W246" t="s">
        <v>2018</v>
      </c>
      <c r="X246">
        <v>1</v>
      </c>
      <c r="Y246" t="s">
        <v>2898</v>
      </c>
      <c r="Z246" t="s">
        <v>3696</v>
      </c>
      <c r="AA246">
        <v>1.4794918346320509</v>
      </c>
      <c r="AB246" t="str">
        <f>HYPERLINK("Melting_Curves/meltCurve_H7C443_GARS.pdf", "Melting_Curves/meltCurve_H7C443_GARS.pdf")</f>
        <v>Melting_Curves/meltCurve_H7C443_GARS.pdf</v>
      </c>
    </row>
    <row r="247" spans="1:28" x14ac:dyDescent="0.25">
      <c r="A247" t="s">
        <v>251</v>
      </c>
      <c r="B247">
        <v>0.92982721775210697</v>
      </c>
      <c r="C247">
        <v>3.1839181615082102</v>
      </c>
      <c r="D247">
        <v>2.5723794774378699</v>
      </c>
      <c r="E247">
        <v>8.3455904472900695</v>
      </c>
      <c r="F247">
        <v>4.9273291140990301</v>
      </c>
      <c r="G247">
        <v>4.8771703798437498</v>
      </c>
      <c r="H247">
        <v>1.33719333452216</v>
      </c>
      <c r="I247">
        <v>2.39402751143834</v>
      </c>
      <c r="J247">
        <v>1.69796014393788</v>
      </c>
      <c r="K247">
        <v>4.6847533366211502</v>
      </c>
      <c r="L247">
        <v>10283.1486165924</v>
      </c>
      <c r="M247">
        <v>250</v>
      </c>
      <c r="O247">
        <v>41.129962256872503</v>
      </c>
      <c r="P247">
        <v>0.75978674243095701</v>
      </c>
      <c r="Q247">
        <v>1.5</v>
      </c>
      <c r="R247">
        <v>-0.86711053175686004</v>
      </c>
      <c r="S247" t="s">
        <v>1135</v>
      </c>
      <c r="T247" t="s">
        <v>1774</v>
      </c>
      <c r="U247" t="s">
        <v>1774</v>
      </c>
      <c r="V247" t="s">
        <v>1774</v>
      </c>
      <c r="W247" t="s">
        <v>2019</v>
      </c>
      <c r="X247">
        <v>4</v>
      </c>
      <c r="Y247" t="s">
        <v>2899</v>
      </c>
      <c r="Z247" t="s">
        <v>3697</v>
      </c>
      <c r="AA247">
        <v>1.4810851640296301</v>
      </c>
      <c r="AB247" t="str">
        <f>HYPERLINK("Melting_Curves/meltCurve_H7C457_COL18A1.pdf", "Melting_Curves/meltCurve_H7C457_COL18A1.pdf")</f>
        <v>Melting_Curves/meltCurve_H7C457_COL18A1.pdf</v>
      </c>
    </row>
    <row r="248" spans="1:28" x14ac:dyDescent="0.25">
      <c r="A248" t="s">
        <v>252</v>
      </c>
      <c r="B248">
        <v>0.92982721775210697</v>
      </c>
      <c r="C248">
        <v>2.9283684641430998</v>
      </c>
      <c r="D248">
        <v>2.6991075866921102</v>
      </c>
      <c r="E248">
        <v>8.0241171053166696</v>
      </c>
      <c r="F248">
        <v>2.7444902136363498</v>
      </c>
      <c r="G248">
        <v>2.57846444086664</v>
      </c>
      <c r="H248">
        <v>0.84368731571732003</v>
      </c>
      <c r="I248">
        <v>1.0679091919711701</v>
      </c>
      <c r="J248">
        <v>0.676092195779739</v>
      </c>
      <c r="K248">
        <v>2.96550786101982</v>
      </c>
      <c r="L248">
        <v>1.0000000000000001E-5</v>
      </c>
      <c r="M248">
        <v>25.805937600549001</v>
      </c>
      <c r="Q248">
        <v>1.5</v>
      </c>
      <c r="R248">
        <v>-0.26296844839989197</v>
      </c>
      <c r="S248" t="s">
        <v>1136</v>
      </c>
      <c r="T248" t="s">
        <v>1774</v>
      </c>
      <c r="U248" t="s">
        <v>1774</v>
      </c>
      <c r="V248" t="s">
        <v>1774</v>
      </c>
      <c r="W248" t="s">
        <v>2020</v>
      </c>
      <c r="X248">
        <v>1</v>
      </c>
      <c r="Y248" t="s">
        <v>2900</v>
      </c>
      <c r="Z248" t="s">
        <v>3698</v>
      </c>
      <c r="AA248">
        <v>1.499999999996898</v>
      </c>
      <c r="AB248" t="str">
        <f>HYPERLINK("Melting_Curves/meltCurve_H9KV31_NCAM2.pdf", "Melting_Curves/meltCurve_H9KV31_NCAM2.pdf")</f>
        <v>Melting_Curves/meltCurve_H9KV31_NCAM2.pdf</v>
      </c>
    </row>
    <row r="249" spans="1:28" x14ac:dyDescent="0.25">
      <c r="A249" t="s">
        <v>253</v>
      </c>
      <c r="B249">
        <v>0.92982721775210697</v>
      </c>
      <c r="C249">
        <v>3.3458990555832302</v>
      </c>
      <c r="D249">
        <v>3.4976086920007501</v>
      </c>
      <c r="E249">
        <v>14.5915050550409</v>
      </c>
      <c r="F249">
        <v>11.9919456862497</v>
      </c>
      <c r="G249">
        <v>10.475534425750601</v>
      </c>
      <c r="H249">
        <v>2.3161005849539702</v>
      </c>
      <c r="I249">
        <v>3.7445987821187301</v>
      </c>
      <c r="J249">
        <v>2.6404445495358702</v>
      </c>
      <c r="K249">
        <v>7.4765174904461</v>
      </c>
      <c r="L249">
        <v>1.0000000000000001E-5</v>
      </c>
      <c r="M249">
        <v>106.621705072246</v>
      </c>
      <c r="Q249">
        <v>1.5</v>
      </c>
      <c r="R249">
        <v>-1.05432988209251</v>
      </c>
      <c r="S249" t="s">
        <v>1137</v>
      </c>
      <c r="T249" t="s">
        <v>1774</v>
      </c>
      <c r="U249" t="s">
        <v>1774</v>
      </c>
      <c r="V249" t="s">
        <v>1774</v>
      </c>
      <c r="W249" t="s">
        <v>2021</v>
      </c>
      <c r="X249">
        <v>4</v>
      </c>
      <c r="Y249" t="s">
        <v>2901</v>
      </c>
      <c r="Z249" t="s">
        <v>3699</v>
      </c>
      <c r="AA249">
        <v>1.5</v>
      </c>
      <c r="AB249" t="str">
        <f>HYPERLINK("Melting_Curves/meltCurve_I3L1J1_SHBG.pdf", "Melting_Curves/meltCurve_I3L1J1_SHBG.pdf")</f>
        <v>Melting_Curves/meltCurve_I3L1J1_SHBG.pdf</v>
      </c>
    </row>
    <row r="250" spans="1:28" x14ac:dyDescent="0.25">
      <c r="A250" t="s">
        <v>254</v>
      </c>
      <c r="B250">
        <v>0.92982721775210697</v>
      </c>
      <c r="C250">
        <v>1.3125259758364101</v>
      </c>
      <c r="D250">
        <v>1.0807642971657501</v>
      </c>
      <c r="E250">
        <v>4.0037157646305497</v>
      </c>
      <c r="F250">
        <v>2.9901238468065499</v>
      </c>
      <c r="G250">
        <v>2.6559512557902099</v>
      </c>
      <c r="H250">
        <v>0.67073713867491203</v>
      </c>
      <c r="I250">
        <v>1.1233765799319899</v>
      </c>
      <c r="J250">
        <v>0.87187061583637304</v>
      </c>
      <c r="K250">
        <v>2.2397260998736899</v>
      </c>
      <c r="L250">
        <v>1755.8639044361601</v>
      </c>
      <c r="M250">
        <v>40.832322941034498</v>
      </c>
      <c r="O250">
        <v>42.899058717826698</v>
      </c>
      <c r="P250">
        <v>0.11897814253198501</v>
      </c>
      <c r="Q250">
        <v>1.5</v>
      </c>
      <c r="R250">
        <v>-4.1150502878773497E-2</v>
      </c>
      <c r="S250" t="s">
        <v>1138</v>
      </c>
      <c r="T250" t="s">
        <v>1774</v>
      </c>
      <c r="U250" t="s">
        <v>1774</v>
      </c>
      <c r="V250" t="s">
        <v>1774</v>
      </c>
      <c r="W250" t="s">
        <v>2022</v>
      </c>
      <c r="X250">
        <v>6</v>
      </c>
      <c r="Y250" t="s">
        <v>2902</v>
      </c>
      <c r="Z250" t="s">
        <v>3700</v>
      </c>
      <c r="AA250">
        <v>1.4478805844225391</v>
      </c>
      <c r="AB250" t="str">
        <f>HYPERLINK("Melting_Curves/meltCurve_I3L1J2_CDH5.pdf", "Melting_Curves/meltCurve_I3L1J2_CDH5.pdf")</f>
        <v>Melting_Curves/meltCurve_I3L1J2_CDH5.pdf</v>
      </c>
    </row>
    <row r="251" spans="1:28" x14ac:dyDescent="0.25">
      <c r="A251" t="s">
        <v>255</v>
      </c>
      <c r="B251">
        <v>0.92982721775210697</v>
      </c>
      <c r="C251">
        <v>0.68900055288157003</v>
      </c>
      <c r="D251">
        <v>0.422659243824825</v>
      </c>
      <c r="E251">
        <v>1.1584410415660999</v>
      </c>
      <c r="F251">
        <v>0.876755345603209</v>
      </c>
      <c r="G251">
        <v>0.65367749121250096</v>
      </c>
      <c r="H251">
        <v>0.170507052178789</v>
      </c>
      <c r="I251">
        <v>0.27414690552258603</v>
      </c>
      <c r="J251">
        <v>0.22008302635902</v>
      </c>
      <c r="K251">
        <v>0.57298479161768801</v>
      </c>
      <c r="L251">
        <v>286.35292277871201</v>
      </c>
      <c r="M251">
        <v>4.8116430728886996</v>
      </c>
      <c r="N251">
        <v>59.512480536374099</v>
      </c>
      <c r="O251">
        <v>51.464012652197397</v>
      </c>
      <c r="P251">
        <v>-2.3537077448428801E-2</v>
      </c>
      <c r="Q251">
        <v>0</v>
      </c>
      <c r="R251">
        <v>0.351889037022591</v>
      </c>
      <c r="S251" t="s">
        <v>1139</v>
      </c>
      <c r="T251" t="s">
        <v>1774</v>
      </c>
      <c r="U251" t="s">
        <v>1774</v>
      </c>
      <c r="V251" t="s">
        <v>1774</v>
      </c>
      <c r="W251" t="s">
        <v>2023</v>
      </c>
      <c r="X251">
        <v>1</v>
      </c>
      <c r="Y251" t="s">
        <v>2903</v>
      </c>
      <c r="Z251" t="s">
        <v>3701</v>
      </c>
      <c r="AA251">
        <v>0.60768635183811182</v>
      </c>
      <c r="AB251" t="str">
        <f>HYPERLINK("Melting_Curves/meltCurve_I3L3H7_COL1A1.pdf", "Melting_Curves/meltCurve_I3L3H7_COL1A1.pdf")</f>
        <v>Melting_Curves/meltCurve_I3L3H7_COL1A1.pdf</v>
      </c>
    </row>
    <row r="252" spans="1:28" x14ac:dyDescent="0.25">
      <c r="A252" t="s">
        <v>256</v>
      </c>
      <c r="B252">
        <v>0.92982721775210697</v>
      </c>
      <c r="C252">
        <v>1.0121342324782701</v>
      </c>
      <c r="D252">
        <v>0.71444022068331703</v>
      </c>
      <c r="E252">
        <v>1.35505549711548</v>
      </c>
      <c r="F252">
        <v>0.91194502339015704</v>
      </c>
      <c r="G252">
        <v>0.68887828096827797</v>
      </c>
      <c r="H252">
        <v>0.196660091183117</v>
      </c>
      <c r="I252">
        <v>0.29818555184177198</v>
      </c>
      <c r="J252">
        <v>0.24198217827927901</v>
      </c>
      <c r="K252">
        <v>0.71852734340291202</v>
      </c>
      <c r="L252">
        <v>14252.494442547601</v>
      </c>
      <c r="M252">
        <v>250</v>
      </c>
      <c r="N252">
        <v>57.308156338905</v>
      </c>
      <c r="O252">
        <v>57.006353538417898</v>
      </c>
      <c r="P252">
        <v>-0.69746773746834001</v>
      </c>
      <c r="Q252">
        <v>0.36383878834836098</v>
      </c>
      <c r="R252">
        <v>0.68508914088555495</v>
      </c>
      <c r="S252" t="s">
        <v>1140</v>
      </c>
      <c r="T252" t="s">
        <v>1774</v>
      </c>
      <c r="U252" t="s">
        <v>1774</v>
      </c>
      <c r="V252" t="s">
        <v>1774</v>
      </c>
      <c r="W252" t="s">
        <v>2024</v>
      </c>
      <c r="X252">
        <v>3</v>
      </c>
      <c r="Y252" t="s">
        <v>2904</v>
      </c>
      <c r="Z252" t="s">
        <v>3702</v>
      </c>
      <c r="AA252">
        <v>0.72460537292559057</v>
      </c>
      <c r="AB252" t="str">
        <f>HYPERLINK("Melting_Curves/meltCurve_J3KNB4_CAMP.pdf", "Melting_Curves/meltCurve_J3KNB4_CAMP.pdf")</f>
        <v>Melting_Curves/meltCurve_J3KNB4_CAMP.pdf</v>
      </c>
    </row>
    <row r="253" spans="1:28" x14ac:dyDescent="0.25">
      <c r="A253" t="s">
        <v>257</v>
      </c>
      <c r="B253">
        <v>0.92982721775210697</v>
      </c>
      <c r="C253">
        <v>2.08603925230861</v>
      </c>
      <c r="D253">
        <v>1.84437731878538</v>
      </c>
      <c r="E253">
        <v>3.8047011827196902</v>
      </c>
      <c r="F253">
        <v>2.5594535375184502</v>
      </c>
      <c r="G253">
        <v>1.7832012371847901</v>
      </c>
      <c r="H253">
        <v>0.52268281026714702</v>
      </c>
      <c r="I253">
        <v>0.70357760628618105</v>
      </c>
      <c r="J253">
        <v>0.58196958334662297</v>
      </c>
      <c r="K253">
        <v>1.7700494734416801</v>
      </c>
      <c r="L253">
        <v>10307.361073324901</v>
      </c>
      <c r="M253">
        <v>250</v>
      </c>
      <c r="O253">
        <v>41.226806038184399</v>
      </c>
      <c r="P253">
        <v>0.75800196905417205</v>
      </c>
      <c r="Q253">
        <v>1.5</v>
      </c>
      <c r="R253">
        <v>7.1799050904907099E-3</v>
      </c>
      <c r="S253" t="s">
        <v>1141</v>
      </c>
      <c r="T253" t="s">
        <v>1774</v>
      </c>
      <c r="U253" t="s">
        <v>1774</v>
      </c>
      <c r="V253" t="s">
        <v>1774</v>
      </c>
      <c r="W253" t="s">
        <v>2025</v>
      </c>
      <c r="X253">
        <v>4</v>
      </c>
      <c r="Y253" t="s">
        <v>2905</v>
      </c>
      <c r="Z253" t="s">
        <v>3703</v>
      </c>
      <c r="AA253">
        <v>1.479471902273614</v>
      </c>
      <c r="AB253" t="str">
        <f>HYPERLINK("Melting_Curves/meltCurve_J3KPA1_CRISP3.pdf", "Melting_Curves/meltCurve_J3KPA1_CRISP3.pdf")</f>
        <v>Melting_Curves/meltCurve_J3KPA1_CRISP3.pdf</v>
      </c>
    </row>
    <row r="254" spans="1:28" x14ac:dyDescent="0.25">
      <c r="A254" t="s">
        <v>258</v>
      </c>
      <c r="B254">
        <v>0.92982721775210697</v>
      </c>
      <c r="C254">
        <v>2.3200940469946998</v>
      </c>
      <c r="D254">
        <v>2.2105480444516399</v>
      </c>
      <c r="E254">
        <v>7.38196345415545</v>
      </c>
      <c r="F254">
        <v>4.2564879499345096</v>
      </c>
      <c r="G254">
        <v>3.8006052529552101</v>
      </c>
      <c r="H254">
        <v>1.31400814474566</v>
      </c>
      <c r="I254">
        <v>2.3403789165117002</v>
      </c>
      <c r="J254">
        <v>1.69287917361436</v>
      </c>
      <c r="K254">
        <v>4.8276250000254501</v>
      </c>
      <c r="L254">
        <v>945.674573705321</v>
      </c>
      <c r="M254">
        <v>39.439628758609203</v>
      </c>
      <c r="Q254">
        <v>1.5</v>
      </c>
      <c r="R254">
        <v>-0.73817515987978299</v>
      </c>
      <c r="S254" t="s">
        <v>1142</v>
      </c>
      <c r="T254" t="s">
        <v>1774</v>
      </c>
      <c r="U254" t="s">
        <v>1774</v>
      </c>
      <c r="V254" t="s">
        <v>1774</v>
      </c>
      <c r="W254" t="s">
        <v>2026</v>
      </c>
      <c r="X254">
        <v>4</v>
      </c>
      <c r="Y254" t="s">
        <v>2906</v>
      </c>
      <c r="Z254" t="s">
        <v>3704</v>
      </c>
      <c r="AA254">
        <v>1.499999995736556</v>
      </c>
      <c r="AB254" t="str">
        <f>HYPERLINK("Melting_Curves/meltCurve_J3KPD9_NME2.pdf", "Melting_Curves/meltCurve_J3KPD9_NME2.pdf")</f>
        <v>Melting_Curves/meltCurve_J3KPD9_NME2.pdf</v>
      </c>
    </row>
    <row r="255" spans="1:28" x14ac:dyDescent="0.25">
      <c r="A255" t="s">
        <v>259</v>
      </c>
      <c r="B255">
        <v>0.92982721775210697</v>
      </c>
      <c r="C255">
        <v>1.64462781546286</v>
      </c>
      <c r="D255">
        <v>1.46930836559453</v>
      </c>
      <c r="E255">
        <v>4.7653662863756603</v>
      </c>
      <c r="F255">
        <v>2.78305741068176</v>
      </c>
      <c r="G255">
        <v>2.50402976456704</v>
      </c>
      <c r="H255">
        <v>0.67002562121681397</v>
      </c>
      <c r="I255">
        <v>0.94128983934519395</v>
      </c>
      <c r="J255">
        <v>0.74173888538747101</v>
      </c>
      <c r="K255">
        <v>2.27507119825257</v>
      </c>
      <c r="L255">
        <v>10336.615804143101</v>
      </c>
      <c r="M255">
        <v>250</v>
      </c>
      <c r="O255">
        <v>41.343817329218602</v>
      </c>
      <c r="P255">
        <v>0.75585666889182002</v>
      </c>
      <c r="Q255">
        <v>1.5</v>
      </c>
      <c r="R255">
        <v>-7.3818152676923904E-2</v>
      </c>
      <c r="S255" t="s">
        <v>1143</v>
      </c>
      <c r="T255" t="s">
        <v>1774</v>
      </c>
      <c r="U255" t="s">
        <v>1774</v>
      </c>
      <c r="V255" t="s">
        <v>1774</v>
      </c>
      <c r="W255" t="s">
        <v>2027</v>
      </c>
      <c r="X255">
        <v>1</v>
      </c>
      <c r="Y255" t="s">
        <v>2907</v>
      </c>
      <c r="Z255" t="s">
        <v>3705</v>
      </c>
      <c r="AA255">
        <v>1.4775220983684989</v>
      </c>
      <c r="AB255" t="str">
        <f>HYPERLINK("Melting_Curves/meltCurve_J3KPL1_PNPLA8.pdf", "Melting_Curves/meltCurve_J3KPL1_PNPLA8.pdf")</f>
        <v>Melting_Curves/meltCurve_J3KPL1_PNPLA8.pdf</v>
      </c>
    </row>
    <row r="256" spans="1:28" x14ac:dyDescent="0.25">
      <c r="A256" t="s">
        <v>260</v>
      </c>
      <c r="B256">
        <v>0.92982721775210697</v>
      </c>
      <c r="C256">
        <v>2.2431467873683602</v>
      </c>
      <c r="D256">
        <v>2.1897179572332401</v>
      </c>
      <c r="E256">
        <v>7.5200356821768901</v>
      </c>
      <c r="F256">
        <v>4.8101718897964103</v>
      </c>
      <c r="G256">
        <v>4.1862624795130801</v>
      </c>
      <c r="H256">
        <v>2.11684140388348</v>
      </c>
      <c r="I256">
        <v>3.8535672058605202</v>
      </c>
      <c r="J256">
        <v>3.0079521981350599</v>
      </c>
      <c r="K256">
        <v>7.9384644802633604</v>
      </c>
      <c r="S256" t="s">
        <v>1144</v>
      </c>
      <c r="T256" t="s">
        <v>1774</v>
      </c>
      <c r="U256" t="s">
        <v>1775</v>
      </c>
      <c r="V256" t="s">
        <v>1774</v>
      </c>
      <c r="W256" t="s">
        <v>2028</v>
      </c>
      <c r="X256">
        <v>12</v>
      </c>
      <c r="Y256" t="s">
        <v>2908</v>
      </c>
      <c r="Z256" t="s">
        <v>3706</v>
      </c>
      <c r="AB256" t="str">
        <f>HYPERLINK("Melting_Curves/meltCurve_J3KPS3_ALDOA.pdf", "Melting_Curves/meltCurve_J3KPS3_ALDOA.pdf")</f>
        <v>Melting_Curves/meltCurve_J3KPS3_ALDOA.pdf</v>
      </c>
    </row>
    <row r="257" spans="1:28" x14ac:dyDescent="0.25">
      <c r="A257" t="s">
        <v>261</v>
      </c>
      <c r="B257">
        <v>0.92982721775210697</v>
      </c>
      <c r="C257">
        <v>2.09320935377758</v>
      </c>
      <c r="D257">
        <v>1.72623866157756</v>
      </c>
      <c r="E257">
        <v>6.7826727208444302</v>
      </c>
      <c r="F257">
        <v>4.5657237210163704</v>
      </c>
      <c r="G257">
        <v>4.6870228199245902</v>
      </c>
      <c r="H257">
        <v>2.4128591536345101</v>
      </c>
      <c r="I257">
        <v>4.43572248276352</v>
      </c>
      <c r="J257">
        <v>3.5190710276608201</v>
      </c>
      <c r="K257">
        <v>9.6780643737106402</v>
      </c>
      <c r="S257" t="s">
        <v>1145</v>
      </c>
      <c r="T257" t="s">
        <v>1774</v>
      </c>
      <c r="U257" t="s">
        <v>1775</v>
      </c>
      <c r="V257" t="s">
        <v>1774</v>
      </c>
      <c r="W257" t="s">
        <v>2029</v>
      </c>
      <c r="X257">
        <v>5</v>
      </c>
      <c r="Y257" t="s">
        <v>2909</v>
      </c>
      <c r="Z257" t="s">
        <v>3707</v>
      </c>
      <c r="AB257" t="str">
        <f>HYPERLINK("Melting_Curves/meltCurve_J3KQP6_RAB11A.pdf", "Melting_Curves/meltCurve_J3KQP6_RAB11A.pdf")</f>
        <v>Melting_Curves/meltCurve_J3KQP6_RAB11A.pdf</v>
      </c>
    </row>
    <row r="258" spans="1:28" x14ac:dyDescent="0.25">
      <c r="A258" t="s">
        <v>262</v>
      </c>
      <c r="B258">
        <v>0.92982721775210697</v>
      </c>
      <c r="C258">
        <v>2.72819229398735</v>
      </c>
      <c r="D258">
        <v>2.7281459436308402</v>
      </c>
      <c r="E258">
        <v>10.814173024757901</v>
      </c>
      <c r="F258">
        <v>7.8236638343526996</v>
      </c>
      <c r="G258">
        <v>8.37315933999127</v>
      </c>
      <c r="H258">
        <v>3.4241318202269402</v>
      </c>
      <c r="I258">
        <v>6.0142205891176204</v>
      </c>
      <c r="J258">
        <v>3.7931016560434201</v>
      </c>
      <c r="K258">
        <v>10.6251354657339</v>
      </c>
      <c r="S258" t="s">
        <v>1146</v>
      </c>
      <c r="T258" t="s">
        <v>1774</v>
      </c>
      <c r="U258" t="s">
        <v>1775</v>
      </c>
      <c r="V258" t="s">
        <v>1774</v>
      </c>
      <c r="W258" t="s">
        <v>2030</v>
      </c>
      <c r="X258">
        <v>1</v>
      </c>
      <c r="Y258" t="s">
        <v>2910</v>
      </c>
      <c r="Z258" t="s">
        <v>3708</v>
      </c>
      <c r="AB258" t="str">
        <f>HYPERLINK("Melting_Curves/meltCurve_J3KRE2_ARHGDIA.pdf", "Melting_Curves/meltCurve_J3KRE2_ARHGDIA.pdf")</f>
        <v>Melting_Curves/meltCurve_J3KRE2_ARHGDIA.pdf</v>
      </c>
    </row>
    <row r="259" spans="1:28" x14ac:dyDescent="0.25">
      <c r="A259" t="s">
        <v>263</v>
      </c>
      <c r="B259">
        <v>0.92982721775210697</v>
      </c>
      <c r="C259">
        <v>1.5854132928990201</v>
      </c>
      <c r="D259">
        <v>1.25295162274268</v>
      </c>
      <c r="E259">
        <v>5.6097675183182396</v>
      </c>
      <c r="F259">
        <v>2.7096115048534899</v>
      </c>
      <c r="G259">
        <v>2.3295352851174802</v>
      </c>
      <c r="H259">
        <v>0.73897724386279995</v>
      </c>
      <c r="I259">
        <v>1.3127481282382001</v>
      </c>
      <c r="J259">
        <v>1.04109634363314</v>
      </c>
      <c r="K259">
        <v>2.5645196068118001</v>
      </c>
      <c r="S259" t="s">
        <v>1147</v>
      </c>
      <c r="T259" t="s">
        <v>1774</v>
      </c>
      <c r="U259" t="s">
        <v>1775</v>
      </c>
      <c r="V259" t="s">
        <v>1774</v>
      </c>
      <c r="W259" t="s">
        <v>2031</v>
      </c>
      <c r="X259">
        <v>2</v>
      </c>
      <c r="Y259" t="s">
        <v>2911</v>
      </c>
      <c r="Z259" t="s">
        <v>3709</v>
      </c>
      <c r="AB259" t="str">
        <f>HYPERLINK("Melting_Curves/meltCurve_J3KS22_DCXR.pdf", "Melting_Curves/meltCurve_J3KS22_DCXR.pdf")</f>
        <v>Melting_Curves/meltCurve_J3KS22_DCXR.pdf</v>
      </c>
    </row>
    <row r="260" spans="1:28" x14ac:dyDescent="0.25">
      <c r="A260" t="s">
        <v>264</v>
      </c>
      <c r="B260">
        <v>0.92982721775210697</v>
      </c>
      <c r="C260">
        <v>1.3890986790567399</v>
      </c>
      <c r="D260">
        <v>1.1175866249635</v>
      </c>
      <c r="E260">
        <v>4.5942334551456199</v>
      </c>
      <c r="F260">
        <v>2.7330150065634999</v>
      </c>
      <c r="G260">
        <v>2.2610886885043402</v>
      </c>
      <c r="H260">
        <v>0.52955353537941396</v>
      </c>
      <c r="I260">
        <v>0.84335677756293703</v>
      </c>
      <c r="J260">
        <v>0.83815010329332595</v>
      </c>
      <c r="K260">
        <v>1.6971890256658</v>
      </c>
      <c r="L260">
        <v>7603.2874319787197</v>
      </c>
      <c r="M260">
        <v>178.487890035574</v>
      </c>
      <c r="O260">
        <v>42.592987377540901</v>
      </c>
      <c r="P260">
        <v>0.52381826620648797</v>
      </c>
      <c r="Q260">
        <v>1.5</v>
      </c>
      <c r="R260">
        <v>-3.0230466474143701E-3</v>
      </c>
      <c r="S260" t="s">
        <v>1148</v>
      </c>
      <c r="T260" t="s">
        <v>1774</v>
      </c>
      <c r="U260" t="s">
        <v>1774</v>
      </c>
      <c r="V260" t="s">
        <v>1774</v>
      </c>
      <c r="W260" t="s">
        <v>2032</v>
      </c>
      <c r="X260">
        <v>1</v>
      </c>
      <c r="Y260" t="s">
        <v>2912</v>
      </c>
      <c r="Z260" t="s">
        <v>3710</v>
      </c>
      <c r="AA260">
        <v>1.456620989652363</v>
      </c>
      <c r="AB260" t="str">
        <f>HYPERLINK("Melting_Curves/meltCurve_J3KSU4_DPEP2.pdf", "Melting_Curves/meltCurve_J3KSU4_DPEP2.pdf")</f>
        <v>Melting_Curves/meltCurve_J3KSU4_DPEP2.pdf</v>
      </c>
    </row>
    <row r="261" spans="1:28" x14ac:dyDescent="0.25">
      <c r="A261" t="s">
        <v>265</v>
      </c>
      <c r="B261">
        <v>0.92982721775210697</v>
      </c>
      <c r="C261">
        <v>2.87325804889681</v>
      </c>
      <c r="D261">
        <v>2.4982698034503499</v>
      </c>
      <c r="E261">
        <v>7.5405829244365297</v>
      </c>
      <c r="F261">
        <v>6.8121928967827099</v>
      </c>
      <c r="G261">
        <v>6.5817131835762899</v>
      </c>
      <c r="H261">
        <v>4.8677299465644897</v>
      </c>
      <c r="I261">
        <v>9.0503326775515802</v>
      </c>
      <c r="J261">
        <v>6.6559198917213998</v>
      </c>
      <c r="K261">
        <v>16.272774442317701</v>
      </c>
      <c r="S261" t="s">
        <v>1149</v>
      </c>
      <c r="T261" t="s">
        <v>1774</v>
      </c>
      <c r="U261" t="s">
        <v>1775</v>
      </c>
      <c r="V261" t="s">
        <v>1774</v>
      </c>
      <c r="W261" t="s">
        <v>2033</v>
      </c>
      <c r="X261">
        <v>1</v>
      </c>
      <c r="Y261" t="s">
        <v>2913</v>
      </c>
      <c r="Z261" t="s">
        <v>3711</v>
      </c>
      <c r="AB261" t="str">
        <f>HYPERLINK("Melting_Curves/meltCurve_J3KT04_EIF4A1.pdf", "Melting_Curves/meltCurve_J3KT04_EIF4A1.pdf")</f>
        <v>Melting_Curves/meltCurve_J3KT04_EIF4A1.pdf</v>
      </c>
    </row>
    <row r="262" spans="1:28" x14ac:dyDescent="0.25">
      <c r="A262" t="s">
        <v>266</v>
      </c>
      <c r="B262">
        <v>0.92982721775210697</v>
      </c>
      <c r="C262">
        <v>1.2017744041669001</v>
      </c>
      <c r="D262">
        <v>1.09859018064556</v>
      </c>
      <c r="E262">
        <v>4.4045919281394204</v>
      </c>
      <c r="F262">
        <v>3.61157096661994</v>
      </c>
      <c r="G262">
        <v>2.5523994558741698</v>
      </c>
      <c r="H262">
        <v>1.0045507253088399</v>
      </c>
      <c r="I262">
        <v>1.7453291146853001</v>
      </c>
      <c r="J262">
        <v>1.1658846391020301</v>
      </c>
      <c r="K262">
        <v>3.1809577823661601</v>
      </c>
      <c r="L262">
        <v>11564.5844394183</v>
      </c>
      <c r="M262">
        <v>250</v>
      </c>
      <c r="O262">
        <v>46.255377546710797</v>
      </c>
      <c r="P262">
        <v>0.67559712415633999</v>
      </c>
      <c r="Q262">
        <v>1.5</v>
      </c>
      <c r="R262">
        <v>-0.20537233137264199</v>
      </c>
      <c r="S262" t="s">
        <v>1150</v>
      </c>
      <c r="T262" t="s">
        <v>1774</v>
      </c>
      <c r="U262" t="s">
        <v>1774</v>
      </c>
      <c r="V262" t="s">
        <v>1774</v>
      </c>
      <c r="W262" t="s">
        <v>2034</v>
      </c>
      <c r="X262">
        <v>1</v>
      </c>
      <c r="Y262" t="s">
        <v>2914</v>
      </c>
      <c r="Z262" t="s">
        <v>3712</v>
      </c>
      <c r="AA262">
        <v>1.395653779374034</v>
      </c>
      <c r="AB262" t="str">
        <f>HYPERLINK("Melting_Curves/meltCurve_J3QKM9_VAPA.pdf", "Melting_Curves/meltCurve_J3QKM9_VAPA.pdf")</f>
        <v>Melting_Curves/meltCurve_J3QKM9_VAPA.pdf</v>
      </c>
    </row>
    <row r="263" spans="1:28" x14ac:dyDescent="0.25">
      <c r="A263" t="s">
        <v>267</v>
      </c>
      <c r="B263">
        <v>0.92982721775210697</v>
      </c>
      <c r="C263">
        <v>0.83977291064461101</v>
      </c>
      <c r="D263">
        <v>0.61585226931135695</v>
      </c>
      <c r="E263">
        <v>2.70180445227669</v>
      </c>
      <c r="F263">
        <v>1.4589128266128799</v>
      </c>
      <c r="G263">
        <v>1.16509622493703</v>
      </c>
      <c r="H263">
        <v>1.0098332134019301</v>
      </c>
      <c r="I263">
        <v>2.1487645597359402</v>
      </c>
      <c r="J263">
        <v>1.54797788530714</v>
      </c>
      <c r="K263">
        <v>4.3138041780497201</v>
      </c>
      <c r="L263">
        <v>11953.8074669783</v>
      </c>
      <c r="M263">
        <v>250</v>
      </c>
      <c r="O263">
        <v>47.8121704846547</v>
      </c>
      <c r="P263">
        <v>0.65359928298205805</v>
      </c>
      <c r="Q263">
        <v>1.5</v>
      </c>
      <c r="R263">
        <v>9.3537784848156405E-2</v>
      </c>
      <c r="S263" t="s">
        <v>1151</v>
      </c>
      <c r="T263" t="s">
        <v>1774</v>
      </c>
      <c r="U263" t="s">
        <v>1774</v>
      </c>
      <c r="V263" t="s">
        <v>1774</v>
      </c>
      <c r="W263" t="s">
        <v>2035</v>
      </c>
      <c r="X263">
        <v>1</v>
      </c>
      <c r="Y263" t="s">
        <v>2915</v>
      </c>
      <c r="Z263" t="s">
        <v>3713</v>
      </c>
      <c r="AA263">
        <v>1.369704211375989</v>
      </c>
      <c r="AB263" t="str">
        <f>HYPERLINK("Melting_Curves/meltCurve_J3QLD9_FLOT2.pdf", "Melting_Curves/meltCurve_J3QLD9_FLOT2.pdf")</f>
        <v>Melting_Curves/meltCurve_J3QLD9_FLOT2.pdf</v>
      </c>
    </row>
    <row r="264" spans="1:28" x14ac:dyDescent="0.25">
      <c r="A264" t="s">
        <v>268</v>
      </c>
      <c r="B264">
        <v>0.92982721775210697</v>
      </c>
      <c r="C264">
        <v>0.74212423276470496</v>
      </c>
      <c r="D264">
        <v>0.46406807619012103</v>
      </c>
      <c r="E264">
        <v>1.2736540281605</v>
      </c>
      <c r="F264">
        <v>0.89187391424512497</v>
      </c>
      <c r="G264">
        <v>0.81219423184435702</v>
      </c>
      <c r="H264">
        <v>0.19918816761323499</v>
      </c>
      <c r="I264">
        <v>0.32506552061996202</v>
      </c>
      <c r="J264">
        <v>0.229286036133239</v>
      </c>
      <c r="K264">
        <v>0.71527497549701102</v>
      </c>
      <c r="L264">
        <v>14299.170698308901</v>
      </c>
      <c r="M264">
        <v>250</v>
      </c>
      <c r="N264">
        <v>57.501622814693597</v>
      </c>
      <c r="O264">
        <v>57.193018950612398</v>
      </c>
      <c r="P264">
        <v>-0.69151391853279598</v>
      </c>
      <c r="Q264">
        <v>0.36720366213469202</v>
      </c>
      <c r="R264">
        <v>0.43254959348363098</v>
      </c>
      <c r="S264" t="s">
        <v>1152</v>
      </c>
      <c r="T264" t="s">
        <v>1774</v>
      </c>
      <c r="U264" t="s">
        <v>1774</v>
      </c>
      <c r="V264" t="s">
        <v>1774</v>
      </c>
      <c r="W264" t="s">
        <v>2036</v>
      </c>
      <c r="X264">
        <v>2</v>
      </c>
      <c r="Y264" t="s">
        <v>2916</v>
      </c>
      <c r="Z264" t="s">
        <v>3714</v>
      </c>
      <c r="AA264">
        <v>0.73000044494697736</v>
      </c>
      <c r="AB264" t="str">
        <f>HYPERLINK("Melting_Curves/meltCurve_J3QQR8_ICAM2.pdf", "Melting_Curves/meltCurve_J3QQR8_ICAM2.pdf")</f>
        <v>Melting_Curves/meltCurve_J3QQR8_ICAM2.pdf</v>
      </c>
    </row>
    <row r="265" spans="1:28" x14ac:dyDescent="0.25">
      <c r="A265" t="s">
        <v>269</v>
      </c>
      <c r="B265">
        <v>0.92982721775210697</v>
      </c>
      <c r="C265">
        <v>1.81292529487345</v>
      </c>
      <c r="D265">
        <v>1.41281766958045</v>
      </c>
      <c r="E265">
        <v>5.1730296478779101</v>
      </c>
      <c r="F265">
        <v>2.9613216509923599</v>
      </c>
      <c r="G265">
        <v>2.7456671201355598</v>
      </c>
      <c r="H265">
        <v>1.30451842897536</v>
      </c>
      <c r="I265">
        <v>2.3810949396113301</v>
      </c>
      <c r="J265">
        <v>1.77537430527134</v>
      </c>
      <c r="K265">
        <v>4.8866223917739902</v>
      </c>
      <c r="L265">
        <v>10320.265512512</v>
      </c>
      <c r="M265">
        <v>250</v>
      </c>
      <c r="O265">
        <v>41.278440860522799</v>
      </c>
      <c r="P265">
        <v>0.75705416199804798</v>
      </c>
      <c r="Q265">
        <v>1.5</v>
      </c>
      <c r="R265">
        <v>-0.54519883466999797</v>
      </c>
      <c r="S265" t="s">
        <v>1153</v>
      </c>
      <c r="T265" t="s">
        <v>1774</v>
      </c>
      <c r="U265" t="s">
        <v>1774</v>
      </c>
      <c r="V265" t="s">
        <v>1774</v>
      </c>
      <c r="W265" t="s">
        <v>2037</v>
      </c>
      <c r="X265">
        <v>7</v>
      </c>
      <c r="Y265" t="s">
        <v>2917</v>
      </c>
      <c r="Z265" t="s">
        <v>3715</v>
      </c>
      <c r="AA265">
        <v>1.4786118876915291</v>
      </c>
      <c r="AB265" t="str">
        <f>HYPERLINK("Melting_Curves/meltCurve_J3QRS3_MYL12A.pdf", "Melting_Curves/meltCurve_J3QRS3_MYL12A.pdf")</f>
        <v>Melting_Curves/meltCurve_J3QRS3_MYL12A.pdf</v>
      </c>
    </row>
    <row r="266" spans="1:28" x14ac:dyDescent="0.25">
      <c r="A266" t="s">
        <v>270</v>
      </c>
      <c r="B266">
        <v>0.92982721775210697</v>
      </c>
      <c r="C266">
        <v>0.96367874434018597</v>
      </c>
      <c r="D266">
        <v>0.65332869577688801</v>
      </c>
      <c r="E266">
        <v>1.8528528371192301</v>
      </c>
      <c r="F266">
        <v>1.2971760573912501</v>
      </c>
      <c r="G266">
        <v>0.97813690974133505</v>
      </c>
      <c r="H266">
        <v>0.33365516683906998</v>
      </c>
      <c r="I266">
        <v>0.52947399055799704</v>
      </c>
      <c r="J266">
        <v>0.41225015121305802</v>
      </c>
      <c r="K266">
        <v>1.0999078869313199</v>
      </c>
      <c r="L266">
        <v>14413.3852515662</v>
      </c>
      <c r="M266">
        <v>250</v>
      </c>
      <c r="O266">
        <v>57.649851933879098</v>
      </c>
      <c r="P266">
        <v>-0.44035040860040098</v>
      </c>
      <c r="Q266">
        <v>0.59382182941824302</v>
      </c>
      <c r="R266">
        <v>0.30439843861320998</v>
      </c>
      <c r="S266" t="s">
        <v>1154</v>
      </c>
      <c r="T266" t="s">
        <v>1774</v>
      </c>
      <c r="U266" t="s">
        <v>1774</v>
      </c>
      <c r="V266" t="s">
        <v>1774</v>
      </c>
      <c r="W266" t="s">
        <v>2038</v>
      </c>
      <c r="X266">
        <v>3</v>
      </c>
      <c r="Y266" t="s">
        <v>2918</v>
      </c>
      <c r="Z266" t="s">
        <v>3716</v>
      </c>
      <c r="AA266">
        <v>0.83287902663283575</v>
      </c>
      <c r="AB266" t="str">
        <f>HYPERLINK("Melting_Curves/meltCurve_J3QS39_UBB.pdf", "Melting_Curves/meltCurve_J3QS39_UBB.pdf")</f>
        <v>Melting_Curves/meltCurve_J3QS39_UBB.pdf</v>
      </c>
    </row>
    <row r="267" spans="1:28" x14ac:dyDescent="0.25">
      <c r="A267" t="s">
        <v>271</v>
      </c>
      <c r="B267">
        <v>0.92982721775210697</v>
      </c>
      <c r="C267">
        <v>0.80764505017767596</v>
      </c>
      <c r="D267">
        <v>0.48142318885206498</v>
      </c>
      <c r="E267">
        <v>1.54817131956967</v>
      </c>
      <c r="F267">
        <v>0.88387733426237403</v>
      </c>
      <c r="G267">
        <v>0.77253947968200998</v>
      </c>
      <c r="H267">
        <v>0.18824104381197099</v>
      </c>
      <c r="I267">
        <v>0.32011092184047202</v>
      </c>
      <c r="J267">
        <v>0.22565573634030001</v>
      </c>
      <c r="K267">
        <v>0.69665661315308602</v>
      </c>
      <c r="L267">
        <v>14284.256777775599</v>
      </c>
      <c r="M267">
        <v>250</v>
      </c>
      <c r="N267">
        <v>57.425630096645598</v>
      </c>
      <c r="O267">
        <v>57.133357194683597</v>
      </c>
      <c r="P267">
        <v>-0.70266938373162602</v>
      </c>
      <c r="Q267">
        <v>0.357666073876171</v>
      </c>
      <c r="R267">
        <v>0.47505978205372601</v>
      </c>
      <c r="S267" t="s">
        <v>1155</v>
      </c>
      <c r="T267" t="s">
        <v>1774</v>
      </c>
      <c r="U267" t="s">
        <v>1774</v>
      </c>
      <c r="V267" t="s">
        <v>1774</v>
      </c>
      <c r="W267" t="s">
        <v>2039</v>
      </c>
      <c r="X267">
        <v>2</v>
      </c>
      <c r="Y267" t="s">
        <v>2919</v>
      </c>
      <c r="Z267" t="s">
        <v>3717</v>
      </c>
      <c r="AA267">
        <v>0.72465361386155969</v>
      </c>
      <c r="AB267" t="str">
        <f>HYPERLINK("Melting_Curves/meltCurve_K4DIA0_ICOSLG.pdf", "Melting_Curves/meltCurve_K4DIA0_ICOSLG.pdf")</f>
        <v>Melting_Curves/meltCurve_K4DIA0_ICOSLG.pdf</v>
      </c>
    </row>
    <row r="268" spans="1:28" x14ac:dyDescent="0.25">
      <c r="A268" t="s">
        <v>272</v>
      </c>
      <c r="B268">
        <v>0.92982721775210697</v>
      </c>
      <c r="C268">
        <v>2.9921191783879202</v>
      </c>
      <c r="D268">
        <v>3.0065636227984198</v>
      </c>
      <c r="E268">
        <v>9.9499751742813007</v>
      </c>
      <c r="F268">
        <v>7.8052501809721404</v>
      </c>
      <c r="G268">
        <v>6.87881097365117</v>
      </c>
      <c r="H268">
        <v>1.8362909168350401</v>
      </c>
      <c r="I268">
        <v>3.0166920102200101</v>
      </c>
      <c r="J268">
        <v>2.09502089947292</v>
      </c>
      <c r="K268">
        <v>6.5007339968485098</v>
      </c>
      <c r="L268">
        <v>10297.3983365329</v>
      </c>
      <c r="M268">
        <v>250</v>
      </c>
      <c r="O268">
        <v>41.186952263647697</v>
      </c>
      <c r="P268">
        <v>0.75873533605541099</v>
      </c>
      <c r="Q268">
        <v>1.5</v>
      </c>
      <c r="R268">
        <v>-1.0862935286097199</v>
      </c>
      <c r="S268" t="s">
        <v>1156</v>
      </c>
      <c r="T268" t="s">
        <v>1774</v>
      </c>
      <c r="U268" t="s">
        <v>1774</v>
      </c>
      <c r="V268" t="s">
        <v>1774</v>
      </c>
      <c r="W268" t="s">
        <v>2040</v>
      </c>
      <c r="X268">
        <v>1</v>
      </c>
      <c r="Y268" t="s">
        <v>2920</v>
      </c>
      <c r="Z268" t="s">
        <v>3718</v>
      </c>
      <c r="AA268">
        <v>1.4801357843211049</v>
      </c>
      <c r="AB268" t="str">
        <f>HYPERLINK("Melting_Curves/meltCurve_K7EIJ6_MYO5B.pdf", "Melting_Curves/meltCurve_K7EIJ6_MYO5B.pdf")</f>
        <v>Melting_Curves/meltCurve_K7EIJ6_MYO5B.pdf</v>
      </c>
    </row>
    <row r="269" spans="1:28" x14ac:dyDescent="0.25">
      <c r="A269" t="s">
        <v>273</v>
      </c>
      <c r="B269">
        <v>0.92982721775210697</v>
      </c>
      <c r="C269">
        <v>1.41207342653993</v>
      </c>
      <c r="D269">
        <v>0.915253808886898</v>
      </c>
      <c r="E269">
        <v>3.33685838800365</v>
      </c>
      <c r="F269">
        <v>2.1033727938103199</v>
      </c>
      <c r="G269">
        <v>1.86239689372877</v>
      </c>
      <c r="H269">
        <v>2.6411981859339702</v>
      </c>
      <c r="I269">
        <v>5.4251007803388003</v>
      </c>
      <c r="J269">
        <v>4.3652646155406298</v>
      </c>
      <c r="K269">
        <v>10.1179482013757</v>
      </c>
      <c r="L269">
        <v>1446.6586177971999</v>
      </c>
      <c r="M269">
        <v>33.846884783259497</v>
      </c>
      <c r="O269">
        <v>42.592891415067101</v>
      </c>
      <c r="P269">
        <v>9.9332952445200004E-2</v>
      </c>
      <c r="Q269">
        <v>1.5</v>
      </c>
      <c r="R269">
        <v>-0.45764444352035899</v>
      </c>
      <c r="S269" t="s">
        <v>1157</v>
      </c>
      <c r="T269" t="s">
        <v>1774</v>
      </c>
      <c r="U269" t="s">
        <v>1774</v>
      </c>
      <c r="V269" t="s">
        <v>1774</v>
      </c>
      <c r="W269" t="s">
        <v>2041</v>
      </c>
      <c r="X269">
        <v>4</v>
      </c>
      <c r="Y269" t="s">
        <v>2921</v>
      </c>
      <c r="Z269" t="s">
        <v>3719</v>
      </c>
      <c r="AA269">
        <v>1.450603165670667</v>
      </c>
      <c r="AB269" t="str">
        <f>HYPERLINK("Melting_Curves/meltCurve_K7EK77_ATP5A1.pdf", "Melting_Curves/meltCurve_K7EK77_ATP5A1.pdf")</f>
        <v>Melting_Curves/meltCurve_K7EK77_ATP5A1.pdf</v>
      </c>
    </row>
    <row r="270" spans="1:28" x14ac:dyDescent="0.25">
      <c r="A270" t="s">
        <v>274</v>
      </c>
      <c r="B270">
        <v>0.92982721775210697</v>
      </c>
      <c r="C270">
        <v>3.1837350109356701</v>
      </c>
      <c r="D270">
        <v>2.5476463645551601</v>
      </c>
      <c r="E270">
        <v>7.67485128242968</v>
      </c>
      <c r="F270">
        <v>4.4389685827697098</v>
      </c>
      <c r="G270">
        <v>4.1910900836120097</v>
      </c>
      <c r="H270">
        <v>2.1249892080866801</v>
      </c>
      <c r="I270">
        <v>3.3169037857583001</v>
      </c>
      <c r="J270">
        <v>2.69488651933412</v>
      </c>
      <c r="K270">
        <v>6.8353992508426602</v>
      </c>
      <c r="L270">
        <v>1.0000000000000001E-5</v>
      </c>
      <c r="M270">
        <v>22.4439871855148</v>
      </c>
      <c r="Q270">
        <v>1.5</v>
      </c>
      <c r="R270">
        <v>-1.3410493577665601</v>
      </c>
      <c r="S270" t="s">
        <v>1158</v>
      </c>
      <c r="T270" t="s">
        <v>1774</v>
      </c>
      <c r="U270" t="s">
        <v>1774</v>
      </c>
      <c r="V270" t="s">
        <v>1774</v>
      </c>
      <c r="W270" t="s">
        <v>2042</v>
      </c>
      <c r="X270">
        <v>1</v>
      </c>
      <c r="Y270" t="s">
        <v>2922</v>
      </c>
      <c r="Z270" t="s">
        <v>3720</v>
      </c>
      <c r="AA270">
        <v>1.499999999910532</v>
      </c>
      <c r="AB270" t="str">
        <f>HYPERLINK("Melting_Curves/meltCurve_K7EKH5_ALDOC.pdf", "Melting_Curves/meltCurve_K7EKH5_ALDOC.pdf")</f>
        <v>Melting_Curves/meltCurve_K7EKH5_ALDOC.pdf</v>
      </c>
    </row>
    <row r="271" spans="1:28" x14ac:dyDescent="0.25">
      <c r="A271" t="s">
        <v>275</v>
      </c>
      <c r="B271">
        <v>0.92982721775210697</v>
      </c>
      <c r="C271">
        <v>1.15070898472732</v>
      </c>
      <c r="D271">
        <v>0.797824380855362</v>
      </c>
      <c r="E271">
        <v>2.7436876452412302</v>
      </c>
      <c r="F271">
        <v>1.64552068929842</v>
      </c>
      <c r="G271">
        <v>1.34128876877601</v>
      </c>
      <c r="H271">
        <v>0.331161034696486</v>
      </c>
      <c r="I271">
        <v>0.54907238266657699</v>
      </c>
      <c r="J271">
        <v>0.438559099490203</v>
      </c>
      <c r="K271">
        <v>1.23585044515461</v>
      </c>
      <c r="L271">
        <v>2586.8652050580599</v>
      </c>
      <c r="M271">
        <v>43.822886934797403</v>
      </c>
      <c r="O271">
        <v>58.907478790792503</v>
      </c>
      <c r="P271">
        <v>-6.3608437491436298E-2</v>
      </c>
      <c r="Q271">
        <v>0.65798626678149197</v>
      </c>
      <c r="R271">
        <v>6.3345437708139704E-2</v>
      </c>
      <c r="S271" t="s">
        <v>1159</v>
      </c>
      <c r="T271" t="s">
        <v>1774</v>
      </c>
      <c r="U271" t="s">
        <v>1774</v>
      </c>
      <c r="V271" t="s">
        <v>1774</v>
      </c>
      <c r="W271" t="s">
        <v>2043</v>
      </c>
      <c r="X271">
        <v>2</v>
      </c>
      <c r="Y271" t="s">
        <v>2923</v>
      </c>
      <c r="Z271" t="s">
        <v>3721</v>
      </c>
      <c r="AA271">
        <v>0.87607451457231234</v>
      </c>
      <c r="AB271" t="str">
        <f>HYPERLINK("Melting_Curves/meltCurve_K7EL96_PLIN3.pdf", "Melting_Curves/meltCurve_K7EL96_PLIN3.pdf")</f>
        <v>Melting_Curves/meltCurve_K7EL96_PLIN3.pdf</v>
      </c>
    </row>
    <row r="272" spans="1:28" x14ac:dyDescent="0.25">
      <c r="A272" t="s">
        <v>276</v>
      </c>
      <c r="B272">
        <v>0.92982721775210697</v>
      </c>
      <c r="C272">
        <v>1.01506137508607</v>
      </c>
      <c r="D272">
        <v>0.74816956096170295</v>
      </c>
      <c r="E272">
        <v>2.35768092703122</v>
      </c>
      <c r="F272">
        <v>1.4978834722116099</v>
      </c>
      <c r="G272">
        <v>1.3278251189916801</v>
      </c>
      <c r="H272">
        <v>0.44618356669659698</v>
      </c>
      <c r="I272">
        <v>0.78625650646831702</v>
      </c>
      <c r="J272">
        <v>0.58139006451041797</v>
      </c>
      <c r="K272">
        <v>1.50475269131608</v>
      </c>
      <c r="L272">
        <v>15000</v>
      </c>
      <c r="M272">
        <v>217.58652821950599</v>
      </c>
      <c r="O272">
        <v>68.932267919643706</v>
      </c>
      <c r="P272">
        <v>0.39456580958315401</v>
      </c>
      <c r="Q272">
        <v>1.5</v>
      </c>
      <c r="R272">
        <v>3.8077804369767397E-2</v>
      </c>
      <c r="S272" t="s">
        <v>1160</v>
      </c>
      <c r="T272" t="s">
        <v>1774</v>
      </c>
      <c r="U272" t="s">
        <v>1774</v>
      </c>
      <c r="V272" t="s">
        <v>1774</v>
      </c>
      <c r="W272" t="s">
        <v>2044</v>
      </c>
      <c r="X272">
        <v>6</v>
      </c>
      <c r="Y272" t="s">
        <v>2924</v>
      </c>
      <c r="Z272" t="s">
        <v>3722</v>
      </c>
      <c r="AA272">
        <v>1.0178175291575959</v>
      </c>
      <c r="AB272" t="str">
        <f>HYPERLINK("Melting_Curves/meltCurve_K7ELL7_PRKCSH.pdf", "Melting_Curves/meltCurve_K7ELL7_PRKCSH.pdf")</f>
        <v>Melting_Curves/meltCurve_K7ELL7_PRKCSH.pdf</v>
      </c>
    </row>
    <row r="273" spans="1:28" x14ac:dyDescent="0.25">
      <c r="A273" t="s">
        <v>277</v>
      </c>
      <c r="B273">
        <v>0.92982721775210697</v>
      </c>
      <c r="C273">
        <v>2.7040846262865399</v>
      </c>
      <c r="D273">
        <v>3.0134977402937202</v>
      </c>
      <c r="E273">
        <v>11.3216878524119</v>
      </c>
      <c r="F273">
        <v>8.0239184061305409</v>
      </c>
      <c r="G273">
        <v>6.7249300049921299</v>
      </c>
      <c r="H273">
        <v>2.1051679421223102</v>
      </c>
      <c r="I273">
        <v>3.5664497949230101</v>
      </c>
      <c r="J273">
        <v>2.9777420728337298</v>
      </c>
      <c r="K273">
        <v>7.8960315884365802</v>
      </c>
      <c r="S273" t="s">
        <v>1161</v>
      </c>
      <c r="T273" t="s">
        <v>1774</v>
      </c>
      <c r="U273" t="s">
        <v>1775</v>
      </c>
      <c r="V273" t="s">
        <v>1774</v>
      </c>
      <c r="W273" t="s">
        <v>2045</v>
      </c>
      <c r="X273">
        <v>2</v>
      </c>
      <c r="Y273" t="s">
        <v>2925</v>
      </c>
      <c r="Z273" t="s">
        <v>3723</v>
      </c>
      <c r="AB273" t="str">
        <f>HYPERLINK("Melting_Curves/meltCurve_K7ELW0_PARK7.pdf", "Melting_Curves/meltCurve_K7ELW0_PARK7.pdf")</f>
        <v>Melting_Curves/meltCurve_K7ELW0_PARK7.pdf</v>
      </c>
    </row>
    <row r="274" spans="1:28" x14ac:dyDescent="0.25">
      <c r="A274" t="s">
        <v>278</v>
      </c>
      <c r="B274">
        <v>0.92982721775210697</v>
      </c>
      <c r="C274">
        <v>1.3014024474110399</v>
      </c>
      <c r="D274">
        <v>0.95051708424492598</v>
      </c>
      <c r="E274">
        <v>2.8000774355556</v>
      </c>
      <c r="F274">
        <v>1.63542242202826</v>
      </c>
      <c r="G274">
        <v>1.65195897038547</v>
      </c>
      <c r="H274">
        <v>0.60890988343049401</v>
      </c>
      <c r="I274">
        <v>0.69495716319799505</v>
      </c>
      <c r="J274">
        <v>0.54431249570581097</v>
      </c>
      <c r="K274">
        <v>2.1829991527537498</v>
      </c>
      <c r="L274">
        <v>1408.2487187327799</v>
      </c>
      <c r="M274">
        <v>32.486984097357897</v>
      </c>
      <c r="O274">
        <v>43.184844633542298</v>
      </c>
      <c r="P274">
        <v>7.5537303902880104E-2</v>
      </c>
      <c r="Q274">
        <v>1.4016439542561501</v>
      </c>
      <c r="R274">
        <v>3.74076918078321E-2</v>
      </c>
      <c r="S274" t="s">
        <v>1162</v>
      </c>
      <c r="T274" t="s">
        <v>1774</v>
      </c>
      <c r="U274" t="s">
        <v>1774</v>
      </c>
      <c r="V274" t="s">
        <v>1774</v>
      </c>
      <c r="W274" t="s">
        <v>2046</v>
      </c>
      <c r="X274">
        <v>5</v>
      </c>
      <c r="Y274" t="s">
        <v>2926</v>
      </c>
      <c r="Z274" t="s">
        <v>3724</v>
      </c>
      <c r="AA274">
        <v>1.3540666263326731</v>
      </c>
      <c r="AB274" t="str">
        <f>HYPERLINK("Melting_Curves/meltCurve_K7EP70_SSC5D.pdf", "Melting_Curves/meltCurve_K7EP70_SSC5D.pdf")</f>
        <v>Melting_Curves/meltCurve_K7EP70_SSC5D.pdf</v>
      </c>
    </row>
    <row r="275" spans="1:28" x14ac:dyDescent="0.25">
      <c r="A275" t="s">
        <v>279</v>
      </c>
      <c r="B275">
        <v>0.92982721775210697</v>
      </c>
      <c r="C275">
        <v>0.93729351870579702</v>
      </c>
      <c r="D275">
        <v>0.48871567806524002</v>
      </c>
      <c r="E275">
        <v>1.6827606042635299</v>
      </c>
      <c r="F275">
        <v>0.74748537720375297</v>
      </c>
      <c r="G275">
        <v>0.66526773534041395</v>
      </c>
      <c r="H275">
        <v>0.15490758024130899</v>
      </c>
      <c r="I275">
        <v>0.27939172336659501</v>
      </c>
      <c r="J275">
        <v>0.19041214464019399</v>
      </c>
      <c r="K275">
        <v>0.47168605843248701</v>
      </c>
      <c r="L275">
        <v>2682.5520397621699</v>
      </c>
      <c r="M275">
        <v>47.151573949798603</v>
      </c>
      <c r="N275">
        <v>57.853430395147299</v>
      </c>
      <c r="O275">
        <v>56.790047445039299</v>
      </c>
      <c r="P275">
        <v>-0.151194282252615</v>
      </c>
      <c r="Q275">
        <v>0.271598328829882</v>
      </c>
      <c r="R275">
        <v>0.54403622986975098</v>
      </c>
      <c r="S275" t="s">
        <v>1163</v>
      </c>
      <c r="T275" t="s">
        <v>1774</v>
      </c>
      <c r="U275" t="s">
        <v>1774</v>
      </c>
      <c r="V275" t="s">
        <v>1774</v>
      </c>
      <c r="W275" t="s">
        <v>2047</v>
      </c>
      <c r="X275">
        <v>1</v>
      </c>
      <c r="Y275" t="s">
        <v>2927</v>
      </c>
      <c r="Z275" t="s">
        <v>3725</v>
      </c>
      <c r="AA275">
        <v>0.68378950673711458</v>
      </c>
      <c r="AB275" t="str">
        <f>HYPERLINK("Melting_Curves/meltCurve_K7EQI0_GRN.pdf", "Melting_Curves/meltCurve_K7EQI0_GRN.pdf")</f>
        <v>Melting_Curves/meltCurve_K7EQI0_GRN.pdf</v>
      </c>
    </row>
    <row r="276" spans="1:28" x14ac:dyDescent="0.25">
      <c r="A276" t="s">
        <v>280</v>
      </c>
      <c r="B276">
        <v>0.92982721775210697</v>
      </c>
      <c r="C276">
        <v>0.74784365122712004</v>
      </c>
      <c r="D276">
        <v>0.49024329299179698</v>
      </c>
      <c r="E276">
        <v>1.3423905820969799</v>
      </c>
      <c r="F276">
        <v>0.93110040309706499</v>
      </c>
      <c r="G276">
        <v>0.72045233156885902</v>
      </c>
      <c r="H276">
        <v>0.18600791067981401</v>
      </c>
      <c r="I276">
        <v>0.27071402829296698</v>
      </c>
      <c r="J276">
        <v>0.221841922986</v>
      </c>
      <c r="K276">
        <v>0.60848151735570499</v>
      </c>
      <c r="L276">
        <v>14270.2357695923</v>
      </c>
      <c r="M276">
        <v>250</v>
      </c>
      <c r="N276">
        <v>57.317434073598797</v>
      </c>
      <c r="O276">
        <v>57.077281860650402</v>
      </c>
      <c r="P276">
        <v>-0.74267570231023095</v>
      </c>
      <c r="Q276">
        <v>0.32176133428947701</v>
      </c>
      <c r="R276">
        <v>0.53833164556672997</v>
      </c>
      <c r="S276" t="s">
        <v>1164</v>
      </c>
      <c r="T276" t="s">
        <v>1774</v>
      </c>
      <c r="U276" t="s">
        <v>1774</v>
      </c>
      <c r="V276" t="s">
        <v>1774</v>
      </c>
      <c r="W276" t="s">
        <v>2048</v>
      </c>
      <c r="X276">
        <v>6</v>
      </c>
      <c r="Y276" t="s">
        <v>2928</v>
      </c>
      <c r="Z276" t="s">
        <v>3726</v>
      </c>
      <c r="AA276">
        <v>0.70799447905748425</v>
      </c>
      <c r="AB276" t="str">
        <f>HYPERLINK("Melting_Curves/meltCurve_K7ER74_APOC2.pdf", "Melting_Curves/meltCurve_K7ER74_APOC2.pdf")</f>
        <v>Melting_Curves/meltCurve_K7ER74_APOC2.pdf</v>
      </c>
    </row>
    <row r="277" spans="1:28" x14ac:dyDescent="0.25">
      <c r="A277" t="s">
        <v>281</v>
      </c>
      <c r="B277">
        <v>0.92982721775210697</v>
      </c>
      <c r="C277">
        <v>1.6011838244321801</v>
      </c>
      <c r="D277">
        <v>1.26415073699703</v>
      </c>
      <c r="E277">
        <v>4.6631749346925497</v>
      </c>
      <c r="F277">
        <v>3.3033773217506299</v>
      </c>
      <c r="G277">
        <v>3.72564623694955</v>
      </c>
      <c r="H277">
        <v>1.0366194079678499</v>
      </c>
      <c r="I277">
        <v>1.6687777552699901</v>
      </c>
      <c r="J277">
        <v>1.15848078209898</v>
      </c>
      <c r="K277">
        <v>3.2240050070248101</v>
      </c>
      <c r="L277">
        <v>10343.601119732301</v>
      </c>
      <c r="M277">
        <v>250</v>
      </c>
      <c r="O277">
        <v>41.371756476667201</v>
      </c>
      <c r="P277">
        <v>0.75534621829354698</v>
      </c>
      <c r="Q277">
        <v>1.5</v>
      </c>
      <c r="R277">
        <v>-0.33454647490765399</v>
      </c>
      <c r="S277" t="s">
        <v>1165</v>
      </c>
      <c r="T277" t="s">
        <v>1774</v>
      </c>
      <c r="U277" t="s">
        <v>1774</v>
      </c>
      <c r="V277" t="s">
        <v>1774</v>
      </c>
      <c r="W277" t="s">
        <v>2049</v>
      </c>
      <c r="X277">
        <v>5</v>
      </c>
      <c r="Y277" t="s">
        <v>2929</v>
      </c>
      <c r="Z277" t="s">
        <v>3727</v>
      </c>
      <c r="AA277">
        <v>1.477056477279467</v>
      </c>
      <c r="AB277" t="str">
        <f>HYPERLINK("Melting_Curves/meltCurve_K7ERG9_CFD.pdf", "Melting_Curves/meltCurve_K7ERG9_CFD.pdf")</f>
        <v>Melting_Curves/meltCurve_K7ERG9_CFD.pdf</v>
      </c>
    </row>
    <row r="278" spans="1:28" x14ac:dyDescent="0.25">
      <c r="A278" t="s">
        <v>282</v>
      </c>
      <c r="B278">
        <v>0.92982721775210697</v>
      </c>
      <c r="C278">
        <v>0.355611373678763</v>
      </c>
      <c r="D278">
        <v>0.63030598460785003</v>
      </c>
      <c r="E278">
        <v>0.56921729975060698</v>
      </c>
      <c r="F278">
        <v>0.70353385600026597</v>
      </c>
      <c r="G278">
        <v>0.56798769195506504</v>
      </c>
      <c r="H278">
        <v>0.154128777595615</v>
      </c>
      <c r="I278">
        <v>0.225619567657696</v>
      </c>
      <c r="J278">
        <v>0.186987377050196</v>
      </c>
      <c r="K278">
        <v>0.54959524564325102</v>
      </c>
      <c r="L278">
        <v>187.676710222406</v>
      </c>
      <c r="M278">
        <v>3.7186123569611702</v>
      </c>
      <c r="N278">
        <v>52.292631922625702</v>
      </c>
      <c r="O278">
        <v>40.440856316996801</v>
      </c>
      <c r="P278">
        <v>-2.1940118545137E-2</v>
      </c>
      <c r="Q278">
        <v>6.0795043019363698E-2</v>
      </c>
      <c r="R278">
        <v>0.37465319760502802</v>
      </c>
      <c r="S278" t="s">
        <v>1166</v>
      </c>
      <c r="T278" t="s">
        <v>1774</v>
      </c>
      <c r="U278" t="s">
        <v>1774</v>
      </c>
      <c r="V278" t="s">
        <v>1774</v>
      </c>
      <c r="W278" t="s">
        <v>2050</v>
      </c>
      <c r="X278">
        <v>6</v>
      </c>
      <c r="Y278" t="s">
        <v>2930</v>
      </c>
      <c r="Z278" t="s">
        <v>3728</v>
      </c>
      <c r="AA278">
        <v>0.48198784285258478</v>
      </c>
      <c r="AB278" t="str">
        <f>HYPERLINK("Melting_Curves/meltCurve_K7ERI9_APOC1.pdf", "Melting_Curves/meltCurve_K7ERI9_APOC1.pdf")</f>
        <v>Melting_Curves/meltCurve_K7ERI9_APOC1.pdf</v>
      </c>
    </row>
    <row r="279" spans="1:28" x14ac:dyDescent="0.25">
      <c r="A279" t="s">
        <v>283</v>
      </c>
      <c r="B279">
        <v>0.92982721775210697</v>
      </c>
      <c r="C279">
        <v>1.50746888815359</v>
      </c>
      <c r="D279">
        <v>0.98907138277979201</v>
      </c>
      <c r="E279">
        <v>5.6269607027528998</v>
      </c>
      <c r="F279">
        <v>2.9257835362862101</v>
      </c>
      <c r="G279">
        <v>2.9296837294370301</v>
      </c>
      <c r="H279">
        <v>0.68059409203790699</v>
      </c>
      <c r="I279">
        <v>1.2724289849880701</v>
      </c>
      <c r="J279">
        <v>0.98268052990361598</v>
      </c>
      <c r="K279">
        <v>2.4201422681280298</v>
      </c>
      <c r="L279">
        <v>11839.1829170577</v>
      </c>
      <c r="M279">
        <v>250</v>
      </c>
      <c r="O279">
        <v>47.353701422213398</v>
      </c>
      <c r="P279">
        <v>0.65992729769159697</v>
      </c>
      <c r="Q279">
        <v>1.5</v>
      </c>
      <c r="R279">
        <v>-0.117916328683282</v>
      </c>
      <c r="S279" t="s">
        <v>1167</v>
      </c>
      <c r="T279" t="s">
        <v>1774</v>
      </c>
      <c r="U279" t="s">
        <v>1774</v>
      </c>
      <c r="V279" t="s">
        <v>1774</v>
      </c>
      <c r="W279" t="s">
        <v>2051</v>
      </c>
      <c r="X279">
        <v>1</v>
      </c>
      <c r="Y279" t="s">
        <v>2931</v>
      </c>
      <c r="Z279" t="s">
        <v>3729</v>
      </c>
      <c r="AA279">
        <v>1.3773462503659659</v>
      </c>
      <c r="AB279" t="str">
        <f>HYPERLINK("Melting_Curves/meltCurve_K7ES70_MFAP4.pdf", "Melting_Curves/meltCurve_K7ES70_MFAP4.pdf")</f>
        <v>Melting_Curves/meltCurve_K7ES70_MFAP4.pdf</v>
      </c>
    </row>
    <row r="280" spans="1:28" x14ac:dyDescent="0.25">
      <c r="A280" t="s">
        <v>284</v>
      </c>
      <c r="B280">
        <v>0.92982721775210697</v>
      </c>
      <c r="C280">
        <v>1.9723712968381799</v>
      </c>
      <c r="D280">
        <v>1.8347698455209001</v>
      </c>
      <c r="E280">
        <v>5.4012201875103596</v>
      </c>
      <c r="F280">
        <v>3.5724406350366</v>
      </c>
      <c r="G280">
        <v>2.94511139599634</v>
      </c>
      <c r="H280">
        <v>1.95888692286148</v>
      </c>
      <c r="I280">
        <v>3.0720579624650401</v>
      </c>
      <c r="J280">
        <v>2.6000697071399999</v>
      </c>
      <c r="K280">
        <v>6.8430910503021503</v>
      </c>
      <c r="L280">
        <v>10311.740476401001</v>
      </c>
      <c r="M280">
        <v>250</v>
      </c>
      <c r="O280">
        <v>41.244322384050598</v>
      </c>
      <c r="P280">
        <v>0.75768004511116904</v>
      </c>
      <c r="Q280">
        <v>1.5</v>
      </c>
      <c r="R280">
        <v>-0.89578368957559595</v>
      </c>
      <c r="S280" t="s">
        <v>1168</v>
      </c>
      <c r="T280" t="s">
        <v>1774</v>
      </c>
      <c r="U280" t="s">
        <v>1774</v>
      </c>
      <c r="V280" t="s">
        <v>1774</v>
      </c>
      <c r="W280" t="s">
        <v>2052</v>
      </c>
      <c r="X280">
        <v>2</v>
      </c>
      <c r="Y280" t="s">
        <v>2932</v>
      </c>
      <c r="Z280" t="s">
        <v>3730</v>
      </c>
      <c r="AA280">
        <v>1.4791800495915</v>
      </c>
      <c r="AB280" t="str">
        <f>HYPERLINK("Melting_Curves/meltCurve_K7ES82_CAPNS1.pdf", "Melting_Curves/meltCurve_K7ES82_CAPNS1.pdf")</f>
        <v>Melting_Curves/meltCurve_K7ES82_CAPNS1.pdf</v>
      </c>
    </row>
    <row r="281" spans="1:28" x14ac:dyDescent="0.25">
      <c r="A281" t="s">
        <v>285</v>
      </c>
      <c r="B281">
        <v>0.92982721775210697</v>
      </c>
      <c r="C281">
        <v>2.9122381408303601</v>
      </c>
      <c r="D281">
        <v>3.0501874681698999</v>
      </c>
      <c r="E281">
        <v>14.690182651349099</v>
      </c>
      <c r="F281">
        <v>8.3607764142031193</v>
      </c>
      <c r="G281">
        <v>7.2453839102203199</v>
      </c>
      <c r="H281">
        <v>1.52197029198887</v>
      </c>
      <c r="I281">
        <v>2.632795511236</v>
      </c>
      <c r="J281">
        <v>2.0287862583973801</v>
      </c>
      <c r="K281">
        <v>5.3535000682195397</v>
      </c>
      <c r="L281">
        <v>1.0000000000000001E-5</v>
      </c>
      <c r="M281">
        <v>24.901166538846098</v>
      </c>
      <c r="Q281">
        <v>1.5</v>
      </c>
      <c r="R281">
        <v>-0.70448482953529801</v>
      </c>
      <c r="S281" t="s">
        <v>1169</v>
      </c>
      <c r="T281" t="s">
        <v>1774</v>
      </c>
      <c r="U281" t="s">
        <v>1774</v>
      </c>
      <c r="V281" t="s">
        <v>1774</v>
      </c>
      <c r="W281" t="s">
        <v>2053</v>
      </c>
      <c r="X281">
        <v>1</v>
      </c>
      <c r="Y281" t="s">
        <v>2933</v>
      </c>
      <c r="Z281" t="s">
        <v>3731</v>
      </c>
      <c r="AA281">
        <v>1.499999999992335</v>
      </c>
      <c r="AB281" t="str">
        <f>HYPERLINK("Melting_Curves/meltCurve_M0QX65_SAE1.pdf", "Melting_Curves/meltCurve_M0QX65_SAE1.pdf")</f>
        <v>Melting_Curves/meltCurve_M0QX65_SAE1.pdf</v>
      </c>
    </row>
    <row r="282" spans="1:28" x14ac:dyDescent="0.25">
      <c r="A282" t="s">
        <v>286</v>
      </c>
      <c r="B282">
        <v>0.92982721775210697</v>
      </c>
      <c r="C282">
        <v>2.5121595350316599</v>
      </c>
      <c r="D282">
        <v>2.6417106679576601</v>
      </c>
      <c r="E282">
        <v>9.5351171509971699</v>
      </c>
      <c r="F282">
        <v>5.0973540242637201</v>
      </c>
      <c r="G282">
        <v>4.5090984257848499</v>
      </c>
      <c r="H282">
        <v>1.01289028866828</v>
      </c>
      <c r="I282">
        <v>1.88628666430837</v>
      </c>
      <c r="J282">
        <v>1.2349008247194699</v>
      </c>
      <c r="K282">
        <v>3.38086833105592</v>
      </c>
      <c r="L282">
        <v>2484.5187587518099</v>
      </c>
      <c r="M282">
        <v>78.820978121653596</v>
      </c>
      <c r="Q282">
        <v>1.5</v>
      </c>
      <c r="R282">
        <v>-0.50978629043665902</v>
      </c>
      <c r="S282" t="s">
        <v>1170</v>
      </c>
      <c r="T282" t="s">
        <v>1774</v>
      </c>
      <c r="U282" t="s">
        <v>1774</v>
      </c>
      <c r="V282" t="s">
        <v>1774</v>
      </c>
      <c r="W282" t="s">
        <v>2054</v>
      </c>
      <c r="X282">
        <v>1</v>
      </c>
      <c r="Y282" t="s">
        <v>2934</v>
      </c>
      <c r="Z282" t="s">
        <v>3732</v>
      </c>
      <c r="AA282">
        <v>1.4999999993848321</v>
      </c>
      <c r="AB282" t="str">
        <f>HYPERLINK("Melting_Curves/meltCurve_M0QYD8_RUVBL2.pdf", "Melting_Curves/meltCurve_M0QYD8_RUVBL2.pdf")</f>
        <v>Melting_Curves/meltCurve_M0QYD8_RUVBL2.pdf</v>
      </c>
    </row>
    <row r="283" spans="1:28" x14ac:dyDescent="0.25">
      <c r="A283" t="s">
        <v>287</v>
      </c>
      <c r="B283">
        <v>0.92982721775210697</v>
      </c>
      <c r="C283">
        <v>1.30106364947987</v>
      </c>
      <c r="D283">
        <v>1.08605038661213</v>
      </c>
      <c r="E283">
        <v>4.0660853942974304</v>
      </c>
      <c r="F283">
        <v>2.44033381858014</v>
      </c>
      <c r="G283">
        <v>2.9647062698591098</v>
      </c>
      <c r="H283">
        <v>0.621859920432559</v>
      </c>
      <c r="I283">
        <v>1.2952934959525899</v>
      </c>
      <c r="J283">
        <v>1.2046541236698201</v>
      </c>
      <c r="K283">
        <v>2.1550323403690799</v>
      </c>
      <c r="L283">
        <v>1750.52462927496</v>
      </c>
      <c r="M283">
        <v>40.601218015823797</v>
      </c>
      <c r="O283">
        <v>43.010881589218002</v>
      </c>
      <c r="P283">
        <v>0.117997174302198</v>
      </c>
      <c r="Q283">
        <v>1.5</v>
      </c>
      <c r="R283">
        <v>-5.4082898141069001E-2</v>
      </c>
      <c r="S283" t="s">
        <v>1171</v>
      </c>
      <c r="T283" t="s">
        <v>1774</v>
      </c>
      <c r="U283" t="s">
        <v>1774</v>
      </c>
      <c r="V283" t="s">
        <v>1774</v>
      </c>
      <c r="W283" t="s">
        <v>2055</v>
      </c>
      <c r="X283">
        <v>1</v>
      </c>
      <c r="Y283" t="s">
        <v>2935</v>
      </c>
      <c r="Z283" t="s">
        <v>3733</v>
      </c>
      <c r="AA283">
        <v>1.4460312553314401</v>
      </c>
      <c r="AB283" t="str">
        <f>HYPERLINK("Melting_Curves/meltCurve_M0QZL2_MEGF8.pdf", "Melting_Curves/meltCurve_M0QZL2_MEGF8.pdf")</f>
        <v>Melting_Curves/meltCurve_M0QZL2_MEGF8.pdf</v>
      </c>
    </row>
    <row r="284" spans="1:28" x14ac:dyDescent="0.25">
      <c r="A284" t="s">
        <v>288</v>
      </c>
      <c r="B284">
        <v>0.92982721775210697</v>
      </c>
      <c r="C284">
        <v>1.22303524065175</v>
      </c>
      <c r="D284">
        <v>1.1743328496521599</v>
      </c>
      <c r="E284">
        <v>6.17434660956763</v>
      </c>
      <c r="F284">
        <v>3.9771562958792002</v>
      </c>
      <c r="G284">
        <v>2.5189088357751701</v>
      </c>
      <c r="H284">
        <v>0.90139746719194003</v>
      </c>
      <c r="I284">
        <v>1.3648163574766099</v>
      </c>
      <c r="J284">
        <v>1.0689224059626701</v>
      </c>
      <c r="K284">
        <v>2.09730803098094</v>
      </c>
      <c r="L284">
        <v>2158.6025706096002</v>
      </c>
      <c r="M284">
        <v>49.731639157586898</v>
      </c>
      <c r="O284">
        <v>43.335011301607501</v>
      </c>
      <c r="P284">
        <v>0.14345124333842699</v>
      </c>
      <c r="Q284">
        <v>1.5</v>
      </c>
      <c r="R284">
        <v>-0.141730262513381</v>
      </c>
      <c r="S284" t="s">
        <v>1172</v>
      </c>
      <c r="T284" t="s">
        <v>1774</v>
      </c>
      <c r="U284" t="s">
        <v>1774</v>
      </c>
      <c r="V284" t="s">
        <v>1774</v>
      </c>
      <c r="W284" t="s">
        <v>2056</v>
      </c>
      <c r="X284">
        <v>4</v>
      </c>
      <c r="Y284" t="s">
        <v>2936</v>
      </c>
      <c r="Z284" t="s">
        <v>3734</v>
      </c>
      <c r="AA284">
        <v>1.4421104138690859</v>
      </c>
      <c r="AB284" t="str">
        <f>HYPERLINK("Melting_Curves/meltCurve_M0R0Q9_C3.pdf", "Melting_Curves/meltCurve_M0R0Q9_C3.pdf")</f>
        <v>Melting_Curves/meltCurve_M0R0Q9_C3.pdf</v>
      </c>
    </row>
    <row r="285" spans="1:28" x14ac:dyDescent="0.25">
      <c r="A285" t="s">
        <v>289</v>
      </c>
      <c r="B285">
        <v>0.92982721775210697</v>
      </c>
      <c r="C285">
        <v>2.67273232963373</v>
      </c>
      <c r="D285">
        <v>2.1841738872330301</v>
      </c>
      <c r="E285">
        <v>7.4142014435818</v>
      </c>
      <c r="F285">
        <v>5.7414047769612804</v>
      </c>
      <c r="G285">
        <v>5.6220646174338498</v>
      </c>
      <c r="H285">
        <v>2.5505771748233199</v>
      </c>
      <c r="I285">
        <v>4.2284214154001996</v>
      </c>
      <c r="J285">
        <v>3.2369097255204999</v>
      </c>
      <c r="K285">
        <v>10.7775321170409</v>
      </c>
      <c r="S285" t="s">
        <v>1173</v>
      </c>
      <c r="T285" t="s">
        <v>1774</v>
      </c>
      <c r="U285" t="s">
        <v>1775</v>
      </c>
      <c r="V285" t="s">
        <v>1774</v>
      </c>
      <c r="W285" t="s">
        <v>2057</v>
      </c>
      <c r="X285">
        <v>2</v>
      </c>
      <c r="Y285" t="s">
        <v>2937</v>
      </c>
      <c r="Z285" t="s">
        <v>3735</v>
      </c>
      <c r="AB285" t="str">
        <f>HYPERLINK("Melting_Curves/meltCurve_M0R0Y2_NAPA.pdf", "Melting_Curves/meltCurve_M0R0Y2_NAPA.pdf")</f>
        <v>Melting_Curves/meltCurve_M0R0Y2_NAPA.pdf</v>
      </c>
    </row>
    <row r="286" spans="1:28" x14ac:dyDescent="0.25">
      <c r="A286" t="s">
        <v>290</v>
      </c>
      <c r="B286">
        <v>0.92982721775210697</v>
      </c>
      <c r="C286">
        <v>1.7705819281969499</v>
      </c>
      <c r="D286">
        <v>1.5475202136766999</v>
      </c>
      <c r="E286">
        <v>6.2727715509311004</v>
      </c>
      <c r="F286">
        <v>4.0021397528750198</v>
      </c>
      <c r="G286">
        <v>3.4226942178947399</v>
      </c>
      <c r="H286">
        <v>1.0343725661319501</v>
      </c>
      <c r="I286">
        <v>1.8949974696002201</v>
      </c>
      <c r="J286">
        <v>1.4458067623539299</v>
      </c>
      <c r="K286">
        <v>3.78628292195428</v>
      </c>
      <c r="L286">
        <v>10323.125768366799</v>
      </c>
      <c r="M286">
        <v>250</v>
      </c>
      <c r="O286">
        <v>41.289851455541303</v>
      </c>
      <c r="P286">
        <v>0.75684440532933495</v>
      </c>
      <c r="Q286">
        <v>1.5</v>
      </c>
      <c r="R286">
        <v>-0.45510307499795699</v>
      </c>
      <c r="S286" t="s">
        <v>1174</v>
      </c>
      <c r="T286" t="s">
        <v>1774</v>
      </c>
      <c r="U286" t="s">
        <v>1774</v>
      </c>
      <c r="V286" t="s">
        <v>1774</v>
      </c>
      <c r="W286" t="s">
        <v>2058</v>
      </c>
      <c r="X286">
        <v>2</v>
      </c>
      <c r="Y286" t="s">
        <v>2938</v>
      </c>
      <c r="Z286" t="s">
        <v>3736</v>
      </c>
      <c r="AA286">
        <v>1.4784212530950429</v>
      </c>
      <c r="AB286" t="str">
        <f>HYPERLINK("Melting_Curves/meltCurve_M0R261_PGLS.pdf", "Melting_Curves/meltCurve_M0R261_PGLS.pdf")</f>
        <v>Melting_Curves/meltCurve_M0R261_PGLS.pdf</v>
      </c>
    </row>
    <row r="287" spans="1:28" x14ac:dyDescent="0.25">
      <c r="A287" t="s">
        <v>291</v>
      </c>
      <c r="B287">
        <v>0.92982721775210697</v>
      </c>
      <c r="C287">
        <v>1.1225471312350701</v>
      </c>
      <c r="D287">
        <v>0.69598673304605396</v>
      </c>
      <c r="E287">
        <v>2.61598626462784</v>
      </c>
      <c r="F287">
        <v>1.5747816868494999</v>
      </c>
      <c r="G287">
        <v>1.53674828828211</v>
      </c>
      <c r="H287">
        <v>0.54384055665791398</v>
      </c>
      <c r="I287">
        <v>1.02501614790498</v>
      </c>
      <c r="J287">
        <v>0.80733328858897002</v>
      </c>
      <c r="K287">
        <v>2.0965185137612501</v>
      </c>
      <c r="L287">
        <v>1.0000000000000001E-5</v>
      </c>
      <c r="M287">
        <v>0.36279645269476901</v>
      </c>
      <c r="Q287">
        <v>1.5</v>
      </c>
      <c r="R287">
        <v>1.58325186294661E-9</v>
      </c>
      <c r="S287" t="s">
        <v>1175</v>
      </c>
      <c r="T287" t="s">
        <v>1774</v>
      </c>
      <c r="U287" t="s">
        <v>1774</v>
      </c>
      <c r="V287" t="s">
        <v>1774</v>
      </c>
      <c r="W287" t="s">
        <v>2059</v>
      </c>
      <c r="X287">
        <v>3</v>
      </c>
      <c r="Y287" t="s">
        <v>2939</v>
      </c>
      <c r="Z287" t="s">
        <v>3737</v>
      </c>
      <c r="AA287">
        <v>1.2948585811550959</v>
      </c>
      <c r="AB287" t="str">
        <f>HYPERLINK("Melting_Curves/meltCurve_O00139_2_KIF2A.pdf", "Melting_Curves/meltCurve_O00139_2_KIF2A.pdf")</f>
        <v>Melting_Curves/meltCurve_O00139_2_KIF2A.pdf</v>
      </c>
    </row>
    <row r="288" spans="1:28" x14ac:dyDescent="0.25">
      <c r="A288" t="s">
        <v>292</v>
      </c>
      <c r="B288">
        <v>0.92982721775210697</v>
      </c>
      <c r="C288">
        <v>0.81501668471909505</v>
      </c>
      <c r="D288">
        <v>0.56986462934880899</v>
      </c>
      <c r="E288">
        <v>1.73837556410391</v>
      </c>
      <c r="F288">
        <v>1.08869000074942</v>
      </c>
      <c r="G288">
        <v>0.89602007688233898</v>
      </c>
      <c r="H288">
        <v>0.25389844042058501</v>
      </c>
      <c r="I288">
        <v>0.420997733447385</v>
      </c>
      <c r="J288">
        <v>0.320522384859105</v>
      </c>
      <c r="K288">
        <v>0.86669072129543401</v>
      </c>
      <c r="L288">
        <v>14330.9815176268</v>
      </c>
      <c r="M288">
        <v>250</v>
      </c>
      <c r="N288">
        <v>57.943796423610699</v>
      </c>
      <c r="O288">
        <v>57.320262557620801</v>
      </c>
      <c r="P288">
        <v>-0.58277028736309699</v>
      </c>
      <c r="Q288">
        <v>0.46552731156089899</v>
      </c>
      <c r="R288">
        <v>0.41458849210200999</v>
      </c>
      <c r="S288" t="s">
        <v>1176</v>
      </c>
      <c r="T288" t="s">
        <v>1774</v>
      </c>
      <c r="U288" t="s">
        <v>1774</v>
      </c>
      <c r="V288" t="s">
        <v>1774</v>
      </c>
      <c r="W288" t="s">
        <v>2060</v>
      </c>
      <c r="X288">
        <v>11</v>
      </c>
      <c r="Y288" t="s">
        <v>2940</v>
      </c>
      <c r="Z288" t="s">
        <v>3738</v>
      </c>
      <c r="AA288">
        <v>0.77421992560944053</v>
      </c>
      <c r="AB288" t="str">
        <f>HYPERLINK("Melting_Curves/meltCurve_O00151_PDLIM1.pdf", "Melting_Curves/meltCurve_O00151_PDLIM1.pdf")</f>
        <v>Melting_Curves/meltCurve_O00151_PDLIM1.pdf</v>
      </c>
    </row>
    <row r="289" spans="1:28" x14ac:dyDescent="0.25">
      <c r="A289" t="s">
        <v>293</v>
      </c>
      <c r="B289">
        <v>0.92982721775210697</v>
      </c>
      <c r="C289">
        <v>3.06672541158391</v>
      </c>
      <c r="D289">
        <v>2.4903530124303499</v>
      </c>
      <c r="E289">
        <v>7.7284430627026701</v>
      </c>
      <c r="F289">
        <v>4.1908538104282096</v>
      </c>
      <c r="G289">
        <v>3.7409377136229298</v>
      </c>
      <c r="H289">
        <v>1.45272892047695</v>
      </c>
      <c r="I289">
        <v>2.4725097338353601</v>
      </c>
      <c r="J289">
        <v>1.79159934918053</v>
      </c>
      <c r="K289">
        <v>4.8052954068701998</v>
      </c>
      <c r="L289">
        <v>1360.10440538271</v>
      </c>
      <c r="M289">
        <v>52.858990264090302</v>
      </c>
      <c r="Q289">
        <v>1.5</v>
      </c>
      <c r="R289">
        <v>-0.87810461494782599</v>
      </c>
      <c r="S289" t="s">
        <v>1177</v>
      </c>
      <c r="T289" t="s">
        <v>1774</v>
      </c>
      <c r="U289" t="s">
        <v>1774</v>
      </c>
      <c r="V289" t="s">
        <v>1774</v>
      </c>
      <c r="W289" t="s">
        <v>2061</v>
      </c>
      <c r="X289">
        <v>5</v>
      </c>
      <c r="Y289" t="s">
        <v>2941</v>
      </c>
      <c r="Z289" t="s">
        <v>3739</v>
      </c>
      <c r="AA289">
        <v>1.4999999998649749</v>
      </c>
      <c r="AB289" t="str">
        <f>HYPERLINK("Melting_Curves/meltCurve_O00187_MASP2.pdf", "Melting_Curves/meltCurve_O00187_MASP2.pdf")</f>
        <v>Melting_Curves/meltCurve_O00187_MASP2.pdf</v>
      </c>
    </row>
    <row r="290" spans="1:28" x14ac:dyDescent="0.25">
      <c r="A290" t="s">
        <v>294</v>
      </c>
      <c r="B290">
        <v>0.92982721775210697</v>
      </c>
      <c r="C290">
        <v>1.6671777151728699</v>
      </c>
      <c r="D290">
        <v>1.24219023563432</v>
      </c>
      <c r="E290">
        <v>4.26755765506313</v>
      </c>
      <c r="F290">
        <v>2.33321364632164</v>
      </c>
      <c r="G290">
        <v>2.65996573762488</v>
      </c>
      <c r="H290">
        <v>0.75118831673868003</v>
      </c>
      <c r="I290">
        <v>1.3645394696208799</v>
      </c>
      <c r="J290">
        <v>1.00353255353073</v>
      </c>
      <c r="K290">
        <v>2.62050538989098</v>
      </c>
      <c r="S290" t="s">
        <v>1178</v>
      </c>
      <c r="T290" t="s">
        <v>1774</v>
      </c>
      <c r="U290" t="s">
        <v>1775</v>
      </c>
      <c r="V290" t="s">
        <v>1774</v>
      </c>
      <c r="W290" t="s">
        <v>2062</v>
      </c>
      <c r="X290">
        <v>2</v>
      </c>
      <c r="Y290" t="s">
        <v>2942</v>
      </c>
      <c r="Z290" t="s">
        <v>3740</v>
      </c>
      <c r="AB290" t="str">
        <f>HYPERLINK("Melting_Curves/meltCurve_O00194_RAB27B.pdf", "Melting_Curves/meltCurve_O00194_RAB27B.pdf")</f>
        <v>Melting_Curves/meltCurve_O00194_RAB27B.pdf</v>
      </c>
    </row>
    <row r="291" spans="1:28" x14ac:dyDescent="0.25">
      <c r="A291" t="s">
        <v>295</v>
      </c>
      <c r="B291">
        <v>0.92982721775210697</v>
      </c>
      <c r="C291">
        <v>2.6113994423798501</v>
      </c>
      <c r="D291">
        <v>2.1008008528906701</v>
      </c>
      <c r="E291">
        <v>8.0969532460892299</v>
      </c>
      <c r="F291">
        <v>4.7884262095791703</v>
      </c>
      <c r="G291">
        <v>5.7600883844489896</v>
      </c>
      <c r="H291">
        <v>2.42377789764803</v>
      </c>
      <c r="I291">
        <v>4.5425308080988502</v>
      </c>
      <c r="J291">
        <v>3.3761178199524702</v>
      </c>
      <c r="K291">
        <v>8.9349336486589799</v>
      </c>
      <c r="S291" t="s">
        <v>1179</v>
      </c>
      <c r="T291" t="s">
        <v>1774</v>
      </c>
      <c r="U291" t="s">
        <v>1775</v>
      </c>
      <c r="V291" t="s">
        <v>1774</v>
      </c>
      <c r="W291" t="s">
        <v>2063</v>
      </c>
      <c r="X291">
        <v>6</v>
      </c>
      <c r="Y291" t="s">
        <v>2943</v>
      </c>
      <c r="Z291" t="s">
        <v>3741</v>
      </c>
      <c r="AB291" t="str">
        <f>HYPERLINK("Melting_Curves/meltCurve_O00299_CLIC1.pdf", "Melting_Curves/meltCurve_O00299_CLIC1.pdf")</f>
        <v>Melting_Curves/meltCurve_O00299_CLIC1.pdf</v>
      </c>
    </row>
    <row r="292" spans="1:28" x14ac:dyDescent="0.25">
      <c r="A292" t="s">
        <v>296</v>
      </c>
      <c r="B292">
        <v>0.92982721775210697</v>
      </c>
      <c r="C292">
        <v>2.72244847436931</v>
      </c>
      <c r="D292">
        <v>2.0966148683137602</v>
      </c>
      <c r="E292">
        <v>6.5755592274269103</v>
      </c>
      <c r="F292">
        <v>4.01524587790278</v>
      </c>
      <c r="G292">
        <v>3.3156472722941901</v>
      </c>
      <c r="H292">
        <v>0.83067918024265597</v>
      </c>
      <c r="I292">
        <v>1.2978291099666399</v>
      </c>
      <c r="J292">
        <v>1.0589685557689701</v>
      </c>
      <c r="K292">
        <v>2.6933046463097599</v>
      </c>
      <c r="L292">
        <v>344.33022495684401</v>
      </c>
      <c r="M292">
        <v>42.1993954427289</v>
      </c>
      <c r="Q292">
        <v>1.5</v>
      </c>
      <c r="R292">
        <v>-0.388606899458868</v>
      </c>
      <c r="S292" t="s">
        <v>1180</v>
      </c>
      <c r="T292" t="s">
        <v>1774</v>
      </c>
      <c r="U292" t="s">
        <v>1774</v>
      </c>
      <c r="V292" t="s">
        <v>1774</v>
      </c>
      <c r="W292" t="s">
        <v>2064</v>
      </c>
      <c r="X292">
        <v>13</v>
      </c>
      <c r="Y292" t="s">
        <v>2944</v>
      </c>
      <c r="Z292" t="s">
        <v>3742</v>
      </c>
      <c r="AA292">
        <v>1.5</v>
      </c>
      <c r="AB292" t="str">
        <f>HYPERLINK("Melting_Curves/meltCurve_O00391_QSOX1.pdf", "Melting_Curves/meltCurve_O00391_QSOX1.pdf")</f>
        <v>Melting_Curves/meltCurve_O00391_QSOX1.pdf</v>
      </c>
    </row>
    <row r="293" spans="1:28" x14ac:dyDescent="0.25">
      <c r="A293" t="s">
        <v>297</v>
      </c>
      <c r="B293">
        <v>0.92982721775210697</v>
      </c>
      <c r="C293">
        <v>1.58384274881253</v>
      </c>
      <c r="D293">
        <v>1.42076214087555</v>
      </c>
      <c r="E293">
        <v>5.1427412291027501</v>
      </c>
      <c r="F293">
        <v>3.0435229187568398</v>
      </c>
      <c r="G293">
        <v>2.7167635183012302</v>
      </c>
      <c r="H293">
        <v>1.12432375587091</v>
      </c>
      <c r="I293">
        <v>1.9689098719910301</v>
      </c>
      <c r="J293">
        <v>1.43625428503166</v>
      </c>
      <c r="K293">
        <v>4.1561690481838296</v>
      </c>
      <c r="L293">
        <v>10347.589117056101</v>
      </c>
      <c r="M293">
        <v>250</v>
      </c>
      <c r="O293">
        <v>41.387705409176</v>
      </c>
      <c r="P293">
        <v>0.75505510516061003</v>
      </c>
      <c r="Q293">
        <v>1.5</v>
      </c>
      <c r="R293">
        <v>-0.39395489551228502</v>
      </c>
      <c r="S293" t="s">
        <v>1181</v>
      </c>
      <c r="T293" t="s">
        <v>1774</v>
      </c>
      <c r="U293" t="s">
        <v>1774</v>
      </c>
      <c r="V293" t="s">
        <v>1774</v>
      </c>
      <c r="W293" t="s">
        <v>2065</v>
      </c>
      <c r="X293">
        <v>7</v>
      </c>
      <c r="Y293" t="s">
        <v>2945</v>
      </c>
      <c r="Z293" t="s">
        <v>3743</v>
      </c>
      <c r="AA293">
        <v>1.4767906420927639</v>
      </c>
      <c r="AB293" t="str">
        <f>HYPERLINK("Melting_Curves/meltCurve_O00429_3_DNM1L.pdf", "Melting_Curves/meltCurve_O00429_3_DNM1L.pdf")</f>
        <v>Melting_Curves/meltCurve_O00429_3_DNM1L.pdf</v>
      </c>
    </row>
    <row r="294" spans="1:28" x14ac:dyDescent="0.25">
      <c r="A294" t="s">
        <v>298</v>
      </c>
      <c r="B294">
        <v>0.92982721775210697</v>
      </c>
      <c r="C294">
        <v>1.5661120408486999</v>
      </c>
      <c r="D294">
        <v>1.2880583374521</v>
      </c>
      <c r="E294">
        <v>4.6522403854256504</v>
      </c>
      <c r="F294">
        <v>2.93539903081219</v>
      </c>
      <c r="G294">
        <v>2.47664681283123</v>
      </c>
      <c r="H294">
        <v>0.57679823008220799</v>
      </c>
      <c r="I294">
        <v>0.98767794910045803</v>
      </c>
      <c r="J294">
        <v>0.739839258592908</v>
      </c>
      <c r="K294">
        <v>2.0031358031500601</v>
      </c>
      <c r="L294">
        <v>10352.6820922312</v>
      </c>
      <c r="M294">
        <v>250</v>
      </c>
      <c r="O294">
        <v>41.4080783746873</v>
      </c>
      <c r="P294">
        <v>0.75468365779309499</v>
      </c>
      <c r="Q294">
        <v>1.5</v>
      </c>
      <c r="R294">
        <v>-4.7335188629701097E-2</v>
      </c>
      <c r="S294" t="s">
        <v>1182</v>
      </c>
      <c r="T294" t="s">
        <v>1774</v>
      </c>
      <c r="U294" t="s">
        <v>1774</v>
      </c>
      <c r="V294" t="s">
        <v>1774</v>
      </c>
      <c r="W294" t="s">
        <v>2066</v>
      </c>
      <c r="X294">
        <v>9</v>
      </c>
      <c r="Y294" t="s">
        <v>2946</v>
      </c>
      <c r="Z294" t="s">
        <v>3744</v>
      </c>
      <c r="AA294">
        <v>1.476451144173121</v>
      </c>
      <c r="AB294" t="str">
        <f>HYPERLINK("Melting_Curves/meltCurve_O00533_CHL1.pdf", "Melting_Curves/meltCurve_O00533_CHL1.pdf")</f>
        <v>Melting_Curves/meltCurve_O00533_CHL1.pdf</v>
      </c>
    </row>
    <row r="295" spans="1:28" x14ac:dyDescent="0.25">
      <c r="A295" t="s">
        <v>299</v>
      </c>
      <c r="B295">
        <v>0.92982721775210697</v>
      </c>
      <c r="C295">
        <v>1.62335516080259</v>
      </c>
      <c r="D295">
        <v>1.23183044005469</v>
      </c>
      <c r="E295">
        <v>3.87338733386754</v>
      </c>
      <c r="F295">
        <v>3.2899643571245099</v>
      </c>
      <c r="G295">
        <v>2.4831394011522998</v>
      </c>
      <c r="H295">
        <v>0.92417425741916903</v>
      </c>
      <c r="I295">
        <v>1.04644559747502</v>
      </c>
      <c r="J295">
        <v>0.84763144613687902</v>
      </c>
      <c r="K295">
        <v>3.4959051959323602</v>
      </c>
      <c r="L295">
        <v>10340.030244412899</v>
      </c>
      <c r="M295">
        <v>250</v>
      </c>
      <c r="O295">
        <v>41.357484633166798</v>
      </c>
      <c r="P295">
        <v>0.75560707240717095</v>
      </c>
      <c r="Q295">
        <v>1.5</v>
      </c>
      <c r="R295">
        <v>-0.14964908988289</v>
      </c>
      <c r="S295" t="s">
        <v>1183</v>
      </c>
      <c r="T295" t="s">
        <v>1774</v>
      </c>
      <c r="U295" t="s">
        <v>1774</v>
      </c>
      <c r="V295" t="s">
        <v>1774</v>
      </c>
      <c r="W295" t="s">
        <v>2067</v>
      </c>
      <c r="X295">
        <v>12</v>
      </c>
      <c r="Y295" t="s">
        <v>2947</v>
      </c>
      <c r="Z295" t="s">
        <v>3745</v>
      </c>
      <c r="AA295">
        <v>1.4772945035753871</v>
      </c>
      <c r="AB295" t="str">
        <f>HYPERLINK("Melting_Curves/meltCurve_O14791_APOL1.pdf", "Melting_Curves/meltCurve_O14791_APOL1.pdf")</f>
        <v>Melting_Curves/meltCurve_O14791_APOL1.pdf</v>
      </c>
    </row>
    <row r="296" spans="1:28" x14ac:dyDescent="0.25">
      <c r="A296" t="s">
        <v>300</v>
      </c>
      <c r="B296">
        <v>0.92982721775210697</v>
      </c>
      <c r="C296">
        <v>2.5835087661462302</v>
      </c>
      <c r="D296">
        <v>2.2135181105891002</v>
      </c>
      <c r="E296">
        <v>8.2608878719512493</v>
      </c>
      <c r="F296">
        <v>4.2463810391245502</v>
      </c>
      <c r="G296">
        <v>4.2848464008622997</v>
      </c>
      <c r="H296">
        <v>1.5081609643465601</v>
      </c>
      <c r="I296">
        <v>2.6658963312930899</v>
      </c>
      <c r="J296">
        <v>2.0070128422573799</v>
      </c>
      <c r="K296">
        <v>5.35930627997746</v>
      </c>
      <c r="L296">
        <v>10294.639645187</v>
      </c>
      <c r="M296">
        <v>250</v>
      </c>
      <c r="O296">
        <v>41.175923529082098</v>
      </c>
      <c r="P296">
        <v>0.75893865726385801</v>
      </c>
      <c r="Q296">
        <v>1.5</v>
      </c>
      <c r="R296">
        <v>-0.83345566594899301</v>
      </c>
      <c r="S296" t="s">
        <v>1184</v>
      </c>
      <c r="T296" t="s">
        <v>1774</v>
      </c>
      <c r="U296" t="s">
        <v>1774</v>
      </c>
      <c r="V296" t="s">
        <v>1774</v>
      </c>
      <c r="W296" t="s">
        <v>2068</v>
      </c>
      <c r="X296">
        <v>1</v>
      </c>
      <c r="Y296" t="s">
        <v>2948</v>
      </c>
      <c r="Z296" t="s">
        <v>3746</v>
      </c>
      <c r="AA296">
        <v>1.480319598092722</v>
      </c>
      <c r="AB296" t="str">
        <f>HYPERLINK("Melting_Curves/meltCurve_O14818_4_PSMA7.pdf", "Melting_Curves/meltCurve_O14818_4_PSMA7.pdf")</f>
        <v>Melting_Curves/meltCurve_O14818_4_PSMA7.pdf</v>
      </c>
    </row>
    <row r="297" spans="1:28" x14ac:dyDescent="0.25">
      <c r="A297" t="s">
        <v>301</v>
      </c>
      <c r="B297">
        <v>0.92982721775210697</v>
      </c>
      <c r="C297">
        <v>1.1105169626239</v>
      </c>
      <c r="D297">
        <v>0.82388853817087204</v>
      </c>
      <c r="E297">
        <v>2.9342691925578799</v>
      </c>
      <c r="F297">
        <v>2.08021350837575</v>
      </c>
      <c r="G297">
        <v>1.6102815781653499</v>
      </c>
      <c r="H297">
        <v>0.63435941267192797</v>
      </c>
      <c r="I297">
        <v>1.0751859802674699</v>
      </c>
      <c r="J297">
        <v>0.82747211189692804</v>
      </c>
      <c r="K297">
        <v>2.1656161381328198</v>
      </c>
      <c r="L297">
        <v>11930.9227854358</v>
      </c>
      <c r="M297">
        <v>250</v>
      </c>
      <c r="O297">
        <v>47.7206476529879</v>
      </c>
      <c r="P297">
        <v>0.65485295009692102</v>
      </c>
      <c r="Q297">
        <v>1.5</v>
      </c>
      <c r="R297">
        <v>0.16087172794059801</v>
      </c>
      <c r="S297" t="s">
        <v>1185</v>
      </c>
      <c r="T297" t="s">
        <v>1774</v>
      </c>
      <c r="U297" t="s">
        <v>1774</v>
      </c>
      <c r="V297" t="s">
        <v>1774</v>
      </c>
      <c r="W297" t="s">
        <v>2069</v>
      </c>
      <c r="X297">
        <v>2</v>
      </c>
      <c r="Y297" t="s">
        <v>2949</v>
      </c>
      <c r="Z297" t="s">
        <v>3747</v>
      </c>
      <c r="AA297">
        <v>1.3712299371366761</v>
      </c>
      <c r="AB297" t="str">
        <f>HYPERLINK("Melting_Curves/meltCurve_O15117_FYB.pdf", "Melting_Curves/meltCurve_O15117_FYB.pdf")</f>
        <v>Melting_Curves/meltCurve_O15117_FYB.pdf</v>
      </c>
    </row>
    <row r="298" spans="1:28" x14ac:dyDescent="0.25">
      <c r="A298" t="s">
        <v>302</v>
      </c>
      <c r="B298">
        <v>0.92982721775210697</v>
      </c>
      <c r="C298">
        <v>2.3206818035952801</v>
      </c>
      <c r="D298">
        <v>1.5054743660932901</v>
      </c>
      <c r="E298">
        <v>6.0916473310177404</v>
      </c>
      <c r="F298">
        <v>4.5728323723642799</v>
      </c>
      <c r="G298">
        <v>5.7233093866523701</v>
      </c>
      <c r="H298">
        <v>2.40101676279851</v>
      </c>
      <c r="I298">
        <v>4.2068652094763301</v>
      </c>
      <c r="J298">
        <v>3.45165951178799</v>
      </c>
      <c r="K298">
        <v>8.4080767907937801</v>
      </c>
      <c r="S298" t="s">
        <v>1186</v>
      </c>
      <c r="T298" t="s">
        <v>1774</v>
      </c>
      <c r="U298" t="s">
        <v>1775</v>
      </c>
      <c r="V298" t="s">
        <v>1774</v>
      </c>
      <c r="W298" t="s">
        <v>2070</v>
      </c>
      <c r="X298">
        <v>2</v>
      </c>
      <c r="Y298" t="s">
        <v>2950</v>
      </c>
      <c r="Z298" t="s">
        <v>3748</v>
      </c>
      <c r="AB298" t="str">
        <f>HYPERLINK("Melting_Curves/meltCurve_O15143_ARPC1B.pdf", "Melting_Curves/meltCurve_O15143_ARPC1B.pdf")</f>
        <v>Melting_Curves/meltCurve_O15143_ARPC1B.pdf</v>
      </c>
    </row>
    <row r="299" spans="1:28" x14ac:dyDescent="0.25">
      <c r="A299" t="s">
        <v>303</v>
      </c>
      <c r="B299">
        <v>0.92982721775210697</v>
      </c>
      <c r="C299">
        <v>2.9674603959856398</v>
      </c>
      <c r="D299">
        <v>2.4398184776204901</v>
      </c>
      <c r="E299">
        <v>10.7281881542885</v>
      </c>
      <c r="F299">
        <v>6.7400457202808504</v>
      </c>
      <c r="G299">
        <v>6.3764097730060199</v>
      </c>
      <c r="H299">
        <v>3.1469806553827802</v>
      </c>
      <c r="I299">
        <v>5.6276277631573697</v>
      </c>
      <c r="J299">
        <v>4.2059912778959303</v>
      </c>
      <c r="K299">
        <v>11.789017714145899</v>
      </c>
      <c r="S299" t="s">
        <v>1187</v>
      </c>
      <c r="T299" t="s">
        <v>1774</v>
      </c>
      <c r="U299" t="s">
        <v>1775</v>
      </c>
      <c r="V299" t="s">
        <v>1774</v>
      </c>
      <c r="W299" t="s">
        <v>2071</v>
      </c>
      <c r="X299">
        <v>6</v>
      </c>
      <c r="Y299" t="s">
        <v>2951</v>
      </c>
      <c r="Z299" t="s">
        <v>3749</v>
      </c>
      <c r="AB299" t="str">
        <f>HYPERLINK("Melting_Curves/meltCurve_O15144_ARPC2.pdf", "Melting_Curves/meltCurve_O15144_ARPC2.pdf")</f>
        <v>Melting_Curves/meltCurve_O15144_ARPC2.pdf</v>
      </c>
    </row>
    <row r="300" spans="1:28" x14ac:dyDescent="0.25">
      <c r="A300" t="s">
        <v>304</v>
      </c>
      <c r="B300">
        <v>0.92982721775210697</v>
      </c>
      <c r="C300">
        <v>1.48767245566756</v>
      </c>
      <c r="D300">
        <v>1.2589719951985801</v>
      </c>
      <c r="E300">
        <v>5.34808208862745</v>
      </c>
      <c r="F300">
        <v>3.29183179297979</v>
      </c>
      <c r="G300">
        <v>3.4839041921779299</v>
      </c>
      <c r="H300">
        <v>1.45123931134406</v>
      </c>
      <c r="I300">
        <v>2.9769309982224801</v>
      </c>
      <c r="J300">
        <v>1.8752815188773799</v>
      </c>
      <c r="K300">
        <v>5.4820926289301104</v>
      </c>
      <c r="L300">
        <v>10567.2298414549</v>
      </c>
      <c r="M300">
        <v>250</v>
      </c>
      <c r="O300">
        <v>42.266214141408099</v>
      </c>
      <c r="P300">
        <v>0.73936122394894699</v>
      </c>
      <c r="Q300">
        <v>1.5</v>
      </c>
      <c r="R300">
        <v>-0.62887733575944305</v>
      </c>
      <c r="S300" t="s">
        <v>1188</v>
      </c>
      <c r="T300" t="s">
        <v>1774</v>
      </c>
      <c r="U300" t="s">
        <v>1774</v>
      </c>
      <c r="V300" t="s">
        <v>1774</v>
      </c>
      <c r="W300" t="s">
        <v>2072</v>
      </c>
      <c r="X300">
        <v>1</v>
      </c>
      <c r="Y300" t="s">
        <v>2952</v>
      </c>
      <c r="Z300" t="s">
        <v>3750</v>
      </c>
      <c r="AA300">
        <v>1.462147584850223</v>
      </c>
      <c r="AB300" t="str">
        <f>HYPERLINK("Melting_Curves/meltCurve_O15173_PGRMC2.pdf", "Melting_Curves/meltCurve_O15173_PGRMC2.pdf")</f>
        <v>Melting_Curves/meltCurve_O15173_PGRMC2.pdf</v>
      </c>
    </row>
    <row r="301" spans="1:28" x14ac:dyDescent="0.25">
      <c r="A301" t="s">
        <v>305</v>
      </c>
      <c r="B301">
        <v>0.92982721775210697</v>
      </c>
      <c r="C301">
        <v>1.87514224917564</v>
      </c>
      <c r="D301">
        <v>1.4267755489679099</v>
      </c>
      <c r="E301">
        <v>4.8260843599276004</v>
      </c>
      <c r="F301">
        <v>3.9036039122328998</v>
      </c>
      <c r="G301">
        <v>2.9349265169330501</v>
      </c>
      <c r="H301">
        <v>0.84662920261270302</v>
      </c>
      <c r="I301">
        <v>1.2608175102633401</v>
      </c>
      <c r="J301">
        <v>1.0076596949077801</v>
      </c>
      <c r="K301">
        <v>2.8615023964767601</v>
      </c>
      <c r="L301">
        <v>10316.4524316681</v>
      </c>
      <c r="M301">
        <v>250</v>
      </c>
      <c r="O301">
        <v>41.263168972230098</v>
      </c>
      <c r="P301">
        <v>0.757333980947832</v>
      </c>
      <c r="Q301">
        <v>1.5</v>
      </c>
      <c r="R301">
        <v>-0.25562826473571298</v>
      </c>
      <c r="S301" t="s">
        <v>1189</v>
      </c>
      <c r="T301" t="s">
        <v>1774</v>
      </c>
      <c r="U301" t="s">
        <v>1774</v>
      </c>
      <c r="V301" t="s">
        <v>1774</v>
      </c>
      <c r="W301" t="s">
        <v>2073</v>
      </c>
      <c r="X301">
        <v>1</v>
      </c>
      <c r="Y301" t="s">
        <v>2953</v>
      </c>
      <c r="Z301" t="s">
        <v>3751</v>
      </c>
      <c r="AA301">
        <v>1.4788660206870841</v>
      </c>
      <c r="AB301" t="str">
        <f>HYPERLINK("Melting_Curves/meltCurve_O15204_2_ADAMDEC1.pdf", "Melting_Curves/meltCurve_O15204_2_ADAMDEC1.pdf")</f>
        <v>Melting_Curves/meltCurve_O15204_2_ADAMDEC1.pdf</v>
      </c>
    </row>
    <row r="302" spans="1:28" x14ac:dyDescent="0.25">
      <c r="A302" t="s">
        <v>306</v>
      </c>
      <c r="B302">
        <v>0.92982721775210697</v>
      </c>
      <c r="C302">
        <v>0.93523440890813103</v>
      </c>
      <c r="D302">
        <v>0.63565893760212999</v>
      </c>
      <c r="E302">
        <v>2.03637336759465</v>
      </c>
      <c r="F302">
        <v>1.1765889216743499</v>
      </c>
      <c r="G302">
        <v>1.0467591157028</v>
      </c>
      <c r="H302">
        <v>0.348251991921741</v>
      </c>
      <c r="I302">
        <v>0.63609402705368201</v>
      </c>
      <c r="J302">
        <v>0.45363417942079298</v>
      </c>
      <c r="K302">
        <v>1.2842382479629499</v>
      </c>
      <c r="L302">
        <v>5919.1895430962104</v>
      </c>
      <c r="M302">
        <v>101.27156841072799</v>
      </c>
      <c r="O302">
        <v>58.425898685731703</v>
      </c>
      <c r="P302">
        <v>-0.137864477522262</v>
      </c>
      <c r="Q302">
        <v>0.681851252454999</v>
      </c>
      <c r="R302">
        <v>0.17402965113928101</v>
      </c>
      <c r="S302" t="s">
        <v>1190</v>
      </c>
      <c r="T302" t="s">
        <v>1774</v>
      </c>
      <c r="U302" t="s">
        <v>1774</v>
      </c>
      <c r="V302" t="s">
        <v>1774</v>
      </c>
      <c r="W302" t="s">
        <v>2074</v>
      </c>
      <c r="X302">
        <v>2</v>
      </c>
      <c r="Y302" t="s">
        <v>2954</v>
      </c>
      <c r="Z302" t="s">
        <v>3752</v>
      </c>
      <c r="AA302">
        <v>0.87769783924710787</v>
      </c>
      <c r="AB302" t="str">
        <f>HYPERLINK("Melting_Curves/meltCurve_O15400_2_STX7.pdf", "Melting_Curves/meltCurve_O15400_2_STX7.pdf")</f>
        <v>Melting_Curves/meltCurve_O15400_2_STX7.pdf</v>
      </c>
    </row>
    <row r="303" spans="1:28" x14ac:dyDescent="0.25">
      <c r="A303" t="s">
        <v>307</v>
      </c>
      <c r="B303">
        <v>0.92982721775210697</v>
      </c>
      <c r="C303">
        <v>1.7874201453401899</v>
      </c>
      <c r="D303">
        <v>1.62417725930685</v>
      </c>
      <c r="E303">
        <v>6.9583987673046099</v>
      </c>
      <c r="F303">
        <v>4.09996320958005</v>
      </c>
      <c r="G303">
        <v>3.3491838149575601</v>
      </c>
      <c r="H303">
        <v>2.0437172282237102</v>
      </c>
      <c r="I303">
        <v>4.4088143743958499</v>
      </c>
      <c r="J303">
        <v>3.7285383824632299</v>
      </c>
      <c r="K303">
        <v>8.8125637993728407</v>
      </c>
      <c r="L303">
        <v>10322.4216059923</v>
      </c>
      <c r="M303">
        <v>250</v>
      </c>
      <c r="O303">
        <v>41.287044340066998</v>
      </c>
      <c r="P303">
        <v>0.75689603540282202</v>
      </c>
      <c r="Q303">
        <v>1.5</v>
      </c>
      <c r="R303">
        <v>-0.92002515047428901</v>
      </c>
      <c r="S303" t="s">
        <v>1191</v>
      </c>
      <c r="T303" t="s">
        <v>1774</v>
      </c>
      <c r="U303" t="s">
        <v>1774</v>
      </c>
      <c r="V303" t="s">
        <v>1774</v>
      </c>
      <c r="W303" t="s">
        <v>2075</v>
      </c>
      <c r="X303">
        <v>2</v>
      </c>
      <c r="Y303" t="s">
        <v>2955</v>
      </c>
      <c r="Z303" t="s">
        <v>3753</v>
      </c>
      <c r="AA303">
        <v>1.4784681855503361</v>
      </c>
      <c r="AB303" t="str">
        <f>HYPERLINK("Melting_Curves/meltCurve_O15511_ARPC5.pdf", "Melting_Curves/meltCurve_O15511_ARPC5.pdf")</f>
        <v>Melting_Curves/meltCurve_O15511_ARPC5.pdf</v>
      </c>
    </row>
    <row r="304" spans="1:28" x14ac:dyDescent="0.25">
      <c r="A304" t="s">
        <v>308</v>
      </c>
      <c r="B304">
        <v>0.92982721775210697</v>
      </c>
      <c r="C304">
        <v>2.1386881987520399</v>
      </c>
      <c r="D304">
        <v>1.58508797040396</v>
      </c>
      <c r="E304">
        <v>6.5728387632610898</v>
      </c>
      <c r="F304">
        <v>4.3643874910461502</v>
      </c>
      <c r="G304">
        <v>4.3811971798143698</v>
      </c>
      <c r="H304">
        <v>1.9546971242340501</v>
      </c>
      <c r="I304">
        <v>3.7419038689200699</v>
      </c>
      <c r="J304">
        <v>2.6539698633478799</v>
      </c>
      <c r="K304">
        <v>6.7753755670268996</v>
      </c>
      <c r="S304" t="s">
        <v>1192</v>
      </c>
      <c r="T304" t="s">
        <v>1774</v>
      </c>
      <c r="U304" t="s">
        <v>1775</v>
      </c>
      <c r="V304" t="s">
        <v>1774</v>
      </c>
      <c r="W304" t="s">
        <v>2076</v>
      </c>
      <c r="X304">
        <v>2</v>
      </c>
      <c r="Y304" t="s">
        <v>2956</v>
      </c>
      <c r="Z304" t="s">
        <v>3754</v>
      </c>
      <c r="AB304" t="str">
        <f>HYPERLINK("Melting_Curves/meltCurve_O43150_2_ASAP2.pdf", "Melting_Curves/meltCurve_O43150_2_ASAP2.pdf")</f>
        <v>Melting_Curves/meltCurve_O43150_2_ASAP2.pdf</v>
      </c>
    </row>
    <row r="305" spans="1:28" x14ac:dyDescent="0.25">
      <c r="A305" t="s">
        <v>309</v>
      </c>
      <c r="B305">
        <v>0.92982721775210697</v>
      </c>
      <c r="C305">
        <v>1.4739450686914499</v>
      </c>
      <c r="D305">
        <v>1.3495624237538399</v>
      </c>
      <c r="E305">
        <v>5.9872519570839504</v>
      </c>
      <c r="F305">
        <v>3.4271475732761099</v>
      </c>
      <c r="G305">
        <v>3.5477812244337699</v>
      </c>
      <c r="H305">
        <v>0.742293771945013</v>
      </c>
      <c r="I305">
        <v>1.2405438082387299</v>
      </c>
      <c r="J305">
        <v>1.0129965368634199</v>
      </c>
      <c r="K305">
        <v>2.1627570044040101</v>
      </c>
      <c r="L305">
        <v>10600.552875117301</v>
      </c>
      <c r="M305">
        <v>250</v>
      </c>
      <c r="O305">
        <v>42.399515670059898</v>
      </c>
      <c r="P305">
        <v>0.73703702630304402</v>
      </c>
      <c r="Q305">
        <v>1.5</v>
      </c>
      <c r="R305">
        <v>-0.176294495016522</v>
      </c>
      <c r="S305" t="s">
        <v>1193</v>
      </c>
      <c r="T305" t="s">
        <v>1774</v>
      </c>
      <c r="U305" t="s">
        <v>1774</v>
      </c>
      <c r="V305" t="s">
        <v>1774</v>
      </c>
      <c r="W305" t="s">
        <v>2077</v>
      </c>
      <c r="X305">
        <v>3</v>
      </c>
      <c r="Y305" t="s">
        <v>2957</v>
      </c>
      <c r="Z305" t="s">
        <v>3755</v>
      </c>
      <c r="AA305">
        <v>1.459925933294919</v>
      </c>
      <c r="AB305" t="str">
        <f>HYPERLINK("Melting_Curves/meltCurve_O43157_2_PLXNB1.pdf", "Melting_Curves/meltCurve_O43157_2_PLXNB1.pdf")</f>
        <v>Melting_Curves/meltCurve_O43157_2_PLXNB1.pdf</v>
      </c>
    </row>
    <row r="306" spans="1:28" x14ac:dyDescent="0.25">
      <c r="A306" t="s">
        <v>310</v>
      </c>
      <c r="B306">
        <v>0.92982721775210697</v>
      </c>
      <c r="C306">
        <v>0.89581280836400901</v>
      </c>
      <c r="D306">
        <v>0.61181848428420604</v>
      </c>
      <c r="E306">
        <v>1.9382700169287801</v>
      </c>
      <c r="F306">
        <v>1.0203801872928699</v>
      </c>
      <c r="G306">
        <v>1.19794002761899</v>
      </c>
      <c r="H306">
        <v>0.35107152960749299</v>
      </c>
      <c r="I306">
        <v>0.58914876185015796</v>
      </c>
      <c r="J306">
        <v>0.45672538512120497</v>
      </c>
      <c r="K306">
        <v>1.08563365256286</v>
      </c>
      <c r="L306">
        <v>5256.5873280824399</v>
      </c>
      <c r="M306">
        <v>89.370384904349606</v>
      </c>
      <c r="O306">
        <v>58.788568284765603</v>
      </c>
      <c r="P306">
        <v>-0.14194636334284</v>
      </c>
      <c r="Q306">
        <v>0.62650612805299899</v>
      </c>
      <c r="R306">
        <v>0.25002037871624799</v>
      </c>
      <c r="S306" t="s">
        <v>1194</v>
      </c>
      <c r="T306" t="s">
        <v>1774</v>
      </c>
      <c r="U306" t="s">
        <v>1774</v>
      </c>
      <c r="V306" t="s">
        <v>1774</v>
      </c>
      <c r="W306" t="s">
        <v>2078</v>
      </c>
      <c r="X306">
        <v>2</v>
      </c>
      <c r="Y306" t="s">
        <v>2958</v>
      </c>
      <c r="Z306" t="s">
        <v>3756</v>
      </c>
      <c r="AA306">
        <v>0.86108852695533478</v>
      </c>
      <c r="AB306" t="str">
        <f>HYPERLINK("Melting_Curves/meltCurve_O43294_2_TGFB1I1.pdf", "Melting_Curves/meltCurve_O43294_2_TGFB1I1.pdf")</f>
        <v>Melting_Curves/meltCurve_O43294_2_TGFB1I1.pdf</v>
      </c>
    </row>
    <row r="307" spans="1:28" x14ac:dyDescent="0.25">
      <c r="A307" t="s">
        <v>311</v>
      </c>
      <c r="B307">
        <v>0.92982721775210697</v>
      </c>
      <c r="C307">
        <v>2.0502415690726798</v>
      </c>
      <c r="D307">
        <v>1.25403137140993</v>
      </c>
      <c r="E307">
        <v>3.22058405435856</v>
      </c>
      <c r="F307">
        <v>3.05243133800571</v>
      </c>
      <c r="G307">
        <v>3.0501751169614</v>
      </c>
      <c r="H307">
        <v>0.86015060595107395</v>
      </c>
      <c r="I307">
        <v>1.48373194169288</v>
      </c>
      <c r="J307">
        <v>1.2570374768850601</v>
      </c>
      <c r="K307">
        <v>3.4069822330753898</v>
      </c>
      <c r="L307">
        <v>10308.599324775099</v>
      </c>
      <c r="M307">
        <v>250</v>
      </c>
      <c r="O307">
        <v>41.231758651114198</v>
      </c>
      <c r="P307">
        <v>0.75791091914460496</v>
      </c>
      <c r="Q307">
        <v>1.5</v>
      </c>
      <c r="R307">
        <v>-0.29324473976544801</v>
      </c>
      <c r="S307" t="s">
        <v>1195</v>
      </c>
      <c r="T307" t="s">
        <v>1774</v>
      </c>
      <c r="U307" t="s">
        <v>1774</v>
      </c>
      <c r="V307" t="s">
        <v>1774</v>
      </c>
      <c r="W307" t="s">
        <v>2079</v>
      </c>
      <c r="X307">
        <v>1</v>
      </c>
      <c r="Y307" t="s">
        <v>2959</v>
      </c>
      <c r="Z307" t="s">
        <v>3757</v>
      </c>
      <c r="AA307">
        <v>1.479389383958073</v>
      </c>
      <c r="AB307" t="str">
        <f>HYPERLINK("Melting_Curves/meltCurve_O43665_2_RGS10.pdf", "Melting_Curves/meltCurve_O43665_2_RGS10.pdf")</f>
        <v>Melting_Curves/meltCurve_O43665_2_RGS10.pdf</v>
      </c>
    </row>
    <row r="308" spans="1:28" x14ac:dyDescent="0.25">
      <c r="A308" t="s">
        <v>312</v>
      </c>
      <c r="B308">
        <v>0.92982721775210697</v>
      </c>
      <c r="C308">
        <v>1.7424358077050599</v>
      </c>
      <c r="D308">
        <v>1.3887135447171</v>
      </c>
      <c r="E308">
        <v>7.1251352182529297</v>
      </c>
      <c r="F308">
        <v>5.2999235678116001</v>
      </c>
      <c r="G308">
        <v>4.51646724354136</v>
      </c>
      <c r="H308">
        <v>2.5768684639371902</v>
      </c>
      <c r="I308">
        <v>4.7443682984311701</v>
      </c>
      <c r="J308">
        <v>3.4916333144093099</v>
      </c>
      <c r="K308">
        <v>9.5161408950864992</v>
      </c>
      <c r="S308" t="s">
        <v>1196</v>
      </c>
      <c r="T308" t="s">
        <v>1774</v>
      </c>
      <c r="U308" t="s">
        <v>1775</v>
      </c>
      <c r="V308" t="s">
        <v>1774</v>
      </c>
      <c r="W308" t="s">
        <v>2080</v>
      </c>
      <c r="X308">
        <v>20</v>
      </c>
      <c r="Y308" t="s">
        <v>2960</v>
      </c>
      <c r="Z308" t="s">
        <v>3758</v>
      </c>
      <c r="AB308" t="str">
        <f>HYPERLINK("Melting_Curves/meltCurve_O43707_ACTN4.pdf", "Melting_Curves/meltCurve_O43707_ACTN4.pdf")</f>
        <v>Melting_Curves/meltCurve_O43707_ACTN4.pdf</v>
      </c>
    </row>
    <row r="309" spans="1:28" x14ac:dyDescent="0.25">
      <c r="A309" t="s">
        <v>313</v>
      </c>
      <c r="B309">
        <v>0.92982721775210697</v>
      </c>
      <c r="C309">
        <v>0.72959040294364097</v>
      </c>
      <c r="D309">
        <v>0.45318487594937501</v>
      </c>
      <c r="E309">
        <v>1.03284882444168</v>
      </c>
      <c r="F309">
        <v>0.66729247133060299</v>
      </c>
      <c r="G309">
        <v>0.59944242297568695</v>
      </c>
      <c r="H309">
        <v>0.19851695844411199</v>
      </c>
      <c r="I309">
        <v>0.35227606500075798</v>
      </c>
      <c r="J309">
        <v>0.239247022375385</v>
      </c>
      <c r="K309">
        <v>0.71594045405026197</v>
      </c>
      <c r="L309">
        <v>265.92465958897998</v>
      </c>
      <c r="M309">
        <v>5.1485810526844702</v>
      </c>
      <c r="N309">
        <v>59.280963753744103</v>
      </c>
      <c r="O309">
        <v>45.381686415359297</v>
      </c>
      <c r="P309">
        <v>-2.1609960704852899E-2</v>
      </c>
      <c r="Q309">
        <v>0.24228283222642399</v>
      </c>
      <c r="R309">
        <v>0.33877071638643702</v>
      </c>
      <c r="S309" t="s">
        <v>1197</v>
      </c>
      <c r="T309" t="s">
        <v>1774</v>
      </c>
      <c r="U309" t="s">
        <v>1774</v>
      </c>
      <c r="V309" t="s">
        <v>1774</v>
      </c>
      <c r="W309" t="s">
        <v>2081</v>
      </c>
      <c r="X309">
        <v>1</v>
      </c>
      <c r="Y309" t="s">
        <v>2961</v>
      </c>
      <c r="Z309" t="s">
        <v>3759</v>
      </c>
      <c r="AA309">
        <v>0.58794757509712714</v>
      </c>
      <c r="AB309" t="str">
        <f>HYPERLINK("Melting_Curves/meltCurve_O43852_12_CALU.pdf", "Melting_Curves/meltCurve_O43852_12_CALU.pdf")</f>
        <v>Melting_Curves/meltCurve_O43852_12_CALU.pdf</v>
      </c>
    </row>
    <row r="310" spans="1:28" x14ac:dyDescent="0.25">
      <c r="A310" t="s">
        <v>314</v>
      </c>
      <c r="B310">
        <v>0.92982721775210697</v>
      </c>
      <c r="C310">
        <v>0.43436877695335302</v>
      </c>
      <c r="D310">
        <v>3.9530981252605399</v>
      </c>
      <c r="E310">
        <v>5.6577005766837098</v>
      </c>
      <c r="F310">
        <v>7.0034628827932304</v>
      </c>
      <c r="G310">
        <v>4.3357323393313401</v>
      </c>
      <c r="H310">
        <v>0.95523807588819398</v>
      </c>
      <c r="I310">
        <v>1.58744943399223</v>
      </c>
      <c r="J310">
        <v>0.95348363781512002</v>
      </c>
      <c r="K310">
        <v>2.9354786186838999</v>
      </c>
      <c r="L310">
        <v>1.07940526533023E-2</v>
      </c>
      <c r="M310">
        <v>15.010534378687201</v>
      </c>
      <c r="Q310">
        <v>1.5</v>
      </c>
      <c r="R310">
        <v>-0.40319093461085598</v>
      </c>
      <c r="S310" t="s">
        <v>1198</v>
      </c>
      <c r="T310" t="s">
        <v>1774</v>
      </c>
      <c r="U310" t="s">
        <v>1774</v>
      </c>
      <c r="V310" t="s">
        <v>1774</v>
      </c>
      <c r="W310" t="s">
        <v>2082</v>
      </c>
      <c r="X310">
        <v>11</v>
      </c>
      <c r="Y310" t="s">
        <v>2962</v>
      </c>
      <c r="Z310" t="s">
        <v>3760</v>
      </c>
      <c r="AA310">
        <v>1.499999848621197</v>
      </c>
      <c r="AB310" t="str">
        <f>HYPERLINK("Melting_Curves/meltCurve_O43866_CD5L.pdf", "Melting_Curves/meltCurve_O43866_CD5L.pdf")</f>
        <v>Melting_Curves/meltCurve_O43866_CD5L.pdf</v>
      </c>
    </row>
    <row r="311" spans="1:28" x14ac:dyDescent="0.25">
      <c r="A311" t="s">
        <v>315</v>
      </c>
      <c r="B311">
        <v>0.92982721775210697</v>
      </c>
      <c r="C311">
        <v>2.1796655525199302</v>
      </c>
      <c r="D311">
        <v>1.7821569193628599</v>
      </c>
      <c r="E311">
        <v>6.3952375340688796</v>
      </c>
      <c r="F311">
        <v>4.0603290143399304</v>
      </c>
      <c r="G311">
        <v>4.4298714790350999</v>
      </c>
      <c r="H311">
        <v>2.9763786458157599</v>
      </c>
      <c r="I311">
        <v>5.0962185870242003</v>
      </c>
      <c r="J311">
        <v>4.3677317999622298</v>
      </c>
      <c r="K311">
        <v>11.365684689063601</v>
      </c>
      <c r="L311">
        <v>10304.266800507199</v>
      </c>
      <c r="M311">
        <v>250</v>
      </c>
      <c r="O311">
        <v>41.214429860905099</v>
      </c>
      <c r="P311">
        <v>0.75822958979908694</v>
      </c>
      <c r="Q311">
        <v>1.5</v>
      </c>
      <c r="R311">
        <v>-1.03092418008197</v>
      </c>
      <c r="S311" t="s">
        <v>1199</v>
      </c>
      <c r="T311" t="s">
        <v>1774</v>
      </c>
      <c r="U311" t="s">
        <v>1774</v>
      </c>
      <c r="V311" t="s">
        <v>1774</v>
      </c>
      <c r="W311" t="s">
        <v>2083</v>
      </c>
      <c r="X311">
        <v>5</v>
      </c>
      <c r="Y311" t="s">
        <v>2963</v>
      </c>
      <c r="Z311" t="s">
        <v>3761</v>
      </c>
      <c r="AA311">
        <v>1.4796781026484349</v>
      </c>
      <c r="AB311" t="str">
        <f>HYPERLINK("Melting_Curves/meltCurve_O75083_WDR1.pdf", "Melting_Curves/meltCurve_O75083_WDR1.pdf")</f>
        <v>Melting_Curves/meltCurve_O75083_WDR1.pdf</v>
      </c>
    </row>
    <row r="312" spans="1:28" x14ac:dyDescent="0.25">
      <c r="A312" t="s">
        <v>316</v>
      </c>
      <c r="B312">
        <v>0.92982721775210697</v>
      </c>
      <c r="C312">
        <v>1.1053889651662501</v>
      </c>
      <c r="D312">
        <v>0.74485726567229604</v>
      </c>
      <c r="E312">
        <v>2.6222143734961998</v>
      </c>
      <c r="F312">
        <v>1.9600420224467501</v>
      </c>
      <c r="G312">
        <v>1.81380986650577</v>
      </c>
      <c r="H312">
        <v>0.53941572804321203</v>
      </c>
      <c r="I312">
        <v>0.93073804098022495</v>
      </c>
      <c r="J312">
        <v>0.71951624725881502</v>
      </c>
      <c r="K312">
        <v>1.8061410864773999</v>
      </c>
      <c r="L312">
        <v>11944.943606707</v>
      </c>
      <c r="M312">
        <v>250</v>
      </c>
      <c r="O312">
        <v>47.776717063040103</v>
      </c>
      <c r="P312">
        <v>0.63387335685989898</v>
      </c>
      <c r="Q312">
        <v>1.4845502055436</v>
      </c>
      <c r="R312">
        <v>0.15046867711929701</v>
      </c>
      <c r="S312" t="s">
        <v>1200</v>
      </c>
      <c r="T312" t="s">
        <v>1774</v>
      </c>
      <c r="U312" t="s">
        <v>1774</v>
      </c>
      <c r="V312" t="s">
        <v>1774</v>
      </c>
      <c r="W312" t="s">
        <v>2084</v>
      </c>
      <c r="X312">
        <v>5</v>
      </c>
      <c r="Y312" t="s">
        <v>2964</v>
      </c>
      <c r="Z312" t="s">
        <v>3762</v>
      </c>
      <c r="AA312">
        <v>1.358853198084518</v>
      </c>
      <c r="AB312" t="str">
        <f>HYPERLINK("Melting_Curves/meltCurve_O75368_SH3BGRL.pdf", "Melting_Curves/meltCurve_O75368_SH3BGRL.pdf")</f>
        <v>Melting_Curves/meltCurve_O75368_SH3BGRL.pdf</v>
      </c>
    </row>
    <row r="313" spans="1:28" x14ac:dyDescent="0.25">
      <c r="A313" t="s">
        <v>317</v>
      </c>
      <c r="B313">
        <v>0.92982721775210697</v>
      </c>
      <c r="C313">
        <v>0.98787987654356901</v>
      </c>
      <c r="D313">
        <v>0.83017994419113805</v>
      </c>
      <c r="E313">
        <v>2.51207195942672</v>
      </c>
      <c r="F313">
        <v>2.8516837164450299</v>
      </c>
      <c r="G313">
        <v>2.2222073927691501</v>
      </c>
      <c r="H313">
        <v>0.62069486051545997</v>
      </c>
      <c r="I313">
        <v>0.93370068778465598</v>
      </c>
      <c r="J313">
        <v>0.78118034865589203</v>
      </c>
      <c r="K313">
        <v>2.03840301427917</v>
      </c>
      <c r="L313">
        <v>11938.079864761499</v>
      </c>
      <c r="M313">
        <v>250</v>
      </c>
      <c r="O313">
        <v>47.749260531991901</v>
      </c>
      <c r="P313">
        <v>0.65446035521007495</v>
      </c>
      <c r="Q313">
        <v>1.5</v>
      </c>
      <c r="R313">
        <v>0.15768494415857501</v>
      </c>
      <c r="S313" t="s">
        <v>1201</v>
      </c>
      <c r="T313" t="s">
        <v>1774</v>
      </c>
      <c r="U313" t="s">
        <v>1774</v>
      </c>
      <c r="V313" t="s">
        <v>1774</v>
      </c>
      <c r="W313" t="s">
        <v>2085</v>
      </c>
      <c r="X313">
        <v>1</v>
      </c>
      <c r="Y313" t="s">
        <v>2965</v>
      </c>
      <c r="Z313" t="s">
        <v>3763</v>
      </c>
      <c r="AA313">
        <v>1.370752773393844</v>
      </c>
      <c r="AB313" t="str">
        <f>HYPERLINK("Melting_Curves/meltCurve_O75533_SF3B1.pdf", "Melting_Curves/meltCurve_O75533_SF3B1.pdf")</f>
        <v>Melting_Curves/meltCurve_O75533_SF3B1.pdf</v>
      </c>
    </row>
    <row r="314" spans="1:28" x14ac:dyDescent="0.25">
      <c r="A314" t="s">
        <v>318</v>
      </c>
      <c r="B314">
        <v>0.92982721775210697</v>
      </c>
      <c r="C314">
        <v>2.2108512754098402</v>
      </c>
      <c r="D314">
        <v>1.6652593110184599</v>
      </c>
      <c r="E314">
        <v>7.1809686775302604</v>
      </c>
      <c r="F314">
        <v>4.8058957977614396</v>
      </c>
      <c r="G314">
        <v>4.4559917387805097</v>
      </c>
      <c r="H314">
        <v>2.5110935155743799</v>
      </c>
      <c r="I314">
        <v>4.4088784490684203</v>
      </c>
      <c r="J314">
        <v>3.1987506039374298</v>
      </c>
      <c r="K314">
        <v>9.1491950130281001</v>
      </c>
      <c r="S314" t="s">
        <v>1202</v>
      </c>
      <c r="T314" t="s">
        <v>1774</v>
      </c>
      <c r="U314" t="s">
        <v>1775</v>
      </c>
      <c r="V314" t="s">
        <v>1774</v>
      </c>
      <c r="W314" t="s">
        <v>2086</v>
      </c>
      <c r="X314">
        <v>2</v>
      </c>
      <c r="Y314" t="s">
        <v>2966</v>
      </c>
      <c r="Z314" t="s">
        <v>3764</v>
      </c>
      <c r="AB314" t="str">
        <f>HYPERLINK("Melting_Curves/meltCurve_O75563_SKAP2.pdf", "Melting_Curves/meltCurve_O75563_SKAP2.pdf")</f>
        <v>Melting_Curves/meltCurve_O75563_SKAP2.pdf</v>
      </c>
    </row>
    <row r="315" spans="1:28" x14ac:dyDescent="0.25">
      <c r="A315" t="s">
        <v>319</v>
      </c>
      <c r="B315">
        <v>0.92982721775210697</v>
      </c>
      <c r="C315">
        <v>2.5561861847571898</v>
      </c>
      <c r="D315">
        <v>2.0285934985054701</v>
      </c>
      <c r="E315">
        <v>6.9243807952545504</v>
      </c>
      <c r="F315">
        <v>3.92715785942868</v>
      </c>
      <c r="G315">
        <v>4.20162516958779</v>
      </c>
      <c r="H315">
        <v>1.6389806682565999</v>
      </c>
      <c r="I315">
        <v>3.2925064277182798</v>
      </c>
      <c r="J315">
        <v>2.11173074487749</v>
      </c>
      <c r="K315">
        <v>6.5512583564199902</v>
      </c>
      <c r="L315">
        <v>1.0000000000000001E-5</v>
      </c>
      <c r="M315">
        <v>53.107219821440999</v>
      </c>
      <c r="Q315">
        <v>1.5</v>
      </c>
      <c r="R315">
        <v>-0.99952915529217301</v>
      </c>
      <c r="S315" t="s">
        <v>1203</v>
      </c>
      <c r="T315" t="s">
        <v>1774</v>
      </c>
      <c r="U315" t="s">
        <v>1774</v>
      </c>
      <c r="V315" t="s">
        <v>1774</v>
      </c>
      <c r="W315" t="s">
        <v>2087</v>
      </c>
      <c r="X315">
        <v>9</v>
      </c>
      <c r="Y315" t="s">
        <v>2967</v>
      </c>
      <c r="Z315" t="s">
        <v>3765</v>
      </c>
      <c r="AA315">
        <v>1.5</v>
      </c>
      <c r="AB315" t="str">
        <f>HYPERLINK("Melting_Curves/meltCurve_O75636_FCN3.pdf", "Melting_Curves/meltCurve_O75636_FCN3.pdf")</f>
        <v>Melting_Curves/meltCurve_O75636_FCN3.pdf</v>
      </c>
    </row>
    <row r="316" spans="1:28" x14ac:dyDescent="0.25">
      <c r="A316" t="s">
        <v>320</v>
      </c>
      <c r="B316">
        <v>0.92982721775210697</v>
      </c>
      <c r="C316">
        <v>2.51302915556326</v>
      </c>
      <c r="D316">
        <v>2.4533013555454501</v>
      </c>
      <c r="E316">
        <v>8.3427070170443205</v>
      </c>
      <c r="F316">
        <v>6.2277811643973804</v>
      </c>
      <c r="G316">
        <v>6.9707418145928797</v>
      </c>
      <c r="H316">
        <v>2.43982596958028</v>
      </c>
      <c r="I316">
        <v>3.7482735030516698</v>
      </c>
      <c r="J316">
        <v>2.9697967724247398</v>
      </c>
      <c r="K316">
        <v>7.8473650379618496</v>
      </c>
      <c r="L316">
        <v>967.57203596905902</v>
      </c>
      <c r="M316">
        <v>42.457681180523103</v>
      </c>
      <c r="Q316">
        <v>1.5</v>
      </c>
      <c r="R316">
        <v>-1.3745854724054201</v>
      </c>
      <c r="S316" t="s">
        <v>1204</v>
      </c>
      <c r="T316" t="s">
        <v>1774</v>
      </c>
      <c r="U316" t="s">
        <v>1774</v>
      </c>
      <c r="V316" t="s">
        <v>1774</v>
      </c>
      <c r="W316" t="s">
        <v>2088</v>
      </c>
      <c r="X316">
        <v>2</v>
      </c>
      <c r="Y316" t="s">
        <v>2968</v>
      </c>
      <c r="Z316" t="s">
        <v>3766</v>
      </c>
      <c r="AA316">
        <v>1.4999999996485689</v>
      </c>
      <c r="AB316" t="str">
        <f>HYPERLINK("Melting_Curves/meltCurve_O75874_IDH1.pdf", "Melting_Curves/meltCurve_O75874_IDH1.pdf")</f>
        <v>Melting_Curves/meltCurve_O75874_IDH1.pdf</v>
      </c>
    </row>
    <row r="317" spans="1:28" x14ac:dyDescent="0.25">
      <c r="A317" t="s">
        <v>321</v>
      </c>
      <c r="B317">
        <v>0.92982721775210697</v>
      </c>
      <c r="C317">
        <v>1.55719567372131</v>
      </c>
      <c r="D317">
        <v>1.1910763806220901</v>
      </c>
      <c r="E317">
        <v>3.8842487597873498</v>
      </c>
      <c r="F317">
        <v>2.6129770151592702</v>
      </c>
      <c r="G317">
        <v>2.1911808505889701</v>
      </c>
      <c r="H317">
        <v>0.44009512880389001</v>
      </c>
      <c r="I317">
        <v>0.74463028922199903</v>
      </c>
      <c r="J317">
        <v>0.58105814788221599</v>
      </c>
      <c r="K317">
        <v>1.4972521863072299</v>
      </c>
      <c r="L317">
        <v>15000</v>
      </c>
      <c r="M317">
        <v>217.45341364896899</v>
      </c>
      <c r="O317">
        <v>68.974458011434905</v>
      </c>
      <c r="P317">
        <v>0.39408322495672499</v>
      </c>
      <c r="Q317">
        <v>1.5</v>
      </c>
      <c r="R317">
        <v>-0.28312470795761202</v>
      </c>
      <c r="S317" t="s">
        <v>1205</v>
      </c>
      <c r="T317" t="s">
        <v>1774</v>
      </c>
      <c r="U317" t="s">
        <v>1774</v>
      </c>
      <c r="V317" t="s">
        <v>1774</v>
      </c>
      <c r="W317" t="s">
        <v>2089</v>
      </c>
      <c r="X317">
        <v>25</v>
      </c>
      <c r="Y317" t="s">
        <v>2969</v>
      </c>
      <c r="Z317" t="s">
        <v>3767</v>
      </c>
      <c r="AA317">
        <v>1.0171417874434581</v>
      </c>
      <c r="AB317" t="str">
        <f>HYPERLINK("Melting_Curves/meltCurve_O75882_ATRN.pdf", "Melting_Curves/meltCurve_O75882_ATRN.pdf")</f>
        <v>Melting_Curves/meltCurve_O75882_ATRN.pdf</v>
      </c>
    </row>
    <row r="318" spans="1:28" x14ac:dyDescent="0.25">
      <c r="A318" t="s">
        <v>322</v>
      </c>
      <c r="B318">
        <v>0.92982721775210697</v>
      </c>
      <c r="C318">
        <v>1.4604000550490199</v>
      </c>
      <c r="D318">
        <v>1.09862911586844</v>
      </c>
      <c r="E318">
        <v>4.5892518053617497</v>
      </c>
      <c r="F318">
        <v>2.5563333947886302</v>
      </c>
      <c r="G318">
        <v>2.77209488045898</v>
      </c>
      <c r="H318">
        <v>1.5719223135571101</v>
      </c>
      <c r="I318">
        <v>2.87505460100467</v>
      </c>
      <c r="J318">
        <v>2.0494348674603602</v>
      </c>
      <c r="K318">
        <v>5.1494695641846597</v>
      </c>
      <c r="L318">
        <v>10619.755056191199</v>
      </c>
      <c r="M318">
        <v>250</v>
      </c>
      <c r="O318">
        <v>42.476301888785798</v>
      </c>
      <c r="P318">
        <v>0.73570434986437705</v>
      </c>
      <c r="Q318">
        <v>1.5</v>
      </c>
      <c r="R318">
        <v>-0.53823830185421995</v>
      </c>
      <c r="S318" t="s">
        <v>1206</v>
      </c>
      <c r="T318" t="s">
        <v>1774</v>
      </c>
      <c r="U318" t="s">
        <v>1774</v>
      </c>
      <c r="V318" t="s">
        <v>1774</v>
      </c>
      <c r="W318" t="s">
        <v>2090</v>
      </c>
      <c r="X318">
        <v>2</v>
      </c>
      <c r="Y318" t="s">
        <v>2970</v>
      </c>
      <c r="Z318" t="s">
        <v>3768</v>
      </c>
      <c r="AA318">
        <v>1.458645720778966</v>
      </c>
      <c r="AB318" t="str">
        <f>HYPERLINK("Melting_Curves/meltCurve_O94919_ENDOD1.pdf", "Melting_Curves/meltCurve_O94919_ENDOD1.pdf")</f>
        <v>Melting_Curves/meltCurve_O94919_ENDOD1.pdf</v>
      </c>
    </row>
    <row r="319" spans="1:28" x14ac:dyDescent="0.25">
      <c r="A319" t="s">
        <v>323</v>
      </c>
      <c r="B319">
        <v>0.92982721775210697</v>
      </c>
      <c r="C319">
        <v>1.5916589917366999</v>
      </c>
      <c r="D319">
        <v>1.3069550543453601</v>
      </c>
      <c r="E319">
        <v>4.5012183033464801</v>
      </c>
      <c r="F319">
        <v>3.21553000939408</v>
      </c>
      <c r="G319">
        <v>2.6727082887993898</v>
      </c>
      <c r="H319">
        <v>0.67918302137966802</v>
      </c>
      <c r="I319">
        <v>1.0686853891463199</v>
      </c>
      <c r="J319">
        <v>0.82832607093234401</v>
      </c>
      <c r="K319">
        <v>2.0531717557624098</v>
      </c>
      <c r="L319">
        <v>10345.2488035795</v>
      </c>
      <c r="M319">
        <v>250</v>
      </c>
      <c r="O319">
        <v>41.378345151319998</v>
      </c>
      <c r="P319">
        <v>0.755225914562481</v>
      </c>
      <c r="Q319">
        <v>1.5</v>
      </c>
      <c r="R319">
        <v>-8.3856389760243594E-2</v>
      </c>
      <c r="S319" t="s">
        <v>1207</v>
      </c>
      <c r="T319" t="s">
        <v>1774</v>
      </c>
      <c r="U319" t="s">
        <v>1774</v>
      </c>
      <c r="V319" t="s">
        <v>1774</v>
      </c>
      <c r="W319" t="s">
        <v>2091</v>
      </c>
      <c r="X319">
        <v>4</v>
      </c>
      <c r="Y319" t="s">
        <v>2971</v>
      </c>
      <c r="Z319" t="s">
        <v>3769</v>
      </c>
      <c r="AA319">
        <v>1.4769466451732289</v>
      </c>
      <c r="AB319" t="str">
        <f>HYPERLINK("Melting_Curves/meltCurve_O95445_APOM.pdf", "Melting_Curves/meltCurve_O95445_APOM.pdf")</f>
        <v>Melting_Curves/meltCurve_O95445_APOM.pdf</v>
      </c>
    </row>
    <row r="320" spans="1:28" x14ac:dyDescent="0.25">
      <c r="A320" t="s">
        <v>324</v>
      </c>
      <c r="B320">
        <v>0.92982721775210697</v>
      </c>
      <c r="C320">
        <v>1.1177076444343601</v>
      </c>
      <c r="D320">
        <v>0.84152220353083995</v>
      </c>
      <c r="E320">
        <v>1.8626529222130599</v>
      </c>
      <c r="F320">
        <v>1.1804808068482999</v>
      </c>
      <c r="G320">
        <v>0.80614853902001304</v>
      </c>
      <c r="H320">
        <v>0.21173350555460799</v>
      </c>
      <c r="I320">
        <v>0.29959478784487797</v>
      </c>
      <c r="J320">
        <v>0.24729941525160501</v>
      </c>
      <c r="K320">
        <v>0.75614593410778597</v>
      </c>
      <c r="L320">
        <v>14295.073134922</v>
      </c>
      <c r="M320">
        <v>250</v>
      </c>
      <c r="N320">
        <v>57.506076120165297</v>
      </c>
      <c r="O320">
        <v>57.176634260314401</v>
      </c>
      <c r="P320">
        <v>-0.679152682626319</v>
      </c>
      <c r="Q320">
        <v>0.37869337762637501</v>
      </c>
      <c r="R320">
        <v>0.55717992931893101</v>
      </c>
      <c r="S320" t="s">
        <v>1208</v>
      </c>
      <c r="T320" t="s">
        <v>1774</v>
      </c>
      <c r="U320" t="s">
        <v>1774</v>
      </c>
      <c r="V320" t="s">
        <v>1774</v>
      </c>
      <c r="W320" t="s">
        <v>2092</v>
      </c>
      <c r="X320">
        <v>2</v>
      </c>
      <c r="Y320" t="s">
        <v>2972</v>
      </c>
      <c r="Z320" t="s">
        <v>3770</v>
      </c>
      <c r="AA320">
        <v>0.73456337704532049</v>
      </c>
      <c r="AB320" t="str">
        <f>HYPERLINK("Melting_Curves/meltCurve_O95497_VNN1.pdf", "Melting_Curves/meltCurve_O95497_VNN1.pdf")</f>
        <v>Melting_Curves/meltCurve_O95497_VNN1.pdf</v>
      </c>
    </row>
    <row r="321" spans="1:28" x14ac:dyDescent="0.25">
      <c r="A321" t="s">
        <v>325</v>
      </c>
      <c r="B321">
        <v>0.92982721775210697</v>
      </c>
      <c r="C321">
        <v>0.86618492491517995</v>
      </c>
      <c r="D321">
        <v>0.66071131312659703</v>
      </c>
      <c r="E321">
        <v>2.52872213746295</v>
      </c>
      <c r="F321">
        <v>1.55907757613277</v>
      </c>
      <c r="G321">
        <v>1.44560562315817</v>
      </c>
      <c r="H321">
        <v>0.273077472230495</v>
      </c>
      <c r="I321">
        <v>0.61196168921287897</v>
      </c>
      <c r="J321">
        <v>0.33640771191276297</v>
      </c>
      <c r="K321">
        <v>1.0959744014988599</v>
      </c>
      <c r="L321">
        <v>2977.45046920407</v>
      </c>
      <c r="M321">
        <v>50.3768482413752</v>
      </c>
      <c r="O321">
        <v>59.010635919842599</v>
      </c>
      <c r="P321">
        <v>-8.9772917239381494E-2</v>
      </c>
      <c r="Q321">
        <v>0.57936609833489805</v>
      </c>
      <c r="R321">
        <v>0.144533498475935</v>
      </c>
      <c r="S321" t="s">
        <v>1209</v>
      </c>
      <c r="T321" t="s">
        <v>1774</v>
      </c>
      <c r="U321" t="s">
        <v>1774</v>
      </c>
      <c r="V321" t="s">
        <v>1774</v>
      </c>
      <c r="W321" t="s">
        <v>2093</v>
      </c>
      <c r="X321">
        <v>1</v>
      </c>
      <c r="Y321" t="s">
        <v>2973</v>
      </c>
      <c r="Z321" t="s">
        <v>3771</v>
      </c>
      <c r="AA321">
        <v>0.84829009647945175</v>
      </c>
      <c r="AB321" t="str">
        <f>HYPERLINK("Melting_Curves/meltCurve_O95502_NPTXR.pdf", "Melting_Curves/meltCurve_O95502_NPTXR.pdf")</f>
        <v>Melting_Curves/meltCurve_O95502_NPTXR.pdf</v>
      </c>
    </row>
    <row r="322" spans="1:28" x14ac:dyDescent="0.25">
      <c r="A322" t="s">
        <v>326</v>
      </c>
      <c r="B322">
        <v>0.92982721775210697</v>
      </c>
      <c r="C322">
        <v>1.2028572476791699</v>
      </c>
      <c r="D322">
        <v>0.89572060892157901</v>
      </c>
      <c r="E322">
        <v>3.0329834161228701</v>
      </c>
      <c r="F322">
        <v>2.03260270200798</v>
      </c>
      <c r="G322">
        <v>1.64334429271238</v>
      </c>
      <c r="H322">
        <v>0.92395497680732996</v>
      </c>
      <c r="I322">
        <v>1.6996642115588001</v>
      </c>
      <c r="J322">
        <v>1.2829480371109601</v>
      </c>
      <c r="K322">
        <v>3.6904498120924201</v>
      </c>
      <c r="L322">
        <v>11915.8270133893</v>
      </c>
      <c r="M322">
        <v>250</v>
      </c>
      <c r="O322">
        <v>47.660257835021397</v>
      </c>
      <c r="P322">
        <v>0.65568256240667</v>
      </c>
      <c r="Q322">
        <v>1.5</v>
      </c>
      <c r="R322">
        <v>2.1795790491138702E-2</v>
      </c>
      <c r="S322" t="s">
        <v>1210</v>
      </c>
      <c r="T322" t="s">
        <v>1774</v>
      </c>
      <c r="U322" t="s">
        <v>1774</v>
      </c>
      <c r="V322" t="s">
        <v>1774</v>
      </c>
      <c r="W322" t="s">
        <v>2094</v>
      </c>
      <c r="X322">
        <v>11</v>
      </c>
      <c r="Y322" t="s">
        <v>2974</v>
      </c>
      <c r="Z322" t="s">
        <v>3772</v>
      </c>
      <c r="AA322">
        <v>1.372236374925464</v>
      </c>
      <c r="AB322" t="str">
        <f>HYPERLINK("Melting_Curves/meltCurve_O95810_SDPR.pdf", "Melting_Curves/meltCurve_O95810_SDPR.pdf")</f>
        <v>Melting_Curves/meltCurve_O95810_SDPR.pdf</v>
      </c>
    </row>
    <row r="323" spans="1:28" x14ac:dyDescent="0.25">
      <c r="A323" t="s">
        <v>327</v>
      </c>
      <c r="B323">
        <v>0.92982721775210697</v>
      </c>
      <c r="C323">
        <v>2.6248511407711201</v>
      </c>
      <c r="D323">
        <v>2.8091230296316199</v>
      </c>
      <c r="E323">
        <v>11.438999980242301</v>
      </c>
      <c r="F323">
        <v>8.1351010497061491</v>
      </c>
      <c r="G323">
        <v>7.0410758423345801</v>
      </c>
      <c r="H323">
        <v>2.14407576046862</v>
      </c>
      <c r="I323">
        <v>3.6496079506791799</v>
      </c>
      <c r="J323">
        <v>2.87559134958087</v>
      </c>
      <c r="K323">
        <v>7.3553906633461201</v>
      </c>
      <c r="L323">
        <v>10290.102427088799</v>
      </c>
      <c r="M323">
        <v>250</v>
      </c>
      <c r="O323">
        <v>41.157775195995598</v>
      </c>
      <c r="P323">
        <v>0.759273296322723</v>
      </c>
      <c r="Q323">
        <v>1.5</v>
      </c>
      <c r="R323">
        <v>-1.12597061138932</v>
      </c>
      <c r="S323" t="s">
        <v>1211</v>
      </c>
      <c r="T323" t="s">
        <v>1774</v>
      </c>
      <c r="U323" t="s">
        <v>1774</v>
      </c>
      <c r="V323" t="s">
        <v>1774</v>
      </c>
      <c r="W323" t="s">
        <v>2095</v>
      </c>
      <c r="X323">
        <v>8</v>
      </c>
      <c r="Y323" t="s">
        <v>2975</v>
      </c>
      <c r="Z323" t="s">
        <v>3773</v>
      </c>
      <c r="AA323">
        <v>1.4806218993088669</v>
      </c>
      <c r="AB323" t="str">
        <f>HYPERLINK("Melting_Curves/meltCurve_P00338_LDHA.pdf", "Melting_Curves/meltCurve_P00338_LDHA.pdf")</f>
        <v>Melting_Curves/meltCurve_P00338_LDHA.pdf</v>
      </c>
    </row>
    <row r="324" spans="1:28" x14ac:dyDescent="0.25">
      <c r="A324" t="s">
        <v>328</v>
      </c>
      <c r="B324">
        <v>0.92982721775210697</v>
      </c>
      <c r="C324">
        <v>0.685075150570571</v>
      </c>
      <c r="D324">
        <v>0.48164680162011397</v>
      </c>
      <c r="E324">
        <v>1.5501085509469299</v>
      </c>
      <c r="F324">
        <v>0.96293578339818797</v>
      </c>
      <c r="G324">
        <v>0.91139188058404497</v>
      </c>
      <c r="H324">
        <v>0.81339970447779897</v>
      </c>
      <c r="I324">
        <v>1.5933726861327699</v>
      </c>
      <c r="J324">
        <v>1.1321469940721001</v>
      </c>
      <c r="K324">
        <v>3.2718756182556099</v>
      </c>
      <c r="L324">
        <v>9502.7867181916299</v>
      </c>
      <c r="M324">
        <v>151.82127706210699</v>
      </c>
      <c r="O324">
        <v>62.581052037798003</v>
      </c>
      <c r="P324">
        <v>0.30324920216905599</v>
      </c>
      <c r="Q324">
        <v>1.5</v>
      </c>
      <c r="R324">
        <v>0.29730513609030002</v>
      </c>
      <c r="S324" t="s">
        <v>1212</v>
      </c>
      <c r="T324" t="s">
        <v>1774</v>
      </c>
      <c r="U324" t="s">
        <v>1774</v>
      </c>
      <c r="V324" t="s">
        <v>1774</v>
      </c>
      <c r="W324" t="s">
        <v>2096</v>
      </c>
      <c r="X324">
        <v>5</v>
      </c>
      <c r="Y324" t="s">
        <v>2976</v>
      </c>
      <c r="Z324" t="s">
        <v>3774</v>
      </c>
      <c r="AA324">
        <v>1.123318852903334</v>
      </c>
      <c r="AB324" t="str">
        <f>HYPERLINK("Melting_Curves/meltCurve_P00387_3_CYB5R3.pdf", "Melting_Curves/meltCurve_P00387_3_CYB5R3.pdf")</f>
        <v>Melting_Curves/meltCurve_P00387_3_CYB5R3.pdf</v>
      </c>
    </row>
    <row r="325" spans="1:28" x14ac:dyDescent="0.25">
      <c r="A325" t="s">
        <v>329</v>
      </c>
      <c r="B325">
        <v>0.92982721775210697</v>
      </c>
      <c r="C325">
        <v>1.2686858304672799</v>
      </c>
      <c r="D325">
        <v>0.70297313035072995</v>
      </c>
      <c r="E325">
        <v>2.4833198332781001</v>
      </c>
      <c r="F325">
        <v>1.5048707526513401</v>
      </c>
      <c r="G325">
        <v>1.35257585495475</v>
      </c>
      <c r="H325">
        <v>0.55096080353780097</v>
      </c>
      <c r="I325">
        <v>0.97390112375230398</v>
      </c>
      <c r="J325">
        <v>0.76694663967523202</v>
      </c>
      <c r="K325">
        <v>2.1426719010030002</v>
      </c>
      <c r="L325">
        <v>11950.079460393399</v>
      </c>
      <c r="M325">
        <v>250</v>
      </c>
      <c r="O325">
        <v>47.797259430133401</v>
      </c>
      <c r="P325">
        <v>0.51841336386971903</v>
      </c>
      <c r="Q325">
        <v>1.39645980417509</v>
      </c>
      <c r="R325">
        <v>0.10688042766422</v>
      </c>
      <c r="S325" t="s">
        <v>1213</v>
      </c>
      <c r="T325" t="s">
        <v>1774</v>
      </c>
      <c r="U325" t="s">
        <v>1774</v>
      </c>
      <c r="V325" t="s">
        <v>1774</v>
      </c>
      <c r="W325" t="s">
        <v>2097</v>
      </c>
      <c r="X325">
        <v>2</v>
      </c>
      <c r="Y325" t="s">
        <v>2977</v>
      </c>
      <c r="Z325" t="s">
        <v>3775</v>
      </c>
      <c r="AA325">
        <v>1.2933427961665691</v>
      </c>
      <c r="AB325" t="str">
        <f>HYPERLINK("Melting_Curves/meltCurve_P00390_5_GSR.pdf", "Melting_Curves/meltCurve_P00390_5_GSR.pdf")</f>
        <v>Melting_Curves/meltCurve_P00390_5_GSR.pdf</v>
      </c>
    </row>
    <row r="326" spans="1:28" x14ac:dyDescent="0.25">
      <c r="A326" t="s">
        <v>330</v>
      </c>
      <c r="B326">
        <v>0.92982721775210697</v>
      </c>
      <c r="C326">
        <v>0.982991462569482</v>
      </c>
      <c r="D326">
        <v>0.55278257586376101</v>
      </c>
      <c r="E326">
        <v>1.4886511453865601</v>
      </c>
      <c r="F326">
        <v>1.01985647212428</v>
      </c>
      <c r="G326">
        <v>0.78486204092834699</v>
      </c>
      <c r="H326">
        <v>0.230834673330236</v>
      </c>
      <c r="I326">
        <v>0.47833161947214797</v>
      </c>
      <c r="J326">
        <v>0.38770047322114898</v>
      </c>
      <c r="K326">
        <v>0.79342698944967405</v>
      </c>
      <c r="L326">
        <v>14271.240906311101</v>
      </c>
      <c r="M326">
        <v>250</v>
      </c>
      <c r="N326">
        <v>57.755649550374201</v>
      </c>
      <c r="O326">
        <v>57.081310512839799</v>
      </c>
      <c r="P326">
        <v>-0.57749479844345897</v>
      </c>
      <c r="Q326">
        <v>0.47257344157306802</v>
      </c>
      <c r="R326">
        <v>0.49729024939187699</v>
      </c>
      <c r="S326" t="s">
        <v>1214</v>
      </c>
      <c r="T326" t="s">
        <v>1774</v>
      </c>
      <c r="U326" t="s">
        <v>1774</v>
      </c>
      <c r="V326" t="s">
        <v>1774</v>
      </c>
      <c r="W326" t="s">
        <v>2098</v>
      </c>
      <c r="X326">
        <v>3</v>
      </c>
      <c r="Y326" t="s">
        <v>2978</v>
      </c>
      <c r="Z326" t="s">
        <v>3776</v>
      </c>
      <c r="AA326">
        <v>0.77299506638917359</v>
      </c>
      <c r="AB326" t="str">
        <f>HYPERLINK("Melting_Curves/meltCurve_P00441_SOD1.pdf", "Melting_Curves/meltCurve_P00441_SOD1.pdf")</f>
        <v>Melting_Curves/meltCurve_P00441_SOD1.pdf</v>
      </c>
    </row>
    <row r="327" spans="1:28" x14ac:dyDescent="0.25">
      <c r="A327" t="s">
        <v>331</v>
      </c>
      <c r="B327">
        <v>0.92982721775210697</v>
      </c>
      <c r="C327">
        <v>0.91020146344768504</v>
      </c>
      <c r="D327">
        <v>0.67913856242708903</v>
      </c>
      <c r="E327">
        <v>1.9296358197121799</v>
      </c>
      <c r="F327">
        <v>1.2946613505609801</v>
      </c>
      <c r="G327">
        <v>1.04787358901301</v>
      </c>
      <c r="H327">
        <v>0.25094009904005898</v>
      </c>
      <c r="I327">
        <v>0.38861662460975099</v>
      </c>
      <c r="J327">
        <v>0.28460479299972102</v>
      </c>
      <c r="K327">
        <v>0.85266804091107895</v>
      </c>
      <c r="L327">
        <v>14692.5584139779</v>
      </c>
      <c r="M327">
        <v>250</v>
      </c>
      <c r="N327">
        <v>59.290294439431399</v>
      </c>
      <c r="O327">
        <v>58.766472769674998</v>
      </c>
      <c r="P327">
        <v>-0.59110792067796702</v>
      </c>
      <c r="Q327">
        <v>0.44420276043887602</v>
      </c>
      <c r="R327">
        <v>0.44179995449229598</v>
      </c>
      <c r="S327" t="s">
        <v>1215</v>
      </c>
      <c r="T327" t="s">
        <v>1774</v>
      </c>
      <c r="U327" t="s">
        <v>1774</v>
      </c>
      <c r="V327" t="s">
        <v>1774</v>
      </c>
      <c r="W327" t="s">
        <v>2099</v>
      </c>
      <c r="X327">
        <v>42</v>
      </c>
      <c r="Y327" t="s">
        <v>2745</v>
      </c>
      <c r="Z327" t="s">
        <v>3777</v>
      </c>
      <c r="AA327">
        <v>0.79200822089846723</v>
      </c>
      <c r="AB327" t="str">
        <f>HYPERLINK("Melting_Curves/meltCurve_P00450_CP.pdf", "Melting_Curves/meltCurve_P00450_CP.pdf")</f>
        <v>Melting_Curves/meltCurve_P00450_CP.pdf</v>
      </c>
    </row>
    <row r="328" spans="1:28" x14ac:dyDescent="0.25">
      <c r="A328" t="s">
        <v>332</v>
      </c>
      <c r="B328">
        <v>0.92982721775210697</v>
      </c>
      <c r="C328">
        <v>1.1717883148107699</v>
      </c>
      <c r="D328">
        <v>1.20669215687024</v>
      </c>
      <c r="E328">
        <v>5.1386960276784199</v>
      </c>
      <c r="F328">
        <v>3.2258927716265902</v>
      </c>
      <c r="G328">
        <v>2.7303845270340701</v>
      </c>
      <c r="H328">
        <v>0.77161719415627406</v>
      </c>
      <c r="I328">
        <v>1.3329892074340199</v>
      </c>
      <c r="J328">
        <v>1.0160896230697201</v>
      </c>
      <c r="K328">
        <v>2.8042201214314901</v>
      </c>
      <c r="S328" t="s">
        <v>1216</v>
      </c>
      <c r="T328" t="s">
        <v>1774</v>
      </c>
      <c r="U328" t="s">
        <v>1775</v>
      </c>
      <c r="V328" t="s">
        <v>1774</v>
      </c>
      <c r="W328" t="s">
        <v>2100</v>
      </c>
      <c r="X328">
        <v>12</v>
      </c>
      <c r="Y328" t="s">
        <v>2979</v>
      </c>
      <c r="Z328" t="s">
        <v>3778</v>
      </c>
      <c r="AB328" t="str">
        <f>HYPERLINK("Melting_Curves/meltCurve_P00488_F13A1.pdf", "Melting_Curves/meltCurve_P00488_F13A1.pdf")</f>
        <v>Melting_Curves/meltCurve_P00488_F13A1.pdf</v>
      </c>
    </row>
    <row r="329" spans="1:28" x14ac:dyDescent="0.25">
      <c r="A329" t="s">
        <v>333</v>
      </c>
      <c r="B329">
        <v>0.92982721775210697</v>
      </c>
      <c r="C329">
        <v>2.4468523398957598</v>
      </c>
      <c r="D329">
        <v>2.18190331171665</v>
      </c>
      <c r="E329">
        <v>7.7363427273472896</v>
      </c>
      <c r="F329">
        <v>4.0311923020287397</v>
      </c>
      <c r="G329">
        <v>3.5857060474928999</v>
      </c>
      <c r="H329">
        <v>1.2447927781460799</v>
      </c>
      <c r="I329">
        <v>2.3495967584036301</v>
      </c>
      <c r="J329">
        <v>1.6664696344352099</v>
      </c>
      <c r="K329">
        <v>4.4621951614398201</v>
      </c>
      <c r="L329">
        <v>1.0000000000000001E-5</v>
      </c>
      <c r="M329">
        <v>44.482936366980603</v>
      </c>
      <c r="Q329">
        <v>1.5</v>
      </c>
      <c r="R329">
        <v>-0.67009144147893296</v>
      </c>
      <c r="S329" t="s">
        <v>1217</v>
      </c>
      <c r="T329" t="s">
        <v>1774</v>
      </c>
      <c r="U329" t="s">
        <v>1774</v>
      </c>
      <c r="V329" t="s">
        <v>1774</v>
      </c>
      <c r="W329" t="s">
        <v>2101</v>
      </c>
      <c r="X329">
        <v>3</v>
      </c>
      <c r="Y329" t="s">
        <v>2980</v>
      </c>
      <c r="Z329" t="s">
        <v>3779</v>
      </c>
      <c r="AA329">
        <v>1.5</v>
      </c>
      <c r="AB329" t="str">
        <f>HYPERLINK("Melting_Curves/meltCurve_P00491_PNP.pdf", "Melting_Curves/meltCurve_P00491_PNP.pdf")</f>
        <v>Melting_Curves/meltCurve_P00491_PNP.pdf</v>
      </c>
    </row>
    <row r="330" spans="1:28" x14ac:dyDescent="0.25">
      <c r="A330" t="s">
        <v>334</v>
      </c>
      <c r="B330">
        <v>0.92982721775210697</v>
      </c>
      <c r="C330">
        <v>2.4490928623176198</v>
      </c>
      <c r="D330">
        <v>1.9643581088737601</v>
      </c>
      <c r="E330">
        <v>7.6783798440402302</v>
      </c>
      <c r="F330">
        <v>4.1244838751546604</v>
      </c>
      <c r="G330">
        <v>5.85526414171939</v>
      </c>
      <c r="H330">
        <v>3.3345136749825999</v>
      </c>
      <c r="I330">
        <v>5.9857025973096203</v>
      </c>
      <c r="J330">
        <v>4.4574812152933303</v>
      </c>
      <c r="K330">
        <v>12.1673553388313</v>
      </c>
      <c r="L330">
        <v>1121.1100845257299</v>
      </c>
      <c r="M330">
        <v>40.349039043462298</v>
      </c>
      <c r="Q330">
        <v>1.5</v>
      </c>
      <c r="R330">
        <v>-1.1971343033533399</v>
      </c>
      <c r="S330" t="s">
        <v>1218</v>
      </c>
      <c r="T330" t="s">
        <v>1774</v>
      </c>
      <c r="U330" t="s">
        <v>1774</v>
      </c>
      <c r="V330" t="s">
        <v>1774</v>
      </c>
      <c r="W330" t="s">
        <v>2102</v>
      </c>
      <c r="X330">
        <v>6</v>
      </c>
      <c r="Y330" t="s">
        <v>2981</v>
      </c>
      <c r="Z330" t="s">
        <v>3780</v>
      </c>
      <c r="AA330">
        <v>1.499999885500618</v>
      </c>
      <c r="AB330" t="str">
        <f>HYPERLINK("Melting_Curves/meltCurve_P00558_PGK1.pdf", "Melting_Curves/meltCurve_P00558_PGK1.pdf")</f>
        <v>Melting_Curves/meltCurve_P00558_PGK1.pdf</v>
      </c>
    </row>
    <row r="331" spans="1:28" x14ac:dyDescent="0.25">
      <c r="A331" t="s">
        <v>335</v>
      </c>
      <c r="B331">
        <v>0.92982721775210697</v>
      </c>
      <c r="C331">
        <v>0.86207812665704997</v>
      </c>
      <c r="D331">
        <v>0.95598110811324799</v>
      </c>
      <c r="E331">
        <v>3.8241812862034701</v>
      </c>
      <c r="F331">
        <v>2.1653400740087201</v>
      </c>
      <c r="G331">
        <v>1.9172139066462699</v>
      </c>
      <c r="H331">
        <v>0.38694430864854001</v>
      </c>
      <c r="I331">
        <v>0.63783980455846001</v>
      </c>
      <c r="J331">
        <v>0.62669561501341498</v>
      </c>
      <c r="K331">
        <v>1.48054042103579</v>
      </c>
      <c r="L331">
        <v>11885.915763914199</v>
      </c>
      <c r="M331">
        <v>250</v>
      </c>
      <c r="O331">
        <v>47.540598380223003</v>
      </c>
      <c r="P331">
        <v>0.65733260422536899</v>
      </c>
      <c r="Q331">
        <v>1.5</v>
      </c>
      <c r="R331">
        <v>8.8637149419815001E-2</v>
      </c>
      <c r="S331" t="s">
        <v>1219</v>
      </c>
      <c r="T331" t="s">
        <v>1774</v>
      </c>
      <c r="U331" t="s">
        <v>1774</v>
      </c>
      <c r="V331" t="s">
        <v>1774</v>
      </c>
      <c r="W331" t="s">
        <v>2103</v>
      </c>
      <c r="X331">
        <v>9</v>
      </c>
      <c r="Y331" t="s">
        <v>2982</v>
      </c>
      <c r="Z331" t="s">
        <v>3781</v>
      </c>
      <c r="AA331">
        <v>1.3742305632113601</v>
      </c>
      <c r="AB331" t="str">
        <f>HYPERLINK("Melting_Curves/meltCurve_P00709_LALBA.pdf", "Melting_Curves/meltCurve_P00709_LALBA.pdf")</f>
        <v>Melting_Curves/meltCurve_P00709_LALBA.pdf</v>
      </c>
    </row>
    <row r="332" spans="1:28" x14ac:dyDescent="0.25">
      <c r="A332" t="s">
        <v>336</v>
      </c>
      <c r="B332">
        <v>0.92982721775210697</v>
      </c>
      <c r="C332">
        <v>2.9581075518217901</v>
      </c>
      <c r="D332">
        <v>2.5691359261070299</v>
      </c>
      <c r="E332">
        <v>9.1840081273178793</v>
      </c>
      <c r="F332">
        <v>5.6012495038670602</v>
      </c>
      <c r="G332">
        <v>6.7626338647310904</v>
      </c>
      <c r="H332">
        <v>1.9740900782581701</v>
      </c>
      <c r="I332">
        <v>3.25026223407284</v>
      </c>
      <c r="J332">
        <v>2.4038525415915899</v>
      </c>
      <c r="K332">
        <v>6.8321119408798703</v>
      </c>
      <c r="L332">
        <v>321.95636524593698</v>
      </c>
      <c r="M332">
        <v>32.164341427871697</v>
      </c>
      <c r="Q332">
        <v>1.5</v>
      </c>
      <c r="R332">
        <v>-1.1739598728163101</v>
      </c>
      <c r="S332" t="s">
        <v>1220</v>
      </c>
      <c r="T332" t="s">
        <v>1774</v>
      </c>
      <c r="U332" t="s">
        <v>1774</v>
      </c>
      <c r="V332" t="s">
        <v>1774</v>
      </c>
      <c r="W332" t="s">
        <v>2104</v>
      </c>
      <c r="X332">
        <v>27</v>
      </c>
      <c r="Y332" t="s">
        <v>2983</v>
      </c>
      <c r="Z332" t="s">
        <v>3782</v>
      </c>
      <c r="AA332">
        <v>1.4999999999964431</v>
      </c>
      <c r="AB332" t="str">
        <f>HYPERLINK("Melting_Curves/meltCurve_P00734_F2.pdf", "Melting_Curves/meltCurve_P00734_F2.pdf")</f>
        <v>Melting_Curves/meltCurve_P00734_F2.pdf</v>
      </c>
    </row>
    <row r="333" spans="1:28" x14ac:dyDescent="0.25">
      <c r="A333" t="s">
        <v>337</v>
      </c>
      <c r="B333">
        <v>0.92982721775210697</v>
      </c>
      <c r="C333">
        <v>3.5627412047976801</v>
      </c>
      <c r="D333">
        <v>3.3492255744337598</v>
      </c>
      <c r="E333">
        <v>12.433289981624</v>
      </c>
      <c r="F333">
        <v>8.0812594584365005</v>
      </c>
      <c r="G333">
        <v>6.7466103584086499</v>
      </c>
      <c r="H333">
        <v>1.89071360286503</v>
      </c>
      <c r="I333">
        <v>2.7342952220766299</v>
      </c>
      <c r="J333">
        <v>1.44405660775427</v>
      </c>
      <c r="K333">
        <v>4.6287740757423697</v>
      </c>
      <c r="L333">
        <v>1824.2458938935499</v>
      </c>
      <c r="M333">
        <v>63.002147668883701</v>
      </c>
      <c r="Q333">
        <v>1.5</v>
      </c>
      <c r="R333">
        <v>-0.82511924490217403</v>
      </c>
      <c r="S333" t="s">
        <v>1221</v>
      </c>
      <c r="T333" t="s">
        <v>1774</v>
      </c>
      <c r="U333" t="s">
        <v>1774</v>
      </c>
      <c r="V333" t="s">
        <v>1774</v>
      </c>
      <c r="W333" t="s">
        <v>2105</v>
      </c>
      <c r="X333">
        <v>16</v>
      </c>
      <c r="Y333" t="s">
        <v>2984</v>
      </c>
      <c r="Z333" t="s">
        <v>3783</v>
      </c>
      <c r="AA333">
        <v>1.4999999995735629</v>
      </c>
      <c r="AB333" t="str">
        <f>HYPERLINK("Melting_Curves/meltCurve_P00736_C1R.pdf", "Melting_Curves/meltCurve_P00736_C1R.pdf")</f>
        <v>Melting_Curves/meltCurve_P00736_C1R.pdf</v>
      </c>
    </row>
    <row r="334" spans="1:28" x14ac:dyDescent="0.25">
      <c r="A334" t="s">
        <v>338</v>
      </c>
      <c r="B334">
        <v>0.92982721775210697</v>
      </c>
      <c r="C334">
        <v>1.4906826093404699</v>
      </c>
      <c r="D334">
        <v>1.60462815000905</v>
      </c>
      <c r="E334">
        <v>5.4395917910953004</v>
      </c>
      <c r="F334">
        <v>4.2824687973128501</v>
      </c>
      <c r="G334">
        <v>3.4212876504070602</v>
      </c>
      <c r="H334">
        <v>0.66127479439646697</v>
      </c>
      <c r="I334">
        <v>1.1257854194568599</v>
      </c>
      <c r="J334">
        <v>0.86865051355849998</v>
      </c>
      <c r="K334">
        <v>2.5802393184823802</v>
      </c>
      <c r="L334">
        <v>10554.9662057479</v>
      </c>
      <c r="M334">
        <v>250</v>
      </c>
      <c r="O334">
        <v>42.217163576747701</v>
      </c>
      <c r="P334">
        <v>0.74022027517811695</v>
      </c>
      <c r="Q334">
        <v>1.5</v>
      </c>
      <c r="R334">
        <v>-0.21317368871685199</v>
      </c>
      <c r="S334" t="s">
        <v>1222</v>
      </c>
      <c r="T334" t="s">
        <v>1774</v>
      </c>
      <c r="U334" t="s">
        <v>1774</v>
      </c>
      <c r="V334" t="s">
        <v>1774</v>
      </c>
      <c r="W334" t="s">
        <v>2106</v>
      </c>
      <c r="X334">
        <v>28</v>
      </c>
      <c r="Y334" t="s">
        <v>2985</v>
      </c>
      <c r="Z334" t="s">
        <v>3784</v>
      </c>
      <c r="AA334">
        <v>1.462965202982603</v>
      </c>
      <c r="AB334" t="str">
        <f>HYPERLINK("Melting_Curves/meltCurve_P00738_HP.pdf", "Melting_Curves/meltCurve_P00738_HP.pdf")</f>
        <v>Melting_Curves/meltCurve_P00738_HP.pdf</v>
      </c>
    </row>
    <row r="335" spans="1:28" x14ac:dyDescent="0.25">
      <c r="A335" t="s">
        <v>339</v>
      </c>
      <c r="B335">
        <v>0.92982721775210697</v>
      </c>
      <c r="C335">
        <v>0.82778456841780201</v>
      </c>
      <c r="D335">
        <v>1.8693502426559601</v>
      </c>
      <c r="E335">
        <v>6.6488220356865799</v>
      </c>
      <c r="F335">
        <v>3.9755135020306702</v>
      </c>
      <c r="G335">
        <v>3.1551125617315701</v>
      </c>
      <c r="H335">
        <v>0.86988212040639801</v>
      </c>
      <c r="I335">
        <v>1.3982798241349901</v>
      </c>
      <c r="J335">
        <v>0.93286987608135896</v>
      </c>
      <c r="K335">
        <v>2.6798300011937002</v>
      </c>
      <c r="L335">
        <v>11083.7598119051</v>
      </c>
      <c r="M335">
        <v>250</v>
      </c>
      <c r="O335">
        <v>44.332203160565598</v>
      </c>
      <c r="P335">
        <v>0.70490520562104997</v>
      </c>
      <c r="Q335">
        <v>1.5</v>
      </c>
      <c r="R335">
        <v>-0.19418882959822101</v>
      </c>
      <c r="S335" t="s">
        <v>1223</v>
      </c>
      <c r="T335" t="s">
        <v>1774</v>
      </c>
      <c r="U335" t="s">
        <v>1774</v>
      </c>
      <c r="V335" t="s">
        <v>1774</v>
      </c>
      <c r="W335" t="s">
        <v>2107</v>
      </c>
      <c r="X335">
        <v>19</v>
      </c>
      <c r="Y335" t="s">
        <v>2986</v>
      </c>
      <c r="Z335" t="s">
        <v>3785</v>
      </c>
      <c r="AA335">
        <v>1.427710442221052</v>
      </c>
      <c r="AB335" t="str">
        <f>HYPERLINK("Melting_Curves/meltCurve_P00739_HPR.pdf", "Melting_Curves/meltCurve_P00739_HPR.pdf")</f>
        <v>Melting_Curves/meltCurve_P00739_HPR.pdf</v>
      </c>
    </row>
    <row r="336" spans="1:28" x14ac:dyDescent="0.25">
      <c r="A336" t="s">
        <v>340</v>
      </c>
      <c r="B336">
        <v>0.92982721775210697</v>
      </c>
      <c r="C336">
        <v>2.4831762355160301</v>
      </c>
      <c r="D336">
        <v>2.2813472174698499</v>
      </c>
      <c r="E336">
        <v>8.6441057099464391</v>
      </c>
      <c r="F336">
        <v>5.5387268204893498</v>
      </c>
      <c r="G336">
        <v>5.6667443664147097</v>
      </c>
      <c r="H336">
        <v>1.5554538948450001</v>
      </c>
      <c r="I336">
        <v>2.6061874832860998</v>
      </c>
      <c r="J336">
        <v>1.8607244803846501</v>
      </c>
      <c r="K336">
        <v>5.3240329854999597</v>
      </c>
      <c r="L336">
        <v>1.0000000000000001E-5</v>
      </c>
      <c r="M336">
        <v>55.492367490318998</v>
      </c>
      <c r="Q336">
        <v>1.5</v>
      </c>
      <c r="R336">
        <v>-0.87642698732608404</v>
      </c>
      <c r="S336" t="s">
        <v>1224</v>
      </c>
      <c r="T336" t="s">
        <v>1774</v>
      </c>
      <c r="U336" t="s">
        <v>1774</v>
      </c>
      <c r="V336" t="s">
        <v>1774</v>
      </c>
      <c r="W336" t="s">
        <v>2108</v>
      </c>
      <c r="X336">
        <v>10</v>
      </c>
      <c r="Y336" t="s">
        <v>2987</v>
      </c>
      <c r="Z336" t="s">
        <v>3786</v>
      </c>
      <c r="AA336">
        <v>1.5</v>
      </c>
      <c r="AB336" t="str">
        <f>HYPERLINK("Melting_Curves/meltCurve_P00740_F9.pdf", "Melting_Curves/meltCurve_P00740_F9.pdf")</f>
        <v>Melting_Curves/meltCurve_P00740_F9.pdf</v>
      </c>
    </row>
    <row r="337" spans="1:28" x14ac:dyDescent="0.25">
      <c r="A337" t="s">
        <v>341</v>
      </c>
      <c r="B337">
        <v>0.92982721775210697</v>
      </c>
      <c r="C337">
        <v>1.7259493697530299</v>
      </c>
      <c r="D337">
        <v>1.56168369089252</v>
      </c>
      <c r="E337">
        <v>5.7914162004036802</v>
      </c>
      <c r="F337">
        <v>3.8277548531547798</v>
      </c>
      <c r="G337">
        <v>3.6935557146463398</v>
      </c>
      <c r="H337">
        <v>0.93414854297165095</v>
      </c>
      <c r="I337">
        <v>1.5893202233788</v>
      </c>
      <c r="J337">
        <v>1.1842127060618199</v>
      </c>
      <c r="K337">
        <v>3.2402004171108398</v>
      </c>
      <c r="L337">
        <v>10326.716255482401</v>
      </c>
      <c r="M337">
        <v>250</v>
      </c>
      <c r="O337">
        <v>41.304220007920897</v>
      </c>
      <c r="P337">
        <v>0.75658125931269304</v>
      </c>
      <c r="Q337">
        <v>1.5</v>
      </c>
      <c r="R337">
        <v>-0.36866225616487402</v>
      </c>
      <c r="S337" t="s">
        <v>1225</v>
      </c>
      <c r="T337" t="s">
        <v>1774</v>
      </c>
      <c r="U337" t="s">
        <v>1774</v>
      </c>
      <c r="V337" t="s">
        <v>1774</v>
      </c>
      <c r="W337" t="s">
        <v>2109</v>
      </c>
      <c r="X337">
        <v>12</v>
      </c>
      <c r="Y337" t="s">
        <v>2988</v>
      </c>
      <c r="Z337" t="s">
        <v>3787</v>
      </c>
      <c r="AA337">
        <v>1.478181943191879</v>
      </c>
      <c r="AB337" t="str">
        <f>HYPERLINK("Melting_Curves/meltCurve_P00742_F10.pdf", "Melting_Curves/meltCurve_P00742_F10.pdf")</f>
        <v>Melting_Curves/meltCurve_P00742_F10.pdf</v>
      </c>
    </row>
    <row r="338" spans="1:28" x14ac:dyDescent="0.25">
      <c r="A338" t="s">
        <v>342</v>
      </c>
      <c r="B338">
        <v>0.92982721775210697</v>
      </c>
      <c r="C338">
        <v>3.0018429720770601</v>
      </c>
      <c r="D338">
        <v>2.5705509657493599</v>
      </c>
      <c r="E338">
        <v>8.7054430073834403</v>
      </c>
      <c r="F338">
        <v>7.0397082652917398</v>
      </c>
      <c r="G338">
        <v>6.6422796481071202</v>
      </c>
      <c r="H338">
        <v>1.91128695314204</v>
      </c>
      <c r="I338">
        <v>3.19800241648751</v>
      </c>
      <c r="J338">
        <v>2.2322530099665698</v>
      </c>
      <c r="K338">
        <v>6.5479723450804697</v>
      </c>
      <c r="L338">
        <v>10287.799530664501</v>
      </c>
      <c r="M338">
        <v>250</v>
      </c>
      <c r="O338">
        <v>41.148564693179203</v>
      </c>
      <c r="P338">
        <v>0.75944325762240195</v>
      </c>
      <c r="Q338">
        <v>1.5</v>
      </c>
      <c r="R338">
        <v>-1.1881485876898099</v>
      </c>
      <c r="S338" t="s">
        <v>1226</v>
      </c>
      <c r="T338" t="s">
        <v>1774</v>
      </c>
      <c r="U338" t="s">
        <v>1774</v>
      </c>
      <c r="V338" t="s">
        <v>1774</v>
      </c>
      <c r="W338" t="s">
        <v>2110</v>
      </c>
      <c r="X338">
        <v>36</v>
      </c>
      <c r="Y338" t="s">
        <v>2989</v>
      </c>
      <c r="Z338" t="s">
        <v>3788</v>
      </c>
      <c r="AA338">
        <v>1.4807753255195639</v>
      </c>
      <c r="AB338" t="str">
        <f>HYPERLINK("Melting_Curves/meltCurve_P00747_PLG.pdf", "Melting_Curves/meltCurve_P00747_PLG.pdf")</f>
        <v>Melting_Curves/meltCurve_P00747_PLG.pdf</v>
      </c>
    </row>
    <row r="339" spans="1:28" x14ac:dyDescent="0.25">
      <c r="A339" t="s">
        <v>343</v>
      </c>
      <c r="B339">
        <v>0.92982721775210697</v>
      </c>
      <c r="C339">
        <v>2.80431652162603</v>
      </c>
      <c r="D339">
        <v>2.69909699449203</v>
      </c>
      <c r="E339">
        <v>11.0757898900298</v>
      </c>
      <c r="F339">
        <v>8.0893301401757505</v>
      </c>
      <c r="G339">
        <v>6.6476608209771904</v>
      </c>
      <c r="H339">
        <v>1.58244433821549</v>
      </c>
      <c r="I339">
        <v>2.52339366756302</v>
      </c>
      <c r="J339">
        <v>1.7468943191973001</v>
      </c>
      <c r="K339">
        <v>5.5664340494599998</v>
      </c>
      <c r="L339">
        <v>1.00000000884393E-5</v>
      </c>
      <c r="M339">
        <v>60.2837066315032</v>
      </c>
      <c r="Q339">
        <v>1.5</v>
      </c>
      <c r="R339">
        <v>-0.81712297811671897</v>
      </c>
      <c r="S339" t="s">
        <v>1227</v>
      </c>
      <c r="T339" t="s">
        <v>1774</v>
      </c>
      <c r="U339" t="s">
        <v>1774</v>
      </c>
      <c r="V339" t="s">
        <v>1774</v>
      </c>
      <c r="W339" t="s">
        <v>2111</v>
      </c>
      <c r="X339">
        <v>15</v>
      </c>
      <c r="Y339" t="s">
        <v>2990</v>
      </c>
      <c r="Z339" t="s">
        <v>3789</v>
      </c>
      <c r="AA339">
        <v>1.5</v>
      </c>
      <c r="AB339" t="str">
        <f>HYPERLINK("Melting_Curves/meltCurve_P00748_F12.pdf", "Melting_Curves/meltCurve_P00748_F12.pdf")</f>
        <v>Melting_Curves/meltCurve_P00748_F12.pdf</v>
      </c>
    </row>
    <row r="340" spans="1:28" x14ac:dyDescent="0.25">
      <c r="A340" t="s">
        <v>344</v>
      </c>
      <c r="B340">
        <v>0.92982721775210697</v>
      </c>
      <c r="C340">
        <v>1.9932750491310101</v>
      </c>
      <c r="D340">
        <v>1.67781429553747</v>
      </c>
      <c r="E340">
        <v>5.7679474886392503</v>
      </c>
      <c r="F340">
        <v>3.6153843430652599</v>
      </c>
      <c r="G340">
        <v>3.5087397415189998</v>
      </c>
      <c r="H340">
        <v>1.2728909267773501</v>
      </c>
      <c r="I340">
        <v>1.9444539307461099</v>
      </c>
      <c r="J340">
        <v>1.62228298306653</v>
      </c>
      <c r="K340">
        <v>4.5938592525928001</v>
      </c>
      <c r="L340">
        <v>1112.3092290377899</v>
      </c>
      <c r="M340">
        <v>40.6185673641492</v>
      </c>
      <c r="Q340">
        <v>1.5</v>
      </c>
      <c r="R340">
        <v>-0.62013007375703699</v>
      </c>
      <c r="S340" t="s">
        <v>1228</v>
      </c>
      <c r="T340" t="s">
        <v>1774</v>
      </c>
      <c r="U340" t="s">
        <v>1774</v>
      </c>
      <c r="V340" t="s">
        <v>1774</v>
      </c>
      <c r="W340" t="s">
        <v>2112</v>
      </c>
      <c r="X340">
        <v>4</v>
      </c>
      <c r="Y340" t="s">
        <v>2991</v>
      </c>
      <c r="Z340" t="s">
        <v>3790</v>
      </c>
      <c r="AA340">
        <v>1.4999999292207029</v>
      </c>
      <c r="AB340" t="str">
        <f>HYPERLINK("Melting_Curves/meltCurve_P00918_CA2.pdf", "Melting_Curves/meltCurve_P00918_CA2.pdf")</f>
        <v>Melting_Curves/meltCurve_P00918_CA2.pdf</v>
      </c>
    </row>
    <row r="341" spans="1:28" x14ac:dyDescent="0.25">
      <c r="A341" t="s">
        <v>345</v>
      </c>
      <c r="B341">
        <v>0.92982721775210697</v>
      </c>
      <c r="C341">
        <v>1.4663895646906899</v>
      </c>
      <c r="D341">
        <v>1.26344163472377</v>
      </c>
      <c r="E341">
        <v>4.3707526003761901</v>
      </c>
      <c r="F341">
        <v>3.9376677169583201</v>
      </c>
      <c r="G341">
        <v>3.1496665891212801</v>
      </c>
      <c r="H341">
        <v>0.78194935991746695</v>
      </c>
      <c r="I341">
        <v>1.2559785840854401</v>
      </c>
      <c r="J341">
        <v>0.97605472086217704</v>
      </c>
      <c r="K341">
        <v>2.6505310137938198</v>
      </c>
      <c r="L341">
        <v>10612.1654683336</v>
      </c>
      <c r="M341">
        <v>250</v>
      </c>
      <c r="O341">
        <v>42.445946582285202</v>
      </c>
      <c r="P341">
        <v>0.73623050946207202</v>
      </c>
      <c r="Q341">
        <v>1.5</v>
      </c>
      <c r="R341">
        <v>-0.18751359176298699</v>
      </c>
      <c r="S341" t="s">
        <v>1229</v>
      </c>
      <c r="T341" t="s">
        <v>1774</v>
      </c>
      <c r="U341" t="s">
        <v>1774</v>
      </c>
      <c r="V341" t="s">
        <v>1774</v>
      </c>
      <c r="W341" t="s">
        <v>2113</v>
      </c>
      <c r="X341">
        <v>29</v>
      </c>
      <c r="Y341" t="s">
        <v>2992</v>
      </c>
      <c r="Z341" t="s">
        <v>3791</v>
      </c>
      <c r="AA341">
        <v>1.4591517198444131</v>
      </c>
      <c r="AB341" t="str">
        <f>HYPERLINK("Melting_Curves/meltCurve_P01008_SERPINC1.pdf", "Melting_Curves/meltCurve_P01008_SERPINC1.pdf")</f>
        <v>Melting_Curves/meltCurve_P01008_SERPINC1.pdf</v>
      </c>
    </row>
    <row r="342" spans="1:28" x14ac:dyDescent="0.25">
      <c r="A342" t="s">
        <v>346</v>
      </c>
      <c r="B342">
        <v>0.92982721775210697</v>
      </c>
      <c r="C342">
        <v>0.93669496695542098</v>
      </c>
      <c r="D342">
        <v>1.2481024954183499</v>
      </c>
      <c r="E342">
        <v>3.1495777028751899</v>
      </c>
      <c r="F342">
        <v>1.2917875510846</v>
      </c>
      <c r="G342">
        <v>0.99711845020331802</v>
      </c>
      <c r="H342">
        <v>0.21110971886817301</v>
      </c>
      <c r="I342">
        <v>0.34409652602310697</v>
      </c>
      <c r="J342">
        <v>0.28897174409490101</v>
      </c>
      <c r="K342">
        <v>0.742263040746869</v>
      </c>
      <c r="L342">
        <v>14548.1358207665</v>
      </c>
      <c r="M342">
        <v>250</v>
      </c>
      <c r="N342">
        <v>58.561753168430897</v>
      </c>
      <c r="O342">
        <v>58.188819796139697</v>
      </c>
      <c r="P342">
        <v>-0.64809524760286397</v>
      </c>
      <c r="Q342">
        <v>0.39660964419560601</v>
      </c>
      <c r="R342">
        <v>0.22728454102912399</v>
      </c>
      <c r="S342" t="s">
        <v>1230</v>
      </c>
      <c r="T342" t="s">
        <v>1774</v>
      </c>
      <c r="U342" t="s">
        <v>1774</v>
      </c>
      <c r="V342" t="s">
        <v>1774</v>
      </c>
      <c r="W342" t="s">
        <v>2114</v>
      </c>
      <c r="X342">
        <v>30</v>
      </c>
      <c r="Y342" t="s">
        <v>2993</v>
      </c>
      <c r="Z342" t="s">
        <v>3792</v>
      </c>
      <c r="AA342">
        <v>0.76257810546570459</v>
      </c>
      <c r="AB342" t="str">
        <f>HYPERLINK("Melting_Curves/meltCurve_P01009_SERPINA1.pdf", "Melting_Curves/meltCurve_P01009_SERPINA1.pdf")</f>
        <v>Melting_Curves/meltCurve_P01009_SERPINA1.pdf</v>
      </c>
    </row>
    <row r="343" spans="1:28" x14ac:dyDescent="0.25">
      <c r="A343" t="s">
        <v>347</v>
      </c>
      <c r="B343">
        <v>0.92982721775210697</v>
      </c>
      <c r="C343">
        <v>1.80713554864642</v>
      </c>
      <c r="D343">
        <v>1.6364068414703901</v>
      </c>
      <c r="E343">
        <v>7.5715136452179399</v>
      </c>
      <c r="F343">
        <v>5.20657287334003</v>
      </c>
      <c r="G343">
        <v>4.6600968290956102</v>
      </c>
      <c r="H343">
        <v>0.97026253563216003</v>
      </c>
      <c r="I343">
        <v>1.7234498471264801</v>
      </c>
      <c r="J343">
        <v>1.2593551531831</v>
      </c>
      <c r="K343">
        <v>3.3975868756171099</v>
      </c>
      <c r="L343">
        <v>1.00000000315958E-5</v>
      </c>
      <c r="M343">
        <v>51.748435473940397</v>
      </c>
      <c r="Q343">
        <v>1.5</v>
      </c>
      <c r="R343">
        <v>-0.44611642094077397</v>
      </c>
      <c r="S343" t="s">
        <v>1231</v>
      </c>
      <c r="T343" t="s">
        <v>1774</v>
      </c>
      <c r="U343" t="s">
        <v>1774</v>
      </c>
      <c r="V343" t="s">
        <v>1774</v>
      </c>
      <c r="W343" t="s">
        <v>2115</v>
      </c>
      <c r="X343">
        <v>7</v>
      </c>
      <c r="Y343" t="s">
        <v>2994</v>
      </c>
      <c r="Z343" t="s">
        <v>3793</v>
      </c>
      <c r="AA343">
        <v>1.5</v>
      </c>
      <c r="AB343" t="str">
        <f>HYPERLINK("Melting_Curves/meltCurve_P01019_AGT.pdf", "Melting_Curves/meltCurve_P01019_AGT.pdf")</f>
        <v>Melting_Curves/meltCurve_P01019_AGT.pdf</v>
      </c>
    </row>
    <row r="344" spans="1:28" x14ac:dyDescent="0.25">
      <c r="A344" t="s">
        <v>348</v>
      </c>
      <c r="B344">
        <v>0.92982721775210697</v>
      </c>
      <c r="C344">
        <v>2.8378592760652799</v>
      </c>
      <c r="D344">
        <v>3.1344990949739699</v>
      </c>
      <c r="E344">
        <v>10.8685237017228</v>
      </c>
      <c r="F344">
        <v>6.2936325136442903</v>
      </c>
      <c r="G344">
        <v>5.68968974197373</v>
      </c>
      <c r="H344">
        <v>1.31708038497238</v>
      </c>
      <c r="I344">
        <v>2.05553819050763</v>
      </c>
      <c r="J344">
        <v>1.21328345008001</v>
      </c>
      <c r="K344">
        <v>3.6876277719462398</v>
      </c>
      <c r="L344">
        <v>1289.59514409954</v>
      </c>
      <c r="M344">
        <v>49.2285026600075</v>
      </c>
      <c r="Q344">
        <v>1.5</v>
      </c>
      <c r="R344">
        <v>-0.62186021682952497</v>
      </c>
      <c r="S344" t="s">
        <v>1232</v>
      </c>
      <c r="T344" t="s">
        <v>1774</v>
      </c>
      <c r="U344" t="s">
        <v>1774</v>
      </c>
      <c r="V344" t="s">
        <v>1774</v>
      </c>
      <c r="W344" t="s">
        <v>2116</v>
      </c>
      <c r="X344">
        <v>65</v>
      </c>
      <c r="Y344" t="s">
        <v>2876</v>
      </c>
      <c r="Z344" t="s">
        <v>3794</v>
      </c>
      <c r="AA344">
        <v>1.4999999990746871</v>
      </c>
      <c r="AB344" t="str">
        <f>HYPERLINK("Melting_Curves/meltCurve_P01023_A2M.pdf", "Melting_Curves/meltCurve_P01023_A2M.pdf")</f>
        <v>Melting_Curves/meltCurve_P01023_A2M.pdf</v>
      </c>
    </row>
    <row r="345" spans="1:28" x14ac:dyDescent="0.25">
      <c r="A345" t="s">
        <v>349</v>
      </c>
      <c r="B345">
        <v>0.92982721775210697</v>
      </c>
      <c r="C345">
        <v>3.5481231779967799</v>
      </c>
      <c r="D345">
        <v>3.8665274128601999</v>
      </c>
      <c r="E345">
        <v>13.797674347068901</v>
      </c>
      <c r="F345">
        <v>11.443921405698999</v>
      </c>
      <c r="G345">
        <v>8.8695273959409402</v>
      </c>
      <c r="H345">
        <v>2.0312504554622999</v>
      </c>
      <c r="I345">
        <v>3.26027994727687</v>
      </c>
      <c r="J345">
        <v>2.37433508150606</v>
      </c>
      <c r="K345">
        <v>6.6588796940489496</v>
      </c>
      <c r="L345">
        <v>1.0000000000000001E-5</v>
      </c>
      <c r="M345">
        <v>35.452713415389901</v>
      </c>
      <c r="Q345">
        <v>1.5</v>
      </c>
      <c r="R345">
        <v>-1.0223462396071701</v>
      </c>
      <c r="S345" t="s">
        <v>1233</v>
      </c>
      <c r="T345" t="s">
        <v>1774</v>
      </c>
      <c r="U345" t="s">
        <v>1774</v>
      </c>
      <c r="V345" t="s">
        <v>1774</v>
      </c>
      <c r="W345" t="s">
        <v>2117</v>
      </c>
      <c r="X345">
        <v>106</v>
      </c>
      <c r="Y345" t="s">
        <v>2936</v>
      </c>
      <c r="Z345" t="s">
        <v>3795</v>
      </c>
      <c r="AA345">
        <v>1.5</v>
      </c>
      <c r="AB345" t="str">
        <f>HYPERLINK("Melting_Curves/meltCurve_P01024_C3.pdf", "Melting_Curves/meltCurve_P01024_C3.pdf")</f>
        <v>Melting_Curves/meltCurve_P01024_C3.pdf</v>
      </c>
    </row>
    <row r="346" spans="1:28" x14ac:dyDescent="0.25">
      <c r="A346" t="s">
        <v>350</v>
      </c>
      <c r="B346">
        <v>0.92982721775210697</v>
      </c>
      <c r="C346">
        <v>3.2176948209537999</v>
      </c>
      <c r="D346">
        <v>4.1910753587002896</v>
      </c>
      <c r="E346">
        <v>10.9776842371651</v>
      </c>
      <c r="F346">
        <v>13.494258387577601</v>
      </c>
      <c r="G346">
        <v>8.3337264033365201</v>
      </c>
      <c r="H346">
        <v>2.5391920963858499</v>
      </c>
      <c r="I346">
        <v>3.99374164904444</v>
      </c>
      <c r="J346">
        <v>2.6966204521241601</v>
      </c>
      <c r="K346">
        <v>8.4799297788860795</v>
      </c>
      <c r="L346">
        <v>10285.003964171599</v>
      </c>
      <c r="M346">
        <v>250</v>
      </c>
      <c r="O346">
        <v>41.137383153569402</v>
      </c>
      <c r="P346">
        <v>0.75964968186217297</v>
      </c>
      <c r="Q346">
        <v>1.5</v>
      </c>
      <c r="R346">
        <v>-1.23041550895189</v>
      </c>
      <c r="S346" t="s">
        <v>1234</v>
      </c>
      <c r="T346" t="s">
        <v>1774</v>
      </c>
      <c r="U346" t="s">
        <v>1774</v>
      </c>
      <c r="V346" t="s">
        <v>1774</v>
      </c>
      <c r="W346" t="s">
        <v>2118</v>
      </c>
      <c r="X346">
        <v>49</v>
      </c>
      <c r="Y346" t="s">
        <v>2995</v>
      </c>
      <c r="Z346" t="s">
        <v>3796</v>
      </c>
      <c r="AA346">
        <v>1.4809615662729421</v>
      </c>
      <c r="AB346" t="str">
        <f>HYPERLINK("Melting_Curves/meltCurve_P01031_C5.pdf", "Melting_Curves/meltCurve_P01031_C5.pdf")</f>
        <v>Melting_Curves/meltCurve_P01031_C5.pdf</v>
      </c>
    </row>
    <row r="347" spans="1:28" x14ac:dyDescent="0.25">
      <c r="A347" t="s">
        <v>351</v>
      </c>
      <c r="B347">
        <v>0.92982721775210697</v>
      </c>
      <c r="C347">
        <v>1.5815692669622201</v>
      </c>
      <c r="D347">
        <v>1.27250628813162</v>
      </c>
      <c r="E347">
        <v>5.3324475232451496</v>
      </c>
      <c r="F347">
        <v>3.2451446868942702</v>
      </c>
      <c r="G347">
        <v>3.0282773404538998</v>
      </c>
      <c r="H347">
        <v>0.68510690518420203</v>
      </c>
      <c r="I347">
        <v>1.12658530652141</v>
      </c>
      <c r="J347">
        <v>0.89268435692572701</v>
      </c>
      <c r="K347">
        <v>2.2450822792915002</v>
      </c>
      <c r="L347">
        <v>10347.917140892399</v>
      </c>
      <c r="M347">
        <v>250</v>
      </c>
      <c r="O347">
        <v>41.389017673922702</v>
      </c>
      <c r="P347">
        <v>0.75503117029640898</v>
      </c>
      <c r="Q347">
        <v>1.5</v>
      </c>
      <c r="R347">
        <v>-0.130921609642901</v>
      </c>
      <c r="S347" t="s">
        <v>1235</v>
      </c>
      <c r="T347" t="s">
        <v>1774</v>
      </c>
      <c r="U347" t="s">
        <v>1774</v>
      </c>
      <c r="V347" t="s">
        <v>1774</v>
      </c>
      <c r="W347" t="s">
        <v>2119</v>
      </c>
      <c r="X347">
        <v>6</v>
      </c>
      <c r="Y347" t="s">
        <v>2996</v>
      </c>
      <c r="Z347" t="s">
        <v>3797</v>
      </c>
      <c r="AA347">
        <v>1.476768776213796</v>
      </c>
      <c r="AB347" t="str">
        <f>HYPERLINK("Melting_Curves/meltCurve_P01034_CST3.pdf", "Melting_Curves/meltCurve_P01034_CST3.pdf")</f>
        <v>Melting_Curves/meltCurve_P01034_CST3.pdf</v>
      </c>
    </row>
    <row r="348" spans="1:28" x14ac:dyDescent="0.25">
      <c r="A348" t="s">
        <v>352</v>
      </c>
      <c r="B348">
        <v>0.92982721775210697</v>
      </c>
      <c r="C348">
        <v>1.2558564854015299</v>
      </c>
      <c r="D348">
        <v>0.95018436789369998</v>
      </c>
      <c r="E348">
        <v>3.56679359626051</v>
      </c>
      <c r="F348">
        <v>2.2967524515665998</v>
      </c>
      <c r="G348">
        <v>2.1394786858152401</v>
      </c>
      <c r="H348">
        <v>0.46422874484613502</v>
      </c>
      <c r="I348">
        <v>0.77112925940307198</v>
      </c>
      <c r="J348">
        <v>0.65321236558902296</v>
      </c>
      <c r="K348">
        <v>1.83641538593813</v>
      </c>
      <c r="L348">
        <v>11891.3402231295</v>
      </c>
      <c r="M348">
        <v>250</v>
      </c>
      <c r="O348">
        <v>47.5623170466422</v>
      </c>
      <c r="P348">
        <v>0.65703275179506704</v>
      </c>
      <c r="Q348">
        <v>1.5</v>
      </c>
      <c r="R348">
        <v>7.2586914626587798E-2</v>
      </c>
      <c r="S348" t="s">
        <v>1236</v>
      </c>
      <c r="T348" t="s">
        <v>1774</v>
      </c>
      <c r="U348" t="s">
        <v>1774</v>
      </c>
      <c r="V348" t="s">
        <v>1774</v>
      </c>
      <c r="W348" t="s">
        <v>2120</v>
      </c>
      <c r="X348">
        <v>1</v>
      </c>
      <c r="Y348" t="s">
        <v>2997</v>
      </c>
      <c r="Z348" t="s">
        <v>3798</v>
      </c>
      <c r="AA348">
        <v>1.373868913557323</v>
      </c>
      <c r="AB348" t="str">
        <f>HYPERLINK("Melting_Curves/meltCurve_P01036_CST4.pdf", "Melting_Curves/meltCurve_P01036_CST4.pdf")</f>
        <v>Melting_Curves/meltCurve_P01036_CST4.pdf</v>
      </c>
    </row>
    <row r="349" spans="1:28" x14ac:dyDescent="0.25">
      <c r="A349" t="s">
        <v>353</v>
      </c>
      <c r="B349">
        <v>0.92982721775210697</v>
      </c>
      <c r="C349">
        <v>0.68736232944972497</v>
      </c>
      <c r="D349">
        <v>1.34492660584163</v>
      </c>
      <c r="E349">
        <v>2.1644517953643101</v>
      </c>
      <c r="F349">
        <v>2.5218381154733098</v>
      </c>
      <c r="G349">
        <v>1.1569601312592299</v>
      </c>
      <c r="H349">
        <v>0.46305457696421898</v>
      </c>
      <c r="I349">
        <v>0.55458387935604403</v>
      </c>
      <c r="J349">
        <v>0.41070748097333998</v>
      </c>
      <c r="K349">
        <v>1.366367473191</v>
      </c>
      <c r="L349">
        <v>11126.468524028</v>
      </c>
      <c r="M349">
        <v>250</v>
      </c>
      <c r="O349">
        <v>44.503022384429698</v>
      </c>
      <c r="P349">
        <v>0.34809920814609502</v>
      </c>
      <c r="Q349">
        <v>1.24786348959227</v>
      </c>
      <c r="R349">
        <v>5.0844222094730503E-2</v>
      </c>
      <c r="S349" t="s">
        <v>1237</v>
      </c>
      <c r="T349" t="s">
        <v>1774</v>
      </c>
      <c r="U349" t="s">
        <v>1774</v>
      </c>
      <c r="V349" t="s">
        <v>1774</v>
      </c>
      <c r="W349" t="s">
        <v>2121</v>
      </c>
      <c r="X349">
        <v>23</v>
      </c>
      <c r="Y349" t="s">
        <v>2998</v>
      </c>
      <c r="Z349" t="s">
        <v>3799</v>
      </c>
      <c r="AA349">
        <v>1.2106160737856519</v>
      </c>
      <c r="AB349" t="str">
        <f>HYPERLINK("Melting_Curves/meltCurve_P01042_KNG1.pdf", "Melting_Curves/meltCurve_P01042_KNG1.pdf")</f>
        <v>Melting_Curves/meltCurve_P01042_KNG1.pdf</v>
      </c>
    </row>
    <row r="350" spans="1:28" x14ac:dyDescent="0.25">
      <c r="A350" t="s">
        <v>354</v>
      </c>
      <c r="B350">
        <v>0.92982721775210697</v>
      </c>
      <c r="C350">
        <v>1.05391234168388</v>
      </c>
      <c r="D350">
        <v>0.62240439134498504</v>
      </c>
      <c r="E350">
        <v>1.91684194775814</v>
      </c>
      <c r="F350">
        <v>1.9117922355699499</v>
      </c>
      <c r="G350">
        <v>1.49825772188852</v>
      </c>
      <c r="H350">
        <v>0.83523465202524505</v>
      </c>
      <c r="I350">
        <v>0.70666920360391094</v>
      </c>
      <c r="J350">
        <v>0.55255720731579305</v>
      </c>
      <c r="K350">
        <v>3.49165633840455</v>
      </c>
      <c r="L350">
        <v>11978.714743676899</v>
      </c>
      <c r="M350">
        <v>250</v>
      </c>
      <c r="O350">
        <v>47.911792583353702</v>
      </c>
      <c r="P350">
        <v>0.65224025753320702</v>
      </c>
      <c r="Q350">
        <v>1.5</v>
      </c>
      <c r="R350">
        <v>0.125720623380779</v>
      </c>
      <c r="S350" t="s">
        <v>1238</v>
      </c>
      <c r="T350" t="s">
        <v>1774</v>
      </c>
      <c r="U350" t="s">
        <v>1774</v>
      </c>
      <c r="V350" t="s">
        <v>1774</v>
      </c>
      <c r="W350" t="s">
        <v>2122</v>
      </c>
      <c r="X350">
        <v>23</v>
      </c>
      <c r="Y350" t="s">
        <v>2998</v>
      </c>
      <c r="Z350" t="s">
        <v>3800</v>
      </c>
      <c r="AA350">
        <v>1.3680436388389809</v>
      </c>
      <c r="AB350" t="str">
        <f>HYPERLINK("Melting_Curves/meltCurve_P01042_2_KNG1.pdf", "Melting_Curves/meltCurve_P01042_2_KNG1.pdf")</f>
        <v>Melting_Curves/meltCurve_P01042_2_KNG1.pdf</v>
      </c>
    </row>
    <row r="351" spans="1:28" x14ac:dyDescent="0.25">
      <c r="A351" t="s">
        <v>355</v>
      </c>
      <c r="B351">
        <v>0.92982721775210697</v>
      </c>
      <c r="C351">
        <v>1.24050336449014</v>
      </c>
      <c r="D351">
        <v>0.822103792665138</v>
      </c>
      <c r="E351">
        <v>2.5996793873287198</v>
      </c>
      <c r="F351">
        <v>1.3738059414681401</v>
      </c>
      <c r="G351">
        <v>1.36821026657782</v>
      </c>
      <c r="H351">
        <v>0.83814664948370998</v>
      </c>
      <c r="I351">
        <v>1.47401182167774</v>
      </c>
      <c r="J351">
        <v>1.1068113380467699</v>
      </c>
      <c r="K351">
        <v>3.1391957226398399</v>
      </c>
      <c r="L351">
        <v>11937.2995593751</v>
      </c>
      <c r="M351">
        <v>250</v>
      </c>
      <c r="O351">
        <v>47.746141803670298</v>
      </c>
      <c r="P351">
        <v>0.65450313535634597</v>
      </c>
      <c r="Q351">
        <v>1.5</v>
      </c>
      <c r="R351">
        <v>0.140755759780234</v>
      </c>
      <c r="S351" t="s">
        <v>1239</v>
      </c>
      <c r="T351" t="s">
        <v>1774</v>
      </c>
      <c r="U351" t="s">
        <v>1774</v>
      </c>
      <c r="V351" t="s">
        <v>1774</v>
      </c>
      <c r="W351" t="s">
        <v>2123</v>
      </c>
      <c r="X351">
        <v>3</v>
      </c>
      <c r="Y351" t="s">
        <v>2999</v>
      </c>
      <c r="Z351" t="s">
        <v>3801</v>
      </c>
      <c r="AA351">
        <v>1.370804796491786</v>
      </c>
      <c r="AB351" t="str">
        <f>HYPERLINK("Melting_Curves/meltCurve_P01137_TGFB1.pdf", "Melting_Curves/meltCurve_P01137_TGFB1.pdf")</f>
        <v>Melting_Curves/meltCurve_P01137_TGFB1.pdf</v>
      </c>
    </row>
    <row r="352" spans="1:28" x14ac:dyDescent="0.25">
      <c r="A352" t="s">
        <v>356</v>
      </c>
      <c r="B352">
        <v>0.92982721775210697</v>
      </c>
      <c r="C352">
        <v>0.87295233290162</v>
      </c>
      <c r="D352">
        <v>0.57846010891369004</v>
      </c>
      <c r="E352">
        <v>1.7876079042130799</v>
      </c>
      <c r="F352">
        <v>1.1787655742299901</v>
      </c>
      <c r="G352">
        <v>0.97661738064162396</v>
      </c>
      <c r="H352">
        <v>0.21489161285432201</v>
      </c>
      <c r="I352">
        <v>0.37262277851782499</v>
      </c>
      <c r="J352">
        <v>0.27190531281742297</v>
      </c>
      <c r="K352">
        <v>0.72388907840174199</v>
      </c>
      <c r="L352">
        <v>14433.0890238184</v>
      </c>
      <c r="M352">
        <v>250</v>
      </c>
      <c r="N352">
        <v>58.096869224431998</v>
      </c>
      <c r="O352">
        <v>57.728661623351599</v>
      </c>
      <c r="P352">
        <v>-0.65410846495382402</v>
      </c>
      <c r="Q352">
        <v>0.39582710106234598</v>
      </c>
      <c r="R352">
        <v>0.50381853935800802</v>
      </c>
      <c r="S352" t="s">
        <v>1240</v>
      </c>
      <c r="T352" t="s">
        <v>1774</v>
      </c>
      <c r="U352" t="s">
        <v>1774</v>
      </c>
      <c r="V352" t="s">
        <v>1774</v>
      </c>
      <c r="W352" t="s">
        <v>2124</v>
      </c>
      <c r="X352">
        <v>3</v>
      </c>
      <c r="Y352" t="s">
        <v>3000</v>
      </c>
      <c r="Z352" t="s">
        <v>3802</v>
      </c>
      <c r="AA352">
        <v>0.75300194839230694</v>
      </c>
      <c r="AB352" t="str">
        <f>HYPERLINK("Melting_Curves/meltCurve_P01344_IGF2.pdf", "Melting_Curves/meltCurve_P01344_IGF2.pdf")</f>
        <v>Melting_Curves/meltCurve_P01344_IGF2.pdf</v>
      </c>
    </row>
    <row r="353" spans="1:28" x14ac:dyDescent="0.25">
      <c r="A353" t="s">
        <v>357</v>
      </c>
      <c r="B353">
        <v>0.92982721775210697</v>
      </c>
      <c r="C353">
        <v>1.5733170128970599</v>
      </c>
      <c r="D353">
        <v>1.3105951599555801</v>
      </c>
      <c r="E353">
        <v>4.6627188921782396</v>
      </c>
      <c r="F353">
        <v>2.5798634644121599</v>
      </c>
      <c r="G353">
        <v>2.2399027079965799</v>
      </c>
      <c r="H353">
        <v>0.46613033968074102</v>
      </c>
      <c r="I353">
        <v>0.80023021685839701</v>
      </c>
      <c r="J353">
        <v>0.58967832915626095</v>
      </c>
      <c r="K353">
        <v>1.65372142341772</v>
      </c>
      <c r="L353">
        <v>10350.2716524716</v>
      </c>
      <c r="M353">
        <v>250</v>
      </c>
      <c r="O353">
        <v>41.398436981756497</v>
      </c>
      <c r="P353">
        <v>0.75485941351735397</v>
      </c>
      <c r="Q353">
        <v>1.5</v>
      </c>
      <c r="R353">
        <v>-4.2408301923413399E-4</v>
      </c>
      <c r="S353" t="s">
        <v>1241</v>
      </c>
      <c r="T353" t="s">
        <v>1774</v>
      </c>
      <c r="U353" t="s">
        <v>1774</v>
      </c>
      <c r="V353" t="s">
        <v>1774</v>
      </c>
      <c r="W353" t="s">
        <v>2125</v>
      </c>
      <c r="X353">
        <v>7</v>
      </c>
      <c r="Y353" t="s">
        <v>3001</v>
      </c>
      <c r="Z353" t="s">
        <v>3803</v>
      </c>
      <c r="AA353">
        <v>1.4766118250007989</v>
      </c>
      <c r="AB353" t="str">
        <f>HYPERLINK("Melting_Curves/meltCurve_P01591_IGJ.pdf", "Melting_Curves/meltCurve_P01591_IGJ.pdf")</f>
        <v>Melting_Curves/meltCurve_P01591_IGJ.pdf</v>
      </c>
    </row>
    <row r="354" spans="1:28" x14ac:dyDescent="0.25">
      <c r="A354" t="s">
        <v>358</v>
      </c>
      <c r="B354">
        <v>0.92982721775210697</v>
      </c>
      <c r="C354">
        <v>2.6914657146700298</v>
      </c>
      <c r="D354">
        <v>1.9727488887881699</v>
      </c>
      <c r="E354">
        <v>6.8339236041386702</v>
      </c>
      <c r="F354">
        <v>5.0646564905223901</v>
      </c>
      <c r="G354">
        <v>4.3955639252377203</v>
      </c>
      <c r="H354">
        <v>0.90186286331798904</v>
      </c>
      <c r="I354">
        <v>1.3903199766588801</v>
      </c>
      <c r="J354">
        <v>1.09296539147053</v>
      </c>
      <c r="K354">
        <v>2.6122607425154798</v>
      </c>
      <c r="L354">
        <v>10292.685781898899</v>
      </c>
      <c r="M354">
        <v>250</v>
      </c>
      <c r="O354">
        <v>41.168117434907202</v>
      </c>
      <c r="P354">
        <v>0.75908272623058703</v>
      </c>
      <c r="Q354">
        <v>1.5</v>
      </c>
      <c r="R354">
        <v>-0.44395701200885901</v>
      </c>
      <c r="S354" t="s">
        <v>1242</v>
      </c>
      <c r="T354" t="s">
        <v>1774</v>
      </c>
      <c r="U354" t="s">
        <v>1774</v>
      </c>
      <c r="V354" t="s">
        <v>1774</v>
      </c>
      <c r="W354" t="s">
        <v>2126</v>
      </c>
      <c r="X354">
        <v>2</v>
      </c>
      <c r="Z354" t="s">
        <v>3804</v>
      </c>
      <c r="AA354">
        <v>1.480449780861151</v>
      </c>
      <c r="AB354" t="str">
        <f>HYPERLINK("Melting_Curves/meltCurve_P01593_.pdf", "Melting_Curves/meltCurve_P01593_.pdf")</f>
        <v>Melting_Curves/meltCurve_P01593_.pdf</v>
      </c>
    </row>
    <row r="355" spans="1:28" x14ac:dyDescent="0.25">
      <c r="A355" t="s">
        <v>359</v>
      </c>
      <c r="B355">
        <v>0.92982721775210697</v>
      </c>
      <c r="C355">
        <v>1.51804215613324</v>
      </c>
      <c r="D355">
        <v>1.0673214469143599</v>
      </c>
      <c r="E355">
        <v>3.50611811277957</v>
      </c>
      <c r="F355">
        <v>2.0606065317788702</v>
      </c>
      <c r="G355">
        <v>1.7685996935708901</v>
      </c>
      <c r="H355">
        <v>0.40697030658435102</v>
      </c>
      <c r="I355">
        <v>0.66898393942347001</v>
      </c>
      <c r="J355">
        <v>0.474736984152616</v>
      </c>
      <c r="K355">
        <v>1.27960009498021</v>
      </c>
      <c r="L355">
        <v>938.71636313605802</v>
      </c>
      <c r="M355">
        <v>14.5167781176491</v>
      </c>
      <c r="O355">
        <v>63.474309262940103</v>
      </c>
      <c r="P355">
        <v>-1.20121303105005E-2</v>
      </c>
      <c r="Q355">
        <v>0.78993296954233605</v>
      </c>
      <c r="R355">
        <v>-0.16760984507255899</v>
      </c>
      <c r="S355" t="s">
        <v>1243</v>
      </c>
      <c r="T355" t="s">
        <v>1774</v>
      </c>
      <c r="U355" t="s">
        <v>1774</v>
      </c>
      <c r="V355" t="s">
        <v>1774</v>
      </c>
      <c r="W355" t="s">
        <v>2127</v>
      </c>
      <c r="X355">
        <v>2</v>
      </c>
      <c r="Z355" t="s">
        <v>3805</v>
      </c>
      <c r="AA355">
        <v>0.95755834357635305</v>
      </c>
      <c r="AB355" t="str">
        <f>HYPERLINK("Melting_Curves/meltCurve_P01594_.pdf", "Melting_Curves/meltCurve_P01594_.pdf")</f>
        <v>Melting_Curves/meltCurve_P01594_.pdf</v>
      </c>
    </row>
    <row r="356" spans="1:28" x14ac:dyDescent="0.25">
      <c r="A356" t="s">
        <v>360</v>
      </c>
      <c r="B356">
        <v>0.92982721775210697</v>
      </c>
      <c r="C356">
        <v>1.5900029045936701</v>
      </c>
      <c r="D356">
        <v>0.99592726609767801</v>
      </c>
      <c r="E356">
        <v>3.6190742567279099</v>
      </c>
      <c r="F356">
        <v>2.0583078247910298</v>
      </c>
      <c r="G356">
        <v>2.2025669587952699</v>
      </c>
      <c r="H356">
        <v>0.42048481205316002</v>
      </c>
      <c r="I356">
        <v>0.53791952869370996</v>
      </c>
      <c r="J356">
        <v>0.49402674080963199</v>
      </c>
      <c r="K356">
        <v>1.44476937109312</v>
      </c>
      <c r="L356">
        <v>15000</v>
      </c>
      <c r="M356">
        <v>216.32036382024401</v>
      </c>
      <c r="O356">
        <v>69.335668025412104</v>
      </c>
      <c r="P356">
        <v>0.38998749738907501</v>
      </c>
      <c r="Q356">
        <v>1.5</v>
      </c>
      <c r="R356">
        <v>-0.184063623983344</v>
      </c>
      <c r="S356" t="s">
        <v>1244</v>
      </c>
      <c r="T356" t="s">
        <v>1774</v>
      </c>
      <c r="U356" t="s">
        <v>1774</v>
      </c>
      <c r="V356" t="s">
        <v>1774</v>
      </c>
      <c r="W356" t="s">
        <v>2128</v>
      </c>
      <c r="X356">
        <v>2</v>
      </c>
      <c r="Z356" t="s">
        <v>3806</v>
      </c>
      <c r="AA356">
        <v>1.0115675056654061</v>
      </c>
      <c r="AB356" t="str">
        <f>HYPERLINK("Melting_Curves/meltCurve_P01596_.pdf", "Melting_Curves/meltCurve_P01596_.pdf")</f>
        <v>Melting_Curves/meltCurve_P01596_.pdf</v>
      </c>
    </row>
    <row r="357" spans="1:28" x14ac:dyDescent="0.25">
      <c r="A357" t="s">
        <v>361</v>
      </c>
      <c r="B357">
        <v>0.92982721775210697</v>
      </c>
      <c r="C357">
        <v>1.8903690968272799</v>
      </c>
      <c r="D357">
        <v>1.3825332436200199</v>
      </c>
      <c r="E357">
        <v>4.4171574981722301</v>
      </c>
      <c r="F357">
        <v>2.7630320284002599</v>
      </c>
      <c r="G357">
        <v>2.2074407582792501</v>
      </c>
      <c r="H357">
        <v>0.52516768764632804</v>
      </c>
      <c r="I357">
        <v>0.83888699584970305</v>
      </c>
      <c r="J357">
        <v>0.60919191818895302</v>
      </c>
      <c r="K357">
        <v>1.6341475005953701</v>
      </c>
      <c r="L357">
        <v>10315.8241248102</v>
      </c>
      <c r="M357">
        <v>250</v>
      </c>
      <c r="O357">
        <v>41.2606559130964</v>
      </c>
      <c r="P357">
        <v>0.75738010795893296</v>
      </c>
      <c r="Q357">
        <v>1.5</v>
      </c>
      <c r="R357">
        <v>-1.27134553610908E-2</v>
      </c>
      <c r="S357" t="s">
        <v>1245</v>
      </c>
      <c r="T357" t="s">
        <v>1774</v>
      </c>
      <c r="U357" t="s">
        <v>1774</v>
      </c>
      <c r="V357" t="s">
        <v>1774</v>
      </c>
      <c r="W357" t="s">
        <v>2129</v>
      </c>
      <c r="X357">
        <v>2</v>
      </c>
      <c r="Z357" t="s">
        <v>3807</v>
      </c>
      <c r="AA357">
        <v>1.4789078950778449</v>
      </c>
      <c r="AB357" t="str">
        <f>HYPERLINK("Melting_Curves/meltCurve_P01598_.pdf", "Melting_Curves/meltCurve_P01598_.pdf")</f>
        <v>Melting_Curves/meltCurve_P01598_.pdf</v>
      </c>
    </row>
    <row r="358" spans="1:28" x14ac:dyDescent="0.25">
      <c r="A358" t="s">
        <v>362</v>
      </c>
      <c r="B358">
        <v>0.92982721775210697</v>
      </c>
      <c r="C358">
        <v>1.7789473608900701</v>
      </c>
      <c r="D358">
        <v>1.4346096734998299</v>
      </c>
      <c r="E358">
        <v>4.6130888353029604</v>
      </c>
      <c r="F358">
        <v>2.9748568977615202</v>
      </c>
      <c r="G358">
        <v>2.3329934938227601</v>
      </c>
      <c r="H358">
        <v>0.57682423210752598</v>
      </c>
      <c r="I358">
        <v>0.98762432781514697</v>
      </c>
      <c r="J358">
        <v>0.65056166231789303</v>
      </c>
      <c r="K358">
        <v>1.6042611016788699</v>
      </c>
      <c r="L358">
        <v>10322.723635384</v>
      </c>
      <c r="M358">
        <v>250</v>
      </c>
      <c r="O358">
        <v>41.288267302005004</v>
      </c>
      <c r="P358">
        <v>0.75687388803392497</v>
      </c>
      <c r="Q358">
        <v>1.5</v>
      </c>
      <c r="R358">
        <v>-3.6571173353878501E-2</v>
      </c>
      <c r="S358" t="s">
        <v>1246</v>
      </c>
      <c r="T358" t="s">
        <v>1774</v>
      </c>
      <c r="U358" t="s">
        <v>1774</v>
      </c>
      <c r="V358" t="s">
        <v>1774</v>
      </c>
      <c r="W358" t="s">
        <v>2130</v>
      </c>
      <c r="X358">
        <v>1</v>
      </c>
      <c r="Z358" t="s">
        <v>3808</v>
      </c>
      <c r="AA358">
        <v>1.4784480553078929</v>
      </c>
      <c r="AB358" t="str">
        <f>HYPERLINK("Melting_Curves/meltCurve_P01601_.pdf", "Melting_Curves/meltCurve_P01601_.pdf")</f>
        <v>Melting_Curves/meltCurve_P01601_.pdf</v>
      </c>
    </row>
    <row r="359" spans="1:28" x14ac:dyDescent="0.25">
      <c r="A359" t="s">
        <v>363</v>
      </c>
      <c r="B359">
        <v>0.92982721775210697</v>
      </c>
      <c r="C359">
        <v>1.7690408239037101</v>
      </c>
      <c r="D359">
        <v>1.24456797520347</v>
      </c>
      <c r="E359">
        <v>4.5216151452997604</v>
      </c>
      <c r="F359">
        <v>2.52827831982425</v>
      </c>
      <c r="G359">
        <v>2.4592574275905399</v>
      </c>
      <c r="H359">
        <v>0.52785972988627405</v>
      </c>
      <c r="I359">
        <v>0.86659043547257997</v>
      </c>
      <c r="J359">
        <v>0.70625534558595804</v>
      </c>
      <c r="K359">
        <v>1.58571771437237</v>
      </c>
      <c r="L359">
        <v>982.03149541351399</v>
      </c>
      <c r="M359">
        <v>2.0802372169762902</v>
      </c>
      <c r="Q359">
        <v>1.3065869789434399</v>
      </c>
      <c r="R359">
        <v>-0.38915258450033102</v>
      </c>
      <c r="S359" t="s">
        <v>1247</v>
      </c>
      <c r="T359" t="s">
        <v>1774</v>
      </c>
      <c r="U359" t="s">
        <v>1774</v>
      </c>
      <c r="V359" t="s">
        <v>1774</v>
      </c>
      <c r="W359" t="s">
        <v>2131</v>
      </c>
      <c r="X359">
        <v>1</v>
      </c>
      <c r="Y359" t="s">
        <v>3002</v>
      </c>
      <c r="Z359" t="s">
        <v>3809</v>
      </c>
      <c r="AA359">
        <v>1.000000290666974</v>
      </c>
      <c r="AB359" t="str">
        <f>HYPERLINK("Melting_Curves/meltCurve_P01602_IGKV1_5.pdf", "Melting_Curves/meltCurve_P01602_IGKV1_5.pdf")</f>
        <v>Melting_Curves/meltCurve_P01602_IGKV1_5.pdf</v>
      </c>
    </row>
    <row r="360" spans="1:28" x14ac:dyDescent="0.25">
      <c r="A360" t="s">
        <v>364</v>
      </c>
      <c r="B360">
        <v>0.92982721775210697</v>
      </c>
      <c r="C360">
        <v>3.6915305773674301</v>
      </c>
      <c r="D360">
        <v>2.6612099434629801</v>
      </c>
      <c r="E360">
        <v>10.244425771405799</v>
      </c>
      <c r="F360">
        <v>8.0671288145801494</v>
      </c>
      <c r="G360">
        <v>6.69929169441445</v>
      </c>
      <c r="H360">
        <v>1.7453811949048099</v>
      </c>
      <c r="I360">
        <v>2.6611661745733302</v>
      </c>
      <c r="J360">
        <v>2.0440790958546202</v>
      </c>
      <c r="K360">
        <v>5.2977095964258902</v>
      </c>
      <c r="S360" t="s">
        <v>1248</v>
      </c>
      <c r="T360" t="s">
        <v>1774</v>
      </c>
      <c r="U360" t="s">
        <v>1775</v>
      </c>
      <c r="V360" t="s">
        <v>1774</v>
      </c>
      <c r="W360" t="s">
        <v>2132</v>
      </c>
      <c r="X360">
        <v>2</v>
      </c>
      <c r="Z360" t="s">
        <v>3810</v>
      </c>
      <c r="AB360" t="str">
        <f>HYPERLINK("Melting_Curves/meltCurve_P01603_.pdf", "Melting_Curves/meltCurve_P01603_.pdf")</f>
        <v>Melting_Curves/meltCurve_P01603_.pdf</v>
      </c>
    </row>
    <row r="361" spans="1:28" x14ac:dyDescent="0.25">
      <c r="A361" t="s">
        <v>365</v>
      </c>
      <c r="B361">
        <v>0.92982721775210697</v>
      </c>
      <c r="C361">
        <v>1.6984150667523099</v>
      </c>
      <c r="D361">
        <v>1.25152783611467</v>
      </c>
      <c r="E361">
        <v>4.0123893441702903</v>
      </c>
      <c r="F361">
        <v>2.3794429764023199</v>
      </c>
      <c r="G361">
        <v>2.0589047370830702</v>
      </c>
      <c r="H361">
        <v>0.49102615625348101</v>
      </c>
      <c r="I361">
        <v>0.76449733685770405</v>
      </c>
      <c r="J361">
        <v>0.55550669163712196</v>
      </c>
      <c r="K361">
        <v>1.51998505994779</v>
      </c>
      <c r="L361">
        <v>15000</v>
      </c>
      <c r="M361">
        <v>217.77947350674</v>
      </c>
      <c r="O361">
        <v>68.871206686672096</v>
      </c>
      <c r="P361">
        <v>0.39526582473691702</v>
      </c>
      <c r="Q361">
        <v>1.5</v>
      </c>
      <c r="R361">
        <v>-0.28705614921717498</v>
      </c>
      <c r="S361" t="s">
        <v>1249</v>
      </c>
      <c r="T361" t="s">
        <v>1774</v>
      </c>
      <c r="U361" t="s">
        <v>1774</v>
      </c>
      <c r="V361" t="s">
        <v>1774</v>
      </c>
      <c r="W361" t="s">
        <v>2133</v>
      </c>
      <c r="X361">
        <v>2</v>
      </c>
      <c r="Z361" t="s">
        <v>3811</v>
      </c>
      <c r="AA361">
        <v>1.018801297900261</v>
      </c>
      <c r="AB361" t="str">
        <f>HYPERLINK("Melting_Curves/meltCurve_P01605_.pdf", "Melting_Curves/meltCurve_P01605_.pdf")</f>
        <v>Melting_Curves/meltCurve_P01605_.pdf</v>
      </c>
    </row>
    <row r="362" spans="1:28" x14ac:dyDescent="0.25">
      <c r="A362" t="s">
        <v>366</v>
      </c>
      <c r="B362">
        <v>0.92982721775210697</v>
      </c>
      <c r="C362">
        <v>0.433629777114865</v>
      </c>
      <c r="D362">
        <v>1.20974188977649</v>
      </c>
      <c r="E362">
        <v>3.3691143530101999</v>
      </c>
      <c r="F362">
        <v>2.0504092911904199</v>
      </c>
      <c r="G362">
        <v>1.70218644926393</v>
      </c>
      <c r="H362">
        <v>0.341789274506684</v>
      </c>
      <c r="I362">
        <v>0.54078068392658096</v>
      </c>
      <c r="J362">
        <v>0.44483333925757701</v>
      </c>
      <c r="K362">
        <v>1.03062175534963</v>
      </c>
      <c r="L362">
        <v>2676.0161589071099</v>
      </c>
      <c r="M362">
        <v>44.757884759586403</v>
      </c>
      <c r="O362">
        <v>59.669725907202697</v>
      </c>
      <c r="P362">
        <v>-7.4325757574731602E-2</v>
      </c>
      <c r="Q362">
        <v>0.60364601661775097</v>
      </c>
      <c r="R362">
        <v>1.4046804701576401E-2</v>
      </c>
      <c r="S362" t="s">
        <v>1250</v>
      </c>
      <c r="T362" t="s">
        <v>1774</v>
      </c>
      <c r="U362" t="s">
        <v>1774</v>
      </c>
      <c r="V362" t="s">
        <v>1774</v>
      </c>
      <c r="W362" t="s">
        <v>2134</v>
      </c>
      <c r="X362">
        <v>2</v>
      </c>
      <c r="Z362" t="s">
        <v>3812</v>
      </c>
      <c r="AA362">
        <v>0.86635949362238263</v>
      </c>
      <c r="AB362" t="str">
        <f>HYPERLINK("Melting_Curves/meltCurve_P01608_.pdf", "Melting_Curves/meltCurve_P01608_.pdf")</f>
        <v>Melting_Curves/meltCurve_P01608_.pdf</v>
      </c>
    </row>
    <row r="363" spans="1:28" x14ac:dyDescent="0.25">
      <c r="A363" t="s">
        <v>367</v>
      </c>
      <c r="B363">
        <v>0.92982721775210697</v>
      </c>
      <c r="C363">
        <v>1.4236398907913299</v>
      </c>
      <c r="D363">
        <v>0.70401895065255704</v>
      </c>
      <c r="E363">
        <v>1.8838225811674201</v>
      </c>
      <c r="F363">
        <v>0.805986048876835</v>
      </c>
      <c r="G363">
        <v>0.56552774231632796</v>
      </c>
      <c r="H363">
        <v>0.154312386546751</v>
      </c>
      <c r="I363">
        <v>0.220656645354883</v>
      </c>
      <c r="J363">
        <v>0.20213975832320799</v>
      </c>
      <c r="K363">
        <v>0.63694695868385798</v>
      </c>
      <c r="L363">
        <v>2637.9875827903302</v>
      </c>
      <c r="M363">
        <v>47.087269277689003</v>
      </c>
      <c r="N363">
        <v>57.175431471046203</v>
      </c>
      <c r="O363">
        <v>55.922609647414198</v>
      </c>
      <c r="P363">
        <v>-0.146004997953319</v>
      </c>
      <c r="Q363">
        <v>0.30639673527673</v>
      </c>
      <c r="R363">
        <v>0.55147432555002796</v>
      </c>
      <c r="S363" t="s">
        <v>1251</v>
      </c>
      <c r="T363" t="s">
        <v>1774</v>
      </c>
      <c r="U363" t="s">
        <v>1774</v>
      </c>
      <c r="V363" t="s">
        <v>1774</v>
      </c>
      <c r="W363" t="s">
        <v>2135</v>
      </c>
      <c r="X363">
        <v>2</v>
      </c>
      <c r="Z363" t="s">
        <v>3813</v>
      </c>
      <c r="AA363">
        <v>0.67878912776636491</v>
      </c>
      <c r="AB363" t="str">
        <f>HYPERLINK("Melting_Curves/meltCurve_P01609_.pdf", "Melting_Curves/meltCurve_P01609_.pdf")</f>
        <v>Melting_Curves/meltCurve_P01609_.pdf</v>
      </c>
    </row>
    <row r="364" spans="1:28" x14ac:dyDescent="0.25">
      <c r="A364" t="s">
        <v>368</v>
      </c>
      <c r="B364">
        <v>0.92982721775210697</v>
      </c>
      <c r="C364">
        <v>2.51424385334079</v>
      </c>
      <c r="D364">
        <v>1.9897789446816501</v>
      </c>
      <c r="E364">
        <v>6.3905450788060696</v>
      </c>
      <c r="F364">
        <v>3.3958168220195799</v>
      </c>
      <c r="G364">
        <v>2.3929190799576001</v>
      </c>
      <c r="H364">
        <v>0.71766175223940998</v>
      </c>
      <c r="I364">
        <v>1.22079682560016</v>
      </c>
      <c r="J364">
        <v>0.75762836365670005</v>
      </c>
      <c r="K364">
        <v>2.0848027286883899</v>
      </c>
      <c r="L364">
        <v>1.0676101221566699E-2</v>
      </c>
      <c r="M364">
        <v>14.9176751000058</v>
      </c>
      <c r="Q364">
        <v>1.5</v>
      </c>
      <c r="R364">
        <v>-0.210125811895222</v>
      </c>
      <c r="S364" t="s">
        <v>1252</v>
      </c>
      <c r="T364" t="s">
        <v>1774</v>
      </c>
      <c r="U364" t="s">
        <v>1774</v>
      </c>
      <c r="V364" t="s">
        <v>1774</v>
      </c>
      <c r="W364" t="s">
        <v>2136</v>
      </c>
      <c r="X364">
        <v>2</v>
      </c>
      <c r="Z364" t="s">
        <v>3814</v>
      </c>
      <c r="AA364">
        <v>1.499999833891303</v>
      </c>
      <c r="AB364" t="str">
        <f>HYPERLINK("Melting_Curves/meltCurve_P01610_.pdf", "Melting_Curves/meltCurve_P01610_.pdf")</f>
        <v>Melting_Curves/meltCurve_P01610_.pdf</v>
      </c>
    </row>
    <row r="365" spans="1:28" x14ac:dyDescent="0.25">
      <c r="A365" t="s">
        <v>369</v>
      </c>
      <c r="B365">
        <v>0.92982721775210697</v>
      </c>
      <c r="C365">
        <v>1.7886863598854701</v>
      </c>
      <c r="D365">
        <v>1.3255090145333801</v>
      </c>
      <c r="E365">
        <v>4.1744294217784903</v>
      </c>
      <c r="F365">
        <v>2.5272761170976499</v>
      </c>
      <c r="G365">
        <v>2.09874489094828</v>
      </c>
      <c r="H365">
        <v>0.49998541672824598</v>
      </c>
      <c r="I365">
        <v>0.79427519963968596</v>
      </c>
      <c r="J365">
        <v>0.57554827040154599</v>
      </c>
      <c r="K365">
        <v>1.54381723506743</v>
      </c>
      <c r="L365">
        <v>10321.817098330201</v>
      </c>
      <c r="M365">
        <v>250</v>
      </c>
      <c r="O365">
        <v>41.284627256446797</v>
      </c>
      <c r="P365">
        <v>0.756940363778696</v>
      </c>
      <c r="Q365">
        <v>1.5</v>
      </c>
      <c r="R365">
        <v>1.44484150976003E-2</v>
      </c>
      <c r="S365" t="s">
        <v>1253</v>
      </c>
      <c r="T365" t="s">
        <v>1774</v>
      </c>
      <c r="U365" t="s">
        <v>1774</v>
      </c>
      <c r="V365" t="s">
        <v>1774</v>
      </c>
      <c r="W365" t="s">
        <v>2137</v>
      </c>
      <c r="X365">
        <v>2</v>
      </c>
      <c r="Z365" t="s">
        <v>3815</v>
      </c>
      <c r="AA365">
        <v>1.4785084758130029</v>
      </c>
      <c r="AB365" t="str">
        <f>HYPERLINK("Melting_Curves/meltCurve_P01611_.pdf", "Melting_Curves/meltCurve_P01611_.pdf")</f>
        <v>Melting_Curves/meltCurve_P01611_.pdf</v>
      </c>
    </row>
    <row r="366" spans="1:28" x14ac:dyDescent="0.25">
      <c r="A366" t="s">
        <v>370</v>
      </c>
      <c r="B366">
        <v>0.92982721775210697</v>
      </c>
      <c r="C366">
        <v>1.5265944391411099</v>
      </c>
      <c r="D366">
        <v>1.0967217023004701</v>
      </c>
      <c r="E366">
        <v>3.5538774921501202</v>
      </c>
      <c r="F366">
        <v>2.09139940177907</v>
      </c>
      <c r="G366">
        <v>1.7214222546568301</v>
      </c>
      <c r="H366">
        <v>0.41069814899112</v>
      </c>
      <c r="I366">
        <v>0.68308859930848098</v>
      </c>
      <c r="J366">
        <v>0.46573998138862599</v>
      </c>
      <c r="K366">
        <v>1.25445223966577</v>
      </c>
      <c r="L366">
        <v>10342.727841564099</v>
      </c>
      <c r="M366">
        <v>250</v>
      </c>
      <c r="O366">
        <v>41.368263939646702</v>
      </c>
      <c r="P366">
        <v>0.63857726169797502</v>
      </c>
      <c r="Q366">
        <v>1.42266932244782</v>
      </c>
      <c r="R366">
        <v>2.6945110188126301E-2</v>
      </c>
      <c r="S366" t="s">
        <v>1254</v>
      </c>
      <c r="T366" t="s">
        <v>1774</v>
      </c>
      <c r="U366" t="s">
        <v>1774</v>
      </c>
      <c r="V366" t="s">
        <v>1774</v>
      </c>
      <c r="W366" t="s">
        <v>2138</v>
      </c>
      <c r="X366">
        <v>2</v>
      </c>
      <c r="Z366" t="s">
        <v>3816</v>
      </c>
      <c r="AA366">
        <v>1.403323484109666</v>
      </c>
      <c r="AB366" t="str">
        <f>HYPERLINK("Melting_Curves/meltCurve_P01612_.pdf", "Melting_Curves/meltCurve_P01612_.pdf")</f>
        <v>Melting_Curves/meltCurve_P01612_.pdf</v>
      </c>
    </row>
    <row r="367" spans="1:28" x14ac:dyDescent="0.25">
      <c r="A367" t="s">
        <v>371</v>
      </c>
      <c r="B367">
        <v>0.92982721775210697</v>
      </c>
      <c r="C367">
        <v>1.70201335402363</v>
      </c>
      <c r="D367">
        <v>1.32200355730112</v>
      </c>
      <c r="E367">
        <v>4.47536546870779</v>
      </c>
      <c r="F367">
        <v>2.69147087186303</v>
      </c>
      <c r="G367">
        <v>2.32868884464864</v>
      </c>
      <c r="H367">
        <v>0.51620222853852804</v>
      </c>
      <c r="I367">
        <v>0.84916186505798197</v>
      </c>
      <c r="J367">
        <v>0.64997803982243496</v>
      </c>
      <c r="K367">
        <v>1.60962251661942</v>
      </c>
      <c r="L367">
        <v>1602.71809125652</v>
      </c>
      <c r="M367">
        <v>75.711059129630996</v>
      </c>
      <c r="Q367">
        <v>1.5</v>
      </c>
      <c r="R367">
        <v>-3.2965970729860003E-2</v>
      </c>
      <c r="S367" t="s">
        <v>1255</v>
      </c>
      <c r="T367" t="s">
        <v>1774</v>
      </c>
      <c r="U367" t="s">
        <v>1774</v>
      </c>
      <c r="V367" t="s">
        <v>1774</v>
      </c>
      <c r="W367" t="s">
        <v>2139</v>
      </c>
      <c r="X367">
        <v>2</v>
      </c>
      <c r="Z367" t="s">
        <v>3817</v>
      </c>
      <c r="AA367">
        <v>1.5</v>
      </c>
      <c r="AB367" t="str">
        <f>HYPERLINK("Melting_Curves/meltCurve_P01613_.pdf", "Melting_Curves/meltCurve_P01613_.pdf")</f>
        <v>Melting_Curves/meltCurve_P01613_.pdf</v>
      </c>
    </row>
    <row r="368" spans="1:28" x14ac:dyDescent="0.25">
      <c r="A368" t="s">
        <v>372</v>
      </c>
      <c r="B368">
        <v>0.92982721775210697</v>
      </c>
      <c r="C368">
        <v>1.5524663895364199</v>
      </c>
      <c r="D368">
        <v>1.2617497029517599</v>
      </c>
      <c r="E368">
        <v>3.8144002299767901</v>
      </c>
      <c r="F368">
        <v>2.5074426557935698</v>
      </c>
      <c r="G368">
        <v>1.80134960719457</v>
      </c>
      <c r="H368">
        <v>0.38010682657408301</v>
      </c>
      <c r="I368">
        <v>0.61346033313001902</v>
      </c>
      <c r="J368">
        <v>0.48090635849242003</v>
      </c>
      <c r="K368">
        <v>1.2886205247539599</v>
      </c>
      <c r="L368">
        <v>10357.086048454001</v>
      </c>
      <c r="M368">
        <v>250</v>
      </c>
      <c r="O368">
        <v>41.425683839724798</v>
      </c>
      <c r="P368">
        <v>0.75436275673779896</v>
      </c>
      <c r="Q368">
        <v>1.5</v>
      </c>
      <c r="R368">
        <v>3.0782718053766998E-2</v>
      </c>
      <c r="S368" t="s">
        <v>1256</v>
      </c>
      <c r="T368" t="s">
        <v>1774</v>
      </c>
      <c r="U368" t="s">
        <v>1774</v>
      </c>
      <c r="V368" t="s">
        <v>1774</v>
      </c>
      <c r="W368" t="s">
        <v>2140</v>
      </c>
      <c r="X368">
        <v>1</v>
      </c>
      <c r="Z368" t="s">
        <v>3818</v>
      </c>
      <c r="AA368">
        <v>1.4761575712610659</v>
      </c>
      <c r="AB368" t="str">
        <f>HYPERLINK("Melting_Curves/meltCurve_P01615_.pdf", "Melting_Curves/meltCurve_P01615_.pdf")</f>
        <v>Melting_Curves/meltCurve_P01615_.pdf</v>
      </c>
    </row>
    <row r="369" spans="1:28" x14ac:dyDescent="0.25">
      <c r="A369" t="s">
        <v>373</v>
      </c>
      <c r="B369">
        <v>0.92982721775210697</v>
      </c>
      <c r="C369">
        <v>1.09007950528734</v>
      </c>
      <c r="D369">
        <v>1.05076705628331</v>
      </c>
      <c r="E369">
        <v>4.0275827346054101</v>
      </c>
      <c r="F369">
        <v>1.94096099066315</v>
      </c>
      <c r="G369">
        <v>2.0605958067743102</v>
      </c>
      <c r="H369">
        <v>0.33345591021138699</v>
      </c>
      <c r="I369">
        <v>0.54709220408303605</v>
      </c>
      <c r="J369">
        <v>0.48255116669172898</v>
      </c>
      <c r="K369">
        <v>1.1298981212586201</v>
      </c>
      <c r="L369">
        <v>2269.2090378800299</v>
      </c>
      <c r="M369">
        <v>37.772076693786801</v>
      </c>
      <c r="O369">
        <v>59.9087162055012</v>
      </c>
      <c r="P369">
        <v>-4.7243873570863001E-2</v>
      </c>
      <c r="Q369">
        <v>0.70027462704916799</v>
      </c>
      <c r="R369">
        <v>-8.5568274297585595E-2</v>
      </c>
      <c r="S369" t="s">
        <v>1257</v>
      </c>
      <c r="T369" t="s">
        <v>1774</v>
      </c>
      <c r="U369" t="s">
        <v>1774</v>
      </c>
      <c r="V369" t="s">
        <v>1774</v>
      </c>
      <c r="W369" t="s">
        <v>2141</v>
      </c>
      <c r="X369">
        <v>2</v>
      </c>
      <c r="Z369" t="s">
        <v>3819</v>
      </c>
      <c r="AA369">
        <v>0.90214356314586652</v>
      </c>
      <c r="AB369" t="str">
        <f>HYPERLINK("Melting_Curves/meltCurve_P01617_.pdf", "Melting_Curves/meltCurve_P01617_.pdf")</f>
        <v>Melting_Curves/meltCurve_P01617_.pdf</v>
      </c>
    </row>
    <row r="370" spans="1:28" x14ac:dyDescent="0.25">
      <c r="A370" t="s">
        <v>374</v>
      </c>
      <c r="B370">
        <v>0.92982721775210697</v>
      </c>
      <c r="C370">
        <v>1.9424150655650101</v>
      </c>
      <c r="D370">
        <v>1.4449432424319</v>
      </c>
      <c r="E370">
        <v>5.2546821558108396</v>
      </c>
      <c r="F370">
        <v>3.4453276634386101</v>
      </c>
      <c r="G370">
        <v>2.6352211264132599</v>
      </c>
      <c r="H370">
        <v>0.69035386309093005</v>
      </c>
      <c r="I370">
        <v>0.99696158639624299</v>
      </c>
      <c r="J370">
        <v>0.74236939110975397</v>
      </c>
      <c r="K370">
        <v>1.7601945476013701</v>
      </c>
      <c r="L370">
        <v>1.0000000000000001E-5</v>
      </c>
      <c r="M370">
        <v>43.665953878682302</v>
      </c>
      <c r="Q370">
        <v>1.5</v>
      </c>
      <c r="R370">
        <v>-0.124062449885606</v>
      </c>
      <c r="S370" t="s">
        <v>1258</v>
      </c>
      <c r="T370" t="s">
        <v>1774</v>
      </c>
      <c r="U370" t="s">
        <v>1774</v>
      </c>
      <c r="V370" t="s">
        <v>1774</v>
      </c>
      <c r="W370" t="s">
        <v>2142</v>
      </c>
      <c r="X370">
        <v>1</v>
      </c>
      <c r="Z370" t="s">
        <v>3820</v>
      </c>
      <c r="AA370">
        <v>1.5</v>
      </c>
      <c r="AB370" t="str">
        <f>HYPERLINK("Melting_Curves/meltCurve_P01619_.pdf", "Melting_Curves/meltCurve_P01619_.pdf")</f>
        <v>Melting_Curves/meltCurve_P01619_.pdf</v>
      </c>
    </row>
    <row r="371" spans="1:28" x14ac:dyDescent="0.25">
      <c r="A371" t="s">
        <v>375</v>
      </c>
      <c r="B371">
        <v>0.92982721775210697</v>
      </c>
      <c r="C371">
        <v>1.6671468237818801</v>
      </c>
      <c r="D371">
        <v>1.2966280030122601</v>
      </c>
      <c r="E371">
        <v>4.66408656125272</v>
      </c>
      <c r="F371">
        <v>2.6942474964073599</v>
      </c>
      <c r="G371">
        <v>2.27247494928644</v>
      </c>
      <c r="H371">
        <v>0.53189025994191597</v>
      </c>
      <c r="I371">
        <v>0.88395856637807202</v>
      </c>
      <c r="J371">
        <v>0.64146912790671096</v>
      </c>
      <c r="K371">
        <v>1.5742654142583401</v>
      </c>
      <c r="L371">
        <v>10332.970714621901</v>
      </c>
      <c r="M371">
        <v>250</v>
      </c>
      <c r="O371">
        <v>41.329237910272902</v>
      </c>
      <c r="P371">
        <v>0.75612330714130305</v>
      </c>
      <c r="Q371">
        <v>1.5</v>
      </c>
      <c r="R371">
        <v>-1.03180811700525E-2</v>
      </c>
      <c r="S371" t="s">
        <v>1259</v>
      </c>
      <c r="T371" t="s">
        <v>1774</v>
      </c>
      <c r="U371" t="s">
        <v>1774</v>
      </c>
      <c r="V371" t="s">
        <v>1774</v>
      </c>
      <c r="W371" t="s">
        <v>2143</v>
      </c>
      <c r="X371">
        <v>6</v>
      </c>
      <c r="Z371" t="s">
        <v>3821</v>
      </c>
      <c r="AA371">
        <v>1.477765062840366</v>
      </c>
      <c r="AB371" t="str">
        <f>HYPERLINK("Melting_Curves/meltCurve_P01620_.pdf", "Melting_Curves/meltCurve_P01620_.pdf")</f>
        <v>Melting_Curves/meltCurve_P01620_.pdf</v>
      </c>
    </row>
    <row r="372" spans="1:28" x14ac:dyDescent="0.25">
      <c r="A372" t="s">
        <v>376</v>
      </c>
      <c r="B372">
        <v>0.92982721775210697</v>
      </c>
      <c r="C372">
        <v>1.00748828127518</v>
      </c>
      <c r="D372">
        <v>0.73793016618288998</v>
      </c>
      <c r="E372">
        <v>2.6478669548962199</v>
      </c>
      <c r="F372">
        <v>1.5699501389592001</v>
      </c>
      <c r="G372">
        <v>1.2094536425329201</v>
      </c>
      <c r="H372">
        <v>0.25683033049904103</v>
      </c>
      <c r="I372">
        <v>0.44174050772686901</v>
      </c>
      <c r="J372">
        <v>0.34543365600493797</v>
      </c>
      <c r="K372">
        <v>0.77118964970508397</v>
      </c>
      <c r="L372">
        <v>14736.727810336801</v>
      </c>
      <c r="M372">
        <v>250</v>
      </c>
      <c r="N372">
        <v>59.513816682052401</v>
      </c>
      <c r="O372">
        <v>58.943137497464001</v>
      </c>
      <c r="P372">
        <v>-0.57917108096043302</v>
      </c>
      <c r="Q372">
        <v>0.453789415878948</v>
      </c>
      <c r="R372">
        <v>0.26490298767147802</v>
      </c>
      <c r="S372" t="s">
        <v>1260</v>
      </c>
      <c r="T372" t="s">
        <v>1774</v>
      </c>
      <c r="U372" t="s">
        <v>1774</v>
      </c>
      <c r="V372" t="s">
        <v>1774</v>
      </c>
      <c r="W372" t="s">
        <v>2144</v>
      </c>
      <c r="X372">
        <v>3</v>
      </c>
      <c r="Z372" t="s">
        <v>3822</v>
      </c>
      <c r="AA372">
        <v>0.79881270374279856</v>
      </c>
      <c r="AB372" t="str">
        <f>HYPERLINK("Melting_Curves/meltCurve_P01621_.pdf", "Melting_Curves/meltCurve_P01621_.pdf")</f>
        <v>Melting_Curves/meltCurve_P01621_.pdf</v>
      </c>
    </row>
    <row r="373" spans="1:28" x14ac:dyDescent="0.25">
      <c r="A373" t="s">
        <v>377</v>
      </c>
      <c r="B373">
        <v>0.92982721775210697</v>
      </c>
      <c r="C373">
        <v>3.5818809871789701</v>
      </c>
      <c r="D373">
        <v>2.6777967226110602</v>
      </c>
      <c r="E373">
        <v>9.6434592045821592</v>
      </c>
      <c r="F373">
        <v>7.6738189294575498</v>
      </c>
      <c r="G373">
        <v>6.53311665460234</v>
      </c>
      <c r="H373">
        <v>1.4017310310206601</v>
      </c>
      <c r="I373">
        <v>2.1066693947242201</v>
      </c>
      <c r="J373">
        <v>1.68509946628014</v>
      </c>
      <c r="K373">
        <v>3.8471830999284</v>
      </c>
      <c r="L373">
        <v>825.93268730916895</v>
      </c>
      <c r="M373">
        <v>64.6538281912825</v>
      </c>
      <c r="Q373">
        <v>1.5</v>
      </c>
      <c r="R373">
        <v>-0.79798062554607196</v>
      </c>
      <c r="S373" t="s">
        <v>1261</v>
      </c>
      <c r="T373" t="s">
        <v>1774</v>
      </c>
      <c r="U373" t="s">
        <v>1774</v>
      </c>
      <c r="V373" t="s">
        <v>1774</v>
      </c>
      <c r="W373" t="s">
        <v>2145</v>
      </c>
      <c r="X373">
        <v>5</v>
      </c>
      <c r="Z373" t="s">
        <v>3823</v>
      </c>
      <c r="AA373">
        <v>1.5</v>
      </c>
      <c r="AB373" t="str">
        <f>HYPERLINK("Melting_Curves/meltCurve_P01623_.pdf", "Melting_Curves/meltCurve_P01623_.pdf")</f>
        <v>Melting_Curves/meltCurve_P01623_.pdf</v>
      </c>
    </row>
    <row r="374" spans="1:28" x14ac:dyDescent="0.25">
      <c r="A374" t="s">
        <v>378</v>
      </c>
      <c r="B374">
        <v>0.92982721775210697</v>
      </c>
      <c r="C374">
        <v>1.51726108791956</v>
      </c>
      <c r="D374">
        <v>1.1745872915023701</v>
      </c>
      <c r="E374">
        <v>4.3342640980221603</v>
      </c>
      <c r="F374">
        <v>2.5816975463720699</v>
      </c>
      <c r="G374">
        <v>2.0570686405855199</v>
      </c>
      <c r="H374">
        <v>0.44884428752684902</v>
      </c>
      <c r="I374">
        <v>0.72006507015949595</v>
      </c>
      <c r="J374">
        <v>0.59936739359946201</v>
      </c>
      <c r="K374">
        <v>1.3520652629777701</v>
      </c>
      <c r="L374">
        <v>1083.6712405564799</v>
      </c>
      <c r="M374">
        <v>0.320187232146175</v>
      </c>
      <c r="Q374">
        <v>0.72006313775587605</v>
      </c>
      <c r="R374">
        <v>-0.26255744607071102</v>
      </c>
      <c r="S374" t="s">
        <v>1262</v>
      </c>
      <c r="T374" t="s">
        <v>1774</v>
      </c>
      <c r="U374" t="s">
        <v>1774</v>
      </c>
      <c r="V374" t="s">
        <v>1774</v>
      </c>
      <c r="W374" t="s">
        <v>2146</v>
      </c>
      <c r="X374">
        <v>3</v>
      </c>
      <c r="Z374" t="s">
        <v>3824</v>
      </c>
      <c r="AA374">
        <v>0.99999999020960761</v>
      </c>
      <c r="AB374" t="str">
        <f>HYPERLINK("Melting_Curves/meltCurve_P01624_.pdf", "Melting_Curves/meltCurve_P01624_.pdf")</f>
        <v>Melting_Curves/meltCurve_P01624_.pdf</v>
      </c>
    </row>
    <row r="375" spans="1:28" x14ac:dyDescent="0.25">
      <c r="A375" t="s">
        <v>379</v>
      </c>
      <c r="B375">
        <v>0.92982721775210697</v>
      </c>
      <c r="C375">
        <v>1.11415245052638</v>
      </c>
      <c r="D375">
        <v>0.77540690702554904</v>
      </c>
      <c r="E375">
        <v>2.4934373825217002</v>
      </c>
      <c r="F375">
        <v>1.6525302136154001</v>
      </c>
      <c r="G375">
        <v>1.2171719993218</v>
      </c>
      <c r="H375">
        <v>0.31381069431120401</v>
      </c>
      <c r="I375">
        <v>0.49126291664494498</v>
      </c>
      <c r="J375">
        <v>0.35154774714151998</v>
      </c>
      <c r="K375">
        <v>0.904079144919822</v>
      </c>
      <c r="L375">
        <v>4052.9733941059499</v>
      </c>
      <c r="M375">
        <v>68.749663555543293</v>
      </c>
      <c r="O375">
        <v>58.902798755740903</v>
      </c>
      <c r="P375">
        <v>-0.133916305228194</v>
      </c>
      <c r="Q375">
        <v>0.54105698062888996</v>
      </c>
      <c r="R375">
        <v>0.22716298092923201</v>
      </c>
      <c r="S375" t="s">
        <v>1263</v>
      </c>
      <c r="T375" t="s">
        <v>1774</v>
      </c>
      <c r="U375" t="s">
        <v>1774</v>
      </c>
      <c r="V375" t="s">
        <v>1774</v>
      </c>
      <c r="W375" t="s">
        <v>2147</v>
      </c>
      <c r="X375">
        <v>4</v>
      </c>
      <c r="Z375" t="s">
        <v>3825</v>
      </c>
      <c r="AA375">
        <v>0.83162541601430884</v>
      </c>
      <c r="AB375" t="str">
        <f>HYPERLINK("Melting_Curves/meltCurve_P01625_.pdf", "Melting_Curves/meltCurve_P01625_.pdf")</f>
        <v>Melting_Curves/meltCurve_P01625_.pdf</v>
      </c>
    </row>
    <row r="376" spans="1:28" x14ac:dyDescent="0.25">
      <c r="A376" t="s">
        <v>380</v>
      </c>
      <c r="B376">
        <v>0.92982721775210697</v>
      </c>
      <c r="C376">
        <v>1.52989497441842</v>
      </c>
      <c r="D376">
        <v>1.1796614428502801</v>
      </c>
      <c r="E376">
        <v>3.9837717864629298</v>
      </c>
      <c r="F376">
        <v>2.4030702544153399</v>
      </c>
      <c r="G376">
        <v>2.0656351105701698</v>
      </c>
      <c r="H376">
        <v>0.54470910497450797</v>
      </c>
      <c r="I376">
        <v>0.77013188451799697</v>
      </c>
      <c r="J376">
        <v>0.73247354833928902</v>
      </c>
      <c r="K376">
        <v>1.6645673709815201</v>
      </c>
      <c r="L376">
        <v>10368.754391775799</v>
      </c>
      <c r="M376">
        <v>250</v>
      </c>
      <c r="O376">
        <v>41.472365112946299</v>
      </c>
      <c r="P376">
        <v>0.75351384495467</v>
      </c>
      <c r="Q376">
        <v>1.5</v>
      </c>
      <c r="R376">
        <v>2.62647670373134E-2</v>
      </c>
      <c r="S376" t="s">
        <v>1264</v>
      </c>
      <c r="T376" t="s">
        <v>1774</v>
      </c>
      <c r="U376" t="s">
        <v>1774</v>
      </c>
      <c r="V376" t="s">
        <v>1774</v>
      </c>
      <c r="W376" t="s">
        <v>2148</v>
      </c>
      <c r="X376">
        <v>1</v>
      </c>
      <c r="Z376" t="s">
        <v>3826</v>
      </c>
      <c r="AA376">
        <v>1.475379726832881</v>
      </c>
      <c r="AB376" t="str">
        <f>HYPERLINK("Melting_Curves/meltCurve_P01699_.pdf", "Melting_Curves/meltCurve_P01699_.pdf")</f>
        <v>Melting_Curves/meltCurve_P01699_.pdf</v>
      </c>
    </row>
    <row r="377" spans="1:28" x14ac:dyDescent="0.25">
      <c r="A377" t="s">
        <v>381</v>
      </c>
      <c r="B377">
        <v>0.92982721775210697</v>
      </c>
      <c r="C377">
        <v>2.6671376736654002</v>
      </c>
      <c r="D377">
        <v>2.0325683938349499</v>
      </c>
      <c r="E377">
        <v>7.7104433606035796</v>
      </c>
      <c r="F377">
        <v>5.0814113433463399</v>
      </c>
      <c r="G377">
        <v>4.4395654030992899</v>
      </c>
      <c r="H377">
        <v>0.97610732989415505</v>
      </c>
      <c r="I377">
        <v>1.3082457152787099</v>
      </c>
      <c r="J377">
        <v>1.0907069753448599</v>
      </c>
      <c r="K377">
        <v>2.7190367422038402</v>
      </c>
      <c r="L377">
        <v>1.0000000000000001E-5</v>
      </c>
      <c r="M377">
        <v>55.629502085986999</v>
      </c>
      <c r="Q377">
        <v>1.5</v>
      </c>
      <c r="R377">
        <v>-0.437639862538937</v>
      </c>
      <c r="S377" t="s">
        <v>1265</v>
      </c>
      <c r="T377" t="s">
        <v>1774</v>
      </c>
      <c r="U377" t="s">
        <v>1774</v>
      </c>
      <c r="V377" t="s">
        <v>1774</v>
      </c>
      <c r="W377" t="s">
        <v>2149</v>
      </c>
      <c r="X377">
        <v>3</v>
      </c>
      <c r="Z377" t="s">
        <v>3827</v>
      </c>
      <c r="AA377">
        <v>1.5</v>
      </c>
      <c r="AB377" t="str">
        <f>HYPERLINK("Melting_Curves/meltCurve_P01700_.pdf", "Melting_Curves/meltCurve_P01700_.pdf")</f>
        <v>Melting_Curves/meltCurve_P01700_.pdf</v>
      </c>
    </row>
    <row r="378" spans="1:28" x14ac:dyDescent="0.25">
      <c r="A378" t="s">
        <v>382</v>
      </c>
      <c r="B378">
        <v>0.92982721775210697</v>
      </c>
      <c r="C378">
        <v>1.7211959484078401</v>
      </c>
      <c r="D378">
        <v>1.3815852419311601</v>
      </c>
      <c r="E378">
        <v>4.8817662041678904</v>
      </c>
      <c r="F378">
        <v>3.07426429966619</v>
      </c>
      <c r="G378">
        <v>2.3911034030231701</v>
      </c>
      <c r="H378">
        <v>0.54368319001576804</v>
      </c>
      <c r="I378">
        <v>0.86886261136486698</v>
      </c>
      <c r="J378">
        <v>0.59764313014060599</v>
      </c>
      <c r="K378">
        <v>1.6071942870106399</v>
      </c>
      <c r="L378">
        <v>10327.4909348701</v>
      </c>
      <c r="M378">
        <v>250</v>
      </c>
      <c r="O378">
        <v>41.307313278680198</v>
      </c>
      <c r="P378">
        <v>0.75652450679402505</v>
      </c>
      <c r="Q378">
        <v>1.5</v>
      </c>
      <c r="R378">
        <v>-3.5388396561772097E-2</v>
      </c>
      <c r="S378" t="s">
        <v>1266</v>
      </c>
      <c r="T378" t="s">
        <v>1774</v>
      </c>
      <c r="U378" t="s">
        <v>1774</v>
      </c>
      <c r="V378" t="s">
        <v>1774</v>
      </c>
      <c r="W378" t="s">
        <v>2150</v>
      </c>
      <c r="X378">
        <v>2</v>
      </c>
      <c r="Z378" t="s">
        <v>3828</v>
      </c>
      <c r="AA378">
        <v>1.4781303091691209</v>
      </c>
      <c r="AB378" t="str">
        <f>HYPERLINK("Melting_Curves/meltCurve_P01701_.pdf", "Melting_Curves/meltCurve_P01701_.pdf")</f>
        <v>Melting_Curves/meltCurve_P01701_.pdf</v>
      </c>
    </row>
    <row r="379" spans="1:28" x14ac:dyDescent="0.25">
      <c r="A379" t="s">
        <v>383</v>
      </c>
      <c r="B379">
        <v>0.92982721775210697</v>
      </c>
      <c r="C379">
        <v>1.12752755674976</v>
      </c>
      <c r="D379">
        <v>1.0671033997466699</v>
      </c>
      <c r="E379">
        <v>3.94106839221226</v>
      </c>
      <c r="F379">
        <v>2.42077451864809</v>
      </c>
      <c r="G379">
        <v>1.95892475577176</v>
      </c>
      <c r="H379">
        <v>0.38236436973448501</v>
      </c>
      <c r="I379">
        <v>0.62534175405533299</v>
      </c>
      <c r="J379">
        <v>0.48376528781486999</v>
      </c>
      <c r="K379">
        <v>1.1663196792724499</v>
      </c>
      <c r="L379">
        <v>11585.7559757821</v>
      </c>
      <c r="M379">
        <v>250</v>
      </c>
      <c r="O379">
        <v>46.340053484484599</v>
      </c>
      <c r="P379">
        <v>0.67436255384334898</v>
      </c>
      <c r="Q379">
        <v>1.5</v>
      </c>
      <c r="R379">
        <v>5.1142246956801002E-2</v>
      </c>
      <c r="S379" t="s">
        <v>1267</v>
      </c>
      <c r="T379" t="s">
        <v>1774</v>
      </c>
      <c r="U379" t="s">
        <v>1774</v>
      </c>
      <c r="V379" t="s">
        <v>1774</v>
      </c>
      <c r="W379" t="s">
        <v>2151</v>
      </c>
      <c r="X379">
        <v>5</v>
      </c>
      <c r="Z379" t="s">
        <v>3829</v>
      </c>
      <c r="AA379">
        <v>1.394242269305014</v>
      </c>
      <c r="AB379" t="str">
        <f>HYPERLINK("Melting_Curves/meltCurve_P01702_.pdf", "Melting_Curves/meltCurve_P01702_.pdf")</f>
        <v>Melting_Curves/meltCurve_P01702_.pdf</v>
      </c>
    </row>
    <row r="380" spans="1:28" x14ac:dyDescent="0.25">
      <c r="A380" t="s">
        <v>384</v>
      </c>
      <c r="B380">
        <v>0.92982721775210697</v>
      </c>
      <c r="C380">
        <v>1.6716843926935701</v>
      </c>
      <c r="D380">
        <v>1.23975907604513</v>
      </c>
      <c r="E380">
        <v>4.1394094904364902</v>
      </c>
      <c r="F380">
        <v>2.2209229841708198</v>
      </c>
      <c r="G380">
        <v>1.8300555651800099</v>
      </c>
      <c r="H380">
        <v>0.45001544668249699</v>
      </c>
      <c r="I380">
        <v>0.79147643944021695</v>
      </c>
      <c r="J380">
        <v>0.56360742515369</v>
      </c>
      <c r="K380">
        <v>1.5154634280391801</v>
      </c>
      <c r="L380">
        <v>15000</v>
      </c>
      <c r="M380">
        <v>217.72937343506601</v>
      </c>
      <c r="O380">
        <v>68.887051492954399</v>
      </c>
      <c r="P380">
        <v>0.39508399953275097</v>
      </c>
      <c r="Q380">
        <v>1.5</v>
      </c>
      <c r="R380">
        <v>-0.2480132087909</v>
      </c>
      <c r="S380" t="s">
        <v>1268</v>
      </c>
      <c r="T380" t="s">
        <v>1774</v>
      </c>
      <c r="U380" t="s">
        <v>1774</v>
      </c>
      <c r="V380" t="s">
        <v>1774</v>
      </c>
      <c r="W380" t="s">
        <v>2152</v>
      </c>
      <c r="X380">
        <v>1</v>
      </c>
      <c r="Z380" t="s">
        <v>3830</v>
      </c>
      <c r="AA380">
        <v>1.018545418576239</v>
      </c>
      <c r="AB380" t="str">
        <f>HYPERLINK("Melting_Curves/meltCurve_P01703_.pdf", "Melting_Curves/meltCurve_P01703_.pdf")</f>
        <v>Melting_Curves/meltCurve_P01703_.pdf</v>
      </c>
    </row>
    <row r="381" spans="1:28" x14ac:dyDescent="0.25">
      <c r="A381" t="s">
        <v>385</v>
      </c>
      <c r="B381">
        <v>0.92982721775210697</v>
      </c>
      <c r="C381">
        <v>1.1628503860914501</v>
      </c>
      <c r="D381">
        <v>1.0044891550805199</v>
      </c>
      <c r="E381">
        <v>4.4195510875298396</v>
      </c>
      <c r="F381">
        <v>2.3327560662781202</v>
      </c>
      <c r="G381">
        <v>2.35315127772762</v>
      </c>
      <c r="H381">
        <v>0.30436068260669202</v>
      </c>
      <c r="I381">
        <v>0.416835153209761</v>
      </c>
      <c r="J381">
        <v>0.40343729201060802</v>
      </c>
      <c r="K381">
        <v>0.77173638607640405</v>
      </c>
      <c r="L381">
        <v>1164.3121840413901</v>
      </c>
      <c r="M381">
        <v>17.803847220429901</v>
      </c>
      <c r="O381">
        <v>64.588367624774904</v>
      </c>
      <c r="P381">
        <v>-4.2772036559276402E-2</v>
      </c>
      <c r="Q381">
        <v>0.37936264710918099</v>
      </c>
      <c r="R381">
        <v>-7.6658192971453598E-2</v>
      </c>
      <c r="S381" t="s">
        <v>1269</v>
      </c>
      <c r="T381" t="s">
        <v>1774</v>
      </c>
      <c r="U381" t="s">
        <v>1774</v>
      </c>
      <c r="V381" t="s">
        <v>1774</v>
      </c>
      <c r="W381" t="s">
        <v>2153</v>
      </c>
      <c r="X381">
        <v>1</v>
      </c>
      <c r="Z381" t="s">
        <v>3831</v>
      </c>
      <c r="AA381">
        <v>0.89218106081277737</v>
      </c>
      <c r="AB381" t="str">
        <f>HYPERLINK("Melting_Curves/meltCurve_P01705_.pdf", "Melting_Curves/meltCurve_P01705_.pdf")</f>
        <v>Melting_Curves/meltCurve_P01705_.pdf</v>
      </c>
    </row>
    <row r="382" spans="1:28" x14ac:dyDescent="0.25">
      <c r="A382" t="s">
        <v>386</v>
      </c>
      <c r="B382">
        <v>0.92982721775210697</v>
      </c>
      <c r="C382">
        <v>2.1257726050316199</v>
      </c>
      <c r="D382">
        <v>1.4915856490458801</v>
      </c>
      <c r="E382">
        <v>5.9392942433952101</v>
      </c>
      <c r="F382">
        <v>3.5463652901296299</v>
      </c>
      <c r="G382">
        <v>2.9647854300660401</v>
      </c>
      <c r="H382">
        <v>0.65382767929794505</v>
      </c>
      <c r="I382">
        <v>1.01419692659438</v>
      </c>
      <c r="J382">
        <v>0.80148625702535403</v>
      </c>
      <c r="K382">
        <v>1.8348689240370799</v>
      </c>
      <c r="L382">
        <v>1.3835431645478999</v>
      </c>
      <c r="M382">
        <v>19.788468507772201</v>
      </c>
      <c r="Q382">
        <v>1.5</v>
      </c>
      <c r="R382">
        <v>-0.16318349241340499</v>
      </c>
      <c r="S382" t="s">
        <v>1270</v>
      </c>
      <c r="T382" t="s">
        <v>1774</v>
      </c>
      <c r="U382" t="s">
        <v>1774</v>
      </c>
      <c r="V382" t="s">
        <v>1774</v>
      </c>
      <c r="W382" t="s">
        <v>2154</v>
      </c>
      <c r="X382">
        <v>2</v>
      </c>
      <c r="Z382" t="s">
        <v>3832</v>
      </c>
      <c r="AA382">
        <v>1.499999998693349</v>
      </c>
      <c r="AB382" t="str">
        <f>HYPERLINK("Melting_Curves/meltCurve_P01707_.pdf", "Melting_Curves/meltCurve_P01707_.pdf")</f>
        <v>Melting_Curves/meltCurve_P01707_.pdf</v>
      </c>
    </row>
    <row r="383" spans="1:28" x14ac:dyDescent="0.25">
      <c r="A383" t="s">
        <v>387</v>
      </c>
      <c r="B383">
        <v>0.92982721775210697</v>
      </c>
      <c r="C383">
        <v>1.70182698213005</v>
      </c>
      <c r="D383">
        <v>1.39149068397349</v>
      </c>
      <c r="E383">
        <v>4.68751734110137</v>
      </c>
      <c r="F383">
        <v>2.9050000354894299</v>
      </c>
      <c r="G383">
        <v>2.1378917033261899</v>
      </c>
      <c r="H383">
        <v>0.53660279179401305</v>
      </c>
      <c r="I383">
        <v>0.83808840943158103</v>
      </c>
      <c r="J383">
        <v>0.60270836590698895</v>
      </c>
      <c r="K383">
        <v>1.4541565628867801</v>
      </c>
      <c r="L383">
        <v>10329.4078045394</v>
      </c>
      <c r="M383">
        <v>250</v>
      </c>
      <c r="O383">
        <v>41.314987222023298</v>
      </c>
      <c r="P383">
        <v>0.75638411583483101</v>
      </c>
      <c r="Q383">
        <v>1.5</v>
      </c>
      <c r="R383">
        <v>-1.07655333366121E-2</v>
      </c>
      <c r="S383" t="s">
        <v>1271</v>
      </c>
      <c r="T383" t="s">
        <v>1774</v>
      </c>
      <c r="U383" t="s">
        <v>1774</v>
      </c>
      <c r="V383" t="s">
        <v>1774</v>
      </c>
      <c r="W383" t="s">
        <v>2155</v>
      </c>
      <c r="X383">
        <v>2</v>
      </c>
      <c r="Z383" t="s">
        <v>3833</v>
      </c>
      <c r="AA383">
        <v>1.47800254459723</v>
      </c>
      <c r="AB383" t="str">
        <f>HYPERLINK("Melting_Curves/meltCurve_P01708_.pdf", "Melting_Curves/meltCurve_P01708_.pdf")</f>
        <v>Melting_Curves/meltCurve_P01708_.pdf</v>
      </c>
    </row>
    <row r="384" spans="1:28" x14ac:dyDescent="0.25">
      <c r="A384" t="s">
        <v>388</v>
      </c>
      <c r="B384">
        <v>0.92982721775210697</v>
      </c>
      <c r="C384">
        <v>1.5607607891808</v>
      </c>
      <c r="D384">
        <v>1.18791274555223</v>
      </c>
      <c r="E384">
        <v>4.1218428426672</v>
      </c>
      <c r="F384">
        <v>2.37309030425034</v>
      </c>
      <c r="G384">
        <v>2.19043761978129</v>
      </c>
      <c r="H384">
        <v>0.41902535670618402</v>
      </c>
      <c r="I384">
        <v>0.66726212178119004</v>
      </c>
      <c r="J384">
        <v>0.47517514471661398</v>
      </c>
      <c r="K384">
        <v>1.3349307953593801</v>
      </c>
      <c r="L384">
        <v>10353.9920810409</v>
      </c>
      <c r="M384">
        <v>250</v>
      </c>
      <c r="O384">
        <v>41.413317976834101</v>
      </c>
      <c r="P384">
        <v>0.75458817509050302</v>
      </c>
      <c r="Q384">
        <v>1.5</v>
      </c>
      <c r="R384">
        <v>2.7316945370484E-2</v>
      </c>
      <c r="S384" t="s">
        <v>1272</v>
      </c>
      <c r="T384" t="s">
        <v>1774</v>
      </c>
      <c r="U384" t="s">
        <v>1774</v>
      </c>
      <c r="V384" t="s">
        <v>1774</v>
      </c>
      <c r="W384" t="s">
        <v>2156</v>
      </c>
      <c r="X384">
        <v>2</v>
      </c>
      <c r="Z384" t="s">
        <v>3834</v>
      </c>
      <c r="AA384">
        <v>1.4763638192360691</v>
      </c>
      <c r="AB384" t="str">
        <f>HYPERLINK("Melting_Curves/meltCurve_P01714_.pdf", "Melting_Curves/meltCurve_P01714_.pdf")</f>
        <v>Melting_Curves/meltCurve_P01714_.pdf</v>
      </c>
    </row>
    <row r="385" spans="1:28" x14ac:dyDescent="0.25">
      <c r="A385" t="s">
        <v>389</v>
      </c>
      <c r="B385">
        <v>0.92982721775210697</v>
      </c>
      <c r="C385">
        <v>2.1514988995011199</v>
      </c>
      <c r="D385">
        <v>1.69472546060801</v>
      </c>
      <c r="E385">
        <v>6.39896097751621</v>
      </c>
      <c r="F385">
        <v>3.5622340812490099</v>
      </c>
      <c r="G385">
        <v>2.9358134608600599</v>
      </c>
      <c r="H385">
        <v>0.81401661938946102</v>
      </c>
      <c r="I385">
        <v>1.3255646172873701</v>
      </c>
      <c r="J385">
        <v>0.87811147608103801</v>
      </c>
      <c r="K385">
        <v>2.4707430969018702</v>
      </c>
      <c r="L385">
        <v>1.0000000000000001E-5</v>
      </c>
      <c r="M385">
        <v>27.2029201758562</v>
      </c>
      <c r="Q385">
        <v>1.5</v>
      </c>
      <c r="R385">
        <v>-0.25355209947249502</v>
      </c>
      <c r="S385" t="s">
        <v>1273</v>
      </c>
      <c r="T385" t="s">
        <v>1774</v>
      </c>
      <c r="U385" t="s">
        <v>1774</v>
      </c>
      <c r="V385" t="s">
        <v>1774</v>
      </c>
      <c r="W385" t="s">
        <v>2157</v>
      </c>
      <c r="X385">
        <v>1</v>
      </c>
      <c r="Z385" t="s">
        <v>3835</v>
      </c>
      <c r="AA385">
        <v>1.4999999999992331</v>
      </c>
      <c r="AB385" t="str">
        <f>HYPERLINK("Melting_Curves/meltCurve_P01717_.pdf", "Melting_Curves/meltCurve_P01717_.pdf")</f>
        <v>Melting_Curves/meltCurve_P01717_.pdf</v>
      </c>
    </row>
    <row r="386" spans="1:28" x14ac:dyDescent="0.25">
      <c r="A386" t="s">
        <v>390</v>
      </c>
      <c r="B386">
        <v>0.92982721775210697</v>
      </c>
      <c r="C386">
        <v>1.77182906273464</v>
      </c>
      <c r="D386">
        <v>1.51515068946306</v>
      </c>
      <c r="E386">
        <v>5.6454402301100401</v>
      </c>
      <c r="F386">
        <v>3.4268469324053799</v>
      </c>
      <c r="G386">
        <v>2.7198842817448501</v>
      </c>
      <c r="H386">
        <v>0.67956235166088497</v>
      </c>
      <c r="I386">
        <v>1.13530034894141</v>
      </c>
      <c r="J386">
        <v>0.81620660679096901</v>
      </c>
      <c r="K386">
        <v>2.1484785796124601</v>
      </c>
      <c r="L386">
        <v>725.21204087354704</v>
      </c>
      <c r="M386">
        <v>81.987765478863096</v>
      </c>
      <c r="Q386">
        <v>1.5</v>
      </c>
      <c r="R386">
        <v>-0.158588665665053</v>
      </c>
      <c r="S386" t="s">
        <v>1274</v>
      </c>
      <c r="T386" t="s">
        <v>1774</v>
      </c>
      <c r="U386" t="s">
        <v>1774</v>
      </c>
      <c r="V386" t="s">
        <v>1774</v>
      </c>
      <c r="W386" t="s">
        <v>2158</v>
      </c>
      <c r="X386">
        <v>3</v>
      </c>
      <c r="Z386" t="s">
        <v>3836</v>
      </c>
      <c r="AA386">
        <v>1.5</v>
      </c>
      <c r="AB386" t="str">
        <f>HYPERLINK("Melting_Curves/meltCurve_P01719_.pdf", "Melting_Curves/meltCurve_P01719_.pdf")</f>
        <v>Melting_Curves/meltCurve_P01719_.pdf</v>
      </c>
    </row>
    <row r="387" spans="1:28" x14ac:dyDescent="0.25">
      <c r="A387" t="s">
        <v>391</v>
      </c>
      <c r="B387">
        <v>0.92982721775210697</v>
      </c>
      <c r="C387">
        <v>3.2694557300896698</v>
      </c>
      <c r="D387">
        <v>2.1762647592116702</v>
      </c>
      <c r="E387">
        <v>5.2964263698430898</v>
      </c>
      <c r="F387">
        <v>2.9635007611201698</v>
      </c>
      <c r="G387">
        <v>2.3854005501243698</v>
      </c>
      <c r="H387">
        <v>0.54294790365716405</v>
      </c>
      <c r="I387">
        <v>0.88492732228919901</v>
      </c>
      <c r="J387">
        <v>0.65865335936897096</v>
      </c>
      <c r="K387">
        <v>1.8348022806090201</v>
      </c>
      <c r="L387">
        <v>1575.68479586948</v>
      </c>
      <c r="M387">
        <v>57.558408377492697</v>
      </c>
      <c r="Q387">
        <v>1.5</v>
      </c>
      <c r="R387">
        <v>-0.178015345805565</v>
      </c>
      <c r="S387" t="s">
        <v>1275</v>
      </c>
      <c r="T387" t="s">
        <v>1774</v>
      </c>
      <c r="U387" t="s">
        <v>1774</v>
      </c>
      <c r="V387" t="s">
        <v>1774</v>
      </c>
      <c r="W387" t="s">
        <v>2159</v>
      </c>
      <c r="X387">
        <v>2</v>
      </c>
      <c r="Z387" t="s">
        <v>3837</v>
      </c>
      <c r="AA387">
        <v>1.4999999997697131</v>
      </c>
      <c r="AB387" t="str">
        <f>HYPERLINK("Melting_Curves/meltCurve_P01743_.pdf", "Melting_Curves/meltCurve_P01743_.pdf")</f>
        <v>Melting_Curves/meltCurve_P01743_.pdf</v>
      </c>
    </row>
    <row r="388" spans="1:28" x14ac:dyDescent="0.25">
      <c r="A388" t="s">
        <v>392</v>
      </c>
      <c r="B388">
        <v>0.92982721775210697</v>
      </c>
      <c r="C388">
        <v>1.9567739836700699</v>
      </c>
      <c r="D388">
        <v>1.72544299634969</v>
      </c>
      <c r="E388">
        <v>6.2666905839654898</v>
      </c>
      <c r="F388">
        <v>3.70666272337722</v>
      </c>
      <c r="G388">
        <v>2.7613480551781699</v>
      </c>
      <c r="H388">
        <v>0.56414321574735704</v>
      </c>
      <c r="I388">
        <v>0.974457594367939</v>
      </c>
      <c r="J388">
        <v>0.62403392532541802</v>
      </c>
      <c r="K388">
        <v>1.6998754096302</v>
      </c>
      <c r="L388">
        <v>298.42327610505498</v>
      </c>
      <c r="M388">
        <v>80.649674783974802</v>
      </c>
      <c r="Q388">
        <v>1.5</v>
      </c>
      <c r="R388">
        <v>-0.13833787129783601</v>
      </c>
      <c r="S388" t="s">
        <v>1276</v>
      </c>
      <c r="T388" t="s">
        <v>1774</v>
      </c>
      <c r="U388" t="s">
        <v>1774</v>
      </c>
      <c r="V388" t="s">
        <v>1774</v>
      </c>
      <c r="W388" t="s">
        <v>2160</v>
      </c>
      <c r="X388">
        <v>2</v>
      </c>
      <c r="Z388" t="s">
        <v>3838</v>
      </c>
      <c r="AA388">
        <v>1.5</v>
      </c>
      <c r="AB388" t="str">
        <f>HYPERLINK("Melting_Curves/meltCurve_P01763_.pdf", "Melting_Curves/meltCurve_P01763_.pdf")</f>
        <v>Melting_Curves/meltCurve_P01763_.pdf</v>
      </c>
    </row>
    <row r="389" spans="1:28" x14ac:dyDescent="0.25">
      <c r="A389" t="s">
        <v>393</v>
      </c>
      <c r="B389">
        <v>0.92982721775210697</v>
      </c>
      <c r="C389">
        <v>2.4590032086266702</v>
      </c>
      <c r="D389">
        <v>1.7861019782359</v>
      </c>
      <c r="E389">
        <v>5.0910735360353598</v>
      </c>
      <c r="F389">
        <v>3.5237773414956202</v>
      </c>
      <c r="G389">
        <v>2.9164699531279101</v>
      </c>
      <c r="H389">
        <v>0.53883001505579597</v>
      </c>
      <c r="I389">
        <v>0.87743252223511603</v>
      </c>
      <c r="J389">
        <v>0.688865844150787</v>
      </c>
      <c r="K389">
        <v>1.7519099838832499</v>
      </c>
      <c r="L389">
        <v>1.0000000000000001E-5</v>
      </c>
      <c r="M389">
        <v>54.404800361949199</v>
      </c>
      <c r="Q389">
        <v>1.5</v>
      </c>
      <c r="R389">
        <v>-0.160677467441773</v>
      </c>
      <c r="S389" t="s">
        <v>1277</v>
      </c>
      <c r="T389" t="s">
        <v>1774</v>
      </c>
      <c r="U389" t="s">
        <v>1774</v>
      </c>
      <c r="V389" t="s">
        <v>1774</v>
      </c>
      <c r="W389" t="s">
        <v>2161</v>
      </c>
      <c r="X389">
        <v>3</v>
      </c>
      <c r="Z389" t="s">
        <v>3839</v>
      </c>
      <c r="AA389">
        <v>1.5</v>
      </c>
      <c r="AB389" t="str">
        <f>HYPERLINK("Melting_Curves/meltCurve_P01764_.pdf", "Melting_Curves/meltCurve_P01764_.pdf")</f>
        <v>Melting_Curves/meltCurve_P01764_.pdf</v>
      </c>
    </row>
    <row r="390" spans="1:28" x14ac:dyDescent="0.25">
      <c r="A390" t="s">
        <v>394</v>
      </c>
      <c r="B390">
        <v>0.92982721775210697</v>
      </c>
      <c r="C390">
        <v>1.97998967479373</v>
      </c>
      <c r="D390">
        <v>1.52228702006123</v>
      </c>
      <c r="E390">
        <v>5.0434021869560404</v>
      </c>
      <c r="F390">
        <v>3.1152487576921399</v>
      </c>
      <c r="G390">
        <v>2.6771485230235701</v>
      </c>
      <c r="H390">
        <v>0.64516180946468105</v>
      </c>
      <c r="I390">
        <v>1.0119360116582401</v>
      </c>
      <c r="J390">
        <v>0.78126247774601099</v>
      </c>
      <c r="K390">
        <v>2.0748420125760401</v>
      </c>
      <c r="L390">
        <v>10310.6377536441</v>
      </c>
      <c r="M390">
        <v>250</v>
      </c>
      <c r="O390">
        <v>41.2399117754019</v>
      </c>
      <c r="P390">
        <v>0.75776107899560297</v>
      </c>
      <c r="Q390">
        <v>1.5</v>
      </c>
      <c r="R390">
        <v>-0.11816114025610699</v>
      </c>
      <c r="S390" t="s">
        <v>1278</v>
      </c>
      <c r="T390" t="s">
        <v>1774</v>
      </c>
      <c r="U390" t="s">
        <v>1774</v>
      </c>
      <c r="V390" t="s">
        <v>1774</v>
      </c>
      <c r="W390" t="s">
        <v>2162</v>
      </c>
      <c r="X390">
        <v>3</v>
      </c>
      <c r="Z390" t="s">
        <v>3840</v>
      </c>
      <c r="AA390">
        <v>1.4792535386279431</v>
      </c>
      <c r="AB390" t="str">
        <f>HYPERLINK("Melting_Curves/meltCurve_P01765_.pdf", "Melting_Curves/meltCurve_P01765_.pdf")</f>
        <v>Melting_Curves/meltCurve_P01765_.pdf</v>
      </c>
    </row>
    <row r="391" spans="1:28" x14ac:dyDescent="0.25">
      <c r="A391" t="s">
        <v>395</v>
      </c>
      <c r="B391">
        <v>0.92982721775210697</v>
      </c>
      <c r="C391">
        <v>2.2281043255241002</v>
      </c>
      <c r="D391">
        <v>1.5926216803970199</v>
      </c>
      <c r="E391">
        <v>4.8364035002752903</v>
      </c>
      <c r="F391">
        <v>2.9417102010310598</v>
      </c>
      <c r="G391">
        <v>2.5864120154691599</v>
      </c>
      <c r="H391">
        <v>0.59882056524038596</v>
      </c>
      <c r="I391">
        <v>0.97373552346397296</v>
      </c>
      <c r="J391">
        <v>0.719309484025209</v>
      </c>
      <c r="K391">
        <v>1.9658350577911501</v>
      </c>
      <c r="L391">
        <v>1.0000000000000001E-5</v>
      </c>
      <c r="M391">
        <v>22.8298636689996</v>
      </c>
      <c r="Q391">
        <v>1.5</v>
      </c>
      <c r="R391">
        <v>-0.12532199431868099</v>
      </c>
      <c r="S391" t="s">
        <v>1279</v>
      </c>
      <c r="T391" t="s">
        <v>1774</v>
      </c>
      <c r="U391" t="s">
        <v>1774</v>
      </c>
      <c r="V391" t="s">
        <v>1774</v>
      </c>
      <c r="W391" t="s">
        <v>2163</v>
      </c>
      <c r="X391">
        <v>4</v>
      </c>
      <c r="Z391" t="s">
        <v>3841</v>
      </c>
      <c r="AA391">
        <v>1.499999999939174</v>
      </c>
      <c r="AB391" t="str">
        <f>HYPERLINK("Melting_Curves/meltCurve_P01766_.pdf", "Melting_Curves/meltCurve_P01766_.pdf")</f>
        <v>Melting_Curves/meltCurve_P01766_.pdf</v>
      </c>
    </row>
    <row r="392" spans="1:28" x14ac:dyDescent="0.25">
      <c r="A392" t="s">
        <v>396</v>
      </c>
      <c r="B392">
        <v>0.92982721775210697</v>
      </c>
      <c r="C392">
        <v>1.8756978502733801</v>
      </c>
      <c r="D392">
        <v>1.42342835851286</v>
      </c>
      <c r="E392">
        <v>4.7654557275144196</v>
      </c>
      <c r="F392">
        <v>3.01799694630702</v>
      </c>
      <c r="G392">
        <v>2.7460357009607699</v>
      </c>
      <c r="H392">
        <v>0.64488167377096295</v>
      </c>
      <c r="I392">
        <v>1.0244896628694</v>
      </c>
      <c r="J392">
        <v>0.81701621816606496</v>
      </c>
      <c r="K392">
        <v>2.0256577087362602</v>
      </c>
      <c r="L392">
        <v>1.0000000000000001E-5</v>
      </c>
      <c r="M392">
        <v>51.715400614929898</v>
      </c>
      <c r="Q392">
        <v>1.5</v>
      </c>
      <c r="R392">
        <v>-0.12265449016992901</v>
      </c>
      <c r="S392" t="s">
        <v>1280</v>
      </c>
      <c r="T392" t="s">
        <v>1774</v>
      </c>
      <c r="U392" t="s">
        <v>1774</v>
      </c>
      <c r="V392" t="s">
        <v>1774</v>
      </c>
      <c r="W392" t="s">
        <v>2164</v>
      </c>
      <c r="X392">
        <v>2</v>
      </c>
      <c r="Z392" t="s">
        <v>3842</v>
      </c>
      <c r="AA392">
        <v>1.5</v>
      </c>
      <c r="AB392" t="str">
        <f>HYPERLINK("Melting_Curves/meltCurve_P01767_.pdf", "Melting_Curves/meltCurve_P01767_.pdf")</f>
        <v>Melting_Curves/meltCurve_P01767_.pdf</v>
      </c>
    </row>
    <row r="393" spans="1:28" x14ac:dyDescent="0.25">
      <c r="A393" t="s">
        <v>397</v>
      </c>
      <c r="B393">
        <v>0.92982721775210697</v>
      </c>
      <c r="C393">
        <v>1.23241480249124</v>
      </c>
      <c r="D393">
        <v>0.75295085619730495</v>
      </c>
      <c r="E393">
        <v>2.0884251538152401</v>
      </c>
      <c r="F393">
        <v>0.97749087921300004</v>
      </c>
      <c r="G393">
        <v>0.77134898497448701</v>
      </c>
      <c r="H393">
        <v>0.154421906629327</v>
      </c>
      <c r="I393">
        <v>0.26031577961477798</v>
      </c>
      <c r="J393">
        <v>0.21448411162925399</v>
      </c>
      <c r="K393">
        <v>0.56952128140136704</v>
      </c>
      <c r="L393">
        <v>14291.271861249499</v>
      </c>
      <c r="M393">
        <v>250</v>
      </c>
      <c r="N393">
        <v>57.375010960827503</v>
      </c>
      <c r="O393">
        <v>57.161441337654203</v>
      </c>
      <c r="P393">
        <v>-0.765719835888241</v>
      </c>
      <c r="Q393">
        <v>0.29968575663692898</v>
      </c>
      <c r="R393">
        <v>0.53104624593495797</v>
      </c>
      <c r="S393" t="s">
        <v>1281</v>
      </c>
      <c r="T393" t="s">
        <v>1774</v>
      </c>
      <c r="U393" t="s">
        <v>1774</v>
      </c>
      <c r="V393" t="s">
        <v>1774</v>
      </c>
      <c r="W393" t="s">
        <v>2165</v>
      </c>
      <c r="X393">
        <v>3</v>
      </c>
      <c r="Z393" t="s">
        <v>3843</v>
      </c>
      <c r="AA393">
        <v>0.70045452239366746</v>
      </c>
      <c r="AB393" t="str">
        <f>HYPERLINK("Melting_Curves/meltCurve_P01770_.pdf", "Melting_Curves/meltCurve_P01770_.pdf")</f>
        <v>Melting_Curves/meltCurve_P01770_.pdf</v>
      </c>
    </row>
    <row r="394" spans="1:28" x14ac:dyDescent="0.25">
      <c r="A394" t="s">
        <v>398</v>
      </c>
      <c r="B394">
        <v>0.92982721775210697</v>
      </c>
      <c r="C394">
        <v>4.4148814812766402</v>
      </c>
      <c r="D394">
        <v>2.8526857058236699</v>
      </c>
      <c r="E394">
        <v>5.4780393467740804</v>
      </c>
      <c r="F394">
        <v>2.6304638723861</v>
      </c>
      <c r="G394">
        <v>1.8380230418580299</v>
      </c>
      <c r="H394">
        <v>0.49128086830937301</v>
      </c>
      <c r="I394">
        <v>0.76198802157573597</v>
      </c>
      <c r="J394">
        <v>0.52785595714531397</v>
      </c>
      <c r="K394">
        <v>1.6816795117184</v>
      </c>
      <c r="L394">
        <v>1511.0870801358001</v>
      </c>
      <c r="M394">
        <v>51.8814706485812</v>
      </c>
      <c r="Q394">
        <v>1.5</v>
      </c>
      <c r="R394">
        <v>-0.16759796512591399</v>
      </c>
      <c r="S394" t="s">
        <v>1282</v>
      </c>
      <c r="T394" t="s">
        <v>1774</v>
      </c>
      <c r="U394" t="s">
        <v>1774</v>
      </c>
      <c r="V394" t="s">
        <v>1774</v>
      </c>
      <c r="W394" t="s">
        <v>2166</v>
      </c>
      <c r="X394">
        <v>1</v>
      </c>
      <c r="Z394" t="s">
        <v>3844</v>
      </c>
      <c r="AA394">
        <v>1.4999999860167239</v>
      </c>
      <c r="AB394" t="str">
        <f>HYPERLINK("Melting_Curves/meltCurve_P01771_.pdf", "Melting_Curves/meltCurve_P01771_.pdf")</f>
        <v>Melting_Curves/meltCurve_P01771_.pdf</v>
      </c>
    </row>
    <row r="395" spans="1:28" x14ac:dyDescent="0.25">
      <c r="A395" t="s">
        <v>399</v>
      </c>
      <c r="B395">
        <v>0.92982721775210697</v>
      </c>
      <c r="C395">
        <v>2.2894807923473501</v>
      </c>
      <c r="D395">
        <v>1.8635297196348299</v>
      </c>
      <c r="E395">
        <v>7.0561254143916896</v>
      </c>
      <c r="F395">
        <v>4.1893421790425904</v>
      </c>
      <c r="G395">
        <v>3.6775603821808098</v>
      </c>
      <c r="H395">
        <v>0.78141316562650198</v>
      </c>
      <c r="I395">
        <v>1.25085798158318</v>
      </c>
      <c r="J395">
        <v>0.91885020136918105</v>
      </c>
      <c r="K395">
        <v>2.38862860637777</v>
      </c>
      <c r="L395">
        <v>1.0000000000000001E-5</v>
      </c>
      <c r="M395">
        <v>23.4152687081381</v>
      </c>
      <c r="Q395">
        <v>1.5</v>
      </c>
      <c r="R395">
        <v>-0.30643498711912198</v>
      </c>
      <c r="S395" t="s">
        <v>1283</v>
      </c>
      <c r="T395" t="s">
        <v>1774</v>
      </c>
      <c r="U395" t="s">
        <v>1774</v>
      </c>
      <c r="V395" t="s">
        <v>1774</v>
      </c>
      <c r="W395" t="s">
        <v>2167</v>
      </c>
      <c r="X395">
        <v>1</v>
      </c>
      <c r="Z395" t="s">
        <v>3845</v>
      </c>
      <c r="AA395">
        <v>1.4999999999661271</v>
      </c>
      <c r="AB395" t="str">
        <f>HYPERLINK("Melting_Curves/meltCurve_P01772_.pdf", "Melting_Curves/meltCurve_P01772_.pdf")</f>
        <v>Melting_Curves/meltCurve_P01772_.pdf</v>
      </c>
    </row>
    <row r="396" spans="1:28" x14ac:dyDescent="0.25">
      <c r="A396" t="s">
        <v>400</v>
      </c>
      <c r="B396">
        <v>0.92982721775210697</v>
      </c>
      <c r="C396">
        <v>1.7952869447394499</v>
      </c>
      <c r="D396">
        <v>1.3557792598088001</v>
      </c>
      <c r="E396">
        <v>4.3852099402002098</v>
      </c>
      <c r="F396">
        <v>2.52518278114395</v>
      </c>
      <c r="G396">
        <v>2.3904887207720402</v>
      </c>
      <c r="H396">
        <v>0.55255523665753303</v>
      </c>
      <c r="I396">
        <v>0.85212971107207203</v>
      </c>
      <c r="J396">
        <v>0.624436710463245</v>
      </c>
      <c r="K396">
        <v>1.7166823805381699</v>
      </c>
      <c r="L396">
        <v>10321.628581471699</v>
      </c>
      <c r="M396">
        <v>250</v>
      </c>
      <c r="O396">
        <v>41.283873786389101</v>
      </c>
      <c r="P396">
        <v>0.75695418872121201</v>
      </c>
      <c r="Q396">
        <v>1.5</v>
      </c>
      <c r="R396">
        <v>-1.0792808557294101E-2</v>
      </c>
      <c r="S396" t="s">
        <v>1284</v>
      </c>
      <c r="T396" t="s">
        <v>1774</v>
      </c>
      <c r="U396" t="s">
        <v>1774</v>
      </c>
      <c r="V396" t="s">
        <v>1774</v>
      </c>
      <c r="W396" t="s">
        <v>2168</v>
      </c>
      <c r="X396">
        <v>1</v>
      </c>
      <c r="Z396" t="s">
        <v>3846</v>
      </c>
      <c r="AA396">
        <v>1.4785210403691349</v>
      </c>
      <c r="AB396" t="str">
        <f>HYPERLINK("Melting_Curves/meltCurve_P01775_.pdf", "Melting_Curves/meltCurve_P01775_.pdf")</f>
        <v>Melting_Curves/meltCurve_P01775_.pdf</v>
      </c>
    </row>
    <row r="397" spans="1:28" x14ac:dyDescent="0.25">
      <c r="A397" t="s">
        <v>401</v>
      </c>
      <c r="B397">
        <v>0.92982721775210697</v>
      </c>
      <c r="C397">
        <v>2.3250249190296999</v>
      </c>
      <c r="D397">
        <v>1.62674287713404</v>
      </c>
      <c r="E397">
        <v>4.8561125917521597</v>
      </c>
      <c r="F397">
        <v>2.9342433946479698</v>
      </c>
      <c r="G397">
        <v>2.7531265462058898</v>
      </c>
      <c r="H397">
        <v>0.66606874098144098</v>
      </c>
      <c r="I397">
        <v>1.01146231223961</v>
      </c>
      <c r="J397">
        <v>0.81782364498018001</v>
      </c>
      <c r="K397">
        <v>2.08293091011359</v>
      </c>
      <c r="L397">
        <v>988.95674293083005</v>
      </c>
      <c r="M397">
        <v>47.794060479541102</v>
      </c>
      <c r="Q397">
        <v>1.5</v>
      </c>
      <c r="R397">
        <v>-0.165253641167628</v>
      </c>
      <c r="S397" t="s">
        <v>1285</v>
      </c>
      <c r="T397" t="s">
        <v>1774</v>
      </c>
      <c r="U397" t="s">
        <v>1774</v>
      </c>
      <c r="V397" t="s">
        <v>1774</v>
      </c>
      <c r="W397" t="s">
        <v>2169</v>
      </c>
      <c r="X397">
        <v>1</v>
      </c>
      <c r="Z397" t="s">
        <v>3847</v>
      </c>
      <c r="AA397">
        <v>1.4999999999971809</v>
      </c>
      <c r="AB397" t="str">
        <f>HYPERLINK("Melting_Curves/meltCurve_P01778_.pdf", "Melting_Curves/meltCurve_P01778_.pdf")</f>
        <v>Melting_Curves/meltCurve_P01778_.pdf</v>
      </c>
    </row>
    <row r="398" spans="1:28" x14ac:dyDescent="0.25">
      <c r="A398" t="s">
        <v>402</v>
      </c>
      <c r="B398">
        <v>0.92982721775210697</v>
      </c>
      <c r="C398">
        <v>1.99924601731683</v>
      </c>
      <c r="D398">
        <v>1.6312301384338299</v>
      </c>
      <c r="E398">
        <v>5.3912706173711298</v>
      </c>
      <c r="F398">
        <v>3.2033312841967199</v>
      </c>
      <c r="G398">
        <v>2.75014199379752</v>
      </c>
      <c r="H398">
        <v>0.57648140987996199</v>
      </c>
      <c r="I398">
        <v>0.96221415662591103</v>
      </c>
      <c r="J398">
        <v>0.73463996596621595</v>
      </c>
      <c r="K398">
        <v>1.95150452108274</v>
      </c>
      <c r="L398">
        <v>1.0000000000000001E-5</v>
      </c>
      <c r="M398">
        <v>27.639458632558</v>
      </c>
      <c r="Q398">
        <v>1.5</v>
      </c>
      <c r="R398">
        <v>-0.134967050345534</v>
      </c>
      <c r="S398" t="s">
        <v>1286</v>
      </c>
      <c r="T398" t="s">
        <v>1774</v>
      </c>
      <c r="U398" t="s">
        <v>1774</v>
      </c>
      <c r="V398" t="s">
        <v>1774</v>
      </c>
      <c r="W398" t="s">
        <v>2170</v>
      </c>
      <c r="X398">
        <v>2</v>
      </c>
      <c r="Z398" t="s">
        <v>3848</v>
      </c>
      <c r="AA398">
        <v>1.499999999999504</v>
      </c>
      <c r="AB398" t="str">
        <f>HYPERLINK("Melting_Curves/meltCurve_P01780_.pdf", "Melting_Curves/meltCurve_P01780_.pdf")</f>
        <v>Melting_Curves/meltCurve_P01780_.pdf</v>
      </c>
    </row>
    <row r="399" spans="1:28" x14ac:dyDescent="0.25">
      <c r="A399" t="s">
        <v>403</v>
      </c>
      <c r="B399">
        <v>0.92982721775210697</v>
      </c>
      <c r="C399">
        <v>1.79381725292868</v>
      </c>
      <c r="D399">
        <v>1.37184857026558</v>
      </c>
      <c r="E399">
        <v>4.9858251110231597</v>
      </c>
      <c r="F399">
        <v>3.0287298931274602</v>
      </c>
      <c r="G399">
        <v>2.8140059437917899</v>
      </c>
      <c r="H399">
        <v>0.58906925101218499</v>
      </c>
      <c r="I399">
        <v>0.93588906239892899</v>
      </c>
      <c r="J399">
        <v>0.69101018257898195</v>
      </c>
      <c r="K399">
        <v>1.8642810818465101</v>
      </c>
      <c r="L399">
        <v>10321.6761850486</v>
      </c>
      <c r="M399">
        <v>250</v>
      </c>
      <c r="O399">
        <v>41.284064029678198</v>
      </c>
      <c r="P399">
        <v>0.75695069765119505</v>
      </c>
      <c r="Q399">
        <v>1.5</v>
      </c>
      <c r="R399">
        <v>-7.5604132807942204E-2</v>
      </c>
      <c r="S399" t="s">
        <v>1287</v>
      </c>
      <c r="T399" t="s">
        <v>1774</v>
      </c>
      <c r="U399" t="s">
        <v>1774</v>
      </c>
      <c r="V399" t="s">
        <v>1774</v>
      </c>
      <c r="W399" t="s">
        <v>2171</v>
      </c>
      <c r="X399">
        <v>4</v>
      </c>
      <c r="Z399" t="s">
        <v>3849</v>
      </c>
      <c r="AA399">
        <v>1.478517867615829</v>
      </c>
      <c r="AB399" t="str">
        <f>HYPERLINK("Melting_Curves/meltCurve_P01781_.pdf", "Melting_Curves/meltCurve_P01781_.pdf")</f>
        <v>Melting_Curves/meltCurve_P01781_.pdf</v>
      </c>
    </row>
    <row r="400" spans="1:28" x14ac:dyDescent="0.25">
      <c r="A400" t="s">
        <v>404</v>
      </c>
      <c r="B400">
        <v>0.92982721775210697</v>
      </c>
      <c r="C400">
        <v>1.52987980382628</v>
      </c>
      <c r="D400">
        <v>1.09699225732796</v>
      </c>
      <c r="E400">
        <v>4.0316257876100998</v>
      </c>
      <c r="F400">
        <v>2.2052687624841298</v>
      </c>
      <c r="G400">
        <v>1.9047649821150401</v>
      </c>
      <c r="H400">
        <v>0.44221833848504999</v>
      </c>
      <c r="I400">
        <v>0.69412548505812199</v>
      </c>
      <c r="J400">
        <v>0.55488577121960503</v>
      </c>
      <c r="K400">
        <v>1.50596042905966</v>
      </c>
      <c r="L400">
        <v>15000</v>
      </c>
      <c r="M400">
        <v>217.58311029227701</v>
      </c>
      <c r="O400">
        <v>68.933350566303602</v>
      </c>
      <c r="P400">
        <v>0.39455341476515099</v>
      </c>
      <c r="Q400">
        <v>1.5</v>
      </c>
      <c r="R400">
        <v>-0.209606323029152</v>
      </c>
      <c r="S400" t="s">
        <v>1288</v>
      </c>
      <c r="T400" t="s">
        <v>1774</v>
      </c>
      <c r="U400" t="s">
        <v>1774</v>
      </c>
      <c r="V400" t="s">
        <v>1774</v>
      </c>
      <c r="W400" t="s">
        <v>2172</v>
      </c>
      <c r="X400">
        <v>3</v>
      </c>
      <c r="Z400" t="s">
        <v>3850</v>
      </c>
      <c r="AA400">
        <v>1.017800145597995</v>
      </c>
      <c r="AB400" t="str">
        <f>HYPERLINK("Melting_Curves/meltCurve_P01824_.pdf", "Melting_Curves/meltCurve_P01824_.pdf")</f>
        <v>Melting_Curves/meltCurve_P01824_.pdf</v>
      </c>
    </row>
    <row r="401" spans="1:28" x14ac:dyDescent="0.25">
      <c r="A401" t="s">
        <v>405</v>
      </c>
      <c r="B401">
        <v>0.92982721775210697</v>
      </c>
      <c r="C401">
        <v>1.1526592003073</v>
      </c>
      <c r="D401">
        <v>0.94205356162574705</v>
      </c>
      <c r="E401">
        <v>4.3282586453463399</v>
      </c>
      <c r="F401">
        <v>2.28181451184129</v>
      </c>
      <c r="G401">
        <v>2.3738152369593699</v>
      </c>
      <c r="H401">
        <v>0.356964301447181</v>
      </c>
      <c r="I401">
        <v>0.73571380663989605</v>
      </c>
      <c r="J401">
        <v>0.68474792398123496</v>
      </c>
      <c r="K401">
        <v>1.6073580917814601</v>
      </c>
      <c r="L401">
        <v>11886.974310014</v>
      </c>
      <c r="M401">
        <v>250</v>
      </c>
      <c r="O401">
        <v>47.544873390559196</v>
      </c>
      <c r="P401">
        <v>0.65727406876587402</v>
      </c>
      <c r="Q401">
        <v>1.5</v>
      </c>
      <c r="R401">
        <v>5.5981582756129203E-2</v>
      </c>
      <c r="S401" t="s">
        <v>1289</v>
      </c>
      <c r="T401" t="s">
        <v>1774</v>
      </c>
      <c r="U401" t="s">
        <v>1774</v>
      </c>
      <c r="V401" t="s">
        <v>1774</v>
      </c>
      <c r="W401" t="s">
        <v>2173</v>
      </c>
      <c r="X401">
        <v>19</v>
      </c>
      <c r="Y401" t="s">
        <v>3003</v>
      </c>
      <c r="Z401" t="s">
        <v>3851</v>
      </c>
      <c r="AA401">
        <v>1.37415998975591</v>
      </c>
      <c r="AB401" t="str">
        <f>HYPERLINK("Melting_Curves/meltCurve_P01833_PIGR.pdf", "Melting_Curves/meltCurve_P01833_PIGR.pdf")</f>
        <v>Melting_Curves/meltCurve_P01833_PIGR.pdf</v>
      </c>
    </row>
    <row r="402" spans="1:28" x14ac:dyDescent="0.25">
      <c r="A402" t="s">
        <v>406</v>
      </c>
      <c r="B402">
        <v>0.92982721775210697</v>
      </c>
      <c r="C402">
        <v>1.1217576683872701</v>
      </c>
      <c r="D402">
        <v>1.1730579583782801</v>
      </c>
      <c r="E402">
        <v>3.0879125581615101</v>
      </c>
      <c r="F402">
        <v>1.9086217391315901</v>
      </c>
      <c r="G402">
        <v>1.7407158945855199</v>
      </c>
      <c r="H402">
        <v>0.33185559706954298</v>
      </c>
      <c r="I402">
        <v>0.54396595074276699</v>
      </c>
      <c r="J402">
        <v>0.41926203706042298</v>
      </c>
      <c r="K402">
        <v>1.1152818439735299</v>
      </c>
      <c r="L402">
        <v>2258.2278844002199</v>
      </c>
      <c r="M402">
        <v>52.050495273309899</v>
      </c>
      <c r="O402">
        <v>43.321425451095898</v>
      </c>
      <c r="P402">
        <v>8.8010218980733301E-2</v>
      </c>
      <c r="Q402">
        <v>1.2930020857575</v>
      </c>
      <c r="R402">
        <v>2.0325686136381398E-2</v>
      </c>
      <c r="S402" t="s">
        <v>1290</v>
      </c>
      <c r="T402" t="s">
        <v>1774</v>
      </c>
      <c r="U402" t="s">
        <v>1774</v>
      </c>
      <c r="V402" t="s">
        <v>1774</v>
      </c>
      <c r="W402" t="s">
        <v>2174</v>
      </c>
      <c r="X402">
        <v>9</v>
      </c>
      <c r="Y402" t="s">
        <v>3004</v>
      </c>
      <c r="Z402" t="s">
        <v>3852</v>
      </c>
      <c r="AA402">
        <v>1.259340099867593</v>
      </c>
      <c r="AB402" t="str">
        <f>HYPERLINK("Melting_Curves/meltCurve_P01834_IGKC.pdf", "Melting_Curves/meltCurve_P01834_IGKC.pdf")</f>
        <v>Melting_Curves/meltCurve_P01834_IGKC.pdf</v>
      </c>
    </row>
    <row r="403" spans="1:28" x14ac:dyDescent="0.25">
      <c r="A403" t="s">
        <v>407</v>
      </c>
      <c r="B403">
        <v>0.92982721775210697</v>
      </c>
      <c r="C403">
        <v>1.19655042145137</v>
      </c>
      <c r="D403">
        <v>0.96221839842729895</v>
      </c>
      <c r="E403">
        <v>3.0746791345189801</v>
      </c>
      <c r="F403">
        <v>1.90233806472492</v>
      </c>
      <c r="G403">
        <v>1.82528972867263</v>
      </c>
      <c r="H403">
        <v>0.41250953541167401</v>
      </c>
      <c r="I403">
        <v>0.61430627525200898</v>
      </c>
      <c r="J403">
        <v>0.48857583011288003</v>
      </c>
      <c r="K403">
        <v>1.4403342414836799</v>
      </c>
      <c r="L403">
        <v>11890.2158235649</v>
      </c>
      <c r="M403">
        <v>250</v>
      </c>
      <c r="O403">
        <v>47.557819733851701</v>
      </c>
      <c r="P403">
        <v>0.51779423808661995</v>
      </c>
      <c r="Q403">
        <v>1.3940026399240399</v>
      </c>
      <c r="R403">
        <v>4.6181991849195997E-2</v>
      </c>
      <c r="S403" t="s">
        <v>1291</v>
      </c>
      <c r="T403" t="s">
        <v>1774</v>
      </c>
      <c r="U403" t="s">
        <v>1774</v>
      </c>
      <c r="V403" t="s">
        <v>1774</v>
      </c>
      <c r="W403" t="s">
        <v>2175</v>
      </c>
      <c r="X403">
        <v>1</v>
      </c>
      <c r="Y403" t="s">
        <v>3005</v>
      </c>
      <c r="Z403" t="s">
        <v>3853</v>
      </c>
      <c r="AA403">
        <v>1.294669749817088</v>
      </c>
      <c r="AB403" t="str">
        <f>HYPERLINK("Melting_Curves/meltCurve_P01854_IGHE.pdf", "Melting_Curves/meltCurve_P01854_IGHE.pdf")</f>
        <v>Melting_Curves/meltCurve_P01854_IGHE.pdf</v>
      </c>
    </row>
    <row r="404" spans="1:28" x14ac:dyDescent="0.25">
      <c r="A404" t="s">
        <v>408</v>
      </c>
      <c r="B404">
        <v>0.92982721775210697</v>
      </c>
      <c r="C404">
        <v>0.52142689038874801</v>
      </c>
      <c r="D404">
        <v>1.8258668683925501</v>
      </c>
      <c r="E404">
        <v>2.93827466559644</v>
      </c>
      <c r="F404">
        <v>2.7269850194273002</v>
      </c>
      <c r="G404">
        <v>2.1413929802728799</v>
      </c>
      <c r="H404">
        <v>0.473739630319364</v>
      </c>
      <c r="I404">
        <v>0.80197727517276296</v>
      </c>
      <c r="J404">
        <v>0.61165153259105298</v>
      </c>
      <c r="K404">
        <v>1.6713295511114299</v>
      </c>
      <c r="L404">
        <v>11108.9444627673</v>
      </c>
      <c r="M404">
        <v>250</v>
      </c>
      <c r="O404">
        <v>44.432934243343702</v>
      </c>
      <c r="P404">
        <v>0.70330714277311601</v>
      </c>
      <c r="Q404">
        <v>1.5</v>
      </c>
      <c r="R404">
        <v>0.13416537579492099</v>
      </c>
      <c r="S404" t="s">
        <v>1292</v>
      </c>
      <c r="T404" t="s">
        <v>1774</v>
      </c>
      <c r="U404" t="s">
        <v>1774</v>
      </c>
      <c r="V404" t="s">
        <v>1774</v>
      </c>
      <c r="W404" t="s">
        <v>2176</v>
      </c>
      <c r="X404">
        <v>19</v>
      </c>
      <c r="Y404" t="s">
        <v>3006</v>
      </c>
      <c r="Z404" t="s">
        <v>3854</v>
      </c>
      <c r="AA404">
        <v>1.426031377099567</v>
      </c>
      <c r="AB404" t="str">
        <f>HYPERLINK("Melting_Curves/meltCurve_P01857_IGHG1.pdf", "Melting_Curves/meltCurve_P01857_IGHG1.pdf")</f>
        <v>Melting_Curves/meltCurve_P01857_IGHG1.pdf</v>
      </c>
    </row>
    <row r="405" spans="1:28" x14ac:dyDescent="0.25">
      <c r="A405" t="s">
        <v>409</v>
      </c>
      <c r="B405">
        <v>0.92982721775210697</v>
      </c>
      <c r="C405">
        <v>1.11871282462832</v>
      </c>
      <c r="D405">
        <v>2.2773988375128602</v>
      </c>
      <c r="E405">
        <v>6.9983978698869898</v>
      </c>
      <c r="F405">
        <v>3.6875846679036202</v>
      </c>
      <c r="G405">
        <v>3.90026661084634</v>
      </c>
      <c r="H405">
        <v>0.66362460105197096</v>
      </c>
      <c r="I405">
        <v>1.4253433085162099</v>
      </c>
      <c r="J405">
        <v>0.784534607982453</v>
      </c>
      <c r="K405">
        <v>2.68622491726796</v>
      </c>
      <c r="L405">
        <v>10775.057400867399</v>
      </c>
      <c r="M405">
        <v>250</v>
      </c>
      <c r="O405">
        <v>43.097471485149001</v>
      </c>
      <c r="P405">
        <v>0.72510054458783901</v>
      </c>
      <c r="Q405">
        <v>1.5</v>
      </c>
      <c r="R405">
        <v>-0.23956703729673701</v>
      </c>
      <c r="S405" t="s">
        <v>1293</v>
      </c>
      <c r="T405" t="s">
        <v>1774</v>
      </c>
      <c r="U405" t="s">
        <v>1774</v>
      </c>
      <c r="V405" t="s">
        <v>1774</v>
      </c>
      <c r="W405" t="s">
        <v>2177</v>
      </c>
      <c r="X405">
        <v>19</v>
      </c>
      <c r="Y405" t="s">
        <v>3007</v>
      </c>
      <c r="Z405" t="s">
        <v>3855</v>
      </c>
      <c r="AA405">
        <v>1.4482916864833111</v>
      </c>
      <c r="AB405" t="str">
        <f>HYPERLINK("Melting_Curves/meltCurve_P01859_IGHG2.pdf", "Melting_Curves/meltCurve_P01859_IGHG2.pdf")</f>
        <v>Melting_Curves/meltCurve_P01859_IGHG2.pdf</v>
      </c>
    </row>
    <row r="406" spans="1:28" x14ac:dyDescent="0.25">
      <c r="A406" t="s">
        <v>410</v>
      </c>
      <c r="B406">
        <v>0.92982721775210697</v>
      </c>
      <c r="C406">
        <v>1.64826455951619</v>
      </c>
      <c r="D406">
        <v>1.2165448332814</v>
      </c>
      <c r="E406">
        <v>3.9130085054045498</v>
      </c>
      <c r="F406">
        <v>2.19615726776341</v>
      </c>
      <c r="G406">
        <v>1.8736227306893101</v>
      </c>
      <c r="H406">
        <v>0.40760757967904299</v>
      </c>
      <c r="I406">
        <v>0.63678378721149298</v>
      </c>
      <c r="J406">
        <v>0.50151382925718102</v>
      </c>
      <c r="K406">
        <v>1.3583639417101101</v>
      </c>
      <c r="L406">
        <v>10334.622586154401</v>
      </c>
      <c r="M406">
        <v>250</v>
      </c>
      <c r="O406">
        <v>41.335827940684702</v>
      </c>
      <c r="P406">
        <v>0.75600244745225298</v>
      </c>
      <c r="Q406">
        <v>1.5</v>
      </c>
      <c r="R406">
        <v>3.1570227781573097E-2</v>
      </c>
      <c r="S406" t="s">
        <v>1294</v>
      </c>
      <c r="T406" t="s">
        <v>1774</v>
      </c>
      <c r="U406" t="s">
        <v>1774</v>
      </c>
      <c r="V406" t="s">
        <v>1774</v>
      </c>
      <c r="W406" t="s">
        <v>2178</v>
      </c>
      <c r="X406">
        <v>21</v>
      </c>
      <c r="Y406" t="s">
        <v>3008</v>
      </c>
      <c r="Z406" t="s">
        <v>3856</v>
      </c>
      <c r="AA406">
        <v>1.477654957492657</v>
      </c>
      <c r="AB406" t="str">
        <f>HYPERLINK("Melting_Curves/meltCurve_P01860_IGHG3.pdf", "Melting_Curves/meltCurve_P01860_IGHG3.pdf")</f>
        <v>Melting_Curves/meltCurve_P01860_IGHG3.pdf</v>
      </c>
    </row>
    <row r="407" spans="1:28" x14ac:dyDescent="0.25">
      <c r="A407" t="s">
        <v>411</v>
      </c>
      <c r="B407">
        <v>0.92982721775210697</v>
      </c>
      <c r="C407">
        <v>2.3529616139279601</v>
      </c>
      <c r="D407">
        <v>1.96791689194041</v>
      </c>
      <c r="E407">
        <v>7.0302725696208297</v>
      </c>
      <c r="F407">
        <v>4.8845950762878401</v>
      </c>
      <c r="G407">
        <v>4.2580666002601202</v>
      </c>
      <c r="H407">
        <v>0.97753205971770896</v>
      </c>
      <c r="I407">
        <v>1.5672055563676901</v>
      </c>
      <c r="J407">
        <v>1.1021201398738301</v>
      </c>
      <c r="K407">
        <v>3.1351634596122699</v>
      </c>
      <c r="L407">
        <v>10298.522738350401</v>
      </c>
      <c r="M407">
        <v>250</v>
      </c>
      <c r="O407">
        <v>41.191434870614899</v>
      </c>
      <c r="P407">
        <v>0.75865249407301305</v>
      </c>
      <c r="Q407">
        <v>1.5</v>
      </c>
      <c r="R407">
        <v>-0.467875031285228</v>
      </c>
      <c r="S407" t="s">
        <v>1295</v>
      </c>
      <c r="T407" t="s">
        <v>1774</v>
      </c>
      <c r="U407" t="s">
        <v>1774</v>
      </c>
      <c r="V407" t="s">
        <v>1774</v>
      </c>
      <c r="W407" t="s">
        <v>2179</v>
      </c>
      <c r="X407">
        <v>13</v>
      </c>
      <c r="Y407" t="s">
        <v>3009</v>
      </c>
      <c r="Z407" t="s">
        <v>3857</v>
      </c>
      <c r="AA407">
        <v>1.4800608624324549</v>
      </c>
      <c r="AB407" t="str">
        <f>HYPERLINK("Melting_Curves/meltCurve_P01861_IGHG4.pdf", "Melting_Curves/meltCurve_P01861_IGHG4.pdf")</f>
        <v>Melting_Curves/meltCurve_P01861_IGHG4.pdf</v>
      </c>
    </row>
    <row r="408" spans="1:28" x14ac:dyDescent="0.25">
      <c r="A408" t="s">
        <v>412</v>
      </c>
      <c r="B408">
        <v>0.92982721775210697</v>
      </c>
      <c r="C408">
        <v>4.3284414132323601</v>
      </c>
      <c r="D408">
        <v>3.6247484907877099</v>
      </c>
      <c r="E408">
        <v>13.4811709720013</v>
      </c>
      <c r="F408">
        <v>6.7927967134303602</v>
      </c>
      <c r="G408">
        <v>6.1382083614375196</v>
      </c>
      <c r="H408">
        <v>1.54675826311515</v>
      </c>
      <c r="I408">
        <v>2.3279048322318801</v>
      </c>
      <c r="J408">
        <v>1.30453716481885</v>
      </c>
      <c r="K408">
        <v>4.3049479633822703</v>
      </c>
      <c r="L408">
        <v>1.0000000000000001E-5</v>
      </c>
      <c r="M408">
        <v>110.934747751609</v>
      </c>
      <c r="Q408">
        <v>1.5</v>
      </c>
      <c r="R408">
        <v>-0.70478168502914196</v>
      </c>
      <c r="S408" t="s">
        <v>1296</v>
      </c>
      <c r="T408" t="s">
        <v>1774</v>
      </c>
      <c r="U408" t="s">
        <v>1774</v>
      </c>
      <c r="V408" t="s">
        <v>1774</v>
      </c>
      <c r="W408" t="s">
        <v>2180</v>
      </c>
      <c r="X408">
        <v>21</v>
      </c>
      <c r="Y408" t="s">
        <v>3010</v>
      </c>
      <c r="Z408" t="s">
        <v>3858</v>
      </c>
      <c r="AA408">
        <v>1.5</v>
      </c>
      <c r="AB408" t="str">
        <f>HYPERLINK("Melting_Curves/meltCurve_P01871_IGHM.pdf", "Melting_Curves/meltCurve_P01871_IGHM.pdf")</f>
        <v>Melting_Curves/meltCurve_P01871_IGHM.pdf</v>
      </c>
    </row>
    <row r="409" spans="1:28" x14ac:dyDescent="0.25">
      <c r="A409" t="s">
        <v>413</v>
      </c>
      <c r="B409">
        <v>0.92982721775210697</v>
      </c>
      <c r="C409">
        <v>1.26338022704728</v>
      </c>
      <c r="D409">
        <v>0.95131537593207505</v>
      </c>
      <c r="E409">
        <v>3.2990613669255899</v>
      </c>
      <c r="F409">
        <v>1.9888654087056199</v>
      </c>
      <c r="G409">
        <v>1.82906806292949</v>
      </c>
      <c r="H409">
        <v>0.41581839703862999</v>
      </c>
      <c r="I409">
        <v>0.67057456144303595</v>
      </c>
      <c r="J409">
        <v>0.49449865482340299</v>
      </c>
      <c r="K409">
        <v>1.3626514022246501</v>
      </c>
      <c r="L409">
        <v>1577.71574185078</v>
      </c>
      <c r="M409">
        <v>36.196787298536897</v>
      </c>
      <c r="O409">
        <v>43.454786622980002</v>
      </c>
      <c r="P409">
        <v>8.1731236661907597E-2</v>
      </c>
      <c r="Q409">
        <v>1.3924770339235399</v>
      </c>
      <c r="R409">
        <v>2.69286552141659E-2</v>
      </c>
      <c r="S409" t="s">
        <v>1297</v>
      </c>
      <c r="T409" t="s">
        <v>1774</v>
      </c>
      <c r="U409" t="s">
        <v>1774</v>
      </c>
      <c r="V409" t="s">
        <v>1774</v>
      </c>
      <c r="W409" t="s">
        <v>2181</v>
      </c>
      <c r="X409">
        <v>20</v>
      </c>
      <c r="Y409" t="s">
        <v>3011</v>
      </c>
      <c r="Z409" t="s">
        <v>3859</v>
      </c>
      <c r="AA409">
        <v>1.3436178027211101</v>
      </c>
      <c r="AB409" t="str">
        <f>HYPERLINK("Melting_Curves/meltCurve_P01876_IGHA1.pdf", "Melting_Curves/meltCurve_P01876_IGHA1.pdf")</f>
        <v>Melting_Curves/meltCurve_P01876_IGHA1.pdf</v>
      </c>
    </row>
    <row r="410" spans="1:28" x14ac:dyDescent="0.25">
      <c r="A410" t="s">
        <v>414</v>
      </c>
      <c r="B410">
        <v>0.92982721775210697</v>
      </c>
      <c r="C410">
        <v>1.40014934087201</v>
      </c>
      <c r="D410">
        <v>1.10915123002134</v>
      </c>
      <c r="E410">
        <v>3.9025416073827301</v>
      </c>
      <c r="F410">
        <v>2.5368663047499802</v>
      </c>
      <c r="G410">
        <v>1.9496787591032601</v>
      </c>
      <c r="H410">
        <v>0.48730178397068702</v>
      </c>
      <c r="I410">
        <v>0.80516276784625995</v>
      </c>
      <c r="J410">
        <v>0.54957566280432502</v>
      </c>
      <c r="K410">
        <v>1.52080311862131</v>
      </c>
      <c r="L410">
        <v>14893.666462323499</v>
      </c>
      <c r="M410">
        <v>216.240082356751</v>
      </c>
      <c r="O410">
        <v>68.869713941234394</v>
      </c>
      <c r="P410">
        <v>0.39248036423657201</v>
      </c>
      <c r="Q410">
        <v>1.5</v>
      </c>
      <c r="R410">
        <v>-0.243903761339338</v>
      </c>
      <c r="S410" t="s">
        <v>1298</v>
      </c>
      <c r="T410" t="s">
        <v>1774</v>
      </c>
      <c r="U410" t="s">
        <v>1774</v>
      </c>
      <c r="V410" t="s">
        <v>1774</v>
      </c>
      <c r="W410" t="s">
        <v>2182</v>
      </c>
      <c r="X410">
        <v>17</v>
      </c>
      <c r="Y410" t="s">
        <v>3012</v>
      </c>
      <c r="Z410" t="s">
        <v>3860</v>
      </c>
      <c r="AA410">
        <v>1.0188281989756951</v>
      </c>
      <c r="AB410" t="str">
        <f>HYPERLINK("Melting_Curves/meltCurve_P01877_IGHA2.pdf", "Melting_Curves/meltCurve_P01877_IGHA2.pdf")</f>
        <v>Melting_Curves/meltCurve_P01877_IGHA2.pdf</v>
      </c>
    </row>
    <row r="411" spans="1:28" x14ac:dyDescent="0.25">
      <c r="A411" t="s">
        <v>415</v>
      </c>
      <c r="B411">
        <v>0.92982721775210697</v>
      </c>
      <c r="C411">
        <v>2.7145802804663801</v>
      </c>
      <c r="D411">
        <v>2.4223425979039699</v>
      </c>
      <c r="E411">
        <v>10.7362919630643</v>
      </c>
      <c r="F411">
        <v>8.0877811885996191</v>
      </c>
      <c r="G411">
        <v>6.9359384306908503</v>
      </c>
      <c r="H411">
        <v>1.51190172795665</v>
      </c>
      <c r="I411">
        <v>2.70900928197414</v>
      </c>
      <c r="J411">
        <v>2.0375530970941802</v>
      </c>
      <c r="K411">
        <v>5.1637547438985099</v>
      </c>
      <c r="L411">
        <v>117.95167193516799</v>
      </c>
      <c r="M411">
        <v>19.162204290094301</v>
      </c>
      <c r="Q411">
        <v>1.5</v>
      </c>
      <c r="R411">
        <v>-0.82882207490536997</v>
      </c>
      <c r="S411" t="s">
        <v>1299</v>
      </c>
      <c r="T411" t="s">
        <v>1774</v>
      </c>
      <c r="U411" t="s">
        <v>1774</v>
      </c>
      <c r="V411" t="s">
        <v>1774</v>
      </c>
      <c r="W411" t="s">
        <v>2183</v>
      </c>
      <c r="X411">
        <v>7</v>
      </c>
      <c r="Y411" t="s">
        <v>3013</v>
      </c>
      <c r="Z411" t="s">
        <v>3861</v>
      </c>
      <c r="AA411">
        <v>1.4999999770298</v>
      </c>
      <c r="AB411" t="str">
        <f>HYPERLINK("Melting_Curves/meltCurve_P01880_IGHD.pdf", "Melting_Curves/meltCurve_P01880_IGHD.pdf")</f>
        <v>Melting_Curves/meltCurve_P01880_IGHD.pdf</v>
      </c>
    </row>
    <row r="412" spans="1:28" x14ac:dyDescent="0.25">
      <c r="A412" t="s">
        <v>416</v>
      </c>
      <c r="B412">
        <v>0.92982721775210697</v>
      </c>
      <c r="C412">
        <v>0.96536396170871797</v>
      </c>
      <c r="D412">
        <v>0.62637274081224503</v>
      </c>
      <c r="E412">
        <v>2.1887745416406701</v>
      </c>
      <c r="F412">
        <v>1.25401705095103</v>
      </c>
      <c r="G412">
        <v>1.09590573923227</v>
      </c>
      <c r="H412">
        <v>0.25414546169581698</v>
      </c>
      <c r="I412">
        <v>0.43123989946693397</v>
      </c>
      <c r="J412">
        <v>0.30775175773911201</v>
      </c>
      <c r="K412">
        <v>0.840715129862596</v>
      </c>
      <c r="L412">
        <v>5899.0958430318296</v>
      </c>
      <c r="M412">
        <v>100.404848318113</v>
      </c>
      <c r="N412">
        <v>60.235693219610098</v>
      </c>
      <c r="O412">
        <v>58.729800871806297</v>
      </c>
      <c r="P412">
        <v>-0.231753393119255</v>
      </c>
      <c r="Q412">
        <v>0.45776204520320202</v>
      </c>
      <c r="R412">
        <v>0.35932375927465099</v>
      </c>
      <c r="S412" t="s">
        <v>1300</v>
      </c>
      <c r="T412" t="s">
        <v>1774</v>
      </c>
      <c r="U412" t="s">
        <v>1774</v>
      </c>
      <c r="V412" t="s">
        <v>1774</v>
      </c>
      <c r="W412" t="s">
        <v>2184</v>
      </c>
      <c r="X412">
        <v>7</v>
      </c>
      <c r="Y412" t="s">
        <v>3014</v>
      </c>
      <c r="Z412" t="s">
        <v>3862</v>
      </c>
      <c r="AA412">
        <v>0.79706378014444279</v>
      </c>
      <c r="AB412" t="str">
        <f>HYPERLINK("Melting_Curves/meltCurve_P02042_HBD.pdf", "Melting_Curves/meltCurve_P02042_HBD.pdf")</f>
        <v>Melting_Curves/meltCurve_P02042_HBD.pdf</v>
      </c>
    </row>
    <row r="413" spans="1:28" x14ac:dyDescent="0.25">
      <c r="A413" t="s">
        <v>417</v>
      </c>
      <c r="B413">
        <v>0.92982721775210697</v>
      </c>
      <c r="C413">
        <v>0.468382988334689</v>
      </c>
      <c r="D413">
        <v>0.56117544498356797</v>
      </c>
      <c r="E413">
        <v>1.0071405117698999</v>
      </c>
      <c r="F413">
        <v>0.96142019719390703</v>
      </c>
      <c r="G413">
        <v>0.69510701655547302</v>
      </c>
      <c r="H413">
        <v>0.16853317941395701</v>
      </c>
      <c r="I413">
        <v>0.26116809391609702</v>
      </c>
      <c r="J413">
        <v>0.212449107421149</v>
      </c>
      <c r="K413">
        <v>0.57262653762517102</v>
      </c>
      <c r="L413">
        <v>233.415772401021</v>
      </c>
      <c r="M413">
        <v>3.9285775333673998</v>
      </c>
      <c r="N413">
        <v>59.414822665718198</v>
      </c>
      <c r="O413">
        <v>48.495616174777297</v>
      </c>
      <c r="P413">
        <v>-2.0527995535913099E-2</v>
      </c>
      <c r="Q413">
        <v>0</v>
      </c>
      <c r="R413">
        <v>0.29940360737719002</v>
      </c>
      <c r="S413" t="s">
        <v>1301</v>
      </c>
      <c r="T413" t="s">
        <v>1774</v>
      </c>
      <c r="U413" t="s">
        <v>1774</v>
      </c>
      <c r="V413" t="s">
        <v>1774</v>
      </c>
      <c r="W413" t="s">
        <v>2185</v>
      </c>
      <c r="X413">
        <v>35</v>
      </c>
      <c r="Y413" t="s">
        <v>3015</v>
      </c>
      <c r="Z413" t="s">
        <v>3863</v>
      </c>
      <c r="AA413">
        <v>0.59192919860713789</v>
      </c>
      <c r="AB413" t="str">
        <f>HYPERLINK("Melting_Curves/meltCurve_P02647_APOA1.pdf", "Melting_Curves/meltCurve_P02647_APOA1.pdf")</f>
        <v>Melting_Curves/meltCurve_P02647_APOA1.pdf</v>
      </c>
    </row>
    <row r="414" spans="1:28" x14ac:dyDescent="0.25">
      <c r="A414" t="s">
        <v>418</v>
      </c>
      <c r="B414">
        <v>0.92982721775210697</v>
      </c>
      <c r="C414">
        <v>1.07186305526044</v>
      </c>
      <c r="D414">
        <v>0.76736189049193304</v>
      </c>
      <c r="E414">
        <v>2.26832970441856</v>
      </c>
      <c r="F414">
        <v>1.5340485494932401</v>
      </c>
      <c r="G414">
        <v>1.47383331714054</v>
      </c>
      <c r="H414">
        <v>0.45856261610378901</v>
      </c>
      <c r="I414">
        <v>0.72051606822174497</v>
      </c>
      <c r="J414">
        <v>0.597124822587902</v>
      </c>
      <c r="K414">
        <v>1.67413815018767</v>
      </c>
      <c r="L414">
        <v>15000</v>
      </c>
      <c r="M414">
        <v>218.670752673436</v>
      </c>
      <c r="O414">
        <v>68.5905420178876</v>
      </c>
      <c r="P414">
        <v>0.39850748302693501</v>
      </c>
      <c r="Q414">
        <v>1.5</v>
      </c>
      <c r="R414">
        <v>6.6535642905598297E-2</v>
      </c>
      <c r="S414" t="s">
        <v>1302</v>
      </c>
      <c r="T414" t="s">
        <v>1774</v>
      </c>
      <c r="U414" t="s">
        <v>1774</v>
      </c>
      <c r="V414" t="s">
        <v>1774</v>
      </c>
      <c r="W414" t="s">
        <v>2186</v>
      </c>
      <c r="X414">
        <v>17</v>
      </c>
      <c r="Y414" t="s">
        <v>3016</v>
      </c>
      <c r="Z414" t="s">
        <v>3864</v>
      </c>
      <c r="AA414">
        <v>1.0233847374557441</v>
      </c>
      <c r="AB414" t="str">
        <f>HYPERLINK("Melting_Curves/meltCurve_P02649_APOE.pdf", "Melting_Curves/meltCurve_P02649_APOE.pdf")</f>
        <v>Melting_Curves/meltCurve_P02649_APOE.pdf</v>
      </c>
    </row>
    <row r="415" spans="1:28" x14ac:dyDescent="0.25">
      <c r="A415" t="s">
        <v>419</v>
      </c>
      <c r="B415">
        <v>0.92982721775210697</v>
      </c>
      <c r="C415">
        <v>0.64460818382132701</v>
      </c>
      <c r="D415">
        <v>0.39815081643273098</v>
      </c>
      <c r="E415">
        <v>1.0203217809585201</v>
      </c>
      <c r="F415">
        <v>0.692768369781255</v>
      </c>
      <c r="G415">
        <v>0.53773096587681701</v>
      </c>
      <c r="H415">
        <v>0.126588421454123</v>
      </c>
      <c r="I415">
        <v>0.203098559314393</v>
      </c>
      <c r="J415">
        <v>0.16129358401087901</v>
      </c>
      <c r="K415">
        <v>0.44058854574989498</v>
      </c>
      <c r="L415">
        <v>273.09657155203598</v>
      </c>
      <c r="M415">
        <v>4.9941679381728399</v>
      </c>
      <c r="N415">
        <v>54.683097337577102</v>
      </c>
      <c r="O415">
        <v>47.712972928679697</v>
      </c>
      <c r="P415">
        <v>-2.6328763798106499E-2</v>
      </c>
      <c r="Q415">
        <v>0</v>
      </c>
      <c r="R415">
        <v>0.47700466345536202</v>
      </c>
      <c r="S415" t="s">
        <v>1303</v>
      </c>
      <c r="T415" t="s">
        <v>1774</v>
      </c>
      <c r="U415" t="s">
        <v>1774</v>
      </c>
      <c r="V415" t="s">
        <v>1774</v>
      </c>
      <c r="W415" t="s">
        <v>2187</v>
      </c>
      <c r="X415">
        <v>6</v>
      </c>
      <c r="Y415" t="s">
        <v>3017</v>
      </c>
      <c r="Z415" t="s">
        <v>3865</v>
      </c>
      <c r="AA415">
        <v>0.51806180750147424</v>
      </c>
      <c r="AB415" t="str">
        <f>HYPERLINK("Melting_Curves/meltCurve_P02652_APOA2.pdf", "Melting_Curves/meltCurve_P02652_APOA2.pdf")</f>
        <v>Melting_Curves/meltCurve_P02652_APOA2.pdf</v>
      </c>
    </row>
    <row r="416" spans="1:28" x14ac:dyDescent="0.25">
      <c r="A416" t="s">
        <v>420</v>
      </c>
      <c r="B416">
        <v>0.92982721775210697</v>
      </c>
      <c r="C416">
        <v>2.39895256699503</v>
      </c>
      <c r="D416">
        <v>1.65869394580762</v>
      </c>
      <c r="E416">
        <v>5.1134303553234002</v>
      </c>
      <c r="F416">
        <v>2.9345281592625301</v>
      </c>
      <c r="G416">
        <v>4.0074178193080003</v>
      </c>
      <c r="H416">
        <v>5.3001879505976799</v>
      </c>
      <c r="I416">
        <v>7.5277489482510704</v>
      </c>
      <c r="J416">
        <v>7.2189062875626799</v>
      </c>
      <c r="K416">
        <v>19.8232391668171</v>
      </c>
      <c r="S416" t="s">
        <v>1304</v>
      </c>
      <c r="T416" t="s">
        <v>1774</v>
      </c>
      <c r="U416" t="s">
        <v>1775</v>
      </c>
      <c r="V416" t="s">
        <v>1774</v>
      </c>
      <c r="W416" t="s">
        <v>2188</v>
      </c>
      <c r="X416">
        <v>37</v>
      </c>
      <c r="Y416" t="s">
        <v>3018</v>
      </c>
      <c r="Z416" t="s">
        <v>3866</v>
      </c>
      <c r="AB416" t="str">
        <f>HYPERLINK("Melting_Curves/meltCurve_P02671_FGA.pdf", "Melting_Curves/meltCurve_P02671_FGA.pdf")</f>
        <v>Melting_Curves/meltCurve_P02671_FGA.pdf</v>
      </c>
    </row>
    <row r="417" spans="1:28" x14ac:dyDescent="0.25">
      <c r="A417" t="s">
        <v>421</v>
      </c>
      <c r="B417">
        <v>0.92982721775210697</v>
      </c>
      <c r="C417">
        <v>2.8186232284746899</v>
      </c>
      <c r="D417">
        <v>1.8827494790958399</v>
      </c>
      <c r="E417">
        <v>5.7974764783444197</v>
      </c>
      <c r="F417">
        <v>3.3978223323677001</v>
      </c>
      <c r="G417">
        <v>3.8278039546528499</v>
      </c>
      <c r="H417">
        <v>6.2931335901373098</v>
      </c>
      <c r="I417">
        <v>7.8330943343136896</v>
      </c>
      <c r="J417">
        <v>9.8778482964271106</v>
      </c>
      <c r="K417">
        <v>22.567785119630098</v>
      </c>
      <c r="S417" t="s">
        <v>1305</v>
      </c>
      <c r="T417" t="s">
        <v>1774</v>
      </c>
      <c r="U417" t="s">
        <v>1775</v>
      </c>
      <c r="V417" t="s">
        <v>1774</v>
      </c>
      <c r="W417" t="s">
        <v>2189</v>
      </c>
      <c r="X417">
        <v>32</v>
      </c>
      <c r="Y417" t="s">
        <v>3019</v>
      </c>
      <c r="Z417" t="s">
        <v>3867</v>
      </c>
      <c r="AB417" t="str">
        <f>HYPERLINK("Melting_Curves/meltCurve_P02675_FGB.pdf", "Melting_Curves/meltCurve_P02675_FGB.pdf")</f>
        <v>Melting_Curves/meltCurve_P02675_FGB.pdf</v>
      </c>
    </row>
    <row r="418" spans="1:28" x14ac:dyDescent="0.25">
      <c r="A418" t="s">
        <v>422</v>
      </c>
      <c r="B418">
        <v>0.92982721775210697</v>
      </c>
      <c r="C418">
        <v>2.5470866359520499</v>
      </c>
      <c r="D418">
        <v>1.6607442301292701</v>
      </c>
      <c r="E418">
        <v>4.9762281630379501</v>
      </c>
      <c r="F418">
        <v>2.7493754073993499</v>
      </c>
      <c r="G418">
        <v>3.95084606154452</v>
      </c>
      <c r="H418">
        <v>5.4953268611058803</v>
      </c>
      <c r="I418">
        <v>10.831958042611401</v>
      </c>
      <c r="J418">
        <v>4.7606095255285599</v>
      </c>
      <c r="K418">
        <v>20.614664274060999</v>
      </c>
      <c r="S418" t="s">
        <v>1306</v>
      </c>
      <c r="T418" t="s">
        <v>1774</v>
      </c>
      <c r="U418" t="s">
        <v>1775</v>
      </c>
      <c r="V418" t="s">
        <v>1774</v>
      </c>
      <c r="W418" t="s">
        <v>2190</v>
      </c>
      <c r="X418">
        <v>26</v>
      </c>
      <c r="Y418" t="s">
        <v>2734</v>
      </c>
      <c r="Z418" t="s">
        <v>3868</v>
      </c>
      <c r="AB418" t="str">
        <f>HYPERLINK("Melting_Curves/meltCurve_P02679_2_FGG.pdf", "Melting_Curves/meltCurve_P02679_2_FGG.pdf")</f>
        <v>Melting_Curves/meltCurve_P02679_2_FGG.pdf</v>
      </c>
    </row>
    <row r="419" spans="1:28" x14ac:dyDescent="0.25">
      <c r="A419" t="s">
        <v>423</v>
      </c>
      <c r="B419">
        <v>0.92982721775210697</v>
      </c>
      <c r="C419">
        <v>1.94915696202549</v>
      </c>
      <c r="D419">
        <v>0.96407056861237905</v>
      </c>
      <c r="E419">
        <v>2.91678947001314</v>
      </c>
      <c r="F419">
        <v>1.75054889424059</v>
      </c>
      <c r="G419">
        <v>1.44825523152463</v>
      </c>
      <c r="H419">
        <v>0.55267611344416501</v>
      </c>
      <c r="I419">
        <v>0.99829659076893895</v>
      </c>
      <c r="J419">
        <v>0.81381560637496198</v>
      </c>
      <c r="K419">
        <v>1.99512175484781</v>
      </c>
      <c r="L419">
        <v>1.0000000000000001E-5</v>
      </c>
      <c r="M419">
        <v>1.84646656373683</v>
      </c>
      <c r="Q419">
        <v>1.5</v>
      </c>
      <c r="R419">
        <v>-7.4369044256172897E-10</v>
      </c>
      <c r="S419" t="s">
        <v>1307</v>
      </c>
      <c r="T419" t="s">
        <v>1774</v>
      </c>
      <c r="U419" t="s">
        <v>1774</v>
      </c>
      <c r="V419" t="s">
        <v>1774</v>
      </c>
      <c r="W419" t="s">
        <v>2191</v>
      </c>
      <c r="X419">
        <v>1</v>
      </c>
      <c r="Y419" t="s">
        <v>3020</v>
      </c>
      <c r="Z419" t="s">
        <v>3869</v>
      </c>
      <c r="AA419">
        <v>1.431855840558929</v>
      </c>
      <c r="AB419" t="str">
        <f>HYPERLINK("Melting_Curves/meltCurve_P02730_SLC4A1.pdf", "Melting_Curves/meltCurve_P02730_SLC4A1.pdf")</f>
        <v>Melting_Curves/meltCurve_P02730_SLC4A1.pdf</v>
      </c>
    </row>
    <row r="420" spans="1:28" x14ac:dyDescent="0.25">
      <c r="A420" t="s">
        <v>424</v>
      </c>
      <c r="B420">
        <v>0.92982721775210697</v>
      </c>
      <c r="C420">
        <v>1.0664963514935499</v>
      </c>
      <c r="D420">
        <v>0.67379179476927997</v>
      </c>
      <c r="E420">
        <v>2.1221271012190401</v>
      </c>
      <c r="F420">
        <v>1.3246063716448599</v>
      </c>
      <c r="G420">
        <v>1.1294974277963401</v>
      </c>
      <c r="H420">
        <v>0.29978977481352798</v>
      </c>
      <c r="I420">
        <v>0.42551913244352901</v>
      </c>
      <c r="J420">
        <v>0.33550725800886699</v>
      </c>
      <c r="K420">
        <v>0.94364931829717402</v>
      </c>
      <c r="L420">
        <v>2553.0496795515201</v>
      </c>
      <c r="M420">
        <v>43.433104833536298</v>
      </c>
      <c r="O420">
        <v>58.6569920696761</v>
      </c>
      <c r="P420">
        <v>-9.1714276898486893E-2</v>
      </c>
      <c r="Q420">
        <v>0.50455529094053198</v>
      </c>
      <c r="R420">
        <v>0.31590698887880397</v>
      </c>
      <c r="S420" t="s">
        <v>1308</v>
      </c>
      <c r="T420" t="s">
        <v>1774</v>
      </c>
      <c r="U420" t="s">
        <v>1774</v>
      </c>
      <c r="V420" t="s">
        <v>1774</v>
      </c>
      <c r="W420" t="s">
        <v>2192</v>
      </c>
      <c r="X420">
        <v>7</v>
      </c>
      <c r="Y420" t="s">
        <v>3021</v>
      </c>
      <c r="Z420" t="s">
        <v>3870</v>
      </c>
      <c r="AA420">
        <v>0.81639710756455031</v>
      </c>
      <c r="AB420" t="str">
        <f>HYPERLINK("Melting_Curves/meltCurve_P02743_APCS.pdf", "Melting_Curves/meltCurve_P02743_APCS.pdf")</f>
        <v>Melting_Curves/meltCurve_P02743_APCS.pdf</v>
      </c>
    </row>
    <row r="421" spans="1:28" x14ac:dyDescent="0.25">
      <c r="A421" t="s">
        <v>425</v>
      </c>
      <c r="B421">
        <v>0.92982721775210697</v>
      </c>
      <c r="C421">
        <v>5.8052085837559302</v>
      </c>
      <c r="D421">
        <v>5.3244924987440898</v>
      </c>
      <c r="E421">
        <v>16.029755900341002</v>
      </c>
      <c r="F421">
        <v>10.11098443197</v>
      </c>
      <c r="G421">
        <v>13.036078864955201</v>
      </c>
      <c r="H421">
        <v>4.3053227480167102</v>
      </c>
      <c r="I421">
        <v>5.3349187729082601</v>
      </c>
      <c r="J421">
        <v>2.50770530391735</v>
      </c>
      <c r="K421">
        <v>9.0366658695585702</v>
      </c>
      <c r="L421">
        <v>1.0000000000000001E-5</v>
      </c>
      <c r="M421">
        <v>55.411135613461298</v>
      </c>
      <c r="Q421">
        <v>1.5</v>
      </c>
      <c r="R421">
        <v>-1.62817249105027</v>
      </c>
      <c r="S421" t="s">
        <v>1309</v>
      </c>
      <c r="T421" t="s">
        <v>1774</v>
      </c>
      <c r="U421" t="s">
        <v>1774</v>
      </c>
      <c r="V421" t="s">
        <v>1774</v>
      </c>
      <c r="W421" t="s">
        <v>2193</v>
      </c>
      <c r="X421">
        <v>1</v>
      </c>
      <c r="Y421" t="s">
        <v>3022</v>
      </c>
      <c r="Z421" t="s">
        <v>3871</v>
      </c>
      <c r="AA421">
        <v>1.5</v>
      </c>
      <c r="AB421" t="str">
        <f>HYPERLINK("Melting_Curves/meltCurve_P02745_C1QA.pdf", "Melting_Curves/meltCurve_P02745_C1QA.pdf")</f>
        <v>Melting_Curves/meltCurve_P02745_C1QA.pdf</v>
      </c>
    </row>
    <row r="422" spans="1:28" x14ac:dyDescent="0.25">
      <c r="A422" t="s">
        <v>426</v>
      </c>
      <c r="B422">
        <v>0.92982721775210697</v>
      </c>
      <c r="C422">
        <v>6.0891277746048802</v>
      </c>
      <c r="D422">
        <v>4.7081373604783998</v>
      </c>
      <c r="E422">
        <v>18.077901638736801</v>
      </c>
      <c r="F422">
        <v>10.5861578173553</v>
      </c>
      <c r="G422">
        <v>2.8377883209556898</v>
      </c>
      <c r="H422">
        <v>5.3661462733458798</v>
      </c>
      <c r="I422">
        <v>6.67509354983956</v>
      </c>
      <c r="J422">
        <v>2.8396564364780499</v>
      </c>
      <c r="K422">
        <v>9.8821829395435792</v>
      </c>
      <c r="L422">
        <v>1.0000000000000001E-5</v>
      </c>
      <c r="M422">
        <v>55.453410961639797</v>
      </c>
      <c r="Q422">
        <v>1.5</v>
      </c>
      <c r="R422">
        <v>-1.25464260160126</v>
      </c>
      <c r="S422" t="s">
        <v>1310</v>
      </c>
      <c r="T422" t="s">
        <v>1774</v>
      </c>
      <c r="U422" t="s">
        <v>1774</v>
      </c>
      <c r="V422" t="s">
        <v>1774</v>
      </c>
      <c r="W422" t="s">
        <v>2194</v>
      </c>
      <c r="X422">
        <v>5</v>
      </c>
      <c r="Y422" t="s">
        <v>3023</v>
      </c>
      <c r="Z422" t="s">
        <v>3872</v>
      </c>
      <c r="AA422">
        <v>1.5</v>
      </c>
      <c r="AB422" t="str">
        <f>HYPERLINK("Melting_Curves/meltCurve_P02747_C1QC.pdf", "Melting_Curves/meltCurve_P02747_C1QC.pdf")</f>
        <v>Melting_Curves/meltCurve_P02747_C1QC.pdf</v>
      </c>
    </row>
    <row r="423" spans="1:28" x14ac:dyDescent="0.25">
      <c r="A423" t="s">
        <v>427</v>
      </c>
      <c r="B423">
        <v>0.92982721775210697</v>
      </c>
      <c r="C423">
        <v>1.8363526275098701</v>
      </c>
      <c r="D423">
        <v>1.59215672583672</v>
      </c>
      <c r="E423">
        <v>5.8702486515215</v>
      </c>
      <c r="F423">
        <v>3.8246682479167</v>
      </c>
      <c r="G423">
        <v>4.5635950677144299</v>
      </c>
      <c r="H423">
        <v>1.3486214019452301</v>
      </c>
      <c r="I423">
        <v>2.2466253052759599</v>
      </c>
      <c r="J423">
        <v>1.6730534448622201</v>
      </c>
      <c r="K423">
        <v>4.7160514469206101</v>
      </c>
      <c r="L423">
        <v>10318.940001265501</v>
      </c>
      <c r="M423">
        <v>250</v>
      </c>
      <c r="O423">
        <v>41.273118615249402</v>
      </c>
      <c r="P423">
        <v>0.75715141171243605</v>
      </c>
      <c r="Q423">
        <v>1.5</v>
      </c>
      <c r="R423">
        <v>-0.67859134720828096</v>
      </c>
      <c r="S423" t="s">
        <v>1311</v>
      </c>
      <c r="T423" t="s">
        <v>1774</v>
      </c>
      <c r="U423" t="s">
        <v>1774</v>
      </c>
      <c r="V423" t="s">
        <v>1774</v>
      </c>
      <c r="W423" t="s">
        <v>2195</v>
      </c>
      <c r="X423">
        <v>18</v>
      </c>
      <c r="Y423" t="s">
        <v>3024</v>
      </c>
      <c r="Z423" t="s">
        <v>3873</v>
      </c>
      <c r="AA423">
        <v>1.478700230867958</v>
      </c>
      <c r="AB423" t="str">
        <f>HYPERLINK("Melting_Curves/meltCurve_P02748_C9.pdf", "Melting_Curves/meltCurve_P02748_C9.pdf")</f>
        <v>Melting_Curves/meltCurve_P02748_C9.pdf</v>
      </c>
    </row>
    <row r="424" spans="1:28" x14ac:dyDescent="0.25">
      <c r="A424" t="s">
        <v>428</v>
      </c>
      <c r="B424">
        <v>0.92982721775210697</v>
      </c>
      <c r="C424">
        <v>1.8499799029562201</v>
      </c>
      <c r="D424">
        <v>3.3298604394587299</v>
      </c>
      <c r="E424">
        <v>6.2005046573479499</v>
      </c>
      <c r="F424">
        <v>9.0217850317668002</v>
      </c>
      <c r="G424">
        <v>5.4021882780177499</v>
      </c>
      <c r="H424">
        <v>1.33201629033214</v>
      </c>
      <c r="I424">
        <v>2.2926799544235998</v>
      </c>
      <c r="J424">
        <v>1.6998204921867299</v>
      </c>
      <c r="K424">
        <v>4.8951787106770599</v>
      </c>
      <c r="L424">
        <v>10320.6681182173</v>
      </c>
      <c r="M424">
        <v>250</v>
      </c>
      <c r="O424">
        <v>41.280041049443199</v>
      </c>
      <c r="P424">
        <v>0.75702463174983003</v>
      </c>
      <c r="Q424">
        <v>1.5</v>
      </c>
      <c r="R424">
        <v>-0.77569199217099505</v>
      </c>
      <c r="S424" t="s">
        <v>1312</v>
      </c>
      <c r="T424" t="s">
        <v>1774</v>
      </c>
      <c r="U424" t="s">
        <v>1774</v>
      </c>
      <c r="V424" t="s">
        <v>1774</v>
      </c>
      <c r="W424" t="s">
        <v>2196</v>
      </c>
      <c r="X424">
        <v>10</v>
      </c>
      <c r="Y424" t="s">
        <v>3025</v>
      </c>
      <c r="Z424" t="s">
        <v>3874</v>
      </c>
      <c r="AA424">
        <v>1.478585054485194</v>
      </c>
      <c r="AB424" t="str">
        <f>HYPERLINK("Melting_Curves/meltCurve_P02749_APOH.pdf", "Melting_Curves/meltCurve_P02749_APOH.pdf")</f>
        <v>Melting_Curves/meltCurve_P02749_APOH.pdf</v>
      </c>
    </row>
    <row r="425" spans="1:28" x14ac:dyDescent="0.25">
      <c r="A425" t="s">
        <v>429</v>
      </c>
      <c r="B425">
        <v>0.92982721775210697</v>
      </c>
      <c r="C425">
        <v>2.4190703190143901</v>
      </c>
      <c r="D425">
        <v>2.1246696266722398</v>
      </c>
      <c r="E425">
        <v>8.3939554640095206</v>
      </c>
      <c r="F425">
        <v>5.4902171297842601</v>
      </c>
      <c r="G425">
        <v>5.2956902288241796</v>
      </c>
      <c r="H425">
        <v>1.30356580951916</v>
      </c>
      <c r="I425">
        <v>2.1172598825922999</v>
      </c>
      <c r="J425">
        <v>1.6600710776272001</v>
      </c>
      <c r="K425">
        <v>4.5314742743630196</v>
      </c>
      <c r="L425">
        <v>10297.5751657318</v>
      </c>
      <c r="M425">
        <v>250</v>
      </c>
      <c r="O425">
        <v>41.187657943514999</v>
      </c>
      <c r="P425">
        <v>0.75872230697430298</v>
      </c>
      <c r="Q425">
        <v>1.5</v>
      </c>
      <c r="R425">
        <v>-0.70853888304752299</v>
      </c>
      <c r="S425" t="s">
        <v>1313</v>
      </c>
      <c r="T425" t="s">
        <v>1774</v>
      </c>
      <c r="U425" t="s">
        <v>1774</v>
      </c>
      <c r="V425" t="s">
        <v>1774</v>
      </c>
      <c r="W425" t="s">
        <v>2197</v>
      </c>
      <c r="X425">
        <v>9</v>
      </c>
      <c r="Y425" t="s">
        <v>3026</v>
      </c>
      <c r="Z425" t="s">
        <v>3875</v>
      </c>
      <c r="AA425">
        <v>1.4801240017995669</v>
      </c>
      <c r="AB425" t="str">
        <f>HYPERLINK("Melting_Curves/meltCurve_P02750_LRG1.pdf", "Melting_Curves/meltCurve_P02750_LRG1.pdf")</f>
        <v>Melting_Curves/meltCurve_P02750_LRG1.pdf</v>
      </c>
    </row>
    <row r="426" spans="1:28" x14ac:dyDescent="0.25">
      <c r="A426" t="s">
        <v>430</v>
      </c>
      <c r="B426">
        <v>0.92982721775210697</v>
      </c>
      <c r="C426">
        <v>3.1749449908495802</v>
      </c>
      <c r="D426">
        <v>3.665750243442</v>
      </c>
      <c r="E426">
        <v>11.5988495729309</v>
      </c>
      <c r="F426">
        <v>8.0655047904962096</v>
      </c>
      <c r="G426">
        <v>6.7196061502533802</v>
      </c>
      <c r="H426">
        <v>1.47065877530161</v>
      </c>
      <c r="I426">
        <v>2.46072250933421</v>
      </c>
      <c r="J426">
        <v>1.7197396241273499</v>
      </c>
      <c r="K426">
        <v>5.2883686562254502</v>
      </c>
      <c r="L426">
        <v>1.0000000000000001E-5</v>
      </c>
      <c r="M426">
        <v>67.971904260290799</v>
      </c>
      <c r="Q426">
        <v>1.5</v>
      </c>
      <c r="R426">
        <v>-0.86320290034868496</v>
      </c>
      <c r="S426" t="s">
        <v>1314</v>
      </c>
      <c r="T426" t="s">
        <v>1774</v>
      </c>
      <c r="U426" t="s">
        <v>1774</v>
      </c>
      <c r="V426" t="s">
        <v>1774</v>
      </c>
      <c r="W426" t="s">
        <v>2198</v>
      </c>
      <c r="X426">
        <v>63</v>
      </c>
      <c r="Y426" t="s">
        <v>2860</v>
      </c>
      <c r="Z426" t="s">
        <v>3876</v>
      </c>
      <c r="AA426">
        <v>1.5</v>
      </c>
      <c r="AB426" t="str">
        <f>HYPERLINK("Melting_Curves/meltCurve_P02751_8_FN1.pdf", "Melting_Curves/meltCurve_P02751_8_FN1.pdf")</f>
        <v>Melting_Curves/meltCurve_P02751_8_FN1.pdf</v>
      </c>
    </row>
    <row r="427" spans="1:28" x14ac:dyDescent="0.25">
      <c r="A427" t="s">
        <v>431</v>
      </c>
      <c r="B427">
        <v>0.92982721775210697</v>
      </c>
      <c r="C427">
        <v>2.0803594987409402</v>
      </c>
      <c r="D427">
        <v>1.76741723490463</v>
      </c>
      <c r="E427">
        <v>6.7081220433176103</v>
      </c>
      <c r="F427">
        <v>4.8785854506446</v>
      </c>
      <c r="G427">
        <v>4.6550378822023397</v>
      </c>
      <c r="H427">
        <v>1.2027752576237001</v>
      </c>
      <c r="I427">
        <v>1.99969784940664</v>
      </c>
      <c r="J427">
        <v>1.4315541010163799</v>
      </c>
      <c r="K427">
        <v>4.1506105636342099</v>
      </c>
      <c r="L427">
        <v>1079.7480769338999</v>
      </c>
      <c r="M427">
        <v>42.338706064623302</v>
      </c>
      <c r="Q427">
        <v>1.5</v>
      </c>
      <c r="R427">
        <v>-0.63194862047556799</v>
      </c>
      <c r="S427" t="s">
        <v>1315</v>
      </c>
      <c r="T427" t="s">
        <v>1774</v>
      </c>
      <c r="U427" t="s">
        <v>1774</v>
      </c>
      <c r="V427" t="s">
        <v>1774</v>
      </c>
      <c r="W427" t="s">
        <v>2199</v>
      </c>
      <c r="X427">
        <v>12</v>
      </c>
      <c r="Y427" t="s">
        <v>3027</v>
      </c>
      <c r="Z427" t="s">
        <v>3877</v>
      </c>
      <c r="AA427">
        <v>1.499999994201072</v>
      </c>
      <c r="AB427" t="str">
        <f>HYPERLINK("Melting_Curves/meltCurve_P02760_AMBP.pdf", "Melting_Curves/meltCurve_P02760_AMBP.pdf")</f>
        <v>Melting_Curves/meltCurve_P02760_AMBP.pdf</v>
      </c>
    </row>
    <row r="428" spans="1:28" x14ac:dyDescent="0.25">
      <c r="A428" t="s">
        <v>432</v>
      </c>
      <c r="B428">
        <v>0.92982721775210697</v>
      </c>
      <c r="C428">
        <v>0.60079223267019999</v>
      </c>
      <c r="D428">
        <v>0.56402849198239302</v>
      </c>
      <c r="E428">
        <v>1.4680515202094899</v>
      </c>
      <c r="F428">
        <v>1.0155822964167001</v>
      </c>
      <c r="G428">
        <v>0.83195063202542496</v>
      </c>
      <c r="H428">
        <v>0.19621597262295401</v>
      </c>
      <c r="I428">
        <v>0.29733128535158898</v>
      </c>
      <c r="J428">
        <v>0.23813224590215101</v>
      </c>
      <c r="K428">
        <v>0.62562104313780198</v>
      </c>
      <c r="L428">
        <v>14311.302947779101</v>
      </c>
      <c r="M428">
        <v>250</v>
      </c>
      <c r="N428">
        <v>57.506342227585101</v>
      </c>
      <c r="O428">
        <v>57.241548527305603</v>
      </c>
      <c r="P428">
        <v>-0.72136727653525301</v>
      </c>
      <c r="Q428">
        <v>0.33932512189915798</v>
      </c>
      <c r="R428">
        <v>0.51453138891955996</v>
      </c>
      <c r="S428" t="s">
        <v>1316</v>
      </c>
      <c r="T428" t="s">
        <v>1774</v>
      </c>
      <c r="U428" t="s">
        <v>1774</v>
      </c>
      <c r="V428" t="s">
        <v>1774</v>
      </c>
      <c r="W428" t="s">
        <v>2200</v>
      </c>
      <c r="X428">
        <v>10</v>
      </c>
      <c r="Y428" t="s">
        <v>3028</v>
      </c>
      <c r="Z428" t="s">
        <v>3878</v>
      </c>
      <c r="AA428">
        <v>0.71917410283852179</v>
      </c>
      <c r="AB428" t="str">
        <f>HYPERLINK("Melting_Curves/meltCurve_P02763_ORM1.pdf", "Melting_Curves/meltCurve_P02763_ORM1.pdf")</f>
        <v>Melting_Curves/meltCurve_P02763_ORM1.pdf</v>
      </c>
    </row>
    <row r="429" spans="1:28" x14ac:dyDescent="0.25">
      <c r="A429" t="s">
        <v>433</v>
      </c>
      <c r="B429">
        <v>0.92982721775210697</v>
      </c>
      <c r="C429">
        <v>1.2682970849028099</v>
      </c>
      <c r="D429">
        <v>0.99557956724014596</v>
      </c>
      <c r="E429">
        <v>3.3387054281328101</v>
      </c>
      <c r="F429">
        <v>2.32688588754058</v>
      </c>
      <c r="G429">
        <v>1.91924937618894</v>
      </c>
      <c r="H429">
        <v>0.47866258429603098</v>
      </c>
      <c r="I429">
        <v>0.76697857678290804</v>
      </c>
      <c r="J429">
        <v>0.57893022476967804</v>
      </c>
      <c r="K429">
        <v>1.7208589300834101</v>
      </c>
      <c r="L429">
        <v>11838.335600103601</v>
      </c>
      <c r="M429">
        <v>250</v>
      </c>
      <c r="O429">
        <v>47.350312393419401</v>
      </c>
      <c r="P429">
        <v>0.65997453132359196</v>
      </c>
      <c r="Q429">
        <v>1.5</v>
      </c>
      <c r="R429">
        <v>6.9891327000427703E-2</v>
      </c>
      <c r="S429" t="s">
        <v>1317</v>
      </c>
      <c r="T429" t="s">
        <v>1774</v>
      </c>
      <c r="U429" t="s">
        <v>1774</v>
      </c>
      <c r="V429" t="s">
        <v>1774</v>
      </c>
      <c r="W429" t="s">
        <v>2201</v>
      </c>
      <c r="X429">
        <v>8</v>
      </c>
      <c r="Y429" t="s">
        <v>3029</v>
      </c>
      <c r="Z429" t="s">
        <v>3879</v>
      </c>
      <c r="AA429">
        <v>1.377402741136962</v>
      </c>
      <c r="AB429" t="str">
        <f>HYPERLINK("Melting_Curves/meltCurve_P02765_AHSG.pdf", "Melting_Curves/meltCurve_P02765_AHSG.pdf")</f>
        <v>Melting_Curves/meltCurve_P02765_AHSG.pdf</v>
      </c>
    </row>
    <row r="430" spans="1:28" x14ac:dyDescent="0.25">
      <c r="A430" t="s">
        <v>434</v>
      </c>
      <c r="B430">
        <v>0.92982721775210697</v>
      </c>
      <c r="C430">
        <v>0.74198591337862896</v>
      </c>
      <c r="D430">
        <v>0.46143012317454202</v>
      </c>
      <c r="E430">
        <v>1.4241330922136399</v>
      </c>
      <c r="F430">
        <v>1.0574198393140799</v>
      </c>
      <c r="G430">
        <v>0.91267601728373304</v>
      </c>
      <c r="H430">
        <v>0.23505379278625299</v>
      </c>
      <c r="I430">
        <v>0.31920363735906498</v>
      </c>
      <c r="J430">
        <v>0.27708100087180898</v>
      </c>
      <c r="K430">
        <v>0.64428916130582403</v>
      </c>
      <c r="L430">
        <v>14354.2469482992</v>
      </c>
      <c r="M430">
        <v>250</v>
      </c>
      <c r="N430">
        <v>57.726111325418501</v>
      </c>
      <c r="O430">
        <v>57.413313511250202</v>
      </c>
      <c r="P430">
        <v>-0.68700652995423805</v>
      </c>
      <c r="Q430">
        <v>0.36890686039168502</v>
      </c>
      <c r="R430">
        <v>0.51967648542249401</v>
      </c>
      <c r="S430" t="s">
        <v>1318</v>
      </c>
      <c r="T430" t="s">
        <v>1774</v>
      </c>
      <c r="U430" t="s">
        <v>1774</v>
      </c>
      <c r="V430" t="s">
        <v>1774</v>
      </c>
      <c r="W430" t="s">
        <v>2202</v>
      </c>
      <c r="X430">
        <v>12</v>
      </c>
      <c r="Y430" t="s">
        <v>3030</v>
      </c>
      <c r="Z430" t="s">
        <v>3880</v>
      </c>
      <c r="AA430">
        <v>0.73536183670342747</v>
      </c>
      <c r="AB430" t="str">
        <f>HYPERLINK("Melting_Curves/meltCurve_P02766_TTR.pdf", "Melting_Curves/meltCurve_P02766_TTR.pdf")</f>
        <v>Melting_Curves/meltCurve_P02766_TTR.pdf</v>
      </c>
    </row>
    <row r="431" spans="1:28" x14ac:dyDescent="0.25">
      <c r="A431" t="s">
        <v>435</v>
      </c>
      <c r="B431">
        <v>0.92982721775210697</v>
      </c>
      <c r="C431">
        <v>2.2945461558692202</v>
      </c>
      <c r="D431">
        <v>3.7273454400401902</v>
      </c>
      <c r="E431">
        <v>9.6142172745218097</v>
      </c>
      <c r="F431">
        <v>9.8433918264383902</v>
      </c>
      <c r="G431">
        <v>5.2238995465195197</v>
      </c>
      <c r="H431">
        <v>1.78367861532438</v>
      </c>
      <c r="I431">
        <v>2.21079809145286</v>
      </c>
      <c r="J431">
        <v>1.64826252373987</v>
      </c>
      <c r="K431">
        <v>5.2717122627677799</v>
      </c>
      <c r="L431">
        <v>1607.5977356671799</v>
      </c>
      <c r="M431">
        <v>56.923106330857301</v>
      </c>
      <c r="Q431">
        <v>1.5</v>
      </c>
      <c r="R431">
        <v>-0.80573926030020304</v>
      </c>
      <c r="S431" t="s">
        <v>1319</v>
      </c>
      <c r="T431" t="s">
        <v>1774</v>
      </c>
      <c r="U431" t="s">
        <v>1774</v>
      </c>
      <c r="V431" t="s">
        <v>1774</v>
      </c>
      <c r="W431" t="s">
        <v>2203</v>
      </c>
      <c r="X431">
        <v>29</v>
      </c>
      <c r="Y431" t="s">
        <v>3031</v>
      </c>
      <c r="Z431" t="s">
        <v>3881</v>
      </c>
      <c r="AA431">
        <v>1.499999999054914</v>
      </c>
      <c r="AB431" t="str">
        <f>HYPERLINK("Melting_Curves/meltCurve_P02774_GC.pdf", "Melting_Curves/meltCurve_P02774_GC.pdf")</f>
        <v>Melting_Curves/meltCurve_P02774_GC.pdf</v>
      </c>
    </row>
    <row r="432" spans="1:28" x14ac:dyDescent="0.25">
      <c r="A432" t="s">
        <v>436</v>
      </c>
      <c r="B432">
        <v>0.92982721775210697</v>
      </c>
      <c r="C432">
        <v>0.67788026369699295</v>
      </c>
      <c r="D432">
        <v>0.398679962128142</v>
      </c>
      <c r="E432">
        <v>1.0171962239418699</v>
      </c>
      <c r="F432">
        <v>0.62443389762614998</v>
      </c>
      <c r="G432">
        <v>0.53050666468706398</v>
      </c>
      <c r="H432">
        <v>0.22952933434276701</v>
      </c>
      <c r="I432">
        <v>0.41082159554616599</v>
      </c>
      <c r="J432">
        <v>0.307859732073056</v>
      </c>
      <c r="K432">
        <v>0.86150832370860297</v>
      </c>
      <c r="L432">
        <v>342.62169391983099</v>
      </c>
      <c r="M432">
        <v>7.8254805435786299</v>
      </c>
      <c r="N432">
        <v>65.157326428421698</v>
      </c>
      <c r="O432">
        <v>41.199885033641301</v>
      </c>
      <c r="P432">
        <v>-2.55962266601335E-2</v>
      </c>
      <c r="Q432">
        <v>0.46162128005854097</v>
      </c>
      <c r="R432">
        <v>0.20042506035969301</v>
      </c>
      <c r="S432" t="s">
        <v>1320</v>
      </c>
      <c r="T432" t="s">
        <v>1774</v>
      </c>
      <c r="U432" t="s">
        <v>1774</v>
      </c>
      <c r="V432" t="s">
        <v>1774</v>
      </c>
      <c r="W432" t="s">
        <v>2204</v>
      </c>
      <c r="X432">
        <v>8</v>
      </c>
      <c r="Y432" t="s">
        <v>3032</v>
      </c>
      <c r="Z432" t="s">
        <v>3882</v>
      </c>
      <c r="AA432">
        <v>0.58862389504696</v>
      </c>
      <c r="AB432" t="str">
        <f>HYPERLINK("Melting_Curves/meltCurve_P02775_PPBP.pdf", "Melting_Curves/meltCurve_P02775_PPBP.pdf")</f>
        <v>Melting_Curves/meltCurve_P02775_PPBP.pdf</v>
      </c>
    </row>
    <row r="433" spans="1:28" x14ac:dyDescent="0.25">
      <c r="A433" t="s">
        <v>437</v>
      </c>
      <c r="B433">
        <v>0.92982721775210697</v>
      </c>
      <c r="C433">
        <v>1.1819388561863899</v>
      </c>
      <c r="D433">
        <v>0.76981542007185</v>
      </c>
      <c r="E433">
        <v>2.30101222908131</v>
      </c>
      <c r="F433">
        <v>1.12118003741034</v>
      </c>
      <c r="G433">
        <v>0.97931994262640099</v>
      </c>
      <c r="H433">
        <v>0.44245013794058702</v>
      </c>
      <c r="I433">
        <v>0.866331630756497</v>
      </c>
      <c r="J433">
        <v>0.66013319733529796</v>
      </c>
      <c r="K433">
        <v>1.85227477433478</v>
      </c>
      <c r="L433">
        <v>10357.681257955899</v>
      </c>
      <c r="M433">
        <v>250</v>
      </c>
      <c r="O433">
        <v>41.428057065223797</v>
      </c>
      <c r="P433">
        <v>0.19687102099371601</v>
      </c>
      <c r="Q433">
        <v>1.1304957949784</v>
      </c>
      <c r="R433">
        <v>1.09964956869524E-2</v>
      </c>
      <c r="S433" t="s">
        <v>1321</v>
      </c>
      <c r="T433" t="s">
        <v>1774</v>
      </c>
      <c r="U433" t="s">
        <v>1774</v>
      </c>
      <c r="V433" t="s">
        <v>1774</v>
      </c>
      <c r="W433" t="s">
        <v>2205</v>
      </c>
      <c r="X433">
        <v>4</v>
      </c>
      <c r="Y433" t="s">
        <v>3033</v>
      </c>
      <c r="Z433" t="s">
        <v>3883</v>
      </c>
      <c r="AA433">
        <v>1.124262766048693</v>
      </c>
      <c r="AB433" t="str">
        <f>HYPERLINK("Melting_Curves/meltCurve_P02776_PF4.pdf", "Melting_Curves/meltCurve_P02776_PF4.pdf")</f>
        <v>Melting_Curves/meltCurve_P02776_PF4.pdf</v>
      </c>
    </row>
    <row r="434" spans="1:28" x14ac:dyDescent="0.25">
      <c r="A434" t="s">
        <v>438</v>
      </c>
      <c r="B434">
        <v>0.92982721775210697</v>
      </c>
      <c r="C434">
        <v>1.01862985691007</v>
      </c>
      <c r="D434">
        <v>0.88472582862136995</v>
      </c>
      <c r="E434">
        <v>2.8206893490048399</v>
      </c>
      <c r="F434">
        <v>1.65213293401989</v>
      </c>
      <c r="G434">
        <v>1.4719449468228001</v>
      </c>
      <c r="H434">
        <v>0.35092109785404202</v>
      </c>
      <c r="I434">
        <v>0.54210498234300297</v>
      </c>
      <c r="J434">
        <v>0.41414728520357103</v>
      </c>
      <c r="K434">
        <v>1.15024932902194</v>
      </c>
      <c r="L434">
        <v>3252.2596734362301</v>
      </c>
      <c r="M434">
        <v>54.893386044225899</v>
      </c>
      <c r="O434">
        <v>59.168368401885701</v>
      </c>
      <c r="P434">
        <v>-8.72329681925616E-2</v>
      </c>
      <c r="Q434">
        <v>0.62389427490877802</v>
      </c>
      <c r="R434">
        <v>7.5114586554141202E-2</v>
      </c>
      <c r="S434" t="s">
        <v>1322</v>
      </c>
      <c r="T434" t="s">
        <v>1774</v>
      </c>
      <c r="U434" t="s">
        <v>1774</v>
      </c>
      <c r="V434" t="s">
        <v>1774</v>
      </c>
      <c r="W434" t="s">
        <v>2206</v>
      </c>
      <c r="X434">
        <v>55</v>
      </c>
      <c r="Y434" t="s">
        <v>2725</v>
      </c>
      <c r="Z434" t="s">
        <v>3884</v>
      </c>
      <c r="AA434">
        <v>0.86599957252704773</v>
      </c>
      <c r="AB434" t="str">
        <f>HYPERLINK("Melting_Curves/meltCurve_P02787_TF.pdf", "Melting_Curves/meltCurve_P02787_TF.pdf")</f>
        <v>Melting_Curves/meltCurve_P02787_TF.pdf</v>
      </c>
    </row>
    <row r="435" spans="1:28" x14ac:dyDescent="0.25">
      <c r="A435" t="s">
        <v>439</v>
      </c>
      <c r="B435">
        <v>0.92982721775210697</v>
      </c>
      <c r="C435">
        <v>1.9859960382875299</v>
      </c>
      <c r="D435">
        <v>1.95579084447282</v>
      </c>
      <c r="E435">
        <v>7.7270282657931597</v>
      </c>
      <c r="F435">
        <v>5.0753260339307404</v>
      </c>
      <c r="G435">
        <v>4.3236898682091303</v>
      </c>
      <c r="H435">
        <v>0.99194067738010905</v>
      </c>
      <c r="I435">
        <v>1.5662316224752999</v>
      </c>
      <c r="J435">
        <v>1.2008910389180301</v>
      </c>
      <c r="K435">
        <v>3.30270376571311</v>
      </c>
      <c r="L435">
        <v>15000</v>
      </c>
      <c r="M435">
        <v>223.48918631524799</v>
      </c>
      <c r="O435">
        <v>67.111965256367696</v>
      </c>
      <c r="P435">
        <v>0.41626180243884803</v>
      </c>
      <c r="Q435">
        <v>1.5</v>
      </c>
      <c r="R435">
        <v>-0.77563045720041701</v>
      </c>
      <c r="S435" t="s">
        <v>1323</v>
      </c>
      <c r="T435" t="s">
        <v>1774</v>
      </c>
      <c r="U435" t="s">
        <v>1774</v>
      </c>
      <c r="V435" t="s">
        <v>1774</v>
      </c>
      <c r="W435" t="s">
        <v>2207</v>
      </c>
      <c r="X435">
        <v>18</v>
      </c>
      <c r="Y435" t="s">
        <v>3034</v>
      </c>
      <c r="Z435" t="s">
        <v>3885</v>
      </c>
      <c r="AA435">
        <v>1.047971164352457</v>
      </c>
      <c r="AB435" t="str">
        <f>HYPERLINK("Melting_Curves/meltCurve_P02790_HPX.pdf", "Melting_Curves/meltCurve_P02790_HPX.pdf")</f>
        <v>Melting_Curves/meltCurve_P02790_HPX.pdf</v>
      </c>
    </row>
    <row r="436" spans="1:28" x14ac:dyDescent="0.25">
      <c r="A436" t="s">
        <v>440</v>
      </c>
      <c r="B436">
        <v>0.92982721775210697</v>
      </c>
      <c r="C436">
        <v>3.8696577772038898</v>
      </c>
      <c r="D436">
        <v>3.7706901248474698</v>
      </c>
      <c r="E436">
        <v>13.772501246273499</v>
      </c>
      <c r="F436">
        <v>11.127561467437999</v>
      </c>
      <c r="G436">
        <v>8.7874129167973294</v>
      </c>
      <c r="H436">
        <v>2.3760293866269002</v>
      </c>
      <c r="I436">
        <v>3.9421525215045499</v>
      </c>
      <c r="J436">
        <v>3.02025805471804</v>
      </c>
      <c r="K436">
        <v>8.3564670326487906</v>
      </c>
      <c r="L436">
        <v>10278.3494458352</v>
      </c>
      <c r="M436">
        <v>250</v>
      </c>
      <c r="O436">
        <v>41.110762289072397</v>
      </c>
      <c r="P436">
        <v>0.76014150219670895</v>
      </c>
      <c r="Q436">
        <v>1.5</v>
      </c>
      <c r="R436">
        <v>-1.2493415089194799</v>
      </c>
      <c r="S436" t="s">
        <v>1324</v>
      </c>
      <c r="T436" t="s">
        <v>1774</v>
      </c>
      <c r="U436" t="s">
        <v>1774</v>
      </c>
      <c r="V436" t="s">
        <v>1774</v>
      </c>
      <c r="W436" t="s">
        <v>2208</v>
      </c>
      <c r="X436">
        <v>3</v>
      </c>
      <c r="Y436" t="s">
        <v>3035</v>
      </c>
      <c r="Z436" t="s">
        <v>3886</v>
      </c>
      <c r="AA436">
        <v>1.48140484822851</v>
      </c>
      <c r="AB436" t="str">
        <f>HYPERLINK("Melting_Curves/meltCurve_P03950_ANG.pdf", "Melting_Curves/meltCurve_P03950_ANG.pdf")</f>
        <v>Melting_Curves/meltCurve_P03950_ANG.pdf</v>
      </c>
    </row>
    <row r="437" spans="1:28" x14ac:dyDescent="0.25">
      <c r="A437" t="s">
        <v>441</v>
      </c>
      <c r="B437">
        <v>0.92982721775210697</v>
      </c>
      <c r="C437">
        <v>3.0551177796052502</v>
      </c>
      <c r="D437">
        <v>2.8007408578906001</v>
      </c>
      <c r="E437">
        <v>11.9062994908777</v>
      </c>
      <c r="F437">
        <v>11.021708778070799</v>
      </c>
      <c r="G437">
        <v>9.8030413207983802</v>
      </c>
      <c r="H437">
        <v>2.05562576424354</v>
      </c>
      <c r="I437">
        <v>3.4767274593106201</v>
      </c>
      <c r="J437">
        <v>2.5423141108307399</v>
      </c>
      <c r="K437">
        <v>7.1784566527248801</v>
      </c>
      <c r="S437" t="s">
        <v>1325</v>
      </c>
      <c r="T437" t="s">
        <v>1774</v>
      </c>
      <c r="U437" t="s">
        <v>1775</v>
      </c>
      <c r="V437" t="s">
        <v>1774</v>
      </c>
      <c r="W437" t="s">
        <v>2209</v>
      </c>
      <c r="X437">
        <v>10</v>
      </c>
      <c r="Y437" t="s">
        <v>3036</v>
      </c>
      <c r="Z437" t="s">
        <v>3887</v>
      </c>
      <c r="AB437" t="str">
        <f>HYPERLINK("Melting_Curves/meltCurve_P03951_F11.pdf", "Melting_Curves/meltCurve_P03951_F11.pdf")</f>
        <v>Melting_Curves/meltCurve_P03951_F11.pdf</v>
      </c>
    </row>
    <row r="438" spans="1:28" x14ac:dyDescent="0.25">
      <c r="A438" t="s">
        <v>442</v>
      </c>
      <c r="B438">
        <v>0.92982721775210697</v>
      </c>
      <c r="C438">
        <v>2.76339848915591</v>
      </c>
      <c r="D438">
        <v>2.4154562539138502</v>
      </c>
      <c r="E438">
        <v>7.1315255933243797</v>
      </c>
      <c r="F438">
        <v>7.8532634759492197</v>
      </c>
      <c r="G438">
        <v>5.6836924695558597</v>
      </c>
      <c r="H438">
        <v>1.4082246699096099</v>
      </c>
      <c r="I438">
        <v>2.4672178918316101</v>
      </c>
      <c r="J438">
        <v>1.73371998821149</v>
      </c>
      <c r="K438">
        <v>5.2570413555803999</v>
      </c>
      <c r="L438">
        <v>1326.07419485579</v>
      </c>
      <c r="M438">
        <v>53.582690841159703</v>
      </c>
      <c r="Q438">
        <v>1.5</v>
      </c>
      <c r="R438">
        <v>-0.912603294851279</v>
      </c>
      <c r="S438" t="s">
        <v>1326</v>
      </c>
      <c r="T438" t="s">
        <v>1774</v>
      </c>
      <c r="U438" t="s">
        <v>1774</v>
      </c>
      <c r="V438" t="s">
        <v>1774</v>
      </c>
      <c r="W438" t="s">
        <v>2210</v>
      </c>
      <c r="X438">
        <v>22</v>
      </c>
      <c r="Y438" t="s">
        <v>3037</v>
      </c>
      <c r="Z438" t="s">
        <v>3888</v>
      </c>
      <c r="AA438">
        <v>1.4999999999712661</v>
      </c>
      <c r="AB438" t="str">
        <f>HYPERLINK("Melting_Curves/meltCurve_P04003_C4BPA.pdf", "Melting_Curves/meltCurve_P04003_C4BPA.pdf")</f>
        <v>Melting_Curves/meltCurve_P04003_C4BPA.pdf</v>
      </c>
    </row>
    <row r="439" spans="1:28" x14ac:dyDescent="0.25">
      <c r="A439" t="s">
        <v>443</v>
      </c>
      <c r="B439">
        <v>0.92982721775210697</v>
      </c>
      <c r="C439">
        <v>2.8544417272493101</v>
      </c>
      <c r="D439">
        <v>2.8343367925263099</v>
      </c>
      <c r="E439">
        <v>10.156286709603201</v>
      </c>
      <c r="F439">
        <v>6.0317155236108899</v>
      </c>
      <c r="G439">
        <v>5.5660172809351902</v>
      </c>
      <c r="H439">
        <v>1.50765438672591</v>
      </c>
      <c r="I439">
        <v>2.5297876888586801</v>
      </c>
      <c r="J439">
        <v>1.8834943018741901</v>
      </c>
      <c r="K439">
        <v>5.2783759997424999</v>
      </c>
      <c r="L439">
        <v>360.98069256932598</v>
      </c>
      <c r="M439">
        <v>61.533350430455997</v>
      </c>
      <c r="Q439">
        <v>1.5</v>
      </c>
      <c r="R439">
        <v>-0.84984383178228695</v>
      </c>
      <c r="S439" t="s">
        <v>1327</v>
      </c>
      <c r="T439" t="s">
        <v>1774</v>
      </c>
      <c r="U439" t="s">
        <v>1774</v>
      </c>
      <c r="V439" t="s">
        <v>1774</v>
      </c>
      <c r="W439" t="s">
        <v>2211</v>
      </c>
      <c r="X439">
        <v>17</v>
      </c>
      <c r="Y439" t="s">
        <v>3038</v>
      </c>
      <c r="Z439" t="s">
        <v>3889</v>
      </c>
      <c r="AA439">
        <v>1.5</v>
      </c>
      <c r="AB439" t="str">
        <f>HYPERLINK("Melting_Curves/meltCurve_P04004_VTN.pdf", "Melting_Curves/meltCurve_P04004_VTN.pdf")</f>
        <v>Melting_Curves/meltCurve_P04004_VTN.pdf</v>
      </c>
    </row>
    <row r="440" spans="1:28" x14ac:dyDescent="0.25">
      <c r="A440" t="s">
        <v>444</v>
      </c>
      <c r="B440">
        <v>0.92982721775210697</v>
      </c>
      <c r="C440">
        <v>2.1568012820890998</v>
      </c>
      <c r="D440">
        <v>2.3105009165401702</v>
      </c>
      <c r="E440">
        <v>7.8730864024651197</v>
      </c>
      <c r="F440">
        <v>5.0813629277295096</v>
      </c>
      <c r="G440">
        <v>4.2762001011412201</v>
      </c>
      <c r="H440">
        <v>1.72929123563515</v>
      </c>
      <c r="I440">
        <v>2.95840126774669</v>
      </c>
      <c r="J440">
        <v>2.1182760378929602</v>
      </c>
      <c r="K440">
        <v>5.9387802444785596</v>
      </c>
      <c r="L440">
        <v>917.43174103718104</v>
      </c>
      <c r="M440">
        <v>40.224611947428897</v>
      </c>
      <c r="Q440">
        <v>1.5</v>
      </c>
      <c r="R440">
        <v>-0.95799885678034602</v>
      </c>
      <c r="S440" t="s">
        <v>1328</v>
      </c>
      <c r="T440" t="s">
        <v>1774</v>
      </c>
      <c r="U440" t="s">
        <v>1774</v>
      </c>
      <c r="V440" t="s">
        <v>1774</v>
      </c>
      <c r="W440" t="s">
        <v>2212</v>
      </c>
      <c r="X440">
        <v>10</v>
      </c>
      <c r="Y440" t="s">
        <v>3039</v>
      </c>
      <c r="Z440" t="s">
        <v>3890</v>
      </c>
      <c r="AA440">
        <v>1.4999999990074711</v>
      </c>
      <c r="AB440" t="str">
        <f>HYPERLINK("Melting_Curves/meltCurve_P04040_CAT.pdf", "Melting_Curves/meltCurve_P04040_CAT.pdf")</f>
        <v>Melting_Curves/meltCurve_P04040_CAT.pdf</v>
      </c>
    </row>
    <row r="441" spans="1:28" x14ac:dyDescent="0.25">
      <c r="A441" t="s">
        <v>445</v>
      </c>
      <c r="B441">
        <v>0.92982721775210697</v>
      </c>
      <c r="C441">
        <v>3.7620892913081998</v>
      </c>
      <c r="D441">
        <v>3.30443004012636</v>
      </c>
      <c r="E441">
        <v>15.0051993927166</v>
      </c>
      <c r="F441">
        <v>10.675286053310099</v>
      </c>
      <c r="G441">
        <v>10.6759305372209</v>
      </c>
      <c r="H441">
        <v>2.12521617418105</v>
      </c>
      <c r="I441">
        <v>3.9769140802473202</v>
      </c>
      <c r="J441">
        <v>2.7951021586789802</v>
      </c>
      <c r="K441">
        <v>7.7272291261604602</v>
      </c>
      <c r="L441">
        <v>10272.1076132746</v>
      </c>
      <c r="M441">
        <v>250</v>
      </c>
      <c r="O441">
        <v>41.085824270709999</v>
      </c>
      <c r="P441">
        <v>0.76060339752656603</v>
      </c>
      <c r="Q441">
        <v>1.5</v>
      </c>
      <c r="R441">
        <v>-1.0820616944119199</v>
      </c>
      <c r="S441" t="s">
        <v>1329</v>
      </c>
      <c r="T441" t="s">
        <v>1774</v>
      </c>
      <c r="U441" t="s">
        <v>1774</v>
      </c>
      <c r="V441" t="s">
        <v>1774</v>
      </c>
      <c r="W441" t="s">
        <v>2213</v>
      </c>
      <c r="X441">
        <v>1</v>
      </c>
      <c r="Y441" t="s">
        <v>3040</v>
      </c>
      <c r="Z441" t="s">
        <v>3891</v>
      </c>
      <c r="AA441">
        <v>1.4818205778422739</v>
      </c>
      <c r="AB441" t="str">
        <f>HYPERLINK("Melting_Curves/meltCurve_P04066_FUCA1.pdf", "Melting_Curves/meltCurve_P04066_FUCA1.pdf")</f>
        <v>Melting_Curves/meltCurve_P04066_FUCA1.pdf</v>
      </c>
    </row>
    <row r="442" spans="1:28" x14ac:dyDescent="0.25">
      <c r="A442" t="s">
        <v>446</v>
      </c>
      <c r="B442">
        <v>0.92982721775210697</v>
      </c>
      <c r="C442">
        <v>0.64381213389367198</v>
      </c>
      <c r="D442">
        <v>0.41150074052926999</v>
      </c>
      <c r="E442">
        <v>1.0665713287023999</v>
      </c>
      <c r="F442">
        <v>0.74711062445951004</v>
      </c>
      <c r="G442">
        <v>0.59534838056061901</v>
      </c>
      <c r="H442">
        <v>0.148183637018378</v>
      </c>
      <c r="I442">
        <v>0.22410484269544201</v>
      </c>
      <c r="J442">
        <v>0.18720361535464</v>
      </c>
      <c r="K442">
        <v>0.492182020613327</v>
      </c>
      <c r="L442">
        <v>265.375256292279</v>
      </c>
      <c r="M442">
        <v>4.7082931176211797</v>
      </c>
      <c r="N442">
        <v>56.363367711462303</v>
      </c>
      <c r="O442">
        <v>48.476022899511499</v>
      </c>
      <c r="P442">
        <v>-2.44640649096554E-2</v>
      </c>
      <c r="Q442">
        <v>0</v>
      </c>
      <c r="R442">
        <v>0.4215025295641</v>
      </c>
      <c r="S442" t="s">
        <v>1330</v>
      </c>
      <c r="T442" t="s">
        <v>1774</v>
      </c>
      <c r="U442" t="s">
        <v>1774</v>
      </c>
      <c r="V442" t="s">
        <v>1774</v>
      </c>
      <c r="W442" t="s">
        <v>2214</v>
      </c>
      <c r="X442">
        <v>217</v>
      </c>
      <c r="Y442" t="s">
        <v>3041</v>
      </c>
      <c r="Z442" t="s">
        <v>3892</v>
      </c>
      <c r="AA442">
        <v>0.54914953223125829</v>
      </c>
      <c r="AB442" t="str">
        <f>HYPERLINK("Melting_Curves/meltCurve_P04114_APOB.pdf", "Melting_Curves/meltCurve_P04114_APOB.pdf")</f>
        <v>Melting_Curves/meltCurve_P04114_APOB.pdf</v>
      </c>
    </row>
    <row r="443" spans="1:28" x14ac:dyDescent="0.25">
      <c r="A443" t="s">
        <v>447</v>
      </c>
      <c r="B443">
        <v>0.92982721775210697</v>
      </c>
      <c r="C443">
        <v>2.69667915572923</v>
      </c>
      <c r="D443">
        <v>2.5305772278583398</v>
      </c>
      <c r="E443">
        <v>9.9045906769828704</v>
      </c>
      <c r="F443">
        <v>6.6208154047002203</v>
      </c>
      <c r="G443">
        <v>5.49494026654477</v>
      </c>
      <c r="H443">
        <v>1.3299031837536499</v>
      </c>
      <c r="I443">
        <v>2.2814602500199599</v>
      </c>
      <c r="J443">
        <v>1.69284478971293</v>
      </c>
      <c r="K443">
        <v>4.6287803932438596</v>
      </c>
      <c r="L443">
        <v>866.66741183868896</v>
      </c>
      <c r="M443">
        <v>1.0000000000000001E-5</v>
      </c>
      <c r="Q443">
        <v>1.5</v>
      </c>
      <c r="R443">
        <v>-1.0869921803165701</v>
      </c>
      <c r="S443" t="s">
        <v>1331</v>
      </c>
      <c r="T443" t="s">
        <v>1774</v>
      </c>
      <c r="U443" t="s">
        <v>1774</v>
      </c>
      <c r="V443" t="s">
        <v>1774</v>
      </c>
      <c r="W443" t="s">
        <v>2215</v>
      </c>
      <c r="X443">
        <v>5</v>
      </c>
      <c r="Y443" t="s">
        <v>3042</v>
      </c>
      <c r="Z443" t="s">
        <v>3893</v>
      </c>
      <c r="AA443">
        <v>1.000000343514849</v>
      </c>
      <c r="AB443" t="str">
        <f>HYPERLINK("Melting_Curves/meltCurve_P04180_LCAT.pdf", "Melting_Curves/meltCurve_P04180_LCAT.pdf")</f>
        <v>Melting_Curves/meltCurve_P04180_LCAT.pdf</v>
      </c>
    </row>
    <row r="444" spans="1:28" x14ac:dyDescent="0.25">
      <c r="A444" t="s">
        <v>448</v>
      </c>
      <c r="B444">
        <v>0.92982721775210697</v>
      </c>
      <c r="C444">
        <v>0.68726999868524696</v>
      </c>
      <c r="D444">
        <v>0.63933384922682901</v>
      </c>
      <c r="E444">
        <v>1.5534748068618001</v>
      </c>
      <c r="F444">
        <v>1.0574513251350099</v>
      </c>
      <c r="G444">
        <v>0.92280971851724103</v>
      </c>
      <c r="H444">
        <v>0.209760577809563</v>
      </c>
      <c r="I444">
        <v>0.33551174074280898</v>
      </c>
      <c r="J444">
        <v>0.25607543893933399</v>
      </c>
      <c r="K444">
        <v>0.68131978168923701</v>
      </c>
      <c r="L444">
        <v>14362.148835451901</v>
      </c>
      <c r="M444">
        <v>250</v>
      </c>
      <c r="N444">
        <v>57.761021951958597</v>
      </c>
      <c r="O444">
        <v>57.444918942200403</v>
      </c>
      <c r="P444">
        <v>-0.68471368128638999</v>
      </c>
      <c r="Q444">
        <v>0.370666849242904</v>
      </c>
      <c r="R444">
        <v>0.55481342818812995</v>
      </c>
      <c r="S444" t="s">
        <v>1332</v>
      </c>
      <c r="T444" t="s">
        <v>1774</v>
      </c>
      <c r="U444" t="s">
        <v>1774</v>
      </c>
      <c r="V444" t="s">
        <v>1774</v>
      </c>
      <c r="W444" t="s">
        <v>2216</v>
      </c>
      <c r="X444">
        <v>20</v>
      </c>
      <c r="Y444" t="s">
        <v>3043</v>
      </c>
      <c r="Z444" t="s">
        <v>3894</v>
      </c>
      <c r="AA444">
        <v>0.7367629489112405</v>
      </c>
      <c r="AB444" t="str">
        <f>HYPERLINK("Melting_Curves/meltCurve_P04196_HRG.pdf", "Melting_Curves/meltCurve_P04196_HRG.pdf")</f>
        <v>Melting_Curves/meltCurve_P04196_HRG.pdf</v>
      </c>
    </row>
    <row r="445" spans="1:28" x14ac:dyDescent="0.25">
      <c r="A445" t="s">
        <v>449</v>
      </c>
      <c r="B445">
        <v>0.92982721775210697</v>
      </c>
      <c r="C445">
        <v>1.6303404701131801</v>
      </c>
      <c r="D445">
        <v>1.1508510099634499</v>
      </c>
      <c r="E445">
        <v>4.1178997866622202</v>
      </c>
      <c r="F445">
        <v>2.4067382083315998</v>
      </c>
      <c r="G445">
        <v>1.9825610166715399</v>
      </c>
      <c r="H445">
        <v>0.50249627757640403</v>
      </c>
      <c r="I445">
        <v>0.80619773777688797</v>
      </c>
      <c r="J445">
        <v>0.55717388170631499</v>
      </c>
      <c r="K445">
        <v>1.5535216662928899</v>
      </c>
      <c r="L445">
        <v>15000</v>
      </c>
      <c r="M445">
        <v>218.09806056728101</v>
      </c>
      <c r="O445">
        <v>68.770619595287997</v>
      </c>
      <c r="P445">
        <v>0.39642303259245398</v>
      </c>
      <c r="Q445">
        <v>1.5</v>
      </c>
      <c r="R445">
        <v>-0.26891528426854699</v>
      </c>
      <c r="S445" t="s">
        <v>1333</v>
      </c>
      <c r="T445" t="s">
        <v>1774</v>
      </c>
      <c r="U445" t="s">
        <v>1774</v>
      </c>
      <c r="V445" t="s">
        <v>1774</v>
      </c>
      <c r="W445" t="s">
        <v>2217</v>
      </c>
      <c r="X445">
        <v>3</v>
      </c>
      <c r="Z445" t="s">
        <v>3895</v>
      </c>
      <c r="AA445">
        <v>1.0204341133096371</v>
      </c>
      <c r="AB445" t="str">
        <f>HYPERLINK("Melting_Curves/meltCurve_P04206_.pdf", "Melting_Curves/meltCurve_P04206_.pdf")</f>
        <v>Melting_Curves/meltCurve_P04206_.pdf</v>
      </c>
    </row>
    <row r="446" spans="1:28" x14ac:dyDescent="0.25">
      <c r="A446" t="s">
        <v>450</v>
      </c>
      <c r="B446">
        <v>0.92982721775210697</v>
      </c>
      <c r="C446">
        <v>2.4005192237383399</v>
      </c>
      <c r="D446">
        <v>1.60308842155701</v>
      </c>
      <c r="E446">
        <v>6.0121165041336804</v>
      </c>
      <c r="F446">
        <v>3.6867873797517201</v>
      </c>
      <c r="G446">
        <v>3.1950330068926101</v>
      </c>
      <c r="H446">
        <v>0.74143082222300105</v>
      </c>
      <c r="I446">
        <v>1.0955922080793099</v>
      </c>
      <c r="J446">
        <v>0.896566222788029</v>
      </c>
      <c r="K446">
        <v>2.1005533844294901</v>
      </c>
      <c r="L446">
        <v>1.0000000000000001E-5</v>
      </c>
      <c r="M446">
        <v>54.548798673256599</v>
      </c>
      <c r="Q446">
        <v>1.5</v>
      </c>
      <c r="R446">
        <v>-0.23711974663855501</v>
      </c>
      <c r="S446" t="s">
        <v>1334</v>
      </c>
      <c r="T446" t="s">
        <v>1774</v>
      </c>
      <c r="U446" t="s">
        <v>1774</v>
      </c>
      <c r="V446" t="s">
        <v>1774</v>
      </c>
      <c r="W446" t="s">
        <v>2218</v>
      </c>
      <c r="X446">
        <v>2</v>
      </c>
      <c r="Z446" t="s">
        <v>3896</v>
      </c>
      <c r="AA446">
        <v>1.5</v>
      </c>
      <c r="AB446" t="str">
        <f>HYPERLINK("Melting_Curves/meltCurve_P04207_.pdf", "Melting_Curves/meltCurve_P04207_.pdf")</f>
        <v>Melting_Curves/meltCurve_P04207_.pdf</v>
      </c>
    </row>
    <row r="447" spans="1:28" x14ac:dyDescent="0.25">
      <c r="A447" t="s">
        <v>451</v>
      </c>
      <c r="B447">
        <v>0.92982721775210697</v>
      </c>
      <c r="C447">
        <v>1.24439120415172</v>
      </c>
      <c r="D447">
        <v>0.98055640172565695</v>
      </c>
      <c r="E447">
        <v>3.4168041817124202</v>
      </c>
      <c r="F447">
        <v>2.3859038565743802</v>
      </c>
      <c r="G447">
        <v>2.2209124967425802</v>
      </c>
      <c r="H447">
        <v>0.465454361044918</v>
      </c>
      <c r="I447">
        <v>0.63964663278433598</v>
      </c>
      <c r="J447">
        <v>0.454456208443691</v>
      </c>
      <c r="K447">
        <v>1.4682743810596099</v>
      </c>
      <c r="L447">
        <v>15000</v>
      </c>
      <c r="M447">
        <v>216.780503984104</v>
      </c>
      <c r="O447">
        <v>69.188530196509603</v>
      </c>
      <c r="P447">
        <v>0.391648223262687</v>
      </c>
      <c r="Q447">
        <v>1.5</v>
      </c>
      <c r="R447">
        <v>-0.182822765285754</v>
      </c>
      <c r="S447" t="s">
        <v>1335</v>
      </c>
      <c r="T447" t="s">
        <v>1774</v>
      </c>
      <c r="U447" t="s">
        <v>1774</v>
      </c>
      <c r="V447" t="s">
        <v>1774</v>
      </c>
      <c r="W447" t="s">
        <v>2219</v>
      </c>
      <c r="X447">
        <v>2</v>
      </c>
      <c r="Z447" t="s">
        <v>3897</v>
      </c>
      <c r="AA447">
        <v>1.01378150723424</v>
      </c>
      <c r="AB447" t="str">
        <f>HYPERLINK("Melting_Curves/meltCurve_P04208_.pdf", "Melting_Curves/meltCurve_P04208_.pdf")</f>
        <v>Melting_Curves/meltCurve_P04208_.pdf</v>
      </c>
    </row>
    <row r="448" spans="1:28" x14ac:dyDescent="0.25">
      <c r="A448" t="s">
        <v>452</v>
      </c>
      <c r="B448">
        <v>0.92982721775210697</v>
      </c>
      <c r="C448">
        <v>1.77011299805403</v>
      </c>
      <c r="D448">
        <v>1.3894486640638399</v>
      </c>
      <c r="E448">
        <v>4.8266784778913099</v>
      </c>
      <c r="F448">
        <v>2.9255638826045001</v>
      </c>
      <c r="G448">
        <v>2.4526210024187098</v>
      </c>
      <c r="H448">
        <v>0.58340999721446796</v>
      </c>
      <c r="I448">
        <v>0.90971345207049303</v>
      </c>
      <c r="J448">
        <v>0.73119318097996799</v>
      </c>
      <c r="K448">
        <v>1.6775757596467</v>
      </c>
      <c r="L448">
        <v>10323.3266864364</v>
      </c>
      <c r="M448">
        <v>250</v>
      </c>
      <c r="O448">
        <v>41.290660778730498</v>
      </c>
      <c r="P448">
        <v>0.75682967572203397</v>
      </c>
      <c r="Q448">
        <v>1.5</v>
      </c>
      <c r="R448">
        <v>-4.6125637328374297E-2</v>
      </c>
      <c r="S448" t="s">
        <v>1336</v>
      </c>
      <c r="T448" t="s">
        <v>1774</v>
      </c>
      <c r="U448" t="s">
        <v>1774</v>
      </c>
      <c r="V448" t="s">
        <v>1774</v>
      </c>
      <c r="W448" t="s">
        <v>2220</v>
      </c>
      <c r="X448">
        <v>1</v>
      </c>
      <c r="Z448" t="s">
        <v>3898</v>
      </c>
      <c r="AA448">
        <v>1.478407861850572</v>
      </c>
      <c r="AB448" t="str">
        <f>HYPERLINK("Melting_Curves/meltCurve_P04209_.pdf", "Melting_Curves/meltCurve_P04209_.pdf")</f>
        <v>Melting_Curves/meltCurve_P04209_.pdf</v>
      </c>
    </row>
    <row r="449" spans="1:28" x14ac:dyDescent="0.25">
      <c r="A449" t="s">
        <v>453</v>
      </c>
      <c r="B449">
        <v>0.92982721775210697</v>
      </c>
      <c r="C449">
        <v>2.2295179997166898</v>
      </c>
      <c r="D449">
        <v>2.1111982582330402</v>
      </c>
      <c r="E449">
        <v>7.6141013237037898</v>
      </c>
      <c r="F449">
        <v>5.2387777555444597</v>
      </c>
      <c r="G449">
        <v>4.2661812331851499</v>
      </c>
      <c r="H449">
        <v>0.99369980455600204</v>
      </c>
      <c r="I449">
        <v>1.5519500026627</v>
      </c>
      <c r="J449">
        <v>1.18794133620297</v>
      </c>
      <c r="K449">
        <v>3.10588430417415</v>
      </c>
      <c r="L449">
        <v>1221.31802863502</v>
      </c>
      <c r="M449">
        <v>49.661161116763203</v>
      </c>
      <c r="Q449">
        <v>1.5</v>
      </c>
      <c r="R449">
        <v>-0.47159940356839197</v>
      </c>
      <c r="S449" t="s">
        <v>1337</v>
      </c>
      <c r="T449" t="s">
        <v>1774</v>
      </c>
      <c r="U449" t="s">
        <v>1774</v>
      </c>
      <c r="V449" t="s">
        <v>1774</v>
      </c>
      <c r="W449" t="s">
        <v>2221</v>
      </c>
      <c r="X449">
        <v>2</v>
      </c>
      <c r="Z449" t="s">
        <v>3899</v>
      </c>
      <c r="AA449">
        <v>1.499999999884537</v>
      </c>
      <c r="AB449" t="str">
        <f>HYPERLINK("Melting_Curves/meltCurve_P04211_.pdf", "Melting_Curves/meltCurve_P04211_.pdf")</f>
        <v>Melting_Curves/meltCurve_P04211_.pdf</v>
      </c>
    </row>
    <row r="450" spans="1:28" x14ac:dyDescent="0.25">
      <c r="A450" t="s">
        <v>454</v>
      </c>
      <c r="B450">
        <v>0.92982721775210697</v>
      </c>
      <c r="C450">
        <v>1.71020726605812</v>
      </c>
      <c r="D450">
        <v>1.4880340588554199</v>
      </c>
      <c r="E450">
        <v>5.8168158353236699</v>
      </c>
      <c r="F450">
        <v>3.6612945200088798</v>
      </c>
      <c r="G450">
        <v>3.08437713647736</v>
      </c>
      <c r="H450">
        <v>0.75508247072313806</v>
      </c>
      <c r="I450">
        <v>1.2699006788934399</v>
      </c>
      <c r="J450">
        <v>0.93535430185101298</v>
      </c>
      <c r="K450">
        <v>2.6814255555713098</v>
      </c>
      <c r="L450">
        <v>10328.611987430901</v>
      </c>
      <c r="M450">
        <v>250</v>
      </c>
      <c r="O450">
        <v>41.311817547726598</v>
      </c>
      <c r="P450">
        <v>0.75644239380066502</v>
      </c>
      <c r="Q450">
        <v>1.5</v>
      </c>
      <c r="R450">
        <v>-0.21857921489045001</v>
      </c>
      <c r="S450" t="s">
        <v>1338</v>
      </c>
      <c r="T450" t="s">
        <v>1774</v>
      </c>
      <c r="U450" t="s">
        <v>1774</v>
      </c>
      <c r="V450" t="s">
        <v>1774</v>
      </c>
      <c r="W450" t="s">
        <v>2222</v>
      </c>
      <c r="X450">
        <v>13</v>
      </c>
      <c r="Y450" t="s">
        <v>3044</v>
      </c>
      <c r="Z450" t="s">
        <v>3900</v>
      </c>
      <c r="AA450">
        <v>1.4780555881649999</v>
      </c>
      <c r="AB450" t="str">
        <f>HYPERLINK("Melting_Curves/meltCurve_P04217_A1BG.pdf", "Melting_Curves/meltCurve_P04217_A1BG.pdf")</f>
        <v>Melting_Curves/meltCurve_P04217_A1BG.pdf</v>
      </c>
    </row>
    <row r="451" spans="1:28" x14ac:dyDescent="0.25">
      <c r="A451" t="s">
        <v>455</v>
      </c>
      <c r="B451">
        <v>0.92982721775210697</v>
      </c>
      <c r="C451">
        <v>2.31659471403148</v>
      </c>
      <c r="D451">
        <v>2.0916982866578402</v>
      </c>
      <c r="E451">
        <v>9.6403080093360796</v>
      </c>
      <c r="F451">
        <v>5.3954401663358897</v>
      </c>
      <c r="G451">
        <v>4.4295789947849098</v>
      </c>
      <c r="H451">
        <v>0.95984184207662204</v>
      </c>
      <c r="I451">
        <v>1.6053773101563</v>
      </c>
      <c r="J451">
        <v>1.2361222101069</v>
      </c>
      <c r="K451">
        <v>2.98892351294753</v>
      </c>
      <c r="L451">
        <v>1646.2484708874299</v>
      </c>
      <c r="M451">
        <v>60.034260135351303</v>
      </c>
      <c r="Q451">
        <v>1.5</v>
      </c>
      <c r="R451">
        <v>-0.41457451358737102</v>
      </c>
      <c r="S451" t="s">
        <v>1339</v>
      </c>
      <c r="T451" t="s">
        <v>1774</v>
      </c>
      <c r="U451" t="s">
        <v>1774</v>
      </c>
      <c r="V451" t="s">
        <v>1774</v>
      </c>
      <c r="W451" t="s">
        <v>2223</v>
      </c>
      <c r="X451">
        <v>10</v>
      </c>
      <c r="Y451" t="s">
        <v>3044</v>
      </c>
      <c r="Z451" t="s">
        <v>3901</v>
      </c>
      <c r="AA451">
        <v>1.499999999892087</v>
      </c>
      <c r="AB451" t="str">
        <f>HYPERLINK("Melting_Curves/meltCurve_P04217_2_A1BG.pdf", "Melting_Curves/meltCurve_P04217_2_A1BG.pdf")</f>
        <v>Melting_Curves/meltCurve_P04217_2_A1BG.pdf</v>
      </c>
    </row>
    <row r="452" spans="1:28" x14ac:dyDescent="0.25">
      <c r="A452" t="s">
        <v>456</v>
      </c>
      <c r="B452">
        <v>0.92982721775210697</v>
      </c>
      <c r="C452">
        <v>3.23002869762287</v>
      </c>
      <c r="D452">
        <v>3.12166066527036</v>
      </c>
      <c r="E452">
        <v>10.3472673592274</v>
      </c>
      <c r="F452">
        <v>5.5186902980481296</v>
      </c>
      <c r="G452">
        <v>4.3063778182197101</v>
      </c>
      <c r="H452">
        <v>1.0498048962398601</v>
      </c>
      <c r="I452">
        <v>1.9014088885435101</v>
      </c>
      <c r="J452">
        <v>1.36923765265235</v>
      </c>
      <c r="K452">
        <v>4.0203819204324702</v>
      </c>
      <c r="L452">
        <v>1670.63229475664</v>
      </c>
      <c r="M452">
        <v>62.006174888246299</v>
      </c>
      <c r="Q452">
        <v>1.5</v>
      </c>
      <c r="R452">
        <v>-0.60276704518851398</v>
      </c>
      <c r="S452" t="s">
        <v>1340</v>
      </c>
      <c r="T452" t="s">
        <v>1774</v>
      </c>
      <c r="U452" t="s">
        <v>1774</v>
      </c>
      <c r="V452" t="s">
        <v>1774</v>
      </c>
      <c r="W452" t="s">
        <v>2224</v>
      </c>
      <c r="X452">
        <v>42</v>
      </c>
      <c r="Y452" t="s">
        <v>3045</v>
      </c>
      <c r="Z452" t="s">
        <v>3902</v>
      </c>
      <c r="AA452">
        <v>1.499999999972792</v>
      </c>
      <c r="AB452" t="str">
        <f>HYPERLINK("Melting_Curves/meltCurve_P04275_VWF.pdf", "Melting_Curves/meltCurve_P04275_VWF.pdf")</f>
        <v>Melting_Curves/meltCurve_P04275_VWF.pdf</v>
      </c>
    </row>
    <row r="453" spans="1:28" x14ac:dyDescent="0.25">
      <c r="A453" t="s">
        <v>457</v>
      </c>
      <c r="B453">
        <v>0.92982721775210697</v>
      </c>
      <c r="C453">
        <v>0.97949529561385895</v>
      </c>
      <c r="D453">
        <v>0.90446392735225201</v>
      </c>
      <c r="E453">
        <v>4.0554995406590404</v>
      </c>
      <c r="F453">
        <v>2.0611322921811701</v>
      </c>
      <c r="G453">
        <v>2.1331641020260301</v>
      </c>
      <c r="H453">
        <v>0.47040925636784298</v>
      </c>
      <c r="I453">
        <v>0.711601037553801</v>
      </c>
      <c r="J453">
        <v>0.50825841958057405</v>
      </c>
      <c r="K453">
        <v>1.5988771811528699</v>
      </c>
      <c r="L453">
        <v>11902.349027832001</v>
      </c>
      <c r="M453">
        <v>250</v>
      </c>
      <c r="O453">
        <v>47.606346596507997</v>
      </c>
      <c r="P453">
        <v>0.65642504438666005</v>
      </c>
      <c r="Q453">
        <v>1.5</v>
      </c>
      <c r="R453">
        <v>8.2574172181516303E-2</v>
      </c>
      <c r="S453" t="s">
        <v>1341</v>
      </c>
      <c r="T453" t="s">
        <v>1774</v>
      </c>
      <c r="U453" t="s">
        <v>1774</v>
      </c>
      <c r="V453" t="s">
        <v>1774</v>
      </c>
      <c r="W453" t="s">
        <v>2225</v>
      </c>
      <c r="X453">
        <v>4</v>
      </c>
      <c r="Y453" t="s">
        <v>3046</v>
      </c>
      <c r="Z453" t="s">
        <v>3903</v>
      </c>
      <c r="AA453">
        <v>1.373134954603261</v>
      </c>
      <c r="AB453" t="str">
        <f>HYPERLINK("Melting_Curves/meltCurve_P04279_2_SEMG1.pdf", "Melting_Curves/meltCurve_P04279_2_SEMG1.pdf")</f>
        <v>Melting_Curves/meltCurve_P04279_2_SEMG1.pdf</v>
      </c>
    </row>
    <row r="454" spans="1:28" x14ac:dyDescent="0.25">
      <c r="A454" t="s">
        <v>458</v>
      </c>
      <c r="B454">
        <v>0.92982721775210697</v>
      </c>
      <c r="C454">
        <v>1.64548089508299</v>
      </c>
      <c r="D454">
        <v>1.2742332917197099</v>
      </c>
      <c r="E454">
        <v>5.2489823721795297</v>
      </c>
      <c r="F454">
        <v>3.5528024967704601</v>
      </c>
      <c r="G454">
        <v>3.9915939546592498</v>
      </c>
      <c r="H454">
        <v>1.68989827116014</v>
      </c>
      <c r="I454">
        <v>3.2667419761232299</v>
      </c>
      <c r="J454">
        <v>2.3801173061277399</v>
      </c>
      <c r="K454">
        <v>6.2013280936079198</v>
      </c>
      <c r="L454">
        <v>10336.666123254399</v>
      </c>
      <c r="M454">
        <v>250</v>
      </c>
      <c r="O454">
        <v>41.344018592702</v>
      </c>
      <c r="P454">
        <v>0.755852989365422</v>
      </c>
      <c r="Q454">
        <v>1.5</v>
      </c>
      <c r="R454">
        <v>-0.81565740280437804</v>
      </c>
      <c r="S454" t="s">
        <v>1342</v>
      </c>
      <c r="T454" t="s">
        <v>1774</v>
      </c>
      <c r="U454" t="s">
        <v>1774</v>
      </c>
      <c r="V454" t="s">
        <v>1774</v>
      </c>
      <c r="W454" t="s">
        <v>2226</v>
      </c>
      <c r="X454">
        <v>9</v>
      </c>
      <c r="Y454" t="s">
        <v>3047</v>
      </c>
      <c r="Z454" t="s">
        <v>3904</v>
      </c>
      <c r="AA454">
        <v>1.477518744299718</v>
      </c>
      <c r="AB454" t="str">
        <f>HYPERLINK("Melting_Curves/meltCurve_P04406_2_GAPDH.pdf", "Melting_Curves/meltCurve_P04406_2_GAPDH.pdf")</f>
        <v>Melting_Curves/meltCurve_P04406_2_GAPDH.pdf</v>
      </c>
    </row>
    <row r="455" spans="1:28" x14ac:dyDescent="0.25">
      <c r="A455" t="s">
        <v>459</v>
      </c>
      <c r="B455">
        <v>0.92982721775210697</v>
      </c>
      <c r="C455">
        <v>1.66835425637255</v>
      </c>
      <c r="D455">
        <v>1.2204145036129801</v>
      </c>
      <c r="E455">
        <v>4.1814598586679503</v>
      </c>
      <c r="F455">
        <v>2.3445816281236702</v>
      </c>
      <c r="G455">
        <v>2.0339838787510698</v>
      </c>
      <c r="H455">
        <v>0.456598448064091</v>
      </c>
      <c r="I455">
        <v>0.721422451554669</v>
      </c>
      <c r="J455">
        <v>0.52407766928311394</v>
      </c>
      <c r="K455">
        <v>1.41860306886662</v>
      </c>
      <c r="L455">
        <v>15000</v>
      </c>
      <c r="M455">
        <v>215.90597849541999</v>
      </c>
      <c r="O455">
        <v>69.4687266467716</v>
      </c>
      <c r="P455">
        <v>0.38849492862813201</v>
      </c>
      <c r="Q455">
        <v>1.5</v>
      </c>
      <c r="R455">
        <v>-0.25327772903036999</v>
      </c>
      <c r="S455" t="s">
        <v>1343</v>
      </c>
      <c r="T455" t="s">
        <v>1774</v>
      </c>
      <c r="U455" t="s">
        <v>1774</v>
      </c>
      <c r="V455" t="s">
        <v>1774</v>
      </c>
      <c r="W455" t="s">
        <v>2227</v>
      </c>
      <c r="X455">
        <v>1</v>
      </c>
      <c r="Z455" t="s">
        <v>3905</v>
      </c>
      <c r="AA455">
        <v>1.0096660902839369</v>
      </c>
      <c r="AB455" t="str">
        <f>HYPERLINK("Melting_Curves/meltCurve_P04430_.pdf", "Melting_Curves/meltCurve_P04430_.pdf")</f>
        <v>Melting_Curves/meltCurve_P04430_.pdf</v>
      </c>
    </row>
    <row r="456" spans="1:28" x14ac:dyDescent="0.25">
      <c r="A456" t="s">
        <v>460</v>
      </c>
      <c r="B456">
        <v>0.92982721775210697</v>
      </c>
      <c r="C456">
        <v>1.2920738640351399</v>
      </c>
      <c r="D456">
        <v>0.97223286530557795</v>
      </c>
      <c r="E456">
        <v>3.87559285233421</v>
      </c>
      <c r="F456">
        <v>1.9440524319868899</v>
      </c>
      <c r="G456">
        <v>2.2615672292594602</v>
      </c>
      <c r="H456">
        <v>0.41782009379394902</v>
      </c>
      <c r="I456">
        <v>0.63253626008464703</v>
      </c>
      <c r="J456">
        <v>0.55686632893027599</v>
      </c>
      <c r="K456">
        <v>1.2975906029028601</v>
      </c>
      <c r="L456">
        <v>11873.800609060199</v>
      </c>
      <c r="M456">
        <v>250</v>
      </c>
      <c r="O456">
        <v>47.492157323915897</v>
      </c>
      <c r="P456">
        <v>0.65800330027327503</v>
      </c>
      <c r="Q456">
        <v>1.5</v>
      </c>
      <c r="R456">
        <v>4.9585801268006303E-2</v>
      </c>
      <c r="S456" t="s">
        <v>1344</v>
      </c>
      <c r="T456" t="s">
        <v>1774</v>
      </c>
      <c r="U456" t="s">
        <v>1774</v>
      </c>
      <c r="V456" t="s">
        <v>1774</v>
      </c>
      <c r="W456" t="s">
        <v>2228</v>
      </c>
      <c r="X456">
        <v>2</v>
      </c>
      <c r="Z456" t="s">
        <v>3906</v>
      </c>
      <c r="AA456">
        <v>1.375038282725443</v>
      </c>
      <c r="AB456" t="str">
        <f>HYPERLINK("Melting_Curves/meltCurve_P04433_.pdf", "Melting_Curves/meltCurve_P04433_.pdf")</f>
        <v>Melting_Curves/meltCurve_P04433_.pdf</v>
      </c>
    </row>
    <row r="457" spans="1:28" x14ac:dyDescent="0.25">
      <c r="A457" t="s">
        <v>461</v>
      </c>
      <c r="B457">
        <v>0.92982721775210697</v>
      </c>
      <c r="C457">
        <v>4.4161259417029104</v>
      </c>
      <c r="D457">
        <v>2.8768583372686098</v>
      </c>
      <c r="E457">
        <v>7.7887485594294601</v>
      </c>
      <c r="F457">
        <v>9.1531528958919797</v>
      </c>
      <c r="G457">
        <v>7.2730954256683704</v>
      </c>
      <c r="H457">
        <v>2.1101621078379198</v>
      </c>
      <c r="I457">
        <v>2.92196018323492</v>
      </c>
      <c r="J457">
        <v>2.6600904616660799</v>
      </c>
      <c r="K457">
        <v>6.6820341727345998</v>
      </c>
      <c r="L457">
        <v>1.0000000000000001E-5</v>
      </c>
      <c r="M457">
        <v>27.4692502486911</v>
      </c>
      <c r="Q457">
        <v>1.5</v>
      </c>
      <c r="R457">
        <v>-1.41410401220265</v>
      </c>
      <c r="S457" t="s">
        <v>1345</v>
      </c>
      <c r="T457" t="s">
        <v>1774</v>
      </c>
      <c r="U457" t="s">
        <v>1774</v>
      </c>
      <c r="V457" t="s">
        <v>1774</v>
      </c>
      <c r="W457" t="s">
        <v>2229</v>
      </c>
      <c r="X457">
        <v>3</v>
      </c>
      <c r="Z457" t="s">
        <v>3907</v>
      </c>
      <c r="AA457">
        <v>1.499999999999412</v>
      </c>
      <c r="AB457" t="str">
        <f>HYPERLINK("Melting_Curves/meltCurve_P04438_.pdf", "Melting_Curves/meltCurve_P04438_.pdf")</f>
        <v>Melting_Curves/meltCurve_P04438_.pdf</v>
      </c>
    </row>
    <row r="458" spans="1:28" x14ac:dyDescent="0.25">
      <c r="A458" t="s">
        <v>462</v>
      </c>
      <c r="B458">
        <v>0.92982721775210697</v>
      </c>
      <c r="C458">
        <v>1.2100391686649801</v>
      </c>
      <c r="D458">
        <v>0.92809527478616105</v>
      </c>
      <c r="E458">
        <v>4.4812734643119096</v>
      </c>
      <c r="F458">
        <v>2.3654917608514499</v>
      </c>
      <c r="G458">
        <v>2.2693366489434301</v>
      </c>
      <c r="H458">
        <v>0.51743309419608197</v>
      </c>
      <c r="I458">
        <v>0.69236667214040903</v>
      </c>
      <c r="J458">
        <v>0.68770552285159003</v>
      </c>
      <c r="K458">
        <v>1.4946718982981499</v>
      </c>
      <c r="L458">
        <v>11892.1594394738</v>
      </c>
      <c r="M458">
        <v>250</v>
      </c>
      <c r="O458">
        <v>47.565593703709403</v>
      </c>
      <c r="P458">
        <v>0.65698749071596996</v>
      </c>
      <c r="Q458">
        <v>1.5</v>
      </c>
      <c r="R458">
        <v>4.9116211658435001E-2</v>
      </c>
      <c r="S458" t="s">
        <v>1346</v>
      </c>
      <c r="T458" t="s">
        <v>1774</v>
      </c>
      <c r="U458" t="s">
        <v>1774</v>
      </c>
      <c r="V458" t="s">
        <v>1774</v>
      </c>
      <c r="W458" t="s">
        <v>2230</v>
      </c>
      <c r="X458">
        <v>6</v>
      </c>
      <c r="Y458" t="s">
        <v>3048</v>
      </c>
      <c r="Z458" t="s">
        <v>3908</v>
      </c>
      <c r="AA458">
        <v>1.3738142962589459</v>
      </c>
      <c r="AB458" t="str">
        <f>HYPERLINK("Melting_Curves/meltCurve_P04745_AMY1A.pdf", "Melting_Curves/meltCurve_P04745_AMY1A.pdf")</f>
        <v>Melting_Curves/meltCurve_P04745_AMY1A.pdf</v>
      </c>
    </row>
    <row r="459" spans="1:28" x14ac:dyDescent="0.25">
      <c r="A459" t="s">
        <v>463</v>
      </c>
      <c r="B459">
        <v>0.92982721775210697</v>
      </c>
      <c r="C459">
        <v>1.9714011191220799</v>
      </c>
      <c r="D459">
        <v>1.35356828641732</v>
      </c>
      <c r="E459">
        <v>4.9641997313187396</v>
      </c>
      <c r="F459">
        <v>2.70337747863588</v>
      </c>
      <c r="G459">
        <v>2.1963323089014999</v>
      </c>
      <c r="H459">
        <v>1.31789410726904</v>
      </c>
      <c r="I459">
        <v>2.3614741338003999</v>
      </c>
      <c r="J459">
        <v>1.7229019936596299</v>
      </c>
      <c r="K459">
        <v>4.3288996514553002</v>
      </c>
      <c r="L459">
        <v>10311.8523133903</v>
      </c>
      <c r="M459">
        <v>250</v>
      </c>
      <c r="O459">
        <v>41.244769704172903</v>
      </c>
      <c r="P459">
        <v>0.75767182770729902</v>
      </c>
      <c r="Q459">
        <v>1.5</v>
      </c>
      <c r="R459">
        <v>-0.48470044236891102</v>
      </c>
      <c r="S459" t="s">
        <v>1347</v>
      </c>
      <c r="T459" t="s">
        <v>1774</v>
      </c>
      <c r="U459" t="s">
        <v>1774</v>
      </c>
      <c r="V459" t="s">
        <v>1774</v>
      </c>
      <c r="W459" t="s">
        <v>2231</v>
      </c>
      <c r="X459">
        <v>4</v>
      </c>
      <c r="Y459" t="s">
        <v>3049</v>
      </c>
      <c r="Z459" t="s">
        <v>3909</v>
      </c>
      <c r="AA459">
        <v>1.4791725963646341</v>
      </c>
      <c r="AB459" t="str">
        <f>HYPERLINK("Melting_Curves/meltCurve_P04792_HSPB1.pdf", "Melting_Curves/meltCurve_P04792_HSPB1.pdf")</f>
        <v>Melting_Curves/meltCurve_P04792_HSPB1.pdf</v>
      </c>
    </row>
    <row r="460" spans="1:28" x14ac:dyDescent="0.25">
      <c r="A460" t="s">
        <v>464</v>
      </c>
      <c r="B460">
        <v>0.92982721775210697</v>
      </c>
      <c r="C460">
        <v>1.2888633870136801</v>
      </c>
      <c r="D460">
        <v>0.88587569343704298</v>
      </c>
      <c r="E460">
        <v>4.0689958738487997</v>
      </c>
      <c r="F460">
        <v>2.7209134554696401</v>
      </c>
      <c r="G460">
        <v>2.5554515258724799</v>
      </c>
      <c r="H460">
        <v>0.66529663523586002</v>
      </c>
      <c r="I460">
        <v>0.97816871752944901</v>
      </c>
      <c r="J460">
        <v>0.78310066864582994</v>
      </c>
      <c r="K460">
        <v>2.2141147116804398</v>
      </c>
      <c r="L460">
        <v>11905.700201833501</v>
      </c>
      <c r="M460">
        <v>250</v>
      </c>
      <c r="O460">
        <v>47.619753283094298</v>
      </c>
      <c r="P460">
        <v>0.65624027624439196</v>
      </c>
      <c r="Q460">
        <v>1.5</v>
      </c>
      <c r="R460">
        <v>1.8104988867725699E-2</v>
      </c>
      <c r="S460" t="s">
        <v>1348</v>
      </c>
      <c r="T460" t="s">
        <v>1774</v>
      </c>
      <c r="U460" t="s">
        <v>1774</v>
      </c>
      <c r="V460" t="s">
        <v>1774</v>
      </c>
      <c r="W460" t="s">
        <v>2232</v>
      </c>
      <c r="X460">
        <v>1</v>
      </c>
      <c r="Y460" t="s">
        <v>3050</v>
      </c>
      <c r="Z460" t="s">
        <v>3910</v>
      </c>
      <c r="AA460">
        <v>1.3729115312406439</v>
      </c>
      <c r="AB460" t="str">
        <f>HYPERLINK("Melting_Curves/meltCurve_P05060_CHGB.pdf", "Melting_Curves/meltCurve_P05060_CHGB.pdf")</f>
        <v>Melting_Curves/meltCurve_P05060_CHGB.pdf</v>
      </c>
    </row>
    <row r="461" spans="1:28" x14ac:dyDescent="0.25">
      <c r="A461" t="s">
        <v>465</v>
      </c>
      <c r="B461">
        <v>0.92982721775210697</v>
      </c>
      <c r="C461">
        <v>3.3917606049243498</v>
      </c>
      <c r="D461">
        <v>2.7425358319137501</v>
      </c>
      <c r="E461">
        <v>11.317616167430399</v>
      </c>
      <c r="F461">
        <v>7.5988121109809299</v>
      </c>
      <c r="G461">
        <v>12.356792123845601</v>
      </c>
      <c r="H461">
        <v>3.8913532425382198</v>
      </c>
      <c r="I461">
        <v>6.3272968231153</v>
      </c>
      <c r="J461">
        <v>4.7220070789972199</v>
      </c>
      <c r="K461">
        <v>13.015383805882401</v>
      </c>
      <c r="S461" t="s">
        <v>1349</v>
      </c>
      <c r="T461" t="s">
        <v>1774</v>
      </c>
      <c r="U461" t="s">
        <v>1775</v>
      </c>
      <c r="V461" t="s">
        <v>1774</v>
      </c>
      <c r="W461" t="s">
        <v>2233</v>
      </c>
      <c r="X461">
        <v>5</v>
      </c>
      <c r="Y461" t="s">
        <v>3051</v>
      </c>
      <c r="Z461" t="s">
        <v>3911</v>
      </c>
      <c r="AB461" t="str">
        <f>HYPERLINK("Melting_Curves/meltCurve_P05062_ALDOB.pdf", "Melting_Curves/meltCurve_P05062_ALDOB.pdf")</f>
        <v>Melting_Curves/meltCurve_P05062_ALDOB.pdf</v>
      </c>
    </row>
    <row r="462" spans="1:28" x14ac:dyDescent="0.25">
      <c r="A462" t="s">
        <v>466</v>
      </c>
      <c r="B462">
        <v>0.92982721775210697</v>
      </c>
      <c r="C462">
        <v>1.1715184580539599</v>
      </c>
      <c r="D462">
        <v>0.91004176137929504</v>
      </c>
      <c r="E462">
        <v>2.6788080584891398</v>
      </c>
      <c r="F462">
        <v>1.8736659606866699</v>
      </c>
      <c r="G462">
        <v>1.40605515979469</v>
      </c>
      <c r="H462">
        <v>2.5025876672654301</v>
      </c>
      <c r="I462">
        <v>4.9690730145805899</v>
      </c>
      <c r="J462">
        <v>1.57123766968043</v>
      </c>
      <c r="K462">
        <v>9.8723782526481596</v>
      </c>
      <c r="L462">
        <v>11918.452614314499</v>
      </c>
      <c r="M462">
        <v>250</v>
      </c>
      <c r="O462">
        <v>47.670759543479598</v>
      </c>
      <c r="P462">
        <v>0.65553811741884604</v>
      </c>
      <c r="Q462">
        <v>1.5</v>
      </c>
      <c r="R462">
        <v>-0.23039146204944899</v>
      </c>
      <c r="S462" t="s">
        <v>1350</v>
      </c>
      <c r="T462" t="s">
        <v>1774</v>
      </c>
      <c r="U462" t="s">
        <v>1774</v>
      </c>
      <c r="V462" t="s">
        <v>1774</v>
      </c>
      <c r="W462" t="s">
        <v>2234</v>
      </c>
      <c r="X462">
        <v>15</v>
      </c>
      <c r="Y462" t="s">
        <v>3052</v>
      </c>
      <c r="Z462" t="s">
        <v>3912</v>
      </c>
      <c r="AA462">
        <v>1.3720613256480081</v>
      </c>
      <c r="AB462" t="str">
        <f>HYPERLINK("Melting_Curves/meltCurve_P05106_ITGB3.pdf", "Melting_Curves/meltCurve_P05106_ITGB3.pdf")</f>
        <v>Melting_Curves/meltCurve_P05106_ITGB3.pdf</v>
      </c>
    </row>
    <row r="463" spans="1:28" x14ac:dyDescent="0.25">
      <c r="A463" t="s">
        <v>467</v>
      </c>
      <c r="B463">
        <v>0.92982721775210697</v>
      </c>
      <c r="C463">
        <v>0.98468563088995797</v>
      </c>
      <c r="D463">
        <v>0.58946236243079597</v>
      </c>
      <c r="E463">
        <v>1.2657942723234501</v>
      </c>
      <c r="F463">
        <v>0.86347107410508095</v>
      </c>
      <c r="G463">
        <v>0.78616816775947695</v>
      </c>
      <c r="H463">
        <v>0.33562569156703898</v>
      </c>
      <c r="I463">
        <v>0.48489404506605799</v>
      </c>
      <c r="J463">
        <v>0.353223892635874</v>
      </c>
      <c r="K463">
        <v>0.92583061544718903</v>
      </c>
      <c r="L463">
        <v>14261.4217470561</v>
      </c>
      <c r="M463">
        <v>250</v>
      </c>
      <c r="O463">
        <v>57.042025836186902</v>
      </c>
      <c r="P463">
        <v>-0.52056613461472301</v>
      </c>
      <c r="Q463">
        <v>0.52489356155576605</v>
      </c>
      <c r="R463">
        <v>0.40436853341319501</v>
      </c>
      <c r="S463" t="s">
        <v>1351</v>
      </c>
      <c r="T463" t="s">
        <v>1774</v>
      </c>
      <c r="U463" t="s">
        <v>1774</v>
      </c>
      <c r="V463" t="s">
        <v>1774</v>
      </c>
      <c r="W463" t="s">
        <v>2235</v>
      </c>
      <c r="X463">
        <v>2</v>
      </c>
      <c r="Y463" t="s">
        <v>3053</v>
      </c>
      <c r="Z463" t="s">
        <v>3913</v>
      </c>
      <c r="AA463">
        <v>0.794891647694557</v>
      </c>
      <c r="AB463" t="str">
        <f>HYPERLINK("Melting_Curves/meltCurve_P05109_S100A8.pdf", "Melting_Curves/meltCurve_P05109_S100A8.pdf")</f>
        <v>Melting_Curves/meltCurve_P05109_S100A8.pdf</v>
      </c>
    </row>
    <row r="464" spans="1:28" x14ac:dyDescent="0.25">
      <c r="A464" t="s">
        <v>468</v>
      </c>
      <c r="B464">
        <v>0.92982721775210697</v>
      </c>
      <c r="C464">
        <v>1.03458647626098</v>
      </c>
      <c r="D464">
        <v>0.95461781405179202</v>
      </c>
      <c r="E464">
        <v>3.0107805319322001</v>
      </c>
      <c r="F464">
        <v>1.6672902480371801</v>
      </c>
      <c r="G464">
        <v>1.38105999263144</v>
      </c>
      <c r="H464">
        <v>0.44817934221621403</v>
      </c>
      <c r="I464">
        <v>0.88968734768800795</v>
      </c>
      <c r="J464">
        <v>0.73303043541395096</v>
      </c>
      <c r="K464">
        <v>1.56280189105574</v>
      </c>
      <c r="L464">
        <v>15000</v>
      </c>
      <c r="M464">
        <v>218.40369757335</v>
      </c>
      <c r="O464">
        <v>68.674398472136602</v>
      </c>
      <c r="P464">
        <v>0.39753479168143302</v>
      </c>
      <c r="Q464">
        <v>1.5</v>
      </c>
      <c r="R464">
        <v>-7.9659819198413695E-2</v>
      </c>
      <c r="S464" t="s">
        <v>1352</v>
      </c>
      <c r="T464" t="s">
        <v>1774</v>
      </c>
      <c r="U464" t="s">
        <v>1774</v>
      </c>
      <c r="V464" t="s">
        <v>1774</v>
      </c>
      <c r="W464" t="s">
        <v>2236</v>
      </c>
      <c r="X464">
        <v>1</v>
      </c>
      <c r="Y464" t="s">
        <v>3054</v>
      </c>
      <c r="Z464" t="s">
        <v>3914</v>
      </c>
      <c r="AA464">
        <v>1.0220071740785659</v>
      </c>
      <c r="AB464" t="str">
        <f>HYPERLINK("Melting_Curves/meltCurve_P05121_2_SERPINE1.pdf", "Melting_Curves/meltCurve_P05121_2_SERPINE1.pdf")</f>
        <v>Melting_Curves/meltCurve_P05121_2_SERPINE1.pdf</v>
      </c>
    </row>
    <row r="465" spans="1:28" x14ac:dyDescent="0.25">
      <c r="A465" t="s">
        <v>469</v>
      </c>
      <c r="B465">
        <v>0.92982721775210697</v>
      </c>
      <c r="C465">
        <v>0.86464224445686499</v>
      </c>
      <c r="D465">
        <v>0.59764615320641001</v>
      </c>
      <c r="E465">
        <v>1.8611058625893699</v>
      </c>
      <c r="F465">
        <v>1.49029063872065</v>
      </c>
      <c r="G465">
        <v>1.5236370921818501</v>
      </c>
      <c r="H465">
        <v>1.72095774323123</v>
      </c>
      <c r="I465">
        <v>3.5863959511424901</v>
      </c>
      <c r="J465">
        <v>3.0198121720862598</v>
      </c>
      <c r="K465">
        <v>6.05988984684687</v>
      </c>
      <c r="L465">
        <v>11982.912102098</v>
      </c>
      <c r="M465">
        <v>250</v>
      </c>
      <c r="O465">
        <v>47.928581021113601</v>
      </c>
      <c r="P465">
        <v>0.65201179168841805</v>
      </c>
      <c r="Q465">
        <v>1.5</v>
      </c>
      <c r="R465">
        <v>-0.124037098664375</v>
      </c>
      <c r="S465" t="s">
        <v>1353</v>
      </c>
      <c r="T465" t="s">
        <v>1774</v>
      </c>
      <c r="U465" t="s">
        <v>1774</v>
      </c>
      <c r="V465" t="s">
        <v>1774</v>
      </c>
      <c r="W465" t="s">
        <v>2237</v>
      </c>
      <c r="X465">
        <v>1</v>
      </c>
      <c r="Y465" t="s">
        <v>3055</v>
      </c>
      <c r="Z465" t="s">
        <v>3915</v>
      </c>
      <c r="AA465">
        <v>1.3677638002116439</v>
      </c>
      <c r="AB465" t="str">
        <f>HYPERLINK("Melting_Curves/meltCurve_P05141_SLC25A5.pdf", "Melting_Curves/meltCurve_P05141_SLC25A5.pdf")</f>
        <v>Melting_Curves/meltCurve_P05141_SLC25A5.pdf</v>
      </c>
    </row>
    <row r="466" spans="1:28" x14ac:dyDescent="0.25">
      <c r="A466" t="s">
        <v>470</v>
      </c>
      <c r="B466">
        <v>0.92982721775210697</v>
      </c>
      <c r="C466">
        <v>2.89646012213879</v>
      </c>
      <c r="D466">
        <v>2.4672947883195402</v>
      </c>
      <c r="E466">
        <v>4.8791520821426104</v>
      </c>
      <c r="F466">
        <v>1.80475794909763</v>
      </c>
      <c r="G466">
        <v>1.46176000070479</v>
      </c>
      <c r="H466">
        <v>0.27140374486707403</v>
      </c>
      <c r="I466">
        <v>0.475793540172609</v>
      </c>
      <c r="J466">
        <v>0.37324032597159801</v>
      </c>
      <c r="K466">
        <v>0.86390105420188501</v>
      </c>
      <c r="L466">
        <v>3508.2534748427602</v>
      </c>
      <c r="M466">
        <v>59.157221578326698</v>
      </c>
      <c r="N466">
        <v>65.194917671920905</v>
      </c>
      <c r="O466">
        <v>59.236240375181701</v>
      </c>
      <c r="P466">
        <v>-0.12542875231623399</v>
      </c>
      <c r="Q466">
        <v>0.49761507821513301</v>
      </c>
      <c r="R466">
        <v>-0.17040748551607901</v>
      </c>
      <c r="S466" t="s">
        <v>1354</v>
      </c>
      <c r="T466" t="s">
        <v>1774</v>
      </c>
      <c r="U466" t="s">
        <v>1774</v>
      </c>
      <c r="V466" t="s">
        <v>1774</v>
      </c>
      <c r="W466" t="s">
        <v>2238</v>
      </c>
      <c r="X466">
        <v>10</v>
      </c>
      <c r="Y466" t="s">
        <v>3056</v>
      </c>
      <c r="Z466" t="s">
        <v>3916</v>
      </c>
      <c r="AA466">
        <v>0.82181564728726619</v>
      </c>
      <c r="AB466" t="str">
        <f>HYPERLINK("Melting_Curves/meltCurve_P05154_SERPINA5.pdf", "Melting_Curves/meltCurve_P05154_SERPINA5.pdf")</f>
        <v>Melting_Curves/meltCurve_P05154_SERPINA5.pdf</v>
      </c>
    </row>
    <row r="467" spans="1:28" x14ac:dyDescent="0.25">
      <c r="A467" t="s">
        <v>471</v>
      </c>
      <c r="B467">
        <v>0.92982721775210697</v>
      </c>
      <c r="C467">
        <v>2.9905025926395199</v>
      </c>
      <c r="D467">
        <v>2.8994307151760301</v>
      </c>
      <c r="E467">
        <v>12.058323054912499</v>
      </c>
      <c r="F467">
        <v>6.9937517248456897</v>
      </c>
      <c r="G467">
        <v>5.5422376194062597</v>
      </c>
      <c r="H467">
        <v>1.21132242697974</v>
      </c>
      <c r="I467">
        <v>2.0310657674062802</v>
      </c>
      <c r="J467">
        <v>1.38324820441069</v>
      </c>
      <c r="K467">
        <v>4.0388387131357399</v>
      </c>
      <c r="L467">
        <v>1256.7853727525401</v>
      </c>
      <c r="M467">
        <v>50.326798759783401</v>
      </c>
      <c r="Q467">
        <v>1.5</v>
      </c>
      <c r="R467">
        <v>-0.59090515286517098</v>
      </c>
      <c r="S467" t="s">
        <v>1355</v>
      </c>
      <c r="T467" t="s">
        <v>1774</v>
      </c>
      <c r="U467" t="s">
        <v>1774</v>
      </c>
      <c r="V467" t="s">
        <v>1774</v>
      </c>
      <c r="W467" t="s">
        <v>2239</v>
      </c>
      <c r="X467">
        <v>20</v>
      </c>
      <c r="Y467" t="s">
        <v>3057</v>
      </c>
      <c r="Z467" t="s">
        <v>3917</v>
      </c>
      <c r="AA467">
        <v>1.4999999998603371</v>
      </c>
      <c r="AB467" t="str">
        <f>HYPERLINK("Melting_Curves/meltCurve_P05160_F13B.pdf", "Melting_Curves/meltCurve_P05160_F13B.pdf")</f>
        <v>Melting_Curves/meltCurve_P05160_F13B.pdf</v>
      </c>
    </row>
    <row r="468" spans="1:28" x14ac:dyDescent="0.25">
      <c r="A468" t="s">
        <v>472</v>
      </c>
      <c r="B468">
        <v>0.92982721775210697</v>
      </c>
      <c r="C468">
        <v>0.67804548216189398</v>
      </c>
      <c r="D468">
        <v>0.41140058250328798</v>
      </c>
      <c r="E468">
        <v>1.20836913989086</v>
      </c>
      <c r="F468">
        <v>0.71150867334204604</v>
      </c>
      <c r="G468">
        <v>0.62637251314519804</v>
      </c>
      <c r="H468">
        <v>0.15896105315970099</v>
      </c>
      <c r="I468">
        <v>0.25101927237183702</v>
      </c>
      <c r="J468">
        <v>0.18804397998660799</v>
      </c>
      <c r="K468">
        <v>0.54763845630276098</v>
      </c>
      <c r="L468">
        <v>282.60610073311301</v>
      </c>
      <c r="M468">
        <v>4.8835869794046598</v>
      </c>
      <c r="N468">
        <v>57.868550703216599</v>
      </c>
      <c r="O468">
        <v>50.224216503758299</v>
      </c>
      <c r="P468">
        <v>-2.4470373085609599E-2</v>
      </c>
      <c r="Q468">
        <v>0</v>
      </c>
      <c r="R468">
        <v>0.36710072010206801</v>
      </c>
      <c r="S468" t="s">
        <v>1356</v>
      </c>
      <c r="T468" t="s">
        <v>1774</v>
      </c>
      <c r="U468" t="s">
        <v>1774</v>
      </c>
      <c r="V468" t="s">
        <v>1774</v>
      </c>
      <c r="W468" t="s">
        <v>2240</v>
      </c>
      <c r="X468">
        <v>6</v>
      </c>
      <c r="Y468" t="s">
        <v>3058</v>
      </c>
      <c r="Z468" t="s">
        <v>3918</v>
      </c>
      <c r="AA468">
        <v>0.57863219573474212</v>
      </c>
      <c r="AB468" t="str">
        <f>HYPERLINK("Melting_Curves/meltCurve_P05362_ICAM1.pdf", "Melting_Curves/meltCurve_P05362_ICAM1.pdf")</f>
        <v>Melting_Curves/meltCurve_P05362_ICAM1.pdf</v>
      </c>
    </row>
    <row r="469" spans="1:28" x14ac:dyDescent="0.25">
      <c r="A469" t="s">
        <v>473</v>
      </c>
      <c r="B469">
        <v>0.92982721775210697</v>
      </c>
      <c r="C469">
        <v>1.46191653403139</v>
      </c>
      <c r="D469">
        <v>1.7781261033734199</v>
      </c>
      <c r="E469">
        <v>10.8098182047216</v>
      </c>
      <c r="F469">
        <v>6.3678988299615398</v>
      </c>
      <c r="G469">
        <v>7.7974453626251004</v>
      </c>
      <c r="H469">
        <v>0.78439327450568996</v>
      </c>
      <c r="I469">
        <v>1.8180632267241701</v>
      </c>
      <c r="J469">
        <v>2.0037022746522499</v>
      </c>
      <c r="K469">
        <v>3.8987762441976002</v>
      </c>
      <c r="S469" t="s">
        <v>1357</v>
      </c>
      <c r="T469" t="s">
        <v>1774</v>
      </c>
      <c r="U469" t="s">
        <v>1775</v>
      </c>
      <c r="V469" t="s">
        <v>1774</v>
      </c>
      <c r="W469" t="s">
        <v>2241</v>
      </c>
      <c r="X469">
        <v>3</v>
      </c>
      <c r="Y469" t="s">
        <v>3059</v>
      </c>
      <c r="Z469" t="s">
        <v>3919</v>
      </c>
      <c r="AB469" t="str">
        <f>HYPERLINK("Melting_Curves/meltCurve_P05413_FABP3.pdf", "Melting_Curves/meltCurve_P05413_FABP3.pdf")</f>
        <v>Melting_Curves/meltCurve_P05413_FABP3.pdf</v>
      </c>
    </row>
    <row r="470" spans="1:28" x14ac:dyDescent="0.25">
      <c r="A470" t="s">
        <v>474</v>
      </c>
      <c r="B470">
        <v>0.92982721775210697</v>
      </c>
      <c r="C470">
        <v>1.1421777261150501</v>
      </c>
      <c r="D470">
        <v>0.80504692091343799</v>
      </c>
      <c r="E470">
        <v>2.35685240688619</v>
      </c>
      <c r="F470">
        <v>1.64325677664654</v>
      </c>
      <c r="G470">
        <v>1.2741729498727601</v>
      </c>
      <c r="H470">
        <v>0.52341453654093695</v>
      </c>
      <c r="I470">
        <v>1.12403273014185</v>
      </c>
      <c r="J470">
        <v>0.91314143606402598</v>
      </c>
      <c r="K470">
        <v>1.94216249656443</v>
      </c>
      <c r="L470">
        <v>15000</v>
      </c>
      <c r="M470">
        <v>219.86453206001599</v>
      </c>
      <c r="O470">
        <v>68.218183590624605</v>
      </c>
      <c r="P470">
        <v>0.40287010289706698</v>
      </c>
      <c r="Q470">
        <v>1.5</v>
      </c>
      <c r="R470">
        <v>-5.49724640584426E-3</v>
      </c>
      <c r="S470" t="s">
        <v>1358</v>
      </c>
      <c r="T470" t="s">
        <v>1774</v>
      </c>
      <c r="U470" t="s">
        <v>1774</v>
      </c>
      <c r="V470" t="s">
        <v>1774</v>
      </c>
      <c r="W470" t="s">
        <v>2242</v>
      </c>
      <c r="X470">
        <v>10</v>
      </c>
      <c r="Y470" t="s">
        <v>3060</v>
      </c>
      <c r="Z470" t="s">
        <v>3920</v>
      </c>
      <c r="AA470">
        <v>1.0295461811877431</v>
      </c>
      <c r="AB470" t="str">
        <f>HYPERLINK("Melting_Curves/meltCurve_P05534_HLA_A.pdf", "Melting_Curves/meltCurve_P05534_HLA_A.pdf")</f>
        <v>Melting_Curves/meltCurve_P05534_HLA_A.pdf</v>
      </c>
    </row>
    <row r="471" spans="1:28" x14ac:dyDescent="0.25">
      <c r="A471" t="s">
        <v>475</v>
      </c>
      <c r="B471">
        <v>0.92982721775210697</v>
      </c>
      <c r="C471">
        <v>1.99708446446377</v>
      </c>
      <c r="D471">
        <v>2.01097052993167</v>
      </c>
      <c r="E471">
        <v>5.2527450058748402</v>
      </c>
      <c r="F471">
        <v>2.6492044882088099</v>
      </c>
      <c r="G471">
        <v>1.9695750861824699</v>
      </c>
      <c r="H471">
        <v>0.45721156426859799</v>
      </c>
      <c r="I471">
        <v>0.73973867342799005</v>
      </c>
      <c r="J471">
        <v>0.588948507385191</v>
      </c>
      <c r="K471">
        <v>1.6318666315197199</v>
      </c>
      <c r="L471">
        <v>10309.4581648941</v>
      </c>
      <c r="M471">
        <v>250</v>
      </c>
      <c r="O471">
        <v>41.235193751180901</v>
      </c>
      <c r="P471">
        <v>0.75784778058841595</v>
      </c>
      <c r="Q471">
        <v>1.5</v>
      </c>
      <c r="R471">
        <v>-4.0234097210530201E-2</v>
      </c>
      <c r="S471" t="s">
        <v>1359</v>
      </c>
      <c r="T471" t="s">
        <v>1774</v>
      </c>
      <c r="U471" t="s">
        <v>1774</v>
      </c>
      <c r="V471" t="s">
        <v>1774</v>
      </c>
      <c r="W471" t="s">
        <v>2243</v>
      </c>
      <c r="X471">
        <v>10</v>
      </c>
      <c r="Y471" t="s">
        <v>3061</v>
      </c>
      <c r="Z471" t="s">
        <v>3921</v>
      </c>
      <c r="AA471">
        <v>1.479332149342242</v>
      </c>
      <c r="AB471" t="str">
        <f>HYPERLINK("Melting_Curves/meltCurve_P05543_SERPINA7.pdf", "Melting_Curves/meltCurve_P05543_SERPINA7.pdf")</f>
        <v>Melting_Curves/meltCurve_P05543_SERPINA7.pdf</v>
      </c>
    </row>
    <row r="472" spans="1:28" x14ac:dyDescent="0.25">
      <c r="A472" t="s">
        <v>476</v>
      </c>
      <c r="B472">
        <v>0.92982721775210697</v>
      </c>
      <c r="C472">
        <v>2.1469844639468798</v>
      </c>
      <c r="D472">
        <v>1.9226507669430499</v>
      </c>
      <c r="E472">
        <v>7.4456871583443798</v>
      </c>
      <c r="F472">
        <v>5.4163672801581404</v>
      </c>
      <c r="G472">
        <v>4.5769850349876204</v>
      </c>
      <c r="H472">
        <v>1.1508639576964499</v>
      </c>
      <c r="I472">
        <v>1.8983985716519201</v>
      </c>
      <c r="J472">
        <v>1.43858434626792</v>
      </c>
      <c r="K472">
        <v>3.9910808572152998</v>
      </c>
      <c r="L472">
        <v>1409.2723637506999</v>
      </c>
      <c r="M472">
        <v>54.851915527083797</v>
      </c>
      <c r="Q472">
        <v>1.5</v>
      </c>
      <c r="R472">
        <v>-0.59992507842991105</v>
      </c>
      <c r="S472" t="s">
        <v>1360</v>
      </c>
      <c r="T472" t="s">
        <v>1774</v>
      </c>
      <c r="U472" t="s">
        <v>1774</v>
      </c>
      <c r="V472" t="s">
        <v>1774</v>
      </c>
      <c r="W472" t="s">
        <v>2244</v>
      </c>
      <c r="X472">
        <v>13</v>
      </c>
      <c r="Y472" t="s">
        <v>3062</v>
      </c>
      <c r="Z472" t="s">
        <v>3922</v>
      </c>
      <c r="AA472">
        <v>1.4999999999394249</v>
      </c>
      <c r="AB472" t="str">
        <f>HYPERLINK("Melting_Curves/meltCurve_P05546_SERPIND1.pdf", "Melting_Curves/meltCurve_P05546_SERPIND1.pdf")</f>
        <v>Melting_Curves/meltCurve_P05546_SERPIND1.pdf</v>
      </c>
    </row>
    <row r="473" spans="1:28" x14ac:dyDescent="0.25">
      <c r="A473" t="s">
        <v>477</v>
      </c>
      <c r="B473">
        <v>0.92982721775210697</v>
      </c>
      <c r="C473">
        <v>1.28523466949424</v>
      </c>
      <c r="D473">
        <v>0.92318634748404405</v>
      </c>
      <c r="E473">
        <v>3.1505725708203598</v>
      </c>
      <c r="F473">
        <v>1.9498631935605</v>
      </c>
      <c r="G473">
        <v>1.62298257167244</v>
      </c>
      <c r="H473">
        <v>0.93680219862514502</v>
      </c>
      <c r="I473">
        <v>1.71247271284992</v>
      </c>
      <c r="J473">
        <v>1.2757968772099699</v>
      </c>
      <c r="K473">
        <v>3.4011473490305799</v>
      </c>
      <c r="L473">
        <v>11907.764142248399</v>
      </c>
      <c r="M473">
        <v>250</v>
      </c>
      <c r="O473">
        <v>47.628008516240499</v>
      </c>
      <c r="P473">
        <v>0.65612653189979098</v>
      </c>
      <c r="Q473">
        <v>1.5</v>
      </c>
      <c r="R473">
        <v>1.84935636962026E-2</v>
      </c>
      <c r="S473" t="s">
        <v>1361</v>
      </c>
      <c r="T473" t="s">
        <v>1774</v>
      </c>
      <c r="U473" t="s">
        <v>1774</v>
      </c>
      <c r="V473" t="s">
        <v>1774</v>
      </c>
      <c r="W473" t="s">
        <v>2245</v>
      </c>
      <c r="X473">
        <v>10</v>
      </c>
      <c r="Y473" t="s">
        <v>3063</v>
      </c>
      <c r="Z473" t="s">
        <v>3923</v>
      </c>
      <c r="AA473">
        <v>1.3727739279686171</v>
      </c>
      <c r="AB473" t="str">
        <f>HYPERLINK("Melting_Curves/meltCurve_P05556_ITGB1.pdf", "Melting_Curves/meltCurve_P05556_ITGB1.pdf")</f>
        <v>Melting_Curves/meltCurve_P05556_ITGB1.pdf</v>
      </c>
    </row>
    <row r="474" spans="1:28" x14ac:dyDescent="0.25">
      <c r="A474" t="s">
        <v>478</v>
      </c>
      <c r="B474">
        <v>0.92982721775210697</v>
      </c>
      <c r="C474">
        <v>1.1274022994041299</v>
      </c>
      <c r="D474">
        <v>0.82897816808449898</v>
      </c>
      <c r="E474">
        <v>4.1772258727218903</v>
      </c>
      <c r="F474">
        <v>2.0025510980777002</v>
      </c>
      <c r="G474">
        <v>2.8609891394015898</v>
      </c>
      <c r="H474">
        <v>0.30439547773560499</v>
      </c>
      <c r="I474">
        <v>0.77952923058010903</v>
      </c>
      <c r="J474">
        <v>0.69575316364574902</v>
      </c>
      <c r="K474">
        <v>1.5742588887075</v>
      </c>
      <c r="L474">
        <v>11914.43196149</v>
      </c>
      <c r="M474">
        <v>250</v>
      </c>
      <c r="O474">
        <v>47.654678005926897</v>
      </c>
      <c r="P474">
        <v>0.65575933578597601</v>
      </c>
      <c r="Q474">
        <v>1.5</v>
      </c>
      <c r="R474">
        <v>6.6970836115281901E-2</v>
      </c>
      <c r="S474" t="s">
        <v>1362</v>
      </c>
      <c r="T474" t="s">
        <v>1774</v>
      </c>
      <c r="U474" t="s">
        <v>1774</v>
      </c>
      <c r="V474" t="s">
        <v>1774</v>
      </c>
      <c r="W474" t="s">
        <v>2246</v>
      </c>
      <c r="X474">
        <v>4</v>
      </c>
      <c r="Y474" t="s">
        <v>3064</v>
      </c>
      <c r="Z474" t="s">
        <v>3924</v>
      </c>
      <c r="AA474">
        <v>1.372329383282006</v>
      </c>
      <c r="AB474" t="str">
        <f>HYPERLINK("Melting_Curves/meltCurve_P05814_CSN2.pdf", "Melting_Curves/meltCurve_P05814_CSN2.pdf")</f>
        <v>Melting_Curves/meltCurve_P05814_CSN2.pdf</v>
      </c>
    </row>
    <row r="475" spans="1:28" x14ac:dyDescent="0.25">
      <c r="A475" t="s">
        <v>479</v>
      </c>
      <c r="B475">
        <v>0.92982721775210697</v>
      </c>
      <c r="C475">
        <v>2.1940669825310199</v>
      </c>
      <c r="D475">
        <v>1.8772723399190001</v>
      </c>
      <c r="E475">
        <v>7.0434571454372499</v>
      </c>
      <c r="F475">
        <v>4.4351988561828604</v>
      </c>
      <c r="G475">
        <v>3.48441908038322</v>
      </c>
      <c r="H475">
        <v>2.9086539329150498</v>
      </c>
      <c r="I475">
        <v>5.3379953687817103</v>
      </c>
      <c r="J475">
        <v>3.69703108117917</v>
      </c>
      <c r="K475">
        <v>11.3310583981685</v>
      </c>
      <c r="S475" t="s">
        <v>1363</v>
      </c>
      <c r="T475" t="s">
        <v>1774</v>
      </c>
      <c r="U475" t="s">
        <v>1775</v>
      </c>
      <c r="V475" t="s">
        <v>1774</v>
      </c>
      <c r="W475" t="s">
        <v>2247</v>
      </c>
      <c r="X475">
        <v>1</v>
      </c>
      <c r="Y475" t="s">
        <v>3065</v>
      </c>
      <c r="Z475" t="s">
        <v>3925</v>
      </c>
      <c r="AB475" t="str">
        <f>HYPERLINK("Melting_Curves/meltCurve_P05976_2_MYL1.pdf", "Melting_Curves/meltCurve_P05976_2_MYL1.pdf")</f>
        <v>Melting_Curves/meltCurve_P05976_2_MYL1.pdf</v>
      </c>
    </row>
    <row r="476" spans="1:28" x14ac:dyDescent="0.25">
      <c r="A476" t="s">
        <v>480</v>
      </c>
      <c r="B476">
        <v>0.92982721775210697</v>
      </c>
      <c r="C476">
        <v>2.1013272889246601</v>
      </c>
      <c r="D476">
        <v>1.6990761463198301</v>
      </c>
      <c r="E476">
        <v>6.6468139576487397</v>
      </c>
      <c r="F476">
        <v>4.64983081903683</v>
      </c>
      <c r="G476">
        <v>3.7363437475745198</v>
      </c>
      <c r="H476">
        <v>0.93992919213326698</v>
      </c>
      <c r="I476">
        <v>1.56726821168595</v>
      </c>
      <c r="J476">
        <v>1.08200748247621</v>
      </c>
      <c r="K476">
        <v>3.0917890630220799</v>
      </c>
      <c r="L476">
        <v>10306.925378988601</v>
      </c>
      <c r="M476">
        <v>250</v>
      </c>
      <c r="O476">
        <v>41.225063399854903</v>
      </c>
      <c r="P476">
        <v>0.75803401131236203</v>
      </c>
      <c r="Q476">
        <v>1.5</v>
      </c>
      <c r="R476">
        <v>-0.39842641275602603</v>
      </c>
      <c r="S476" t="s">
        <v>1364</v>
      </c>
      <c r="T476" t="s">
        <v>1774</v>
      </c>
      <c r="U476" t="s">
        <v>1774</v>
      </c>
      <c r="V476" t="s">
        <v>1774</v>
      </c>
      <c r="W476" t="s">
        <v>2248</v>
      </c>
      <c r="X476">
        <v>6</v>
      </c>
      <c r="Y476" t="s">
        <v>3066</v>
      </c>
      <c r="Z476" t="s">
        <v>3926</v>
      </c>
      <c r="AA476">
        <v>1.479500937110849</v>
      </c>
      <c r="AB476" t="str">
        <f>HYPERLINK("Melting_Curves/meltCurve_P06276_BCHE.pdf", "Melting_Curves/meltCurve_P06276_BCHE.pdf")</f>
        <v>Melting_Curves/meltCurve_P06276_BCHE.pdf</v>
      </c>
    </row>
    <row r="477" spans="1:28" x14ac:dyDescent="0.25">
      <c r="A477" t="s">
        <v>481</v>
      </c>
      <c r="B477">
        <v>0.92982721775210697</v>
      </c>
      <c r="C477">
        <v>5.1189707413647003</v>
      </c>
      <c r="D477">
        <v>4.0098714353398197</v>
      </c>
      <c r="E477">
        <v>15.611533397821599</v>
      </c>
      <c r="F477">
        <v>11.0403045358594</v>
      </c>
      <c r="G477">
        <v>9.8558349981585494</v>
      </c>
      <c r="H477">
        <v>1.72153237055285</v>
      </c>
      <c r="I477">
        <v>3.0300267175754301</v>
      </c>
      <c r="J477">
        <v>2.5376554332918602</v>
      </c>
      <c r="K477">
        <v>4.9771002836772098</v>
      </c>
      <c r="L477">
        <v>10269.652795337901</v>
      </c>
      <c r="M477">
        <v>250</v>
      </c>
      <c r="O477">
        <v>41.075995548612099</v>
      </c>
      <c r="P477">
        <v>0.76078521178716596</v>
      </c>
      <c r="Q477">
        <v>1.5</v>
      </c>
      <c r="R477">
        <v>-0.94431443534889903</v>
      </c>
      <c r="S477" t="s">
        <v>1365</v>
      </c>
      <c r="T477" t="s">
        <v>1774</v>
      </c>
      <c r="U477" t="s">
        <v>1774</v>
      </c>
      <c r="V477" t="s">
        <v>1774</v>
      </c>
      <c r="W477" t="s">
        <v>2249</v>
      </c>
      <c r="X477">
        <v>2</v>
      </c>
      <c r="Z477" t="s">
        <v>3927</v>
      </c>
      <c r="AA477">
        <v>1.4819840593673099</v>
      </c>
      <c r="AB477" t="str">
        <f>HYPERLINK("Melting_Curves/meltCurve_P06310_.pdf", "Melting_Curves/meltCurve_P06310_.pdf")</f>
        <v>Melting_Curves/meltCurve_P06310_.pdf</v>
      </c>
    </row>
    <row r="478" spans="1:28" x14ac:dyDescent="0.25">
      <c r="A478" t="s">
        <v>482</v>
      </c>
      <c r="B478">
        <v>0.92982721775210697</v>
      </c>
      <c r="C478">
        <v>1.88873966615699</v>
      </c>
      <c r="D478">
        <v>1.36143626127768</v>
      </c>
      <c r="E478">
        <v>4.7905528103383803</v>
      </c>
      <c r="F478">
        <v>2.8418347813518001</v>
      </c>
      <c r="G478">
        <v>2.17493753397043</v>
      </c>
      <c r="H478">
        <v>0.46518502293630598</v>
      </c>
      <c r="I478">
        <v>0.81457971121844497</v>
      </c>
      <c r="J478">
        <v>0.56920609925968302</v>
      </c>
      <c r="K478">
        <v>1.4050588133989299</v>
      </c>
      <c r="L478">
        <v>10315.834417038501</v>
      </c>
      <c r="M478">
        <v>250</v>
      </c>
      <c r="O478">
        <v>41.260697079236202</v>
      </c>
      <c r="P478">
        <v>0.75737935231196996</v>
      </c>
      <c r="Q478">
        <v>1.5</v>
      </c>
      <c r="R478">
        <v>-1.1763462888606101E-2</v>
      </c>
      <c r="S478" t="s">
        <v>1366</v>
      </c>
      <c r="T478" t="s">
        <v>1774</v>
      </c>
      <c r="U478" t="s">
        <v>1774</v>
      </c>
      <c r="V478" t="s">
        <v>1774</v>
      </c>
      <c r="W478" t="s">
        <v>2250</v>
      </c>
      <c r="X478">
        <v>2</v>
      </c>
      <c r="Z478" t="s">
        <v>3928</v>
      </c>
      <c r="AA478">
        <v>1.478907209139773</v>
      </c>
      <c r="AB478" t="str">
        <f>HYPERLINK("Melting_Curves/meltCurve_P06311_.pdf", "Melting_Curves/meltCurve_P06311_.pdf")</f>
        <v>Melting_Curves/meltCurve_P06311_.pdf</v>
      </c>
    </row>
    <row r="479" spans="1:28" x14ac:dyDescent="0.25">
      <c r="A479" t="s">
        <v>483</v>
      </c>
      <c r="B479">
        <v>0.92982721775210697</v>
      </c>
      <c r="C479">
        <v>0.92994057198539604</v>
      </c>
      <c r="D479">
        <v>0.69575978103761904</v>
      </c>
      <c r="E479">
        <v>1.8487155063231899</v>
      </c>
      <c r="F479">
        <v>1.38391712908955</v>
      </c>
      <c r="G479">
        <v>1.05467186552752</v>
      </c>
      <c r="H479">
        <v>0.172686726137084</v>
      </c>
      <c r="I479">
        <v>0.241729633689729</v>
      </c>
      <c r="J479">
        <v>0.197024050013447</v>
      </c>
      <c r="K479">
        <v>0.55849746533363498</v>
      </c>
      <c r="L479">
        <v>14711.8221889703</v>
      </c>
      <c r="M479">
        <v>250</v>
      </c>
      <c r="N479">
        <v>59.0550238565367</v>
      </c>
      <c r="O479">
        <v>58.843524554595099</v>
      </c>
      <c r="P479">
        <v>-0.75149841175447196</v>
      </c>
      <c r="Q479">
        <v>0.29246697656151299</v>
      </c>
      <c r="R479">
        <v>0.60036419309151801</v>
      </c>
      <c r="S479" t="s">
        <v>1367</v>
      </c>
      <c r="T479" t="s">
        <v>1774</v>
      </c>
      <c r="U479" t="s">
        <v>1774</v>
      </c>
      <c r="V479" t="s">
        <v>1774</v>
      </c>
      <c r="W479" t="s">
        <v>2251</v>
      </c>
      <c r="X479">
        <v>3</v>
      </c>
      <c r="Y479" t="s">
        <v>3067</v>
      </c>
      <c r="Z479" t="s">
        <v>3929</v>
      </c>
      <c r="AA479">
        <v>0.7370426876979711</v>
      </c>
      <c r="AB479" t="str">
        <f>HYPERLINK("Melting_Curves/meltCurve_P06312_IGKV4_1.pdf", "Melting_Curves/meltCurve_P06312_IGKV4_1.pdf")</f>
        <v>Melting_Curves/meltCurve_P06312_IGKV4_1.pdf</v>
      </c>
    </row>
    <row r="480" spans="1:28" x14ac:dyDescent="0.25">
      <c r="A480" t="s">
        <v>484</v>
      </c>
      <c r="B480">
        <v>0.92982721775210697</v>
      </c>
      <c r="C480">
        <v>2.7306012998694098</v>
      </c>
      <c r="D480">
        <v>1.67122436107302</v>
      </c>
      <c r="E480">
        <v>4.3242340056287096</v>
      </c>
      <c r="F480">
        <v>3.56065318635294</v>
      </c>
      <c r="G480">
        <v>2.1183992533093101</v>
      </c>
      <c r="H480">
        <v>0.502450323592318</v>
      </c>
      <c r="I480">
        <v>0.76366529427552499</v>
      </c>
      <c r="J480">
        <v>0.59666472197971199</v>
      </c>
      <c r="K480">
        <v>1.8880116516885299</v>
      </c>
      <c r="L480">
        <v>1.0000000000000001E-5</v>
      </c>
      <c r="M480">
        <v>76.414438085783203</v>
      </c>
      <c r="Q480">
        <v>1.5</v>
      </c>
      <c r="R480">
        <v>-0.109046422224609</v>
      </c>
      <c r="S480" t="s">
        <v>1368</v>
      </c>
      <c r="T480" t="s">
        <v>1774</v>
      </c>
      <c r="U480" t="s">
        <v>1774</v>
      </c>
      <c r="V480" t="s">
        <v>1774</v>
      </c>
      <c r="W480" t="s">
        <v>2252</v>
      </c>
      <c r="X480">
        <v>3</v>
      </c>
      <c r="Z480" t="s">
        <v>3930</v>
      </c>
      <c r="AA480">
        <v>1.5</v>
      </c>
      <c r="AB480" t="str">
        <f>HYPERLINK("Melting_Curves/meltCurve_P06314_.pdf", "Melting_Curves/meltCurve_P06314_.pdf")</f>
        <v>Melting_Curves/meltCurve_P06314_.pdf</v>
      </c>
    </row>
    <row r="481" spans="1:28" x14ac:dyDescent="0.25">
      <c r="A481" t="s">
        <v>485</v>
      </c>
      <c r="B481">
        <v>0.92982721775210697</v>
      </c>
      <c r="C481">
        <v>1.6465554585317901</v>
      </c>
      <c r="D481">
        <v>1.1467178035244601</v>
      </c>
      <c r="E481">
        <v>3.2110886448928802</v>
      </c>
      <c r="F481">
        <v>2.5703422874073101</v>
      </c>
      <c r="G481">
        <v>1.8504498173063499</v>
      </c>
      <c r="H481">
        <v>0.43011473918902698</v>
      </c>
      <c r="I481">
        <v>0.59929898145600502</v>
      </c>
      <c r="J481">
        <v>0.403479005177179</v>
      </c>
      <c r="K481">
        <v>0.99866935203473595</v>
      </c>
      <c r="L481">
        <v>1418.32137541357</v>
      </c>
      <c r="M481">
        <v>22.839445319654999</v>
      </c>
      <c r="O481">
        <v>61.629452458923403</v>
      </c>
      <c r="P481">
        <v>-3.6380066753962499E-2</v>
      </c>
      <c r="Q481">
        <v>0.60733890058392903</v>
      </c>
      <c r="R481">
        <v>-0.13818359713247899</v>
      </c>
      <c r="S481" t="s">
        <v>1369</v>
      </c>
      <c r="T481" t="s">
        <v>1774</v>
      </c>
      <c r="U481" t="s">
        <v>1774</v>
      </c>
      <c r="V481" t="s">
        <v>1774</v>
      </c>
      <c r="W481" t="s">
        <v>2253</v>
      </c>
      <c r="X481">
        <v>1</v>
      </c>
      <c r="Z481" t="s">
        <v>3931</v>
      </c>
      <c r="AA481">
        <v>0.89815973628513268</v>
      </c>
      <c r="AB481" t="str">
        <f>HYPERLINK("Melting_Curves/meltCurve_P06317_.pdf", "Melting_Curves/meltCurve_P06317_.pdf")</f>
        <v>Melting_Curves/meltCurve_P06317_.pdf</v>
      </c>
    </row>
    <row r="482" spans="1:28" x14ac:dyDescent="0.25">
      <c r="A482" t="s">
        <v>486</v>
      </c>
      <c r="B482">
        <v>0.92982721775210697</v>
      </c>
      <c r="C482">
        <v>1.0795853556091499</v>
      </c>
      <c r="D482">
        <v>0.74470060088132395</v>
      </c>
      <c r="E482">
        <v>2.61831437927404</v>
      </c>
      <c r="F482">
        <v>1.4820343996509799</v>
      </c>
      <c r="G482">
        <v>1.1615165888222601</v>
      </c>
      <c r="H482">
        <v>0.29022289842938898</v>
      </c>
      <c r="I482">
        <v>0.48425380725766698</v>
      </c>
      <c r="J482">
        <v>0.32030515863994402</v>
      </c>
      <c r="K482">
        <v>0.96713837670951897</v>
      </c>
      <c r="L482">
        <v>4552.4452384302203</v>
      </c>
      <c r="M482">
        <v>77.384446956032207</v>
      </c>
      <c r="O482">
        <v>58.789691382171902</v>
      </c>
      <c r="P482">
        <v>-0.15911703057867399</v>
      </c>
      <c r="Q482">
        <v>0.51646925978615199</v>
      </c>
      <c r="R482">
        <v>0.21760358595169199</v>
      </c>
      <c r="S482" t="s">
        <v>1370</v>
      </c>
      <c r="T482" t="s">
        <v>1774</v>
      </c>
      <c r="U482" t="s">
        <v>1774</v>
      </c>
      <c r="V482" t="s">
        <v>1774</v>
      </c>
      <c r="W482" t="s">
        <v>2254</v>
      </c>
      <c r="X482">
        <v>1</v>
      </c>
      <c r="Z482" t="s">
        <v>3932</v>
      </c>
      <c r="AA482">
        <v>0.82047039883266426</v>
      </c>
      <c r="AB482" t="str">
        <f>HYPERLINK("Melting_Curves/meltCurve_P06318_.pdf", "Melting_Curves/meltCurve_P06318_.pdf")</f>
        <v>Melting_Curves/meltCurve_P06318_.pdf</v>
      </c>
    </row>
    <row r="483" spans="1:28" x14ac:dyDescent="0.25">
      <c r="A483" t="s">
        <v>487</v>
      </c>
      <c r="B483">
        <v>0.92982721775210697</v>
      </c>
      <c r="C483">
        <v>1.3041026655985599</v>
      </c>
      <c r="D483">
        <v>0.96878303986361203</v>
      </c>
      <c r="E483">
        <v>3.2329162293203</v>
      </c>
      <c r="F483">
        <v>1.83290679852698</v>
      </c>
      <c r="G483">
        <v>1.45157300402017</v>
      </c>
      <c r="H483">
        <v>0.31174598676908399</v>
      </c>
      <c r="I483">
        <v>0.49789498901002099</v>
      </c>
      <c r="J483">
        <v>0.39442370291655099</v>
      </c>
      <c r="K483">
        <v>0.98337174383486703</v>
      </c>
      <c r="L483">
        <v>1130.77348766354</v>
      </c>
      <c r="M483">
        <v>18.418783042777999</v>
      </c>
      <c r="O483">
        <v>60.682469355004201</v>
      </c>
      <c r="P483">
        <v>-3.21632274158151E-2</v>
      </c>
      <c r="Q483">
        <v>0.57615963595415598</v>
      </c>
      <c r="R483">
        <v>1.4471916234608299E-2</v>
      </c>
      <c r="S483" t="s">
        <v>1371</v>
      </c>
      <c r="T483" t="s">
        <v>1774</v>
      </c>
      <c r="U483" t="s">
        <v>1774</v>
      </c>
      <c r="V483" t="s">
        <v>1774</v>
      </c>
      <c r="W483" t="s">
        <v>2255</v>
      </c>
      <c r="X483">
        <v>2</v>
      </c>
      <c r="Z483" t="s">
        <v>3933</v>
      </c>
      <c r="AA483">
        <v>0.88016994082981437</v>
      </c>
      <c r="AB483" t="str">
        <f>HYPERLINK("Melting_Curves/meltCurve_P06331_.pdf", "Melting_Curves/meltCurve_P06331_.pdf")</f>
        <v>Melting_Curves/meltCurve_P06331_.pdf</v>
      </c>
    </row>
    <row r="484" spans="1:28" x14ac:dyDescent="0.25">
      <c r="A484" t="s">
        <v>488</v>
      </c>
      <c r="B484">
        <v>0.92982721775210697</v>
      </c>
      <c r="C484">
        <v>1.95570512183733</v>
      </c>
      <c r="D484">
        <v>1.7259557937218799</v>
      </c>
      <c r="E484">
        <v>6.6956050780654799</v>
      </c>
      <c r="F484">
        <v>4.5323048010508904</v>
      </c>
      <c r="G484">
        <v>5.5690521871967098</v>
      </c>
      <c r="H484">
        <v>3.02925127007956</v>
      </c>
      <c r="I484">
        <v>4.9676503829783103</v>
      </c>
      <c r="J484">
        <v>3.0282430097240001</v>
      </c>
      <c r="K484">
        <v>10.3442127134335</v>
      </c>
      <c r="S484" t="s">
        <v>1372</v>
      </c>
      <c r="T484" t="s">
        <v>1774</v>
      </c>
      <c r="U484" t="s">
        <v>1775</v>
      </c>
      <c r="V484" t="s">
        <v>1774</v>
      </c>
      <c r="W484" t="s">
        <v>2256</v>
      </c>
      <c r="X484">
        <v>22</v>
      </c>
      <c r="Y484" t="s">
        <v>3068</v>
      </c>
      <c r="Z484" t="s">
        <v>3934</v>
      </c>
      <c r="AB484" t="str">
        <f>HYPERLINK("Melting_Curves/meltCurve_P06396_2_GSN.pdf", "Melting_Curves/meltCurve_P06396_2_GSN.pdf")</f>
        <v>Melting_Curves/meltCurve_P06396_2_GSN.pdf</v>
      </c>
    </row>
    <row r="485" spans="1:28" x14ac:dyDescent="0.25">
      <c r="A485" t="s">
        <v>489</v>
      </c>
      <c r="B485">
        <v>0.92982721775210697</v>
      </c>
      <c r="C485">
        <v>2.67045407150703</v>
      </c>
      <c r="D485">
        <v>2.43168232522794</v>
      </c>
      <c r="E485">
        <v>9.5419201504476305</v>
      </c>
      <c r="F485">
        <v>5.97214812820879</v>
      </c>
      <c r="G485">
        <v>5.4563483671462398</v>
      </c>
      <c r="H485">
        <v>1.75684390634794</v>
      </c>
      <c r="I485">
        <v>2.9645538558748599</v>
      </c>
      <c r="J485">
        <v>2.2238924178890902</v>
      </c>
      <c r="K485">
        <v>5.8342402157441198</v>
      </c>
      <c r="S485" t="s">
        <v>1373</v>
      </c>
      <c r="T485" t="s">
        <v>1774</v>
      </c>
      <c r="U485" t="s">
        <v>1775</v>
      </c>
      <c r="V485" t="s">
        <v>1774</v>
      </c>
      <c r="W485" t="s">
        <v>2257</v>
      </c>
      <c r="X485">
        <v>22</v>
      </c>
      <c r="Y485" t="s">
        <v>3069</v>
      </c>
      <c r="Z485" t="s">
        <v>3935</v>
      </c>
      <c r="AB485" t="str">
        <f>HYPERLINK("Melting_Curves/meltCurve_P06681_C2.pdf", "Melting_Curves/meltCurve_P06681_C2.pdf")</f>
        <v>Melting_Curves/meltCurve_P06681_C2.pdf</v>
      </c>
    </row>
    <row r="486" spans="1:28" x14ac:dyDescent="0.25">
      <c r="A486" t="s">
        <v>490</v>
      </c>
      <c r="B486">
        <v>0.92982721775210697</v>
      </c>
      <c r="C486">
        <v>1.77167989342171</v>
      </c>
      <c r="D486">
        <v>1.28498362827146</v>
      </c>
      <c r="E486">
        <v>2.6574404846974198</v>
      </c>
      <c r="F486">
        <v>2.3571576074857101</v>
      </c>
      <c r="G486">
        <v>1.9860441948400001</v>
      </c>
      <c r="H486">
        <v>0.71046989542834804</v>
      </c>
      <c r="I486">
        <v>0.79163699830225598</v>
      </c>
      <c r="J486">
        <v>0.81390390928122103</v>
      </c>
      <c r="K486">
        <v>2.0347490715018801</v>
      </c>
      <c r="L486">
        <v>10323.238130285899</v>
      </c>
      <c r="M486">
        <v>250</v>
      </c>
      <c r="O486">
        <v>41.290304502552999</v>
      </c>
      <c r="P486">
        <v>0.75683616792734798</v>
      </c>
      <c r="Q486">
        <v>1.5</v>
      </c>
      <c r="R486">
        <v>6.6731378642164496E-2</v>
      </c>
      <c r="S486" t="s">
        <v>1374</v>
      </c>
      <c r="T486" t="s">
        <v>1774</v>
      </c>
      <c r="U486" t="s">
        <v>1774</v>
      </c>
      <c r="V486" t="s">
        <v>1774</v>
      </c>
      <c r="W486" t="s">
        <v>2258</v>
      </c>
      <c r="X486">
        <v>2</v>
      </c>
      <c r="Y486" t="s">
        <v>3070</v>
      </c>
      <c r="Z486" t="s">
        <v>3936</v>
      </c>
      <c r="AA486">
        <v>1.478413764144787</v>
      </c>
      <c r="AB486" t="str">
        <f>HYPERLINK("Melting_Curves/meltCurve_P06702_S100A9.pdf", "Melting_Curves/meltCurve_P06702_S100A9.pdf")</f>
        <v>Melting_Curves/meltCurve_P06702_S100A9.pdf</v>
      </c>
    </row>
    <row r="487" spans="1:28" x14ac:dyDescent="0.25">
      <c r="A487" t="s">
        <v>491</v>
      </c>
      <c r="B487">
        <v>0.92982721775210697</v>
      </c>
      <c r="C487">
        <v>0.50003207102132896</v>
      </c>
      <c r="D487">
        <v>0.37237204489057601</v>
      </c>
      <c r="E487">
        <v>0.990443478797147</v>
      </c>
      <c r="F487">
        <v>0.61568583110904196</v>
      </c>
      <c r="G487">
        <v>0.51238212725201204</v>
      </c>
      <c r="H487">
        <v>0.14419099316973699</v>
      </c>
      <c r="I487">
        <v>0.23262730215814101</v>
      </c>
      <c r="J487">
        <v>0.17867508159294501</v>
      </c>
      <c r="K487">
        <v>0.51932975815417004</v>
      </c>
      <c r="L487">
        <v>203.134505789977</v>
      </c>
      <c r="M487">
        <v>3.7979921583596101</v>
      </c>
      <c r="N487">
        <v>53.484709097936999</v>
      </c>
      <c r="O487">
        <v>43.168588708180401</v>
      </c>
      <c r="P487">
        <v>-2.23285054877773E-2</v>
      </c>
      <c r="Q487">
        <v>0</v>
      </c>
      <c r="R487">
        <v>0.35707040212761598</v>
      </c>
      <c r="S487" t="s">
        <v>1375</v>
      </c>
      <c r="T487" t="s">
        <v>1774</v>
      </c>
      <c r="U487" t="s">
        <v>1774</v>
      </c>
      <c r="V487" t="s">
        <v>1774</v>
      </c>
      <c r="W487" t="s">
        <v>2259</v>
      </c>
      <c r="X487">
        <v>27</v>
      </c>
      <c r="Y487" t="s">
        <v>3071</v>
      </c>
      <c r="Z487" t="s">
        <v>3937</v>
      </c>
      <c r="AA487">
        <v>0.49638404934272679</v>
      </c>
      <c r="AB487" t="str">
        <f>HYPERLINK("Melting_Curves/meltCurve_P06727_APOA4.pdf", "Melting_Curves/meltCurve_P06727_APOA4.pdf")</f>
        <v>Melting_Curves/meltCurve_P06727_APOA4.pdf</v>
      </c>
    </row>
    <row r="488" spans="1:28" x14ac:dyDescent="0.25">
      <c r="A488" t="s">
        <v>492</v>
      </c>
      <c r="B488">
        <v>0.92982721775210697</v>
      </c>
      <c r="C488">
        <v>2.0859141766487399</v>
      </c>
      <c r="D488">
        <v>1.7487021994073899</v>
      </c>
      <c r="E488">
        <v>6.6294768349229702</v>
      </c>
      <c r="F488">
        <v>4.4138619378772699</v>
      </c>
      <c r="G488">
        <v>5.9290536399705296</v>
      </c>
      <c r="H488">
        <v>2.9459950306944802</v>
      </c>
      <c r="I488">
        <v>5.4289290760407898</v>
      </c>
      <c r="J488">
        <v>4.2734440703978596</v>
      </c>
      <c r="K488">
        <v>11.6485277279138</v>
      </c>
      <c r="L488">
        <v>10307.168547863201</v>
      </c>
      <c r="M488">
        <v>250</v>
      </c>
      <c r="O488">
        <v>41.226035997883898</v>
      </c>
      <c r="P488">
        <v>0.75801612761557302</v>
      </c>
      <c r="Q488">
        <v>1.5</v>
      </c>
      <c r="R488">
        <v>-1.10266918802374</v>
      </c>
      <c r="S488" t="s">
        <v>1376</v>
      </c>
      <c r="T488" t="s">
        <v>1774</v>
      </c>
      <c r="U488" t="s">
        <v>1774</v>
      </c>
      <c r="V488" t="s">
        <v>1774</v>
      </c>
      <c r="W488" t="s">
        <v>2260</v>
      </c>
      <c r="X488">
        <v>8</v>
      </c>
      <c r="Y488" t="s">
        <v>3072</v>
      </c>
      <c r="Z488" t="s">
        <v>3938</v>
      </c>
      <c r="AA488">
        <v>1.479484732261519</v>
      </c>
      <c r="AB488" t="str">
        <f>HYPERLINK("Melting_Curves/meltCurve_P06733_ENO1.pdf", "Melting_Curves/meltCurve_P06733_ENO1.pdf")</f>
        <v>Melting_Curves/meltCurve_P06733_ENO1.pdf</v>
      </c>
    </row>
    <row r="489" spans="1:28" x14ac:dyDescent="0.25">
      <c r="A489" t="s">
        <v>493</v>
      </c>
      <c r="B489">
        <v>0.92982721775210697</v>
      </c>
      <c r="C489">
        <v>1.7465131536191401</v>
      </c>
      <c r="D489">
        <v>1.4980933262303699</v>
      </c>
      <c r="E489">
        <v>4.2137153548412698</v>
      </c>
      <c r="F489">
        <v>3.2099739230590898</v>
      </c>
      <c r="G489">
        <v>3.0942785581167702</v>
      </c>
      <c r="H489">
        <v>1.5609319893635201</v>
      </c>
      <c r="I489">
        <v>2.4976696523569499</v>
      </c>
      <c r="J489">
        <v>1.9658924976853001</v>
      </c>
      <c r="K489">
        <v>5.5258457754111703</v>
      </c>
      <c r="S489" t="s">
        <v>1377</v>
      </c>
      <c r="T489" t="s">
        <v>1774</v>
      </c>
      <c r="U489" t="s">
        <v>1775</v>
      </c>
      <c r="V489" t="s">
        <v>1774</v>
      </c>
      <c r="W489" t="s">
        <v>2261</v>
      </c>
      <c r="X489">
        <v>5</v>
      </c>
      <c r="Y489" t="s">
        <v>3072</v>
      </c>
      <c r="Z489" t="s">
        <v>3939</v>
      </c>
      <c r="AB489" t="str">
        <f>HYPERLINK("Melting_Curves/meltCurve_P06733_2_ENO1.pdf", "Melting_Curves/meltCurve_P06733_2_ENO1.pdf")</f>
        <v>Melting_Curves/meltCurve_P06733_2_ENO1.pdf</v>
      </c>
    </row>
    <row r="490" spans="1:28" x14ac:dyDescent="0.25">
      <c r="A490" t="s">
        <v>494</v>
      </c>
      <c r="B490">
        <v>0.92982721775210697</v>
      </c>
      <c r="C490">
        <v>0.57712077265308603</v>
      </c>
      <c r="D490">
        <v>0.31805223547200301</v>
      </c>
      <c r="E490">
        <v>0.95919426756285797</v>
      </c>
      <c r="F490">
        <v>0.54866648122929396</v>
      </c>
      <c r="G490">
        <v>0.48492388283711202</v>
      </c>
      <c r="H490">
        <v>0.220324663933472</v>
      </c>
      <c r="I490">
        <v>0.39910980373086502</v>
      </c>
      <c r="J490">
        <v>0.30061248064287899</v>
      </c>
      <c r="K490">
        <v>0.80315786095964203</v>
      </c>
      <c r="L490">
        <v>2291.2299742406599</v>
      </c>
      <c r="M490">
        <v>55.391480048480297</v>
      </c>
      <c r="O490">
        <v>41.3104982312529</v>
      </c>
      <c r="P490">
        <v>-0.16582105747453499</v>
      </c>
      <c r="Q490">
        <v>0.50532855213710204</v>
      </c>
      <c r="R490">
        <v>0.25592190652360902</v>
      </c>
      <c r="S490" t="s">
        <v>1378</v>
      </c>
      <c r="T490" t="s">
        <v>1774</v>
      </c>
      <c r="U490" t="s">
        <v>1774</v>
      </c>
      <c r="V490" t="s">
        <v>1774</v>
      </c>
      <c r="W490" t="s">
        <v>2262</v>
      </c>
      <c r="X490">
        <v>12</v>
      </c>
      <c r="Y490" t="s">
        <v>3073</v>
      </c>
      <c r="Z490" t="s">
        <v>3940</v>
      </c>
      <c r="AA490">
        <v>0.53012469499361914</v>
      </c>
      <c r="AB490" t="str">
        <f>HYPERLINK("Melting_Curves/meltCurve_P06753_2_TPM3.pdf", "Melting_Curves/meltCurve_P06753_2_TPM3.pdf")</f>
        <v>Melting_Curves/meltCurve_P06753_2_TPM3.pdf</v>
      </c>
    </row>
    <row r="491" spans="1:28" x14ac:dyDescent="0.25">
      <c r="A491" t="s">
        <v>495</v>
      </c>
      <c r="B491">
        <v>0.92982721775210697</v>
      </c>
      <c r="C491">
        <v>3.1986148036578101</v>
      </c>
      <c r="D491">
        <v>4.1539252770191704</v>
      </c>
      <c r="E491">
        <v>15.803706660380501</v>
      </c>
      <c r="F491">
        <v>11.8127291886937</v>
      </c>
      <c r="G491">
        <v>7.6438230475494899</v>
      </c>
      <c r="H491">
        <v>1.6862079374471699</v>
      </c>
      <c r="I491">
        <v>3.1135283488154299</v>
      </c>
      <c r="J491">
        <v>2.5193803585936898</v>
      </c>
      <c r="K491">
        <v>4.3196345373837497</v>
      </c>
      <c r="L491">
        <v>2320.82927644866</v>
      </c>
      <c r="M491">
        <v>79.191682714728003</v>
      </c>
      <c r="Q491">
        <v>1.5</v>
      </c>
      <c r="R491">
        <v>-0.77205801131292895</v>
      </c>
      <c r="S491" t="s">
        <v>1379</v>
      </c>
      <c r="T491" t="s">
        <v>1774</v>
      </c>
      <c r="U491" t="s">
        <v>1774</v>
      </c>
      <c r="V491" t="s">
        <v>1774</v>
      </c>
      <c r="W491" t="s">
        <v>2263</v>
      </c>
      <c r="X491">
        <v>1</v>
      </c>
      <c r="Z491" t="s">
        <v>3941</v>
      </c>
      <c r="AA491">
        <v>1.499999999992389</v>
      </c>
      <c r="AB491" t="str">
        <f>HYPERLINK("Melting_Curves/meltCurve_P06887_.pdf", "Melting_Curves/meltCurve_P06887_.pdf")</f>
        <v>Melting_Curves/meltCurve_P06887_.pdf</v>
      </c>
    </row>
    <row r="492" spans="1:28" x14ac:dyDescent="0.25">
      <c r="A492" t="s">
        <v>496</v>
      </c>
      <c r="B492">
        <v>0.92982721775210697</v>
      </c>
      <c r="C492">
        <v>1.2422577423832499</v>
      </c>
      <c r="D492">
        <v>0.98542307143494601</v>
      </c>
      <c r="E492">
        <v>4.2828326178004499</v>
      </c>
      <c r="F492">
        <v>2.6215841225971501</v>
      </c>
      <c r="G492">
        <v>2.5853576764453101</v>
      </c>
      <c r="H492">
        <v>0.52141266522875795</v>
      </c>
      <c r="I492">
        <v>0.93673687616249002</v>
      </c>
      <c r="J492">
        <v>0.77475907045338699</v>
      </c>
      <c r="K492">
        <v>1.8986215857228099</v>
      </c>
      <c r="L492">
        <v>11855.5940147071</v>
      </c>
      <c r="M492">
        <v>250</v>
      </c>
      <c r="O492">
        <v>47.419341353406701</v>
      </c>
      <c r="P492">
        <v>0.65901379379573599</v>
      </c>
      <c r="Q492">
        <v>1.5</v>
      </c>
      <c r="R492">
        <v>2.2120662617791699E-2</v>
      </c>
      <c r="S492" t="s">
        <v>1380</v>
      </c>
      <c r="T492" t="s">
        <v>1774</v>
      </c>
      <c r="U492" t="s">
        <v>1774</v>
      </c>
      <c r="V492" t="s">
        <v>1774</v>
      </c>
      <c r="W492" t="s">
        <v>2264</v>
      </c>
      <c r="X492">
        <v>2</v>
      </c>
      <c r="Y492" t="s">
        <v>3074</v>
      </c>
      <c r="Z492" t="s">
        <v>3942</v>
      </c>
      <c r="AA492">
        <v>1.3762521195868971</v>
      </c>
      <c r="AB492" t="str">
        <f>HYPERLINK("Melting_Curves/meltCurve_P07108_DBI.pdf", "Melting_Curves/meltCurve_P07108_DBI.pdf")</f>
        <v>Melting_Curves/meltCurve_P07108_DBI.pdf</v>
      </c>
    </row>
    <row r="493" spans="1:28" x14ac:dyDescent="0.25">
      <c r="A493" t="s">
        <v>497</v>
      </c>
      <c r="B493">
        <v>0.92982721775210697</v>
      </c>
      <c r="C493">
        <v>1.85095516285508</v>
      </c>
      <c r="D493">
        <v>1.63868409203292</v>
      </c>
      <c r="E493">
        <v>5.3822400984034102</v>
      </c>
      <c r="F493">
        <v>3.4455054844602602</v>
      </c>
      <c r="G493">
        <v>2.8558359067452401</v>
      </c>
      <c r="H493">
        <v>0.89378466617823604</v>
      </c>
      <c r="I493">
        <v>1.52030199340849</v>
      </c>
      <c r="J493">
        <v>1.1489802119889301</v>
      </c>
      <c r="K493">
        <v>3.0662734414950901</v>
      </c>
      <c r="L493">
        <v>10318.111560679101</v>
      </c>
      <c r="M493">
        <v>250</v>
      </c>
      <c r="O493">
        <v>41.269805059025501</v>
      </c>
      <c r="P493">
        <v>0.75721220335592698</v>
      </c>
      <c r="Q493">
        <v>1.5</v>
      </c>
      <c r="R493">
        <v>-0.312162679956272</v>
      </c>
      <c r="S493" t="s">
        <v>1381</v>
      </c>
      <c r="T493" t="s">
        <v>1774</v>
      </c>
      <c r="U493" t="s">
        <v>1774</v>
      </c>
      <c r="V493" t="s">
        <v>1774</v>
      </c>
      <c r="W493" t="s">
        <v>2265</v>
      </c>
      <c r="X493">
        <v>8</v>
      </c>
      <c r="Y493" t="s">
        <v>3075</v>
      </c>
      <c r="Z493" t="s">
        <v>3943</v>
      </c>
      <c r="AA493">
        <v>1.4787554445964191</v>
      </c>
      <c r="AB493" t="str">
        <f>HYPERLINK("Melting_Curves/meltCurve_P07195_LDHB.pdf", "Melting_Curves/meltCurve_P07195_LDHB.pdf")</f>
        <v>Melting_Curves/meltCurve_P07195_LDHB.pdf</v>
      </c>
    </row>
    <row r="494" spans="1:28" x14ac:dyDescent="0.25">
      <c r="A494" t="s">
        <v>498</v>
      </c>
      <c r="B494">
        <v>0.92982721775210697</v>
      </c>
      <c r="C494">
        <v>1.82655491630234</v>
      </c>
      <c r="D494">
        <v>1.24973250467257</v>
      </c>
      <c r="E494">
        <v>3.9244823201485901</v>
      </c>
      <c r="F494">
        <v>2.1846442910392798</v>
      </c>
      <c r="G494">
        <v>2.2792685051769599</v>
      </c>
      <c r="H494">
        <v>2.19713161908312</v>
      </c>
      <c r="I494">
        <v>4.2905402080724997</v>
      </c>
      <c r="J494">
        <v>3.06789630954977</v>
      </c>
      <c r="K494">
        <v>9.31241895491587</v>
      </c>
      <c r="S494" t="s">
        <v>1382</v>
      </c>
      <c r="T494" t="s">
        <v>1774</v>
      </c>
      <c r="U494" t="s">
        <v>1775</v>
      </c>
      <c r="V494" t="s">
        <v>1774</v>
      </c>
      <c r="W494" t="s">
        <v>2266</v>
      </c>
      <c r="X494">
        <v>3</v>
      </c>
      <c r="Y494" t="s">
        <v>3076</v>
      </c>
      <c r="Z494" t="s">
        <v>3944</v>
      </c>
      <c r="AB494" t="str">
        <f>HYPERLINK("Melting_Curves/meltCurve_P07203_GPX1.pdf", "Melting_Curves/meltCurve_P07203_GPX1.pdf")</f>
        <v>Melting_Curves/meltCurve_P07203_GPX1.pdf</v>
      </c>
    </row>
    <row r="495" spans="1:28" x14ac:dyDescent="0.25">
      <c r="A495" t="s">
        <v>499</v>
      </c>
      <c r="B495">
        <v>0.92982721775210697</v>
      </c>
      <c r="C495">
        <v>2.1135186955573801</v>
      </c>
      <c r="D495">
        <v>1.7477449386372199</v>
      </c>
      <c r="E495">
        <v>5.7828079015012799</v>
      </c>
      <c r="F495">
        <v>3.8074052441234598</v>
      </c>
      <c r="G495">
        <v>3.2548665430107899</v>
      </c>
      <c r="H495">
        <v>0.79935272283201098</v>
      </c>
      <c r="I495">
        <v>1.2980308694478999</v>
      </c>
      <c r="J495">
        <v>0.88419398052722797</v>
      </c>
      <c r="K495">
        <v>2.57074465951231</v>
      </c>
      <c r="L495">
        <v>10306.1482932368</v>
      </c>
      <c r="M495">
        <v>250</v>
      </c>
      <c r="O495">
        <v>41.221955300019403</v>
      </c>
      <c r="P495">
        <v>0.75809116723633796</v>
      </c>
      <c r="Q495">
        <v>1.5</v>
      </c>
      <c r="R495">
        <v>-0.27929498781380502</v>
      </c>
      <c r="S495" t="s">
        <v>1383</v>
      </c>
      <c r="T495" t="s">
        <v>1774</v>
      </c>
      <c r="U495" t="s">
        <v>1774</v>
      </c>
      <c r="V495" t="s">
        <v>1774</v>
      </c>
      <c r="W495" t="s">
        <v>2267</v>
      </c>
      <c r="X495">
        <v>19</v>
      </c>
      <c r="Y495" t="s">
        <v>3077</v>
      </c>
      <c r="Z495" t="s">
        <v>3945</v>
      </c>
      <c r="AA495">
        <v>1.4795527220474769</v>
      </c>
      <c r="AB495" t="str">
        <f>HYPERLINK("Melting_Curves/meltCurve_P07225_PROS1.pdf", "Melting_Curves/meltCurve_P07225_PROS1.pdf")</f>
        <v>Melting_Curves/meltCurve_P07225_PROS1.pdf</v>
      </c>
    </row>
    <row r="496" spans="1:28" x14ac:dyDescent="0.25">
      <c r="A496" t="s">
        <v>500</v>
      </c>
      <c r="B496">
        <v>0.92982721775210697</v>
      </c>
      <c r="C496">
        <v>1.89078383444702</v>
      </c>
      <c r="D496">
        <v>1.8079881266973401</v>
      </c>
      <c r="E496">
        <v>7.9296599443448796</v>
      </c>
      <c r="F496">
        <v>4.8686234154516503</v>
      </c>
      <c r="G496">
        <v>3.7937369154329201</v>
      </c>
      <c r="H496">
        <v>1.2665829204466901</v>
      </c>
      <c r="I496">
        <v>2.1897940896914601</v>
      </c>
      <c r="J496">
        <v>1.6263186020309699</v>
      </c>
      <c r="K496">
        <v>4.5359679755761997</v>
      </c>
      <c r="L496">
        <v>1061.3159891698599</v>
      </c>
      <c r="M496">
        <v>39.740330136917201</v>
      </c>
      <c r="Q496">
        <v>1.5</v>
      </c>
      <c r="R496">
        <v>-0.58078620354325095</v>
      </c>
      <c r="S496" t="s">
        <v>1384</v>
      </c>
      <c r="T496" t="s">
        <v>1774</v>
      </c>
      <c r="U496" t="s">
        <v>1774</v>
      </c>
      <c r="V496" t="s">
        <v>1774</v>
      </c>
      <c r="W496" t="s">
        <v>2268</v>
      </c>
      <c r="X496">
        <v>12</v>
      </c>
      <c r="Y496" t="s">
        <v>3078</v>
      </c>
      <c r="Z496" t="s">
        <v>3946</v>
      </c>
      <c r="AA496">
        <v>1.4999999499015371</v>
      </c>
      <c r="AB496" t="str">
        <f>HYPERLINK("Melting_Curves/meltCurve_P07237_P4HB.pdf", "Melting_Curves/meltCurve_P07237_P4HB.pdf")</f>
        <v>Melting_Curves/meltCurve_P07237_P4HB.pdf</v>
      </c>
    </row>
    <row r="497" spans="1:28" x14ac:dyDescent="0.25">
      <c r="A497" t="s">
        <v>501</v>
      </c>
      <c r="B497">
        <v>0.92982721775210697</v>
      </c>
      <c r="C497">
        <v>0.76732823286635599</v>
      </c>
      <c r="D497">
        <v>0.52414602855385595</v>
      </c>
      <c r="E497">
        <v>1.6869256512911599</v>
      </c>
      <c r="F497">
        <v>1.07718048378429</v>
      </c>
      <c r="G497">
        <v>0.68081818548706297</v>
      </c>
      <c r="H497">
        <v>0.15540317543784599</v>
      </c>
      <c r="I497">
        <v>0.28467125168929502</v>
      </c>
      <c r="J497">
        <v>0.19748733384761599</v>
      </c>
      <c r="K497">
        <v>0.62275568238164403</v>
      </c>
      <c r="L497">
        <v>14257.761024702901</v>
      </c>
      <c r="M497">
        <v>250</v>
      </c>
      <c r="N497">
        <v>57.258866026102098</v>
      </c>
      <c r="O497">
        <v>57.027391237971599</v>
      </c>
      <c r="P497">
        <v>-0.75064871915893705</v>
      </c>
      <c r="Q497">
        <v>0.31507935067031601</v>
      </c>
      <c r="R497">
        <v>0.53506631942574301</v>
      </c>
      <c r="S497" t="s">
        <v>1385</v>
      </c>
      <c r="T497" t="s">
        <v>1774</v>
      </c>
      <c r="U497" t="s">
        <v>1774</v>
      </c>
      <c r="V497" t="s">
        <v>1774</v>
      </c>
      <c r="W497" t="s">
        <v>2269</v>
      </c>
      <c r="X497">
        <v>1</v>
      </c>
      <c r="Y497" t="s">
        <v>3079</v>
      </c>
      <c r="Z497" t="s">
        <v>3947</v>
      </c>
      <c r="AA497">
        <v>0.70397836284633697</v>
      </c>
      <c r="AB497" t="str">
        <f>HYPERLINK("Melting_Curves/meltCurve_P07307_3_ASGR2.pdf", "Melting_Curves/meltCurve_P07307_3_ASGR2.pdf")</f>
        <v>Melting_Curves/meltCurve_P07307_3_ASGR2.pdf</v>
      </c>
    </row>
    <row r="498" spans="1:28" x14ac:dyDescent="0.25">
      <c r="A498" t="s">
        <v>502</v>
      </c>
      <c r="B498">
        <v>0.92982721775210697</v>
      </c>
      <c r="C498">
        <v>1.4783030513678099</v>
      </c>
      <c r="D498">
        <v>1.26491034067667</v>
      </c>
      <c r="E498">
        <v>5.3736384131513901</v>
      </c>
      <c r="F498">
        <v>3.3163097446572301</v>
      </c>
      <c r="G498">
        <v>2.9154236826920501</v>
      </c>
      <c r="H498">
        <v>0.72504595257146498</v>
      </c>
      <c r="I498">
        <v>1.23470751227249</v>
      </c>
      <c r="J498">
        <v>0.97750252699673601</v>
      </c>
      <c r="K498">
        <v>2.5165802125112902</v>
      </c>
      <c r="L498">
        <v>10592.308591610899</v>
      </c>
      <c r="M498">
        <v>250</v>
      </c>
      <c r="O498">
        <v>42.3665265028432</v>
      </c>
      <c r="P498">
        <v>0.73761068429399002</v>
      </c>
      <c r="Q498">
        <v>1.5</v>
      </c>
      <c r="R498">
        <v>-0.15300575202048</v>
      </c>
      <c r="S498" t="s">
        <v>1386</v>
      </c>
      <c r="T498" t="s">
        <v>1774</v>
      </c>
      <c r="U498" t="s">
        <v>1774</v>
      </c>
      <c r="V498" t="s">
        <v>1774</v>
      </c>
      <c r="W498" t="s">
        <v>2270</v>
      </c>
      <c r="X498">
        <v>3</v>
      </c>
      <c r="Y498" t="s">
        <v>3080</v>
      </c>
      <c r="Z498" t="s">
        <v>3948</v>
      </c>
      <c r="AA498">
        <v>1.4604755809593899</v>
      </c>
      <c r="AB498" t="str">
        <f>HYPERLINK("Melting_Curves/meltCurve_P07339_CTSD.pdf", "Melting_Curves/meltCurve_P07339_CTSD.pdf")</f>
        <v>Melting_Curves/meltCurve_P07339_CTSD.pdf</v>
      </c>
    </row>
    <row r="499" spans="1:28" x14ac:dyDescent="0.25">
      <c r="A499" t="s">
        <v>503</v>
      </c>
      <c r="B499">
        <v>0.92982721775210697</v>
      </c>
      <c r="C499">
        <v>3.7249367683294601</v>
      </c>
      <c r="D499">
        <v>3.3839441438870401</v>
      </c>
      <c r="E499">
        <v>11.1314138897684</v>
      </c>
      <c r="F499">
        <v>9.5790371314755802</v>
      </c>
      <c r="G499">
        <v>4.9763460935806902</v>
      </c>
      <c r="H499">
        <v>2.0617889262342102</v>
      </c>
      <c r="I499">
        <v>3.3947561361025</v>
      </c>
      <c r="J499">
        <v>2.4408304472297599</v>
      </c>
      <c r="K499">
        <v>7.1852200944415499</v>
      </c>
      <c r="L499">
        <v>1.0000000000000001E-5</v>
      </c>
      <c r="M499">
        <v>29.068165423520199</v>
      </c>
      <c r="Q499">
        <v>1.5</v>
      </c>
      <c r="R499">
        <v>-1.12323589897169</v>
      </c>
      <c r="S499" t="s">
        <v>1387</v>
      </c>
      <c r="T499" t="s">
        <v>1774</v>
      </c>
      <c r="U499" t="s">
        <v>1774</v>
      </c>
      <c r="V499" t="s">
        <v>1774</v>
      </c>
      <c r="W499" t="s">
        <v>2271</v>
      </c>
      <c r="X499">
        <v>14</v>
      </c>
      <c r="Y499" t="s">
        <v>3081</v>
      </c>
      <c r="Z499" t="s">
        <v>3949</v>
      </c>
      <c r="AA499">
        <v>1.499999999999881</v>
      </c>
      <c r="AB499" t="str">
        <f>HYPERLINK("Melting_Curves/meltCurve_P07357_C8A.pdf", "Melting_Curves/meltCurve_P07357_C8A.pdf")</f>
        <v>Melting_Curves/meltCurve_P07357_C8A.pdf</v>
      </c>
    </row>
    <row r="500" spans="1:28" x14ac:dyDescent="0.25">
      <c r="A500" t="s">
        <v>504</v>
      </c>
      <c r="B500">
        <v>0.92982721775210697</v>
      </c>
      <c r="C500">
        <v>3.5996178332153601</v>
      </c>
      <c r="D500">
        <v>3.1418408789667902</v>
      </c>
      <c r="E500">
        <v>11.4526492242922</v>
      </c>
      <c r="F500">
        <v>11.2418824758578</v>
      </c>
      <c r="G500">
        <v>7.90070074320833</v>
      </c>
      <c r="H500">
        <v>2.5923763801776398</v>
      </c>
      <c r="I500">
        <v>4.8530473625571799</v>
      </c>
      <c r="J500">
        <v>3.5120413750855501</v>
      </c>
      <c r="K500">
        <v>10.284723411268001</v>
      </c>
      <c r="S500" t="s">
        <v>1388</v>
      </c>
      <c r="T500" t="s">
        <v>1774</v>
      </c>
      <c r="U500" t="s">
        <v>1775</v>
      </c>
      <c r="V500" t="s">
        <v>1774</v>
      </c>
      <c r="W500" t="s">
        <v>2272</v>
      </c>
      <c r="X500">
        <v>14</v>
      </c>
      <c r="Y500" t="s">
        <v>3082</v>
      </c>
      <c r="Z500" t="s">
        <v>3950</v>
      </c>
      <c r="AB500" t="str">
        <f>HYPERLINK("Melting_Curves/meltCurve_P07358_C8B.pdf", "Melting_Curves/meltCurve_P07358_C8B.pdf")</f>
        <v>Melting_Curves/meltCurve_P07358_C8B.pdf</v>
      </c>
    </row>
    <row r="501" spans="1:28" x14ac:dyDescent="0.25">
      <c r="A501" t="s">
        <v>505</v>
      </c>
      <c r="B501">
        <v>0.92982721775210697</v>
      </c>
      <c r="C501">
        <v>2.02206763305034</v>
      </c>
      <c r="D501">
        <v>1.6522819421788799</v>
      </c>
      <c r="E501">
        <v>6.48299727890877</v>
      </c>
      <c r="F501">
        <v>4.1537843918797002</v>
      </c>
      <c r="G501">
        <v>4.1524154840873004</v>
      </c>
      <c r="H501">
        <v>1.2668829255397001</v>
      </c>
      <c r="I501">
        <v>2.3812658060659002</v>
      </c>
      <c r="J501">
        <v>1.7874105583491799</v>
      </c>
      <c r="K501">
        <v>4.9002371168098202</v>
      </c>
      <c r="L501">
        <v>10309.426772094999</v>
      </c>
      <c r="M501">
        <v>250</v>
      </c>
      <c r="O501">
        <v>41.235068189236301</v>
      </c>
      <c r="P501">
        <v>0.757850088278608</v>
      </c>
      <c r="Q501">
        <v>1.5</v>
      </c>
      <c r="R501">
        <v>-0.70521975538071802</v>
      </c>
      <c r="S501" t="s">
        <v>1389</v>
      </c>
      <c r="T501" t="s">
        <v>1774</v>
      </c>
      <c r="U501" t="s">
        <v>1774</v>
      </c>
      <c r="V501" t="s">
        <v>1774</v>
      </c>
      <c r="W501" t="s">
        <v>2273</v>
      </c>
      <c r="X501">
        <v>7</v>
      </c>
      <c r="Y501" t="s">
        <v>3083</v>
      </c>
      <c r="Z501" t="s">
        <v>3951</v>
      </c>
      <c r="AA501">
        <v>1.479334241422807</v>
      </c>
      <c r="AB501" t="str">
        <f>HYPERLINK("Melting_Curves/meltCurve_P07359_GP1BA.pdf", "Melting_Curves/meltCurve_P07359_GP1BA.pdf")</f>
        <v>Melting_Curves/meltCurve_P07359_GP1BA.pdf</v>
      </c>
    </row>
    <row r="502" spans="1:28" x14ac:dyDescent="0.25">
      <c r="A502" t="s">
        <v>506</v>
      </c>
      <c r="B502">
        <v>0.92982721775210697</v>
      </c>
      <c r="C502">
        <v>3.11983117110436</v>
      </c>
      <c r="D502">
        <v>2.8468512755855002</v>
      </c>
      <c r="E502">
        <v>10.145171524870999</v>
      </c>
      <c r="F502">
        <v>7.1910027917004999</v>
      </c>
      <c r="G502">
        <v>6.4126236545635997</v>
      </c>
      <c r="H502">
        <v>1.51965138560696</v>
      </c>
      <c r="I502">
        <v>2.4750351794955101</v>
      </c>
      <c r="J502">
        <v>1.70640622185554</v>
      </c>
      <c r="K502">
        <v>5.0505112249875204</v>
      </c>
      <c r="L502">
        <v>1.0000000000000001E-5</v>
      </c>
      <c r="M502">
        <v>72.879603306173095</v>
      </c>
      <c r="Q502">
        <v>1.5</v>
      </c>
      <c r="R502">
        <v>-0.87161228157945303</v>
      </c>
      <c r="S502" t="s">
        <v>1390</v>
      </c>
      <c r="T502" t="s">
        <v>1774</v>
      </c>
      <c r="U502" t="s">
        <v>1774</v>
      </c>
      <c r="V502" t="s">
        <v>1774</v>
      </c>
      <c r="W502" t="s">
        <v>2274</v>
      </c>
      <c r="X502">
        <v>9</v>
      </c>
      <c r="Y502" t="s">
        <v>3084</v>
      </c>
      <c r="Z502" t="s">
        <v>3952</v>
      </c>
      <c r="AA502">
        <v>1.5</v>
      </c>
      <c r="AB502" t="str">
        <f>HYPERLINK("Melting_Curves/meltCurve_P07360_C8G.pdf", "Melting_Curves/meltCurve_P07360_C8G.pdf")</f>
        <v>Melting_Curves/meltCurve_P07360_C8G.pdf</v>
      </c>
    </row>
    <row r="503" spans="1:28" x14ac:dyDescent="0.25">
      <c r="A503" t="s">
        <v>507</v>
      </c>
      <c r="B503">
        <v>0.92982721775210697</v>
      </c>
      <c r="C503">
        <v>2.0722190028012899</v>
      </c>
      <c r="D503">
        <v>1.66067305272329</v>
      </c>
      <c r="E503">
        <v>6.6433279054919803</v>
      </c>
      <c r="F503">
        <v>3.8697652776185998</v>
      </c>
      <c r="G503">
        <v>3.3816021282395701</v>
      </c>
      <c r="H503">
        <v>1.8480792428511701</v>
      </c>
      <c r="I503">
        <v>3.3284948514713202</v>
      </c>
      <c r="J503">
        <v>2.4835634554997701</v>
      </c>
      <c r="K503">
        <v>6.5237651191746702</v>
      </c>
      <c r="S503" t="s">
        <v>1391</v>
      </c>
      <c r="T503" t="s">
        <v>1774</v>
      </c>
      <c r="U503" t="s">
        <v>1775</v>
      </c>
      <c r="V503" t="s">
        <v>1774</v>
      </c>
      <c r="W503" t="s">
        <v>2275</v>
      </c>
      <c r="X503">
        <v>7</v>
      </c>
      <c r="Y503" t="s">
        <v>3085</v>
      </c>
      <c r="Z503" t="s">
        <v>3953</v>
      </c>
      <c r="AB503" t="str">
        <f>HYPERLINK("Melting_Curves/meltCurve_P07384_CAPN1.pdf", "Melting_Curves/meltCurve_P07384_CAPN1.pdf")</f>
        <v>Melting_Curves/meltCurve_P07384_CAPN1.pdf</v>
      </c>
    </row>
    <row r="504" spans="1:28" x14ac:dyDescent="0.25">
      <c r="A504" t="s">
        <v>508</v>
      </c>
      <c r="B504">
        <v>0.92982721775210697</v>
      </c>
      <c r="C504">
        <v>1.1110093968489501</v>
      </c>
      <c r="D504">
        <v>0.79170377248869905</v>
      </c>
      <c r="E504">
        <v>3.12607006273221</v>
      </c>
      <c r="F504">
        <v>1.7379721946464599</v>
      </c>
      <c r="G504">
        <v>1.8079620627675901</v>
      </c>
      <c r="H504">
        <v>0.31976795101001199</v>
      </c>
      <c r="I504">
        <v>0.56617062816952302</v>
      </c>
      <c r="J504">
        <v>0.46905856644486599</v>
      </c>
      <c r="K504">
        <v>1.28551469412466</v>
      </c>
      <c r="L504">
        <v>11929.539927333</v>
      </c>
      <c r="M504">
        <v>250</v>
      </c>
      <c r="O504">
        <v>47.715126736449299</v>
      </c>
      <c r="P504">
        <v>0.43271740620299598</v>
      </c>
      <c r="Q504">
        <v>1.3303545115017601</v>
      </c>
      <c r="R504">
        <v>4.7976781371343501E-2</v>
      </c>
      <c r="S504" t="s">
        <v>1392</v>
      </c>
      <c r="T504" t="s">
        <v>1774</v>
      </c>
      <c r="U504" t="s">
        <v>1774</v>
      </c>
      <c r="V504" t="s">
        <v>1774</v>
      </c>
      <c r="W504" t="s">
        <v>2276</v>
      </c>
      <c r="X504">
        <v>5</v>
      </c>
      <c r="Y504" t="s">
        <v>3086</v>
      </c>
      <c r="Z504" t="s">
        <v>3954</v>
      </c>
      <c r="AA504">
        <v>1.2453358834039141</v>
      </c>
      <c r="AB504" t="str">
        <f>HYPERLINK("Melting_Curves/meltCurve_P07498_CSN3.pdf", "Melting_Curves/meltCurve_P07498_CSN3.pdf")</f>
        <v>Melting_Curves/meltCurve_P07498_CSN3.pdf</v>
      </c>
    </row>
    <row r="505" spans="1:28" x14ac:dyDescent="0.25">
      <c r="A505" t="s">
        <v>509</v>
      </c>
      <c r="B505">
        <v>0.92982721775210697</v>
      </c>
      <c r="C505">
        <v>1.9415965310768999</v>
      </c>
      <c r="D505">
        <v>1.70108762921902</v>
      </c>
      <c r="E505">
        <v>6.2094922571689004</v>
      </c>
      <c r="F505">
        <v>3.5306648970106802</v>
      </c>
      <c r="G505">
        <v>5.3697013419577004</v>
      </c>
      <c r="H505">
        <v>3.2030635806116101</v>
      </c>
      <c r="I505">
        <v>5.7775746195613999</v>
      </c>
      <c r="J505">
        <v>4.3409805451036698</v>
      </c>
      <c r="K505">
        <v>11.8034156719356</v>
      </c>
      <c r="S505" t="s">
        <v>1393</v>
      </c>
      <c r="T505" t="s">
        <v>1774</v>
      </c>
      <c r="U505" t="s">
        <v>1775</v>
      </c>
      <c r="V505" t="s">
        <v>1774</v>
      </c>
      <c r="W505" t="s">
        <v>2277</v>
      </c>
      <c r="X505">
        <v>6</v>
      </c>
      <c r="Y505" t="s">
        <v>3087</v>
      </c>
      <c r="Z505" t="s">
        <v>3955</v>
      </c>
      <c r="AB505" t="str">
        <f>HYPERLINK("Melting_Curves/meltCurve_P07737_PFN1.pdf", "Melting_Curves/meltCurve_P07737_PFN1.pdf")</f>
        <v>Melting_Curves/meltCurve_P07737_PFN1.pdf</v>
      </c>
    </row>
    <row r="506" spans="1:28" x14ac:dyDescent="0.25">
      <c r="A506" t="s">
        <v>510</v>
      </c>
      <c r="B506">
        <v>0.92982721775210697</v>
      </c>
      <c r="C506">
        <v>2.24649888229981</v>
      </c>
      <c r="D506">
        <v>1.9306449195664499</v>
      </c>
      <c r="E506">
        <v>7.1860725929924403</v>
      </c>
      <c r="F506">
        <v>4.5248468716939101</v>
      </c>
      <c r="G506">
        <v>4.1503402017982403</v>
      </c>
      <c r="H506">
        <v>3.0456031344913899</v>
      </c>
      <c r="I506">
        <v>5.3022072860576097</v>
      </c>
      <c r="J506">
        <v>4.0376355080716602</v>
      </c>
      <c r="K506">
        <v>11.4718389998843</v>
      </c>
      <c r="L506">
        <v>1.0000000000000001E-5</v>
      </c>
      <c r="M506">
        <v>42.357185380925699</v>
      </c>
      <c r="Q506">
        <v>1.5</v>
      </c>
      <c r="R506">
        <v>-1.0673891111787299</v>
      </c>
      <c r="S506" t="s">
        <v>1394</v>
      </c>
      <c r="T506" t="s">
        <v>1774</v>
      </c>
      <c r="U506" t="s">
        <v>1774</v>
      </c>
      <c r="V506" t="s">
        <v>1774</v>
      </c>
      <c r="W506" t="s">
        <v>2278</v>
      </c>
      <c r="X506">
        <v>9</v>
      </c>
      <c r="Y506" t="s">
        <v>3088</v>
      </c>
      <c r="Z506" t="s">
        <v>3956</v>
      </c>
      <c r="AA506">
        <v>1.5</v>
      </c>
      <c r="AB506" t="str">
        <f>HYPERLINK("Melting_Curves/meltCurve_P07900_HSP90AA1.pdf", "Melting_Curves/meltCurve_P07900_HSP90AA1.pdf")</f>
        <v>Melting_Curves/meltCurve_P07900_HSP90AA1.pdf</v>
      </c>
    </row>
    <row r="507" spans="1:28" x14ac:dyDescent="0.25">
      <c r="A507" t="s">
        <v>511</v>
      </c>
      <c r="B507">
        <v>0.92982721775210697</v>
      </c>
      <c r="C507">
        <v>1.2853302957293999</v>
      </c>
      <c r="D507">
        <v>1.0408801030533901</v>
      </c>
      <c r="E507">
        <v>3.88723114275715</v>
      </c>
      <c r="F507">
        <v>2.3031068518382898</v>
      </c>
      <c r="G507">
        <v>2.11024555894913</v>
      </c>
      <c r="H507">
        <v>0.50725283288392198</v>
      </c>
      <c r="I507">
        <v>0.78312159551610405</v>
      </c>
      <c r="J507">
        <v>0.55230496834818299</v>
      </c>
      <c r="K507">
        <v>1.60368722706783</v>
      </c>
      <c r="L507">
        <v>1684.38052900668</v>
      </c>
      <c r="M507">
        <v>38.537771106840196</v>
      </c>
      <c r="O507">
        <v>43.590074075665797</v>
      </c>
      <c r="P507">
        <v>0.110512158380558</v>
      </c>
      <c r="Q507">
        <v>1.5</v>
      </c>
      <c r="R507">
        <v>3.9587208123176398E-2</v>
      </c>
      <c r="S507" t="s">
        <v>1395</v>
      </c>
      <c r="T507" t="s">
        <v>1774</v>
      </c>
      <c r="U507" t="s">
        <v>1774</v>
      </c>
      <c r="V507" t="s">
        <v>1774</v>
      </c>
      <c r="W507" t="s">
        <v>2279</v>
      </c>
      <c r="X507">
        <v>2</v>
      </c>
      <c r="Y507" t="s">
        <v>3089</v>
      </c>
      <c r="Z507" t="s">
        <v>3957</v>
      </c>
      <c r="AA507">
        <v>1.4361640857936151</v>
      </c>
      <c r="AB507" t="str">
        <f>HYPERLINK("Melting_Curves/meltCurve_P07911_2_UMOD.pdf", "Melting_Curves/meltCurve_P07911_2_UMOD.pdf")</f>
        <v>Melting_Curves/meltCurve_P07911_2_UMOD.pdf</v>
      </c>
    </row>
    <row r="508" spans="1:28" x14ac:dyDescent="0.25">
      <c r="A508" t="s">
        <v>512</v>
      </c>
      <c r="B508">
        <v>0.92982721775210697</v>
      </c>
      <c r="C508">
        <v>2.4385423317194599</v>
      </c>
      <c r="D508">
        <v>1.86610729476157</v>
      </c>
      <c r="E508">
        <v>7.51899369162975</v>
      </c>
      <c r="F508">
        <v>3.7756526503116898</v>
      </c>
      <c r="G508">
        <v>3.53479850961069</v>
      </c>
      <c r="H508">
        <v>3.1240147632085802</v>
      </c>
      <c r="I508">
        <v>6.2831126490273297</v>
      </c>
      <c r="J508">
        <v>4.6300458366436397</v>
      </c>
      <c r="K508">
        <v>14.152136493658199</v>
      </c>
      <c r="L508">
        <v>1.0000000000000001E-5</v>
      </c>
      <c r="M508">
        <v>40.139878756684297</v>
      </c>
      <c r="Q508">
        <v>1.5</v>
      </c>
      <c r="R508">
        <v>-0.83962555749628598</v>
      </c>
      <c r="S508" t="s">
        <v>1396</v>
      </c>
      <c r="T508" t="s">
        <v>1774</v>
      </c>
      <c r="U508" t="s">
        <v>1774</v>
      </c>
      <c r="V508" t="s">
        <v>1774</v>
      </c>
      <c r="W508" t="s">
        <v>2280</v>
      </c>
      <c r="X508">
        <v>5</v>
      </c>
      <c r="Y508" t="s">
        <v>3090</v>
      </c>
      <c r="Z508" t="s">
        <v>3958</v>
      </c>
      <c r="AA508">
        <v>1.5</v>
      </c>
      <c r="AB508" t="str">
        <f>HYPERLINK("Melting_Curves/meltCurve_P08107_2_HSPA1A.pdf", "Melting_Curves/meltCurve_P08107_2_HSPA1A.pdf")</f>
        <v>Melting_Curves/meltCurve_P08107_2_HSPA1A.pdf</v>
      </c>
    </row>
    <row r="509" spans="1:28" x14ac:dyDescent="0.25">
      <c r="A509" t="s">
        <v>513</v>
      </c>
      <c r="B509">
        <v>0.92982721775210697</v>
      </c>
      <c r="C509">
        <v>1.2665566715298799</v>
      </c>
      <c r="D509">
        <v>1.86655135089173</v>
      </c>
      <c r="E509">
        <v>3.1586979922773701</v>
      </c>
      <c r="F509">
        <v>5.8714550497817397</v>
      </c>
      <c r="G509">
        <v>3.8545153428381602</v>
      </c>
      <c r="H509">
        <v>0.93633331245251705</v>
      </c>
      <c r="I509">
        <v>1.61290022896899</v>
      </c>
      <c r="J509">
        <v>1.21213337611098</v>
      </c>
      <c r="K509">
        <v>3.2622681335199601</v>
      </c>
      <c r="L509">
        <v>1.0000000000000001E-5</v>
      </c>
      <c r="M509">
        <v>54.004433633718499</v>
      </c>
      <c r="Q509">
        <v>1.5</v>
      </c>
      <c r="R509">
        <v>-0.34410373164302399</v>
      </c>
      <c r="S509" t="s">
        <v>1397</v>
      </c>
      <c r="T509" t="s">
        <v>1774</v>
      </c>
      <c r="U509" t="s">
        <v>1774</v>
      </c>
      <c r="V509" t="s">
        <v>1774</v>
      </c>
      <c r="W509" t="s">
        <v>2281</v>
      </c>
      <c r="X509">
        <v>9</v>
      </c>
      <c r="Y509" t="s">
        <v>3091</v>
      </c>
      <c r="Z509" t="s">
        <v>3959</v>
      </c>
      <c r="AA509">
        <v>1.5</v>
      </c>
      <c r="AB509" t="str">
        <f>HYPERLINK("Melting_Curves/meltCurve_P08185_SERPINA6.pdf", "Melting_Curves/meltCurve_P08185_SERPINA6.pdf")</f>
        <v>Melting_Curves/meltCurve_P08185_SERPINA6.pdf</v>
      </c>
    </row>
    <row r="510" spans="1:28" x14ac:dyDescent="0.25">
      <c r="A510" t="s">
        <v>514</v>
      </c>
      <c r="B510">
        <v>0.92982721775210697</v>
      </c>
      <c r="C510">
        <v>2.9255024614126599</v>
      </c>
      <c r="D510">
        <v>2.6350787825769002</v>
      </c>
      <c r="E510">
        <v>8.6771101386042009</v>
      </c>
      <c r="F510">
        <v>5.01188576973097</v>
      </c>
      <c r="G510">
        <v>4.4226551323494903</v>
      </c>
      <c r="H510">
        <v>2.7694396967628898</v>
      </c>
      <c r="I510">
        <v>4.8658856211429002</v>
      </c>
      <c r="J510">
        <v>3.2482094059768398</v>
      </c>
      <c r="K510">
        <v>9.4895457852644807</v>
      </c>
      <c r="S510" t="s">
        <v>1398</v>
      </c>
      <c r="T510" t="s">
        <v>1774</v>
      </c>
      <c r="U510" t="s">
        <v>1775</v>
      </c>
      <c r="V510" t="s">
        <v>1774</v>
      </c>
      <c r="W510" t="s">
        <v>2282</v>
      </c>
      <c r="X510">
        <v>7</v>
      </c>
      <c r="Y510" t="s">
        <v>3092</v>
      </c>
      <c r="Z510" t="s">
        <v>3960</v>
      </c>
      <c r="AB510" t="str">
        <f>HYPERLINK("Melting_Curves/meltCurve_P08238_HSP90AB1.pdf", "Melting_Curves/meltCurve_P08238_HSP90AB1.pdf")</f>
        <v>Melting_Curves/meltCurve_P08238_HSP90AB1.pdf</v>
      </c>
    </row>
    <row r="511" spans="1:28" x14ac:dyDescent="0.25">
      <c r="A511" t="s">
        <v>515</v>
      </c>
      <c r="B511">
        <v>0.92982721775210697</v>
      </c>
      <c r="C511">
        <v>1.6719755911688099</v>
      </c>
      <c r="D511">
        <v>1.1253955550752901</v>
      </c>
      <c r="E511">
        <v>3.3658921310061398</v>
      </c>
      <c r="F511">
        <v>2.32304472322783</v>
      </c>
      <c r="G511">
        <v>2.2087035163769002</v>
      </c>
      <c r="H511">
        <v>0.61208585036130803</v>
      </c>
      <c r="I511">
        <v>0.91732441925246999</v>
      </c>
      <c r="J511">
        <v>0.74631775759771202</v>
      </c>
      <c r="K511">
        <v>2.0458653361491699</v>
      </c>
      <c r="L511">
        <v>10332.725870636799</v>
      </c>
      <c r="M511">
        <v>250</v>
      </c>
      <c r="O511">
        <v>41.328258601076698</v>
      </c>
      <c r="P511">
        <v>0.75614122421817898</v>
      </c>
      <c r="Q511">
        <v>1.5</v>
      </c>
      <c r="R511">
        <v>3.2655218956353302E-2</v>
      </c>
      <c r="S511" t="s">
        <v>1399</v>
      </c>
      <c r="T511" t="s">
        <v>1774</v>
      </c>
      <c r="U511" t="s">
        <v>1774</v>
      </c>
      <c r="V511" t="s">
        <v>1774</v>
      </c>
      <c r="W511" t="s">
        <v>2283</v>
      </c>
      <c r="X511">
        <v>4</v>
      </c>
      <c r="Y511" t="s">
        <v>3093</v>
      </c>
      <c r="Z511" t="s">
        <v>3961</v>
      </c>
      <c r="AA511">
        <v>1.4777813828043209</v>
      </c>
      <c r="AB511" t="str">
        <f>HYPERLINK("Melting_Curves/meltCurve_P08294_SOD3.pdf", "Melting_Curves/meltCurve_P08294_SOD3.pdf")</f>
        <v>Melting_Curves/meltCurve_P08294_SOD3.pdf</v>
      </c>
    </row>
    <row r="512" spans="1:28" x14ac:dyDescent="0.25">
      <c r="A512" t="s">
        <v>516</v>
      </c>
      <c r="B512">
        <v>0.92982721775210697</v>
      </c>
      <c r="C512">
        <v>1.59730615623464</v>
      </c>
      <c r="D512">
        <v>0.97894357303610002</v>
      </c>
      <c r="E512">
        <v>3.5083036826513299</v>
      </c>
      <c r="F512">
        <v>2.5831798408493301</v>
      </c>
      <c r="G512">
        <v>1.98552535026008</v>
      </c>
      <c r="H512">
        <v>0.62449961364260698</v>
      </c>
      <c r="I512">
        <v>0.83722476698264803</v>
      </c>
      <c r="J512">
        <v>0.70104112882754999</v>
      </c>
      <c r="K512">
        <v>1.91585762492631</v>
      </c>
      <c r="L512">
        <v>10344.4843003146</v>
      </c>
      <c r="M512">
        <v>250</v>
      </c>
      <c r="O512">
        <v>41.375288148604497</v>
      </c>
      <c r="P512">
        <v>0.75528172912425695</v>
      </c>
      <c r="Q512">
        <v>1.5</v>
      </c>
      <c r="R512">
        <v>3.4451945160934999E-2</v>
      </c>
      <c r="S512" t="s">
        <v>1400</v>
      </c>
      <c r="T512" t="s">
        <v>1774</v>
      </c>
      <c r="U512" t="s">
        <v>1774</v>
      </c>
      <c r="V512" t="s">
        <v>1774</v>
      </c>
      <c r="W512" t="s">
        <v>2284</v>
      </c>
      <c r="X512">
        <v>1</v>
      </c>
      <c r="Y512" t="s">
        <v>3094</v>
      </c>
      <c r="Z512" t="s">
        <v>3962</v>
      </c>
      <c r="AA512">
        <v>1.476997605900358</v>
      </c>
      <c r="AB512" t="str">
        <f>HYPERLINK("Melting_Curves/meltCurve_P08493_MGP.pdf", "Melting_Curves/meltCurve_P08493_MGP.pdf")</f>
        <v>Melting_Curves/meltCurve_P08493_MGP.pdf</v>
      </c>
    </row>
    <row r="513" spans="1:28" x14ac:dyDescent="0.25">
      <c r="A513" t="s">
        <v>517</v>
      </c>
      <c r="B513">
        <v>0.92982721775210697</v>
      </c>
      <c r="C513">
        <v>1.67400454640299</v>
      </c>
      <c r="D513">
        <v>1.2245027021333399</v>
      </c>
      <c r="E513">
        <v>4.1572074176399596</v>
      </c>
      <c r="F513">
        <v>2.81654219773091</v>
      </c>
      <c r="G513">
        <v>2.2262233229176802</v>
      </c>
      <c r="H513">
        <v>2.92748574511673</v>
      </c>
      <c r="I513">
        <v>5.6464348615178102</v>
      </c>
      <c r="J513">
        <v>4.3171144710760396</v>
      </c>
      <c r="K513">
        <v>10.994060468294901</v>
      </c>
      <c r="L513">
        <v>10332.4202752239</v>
      </c>
      <c r="M513">
        <v>250</v>
      </c>
      <c r="O513">
        <v>41.327036303345999</v>
      </c>
      <c r="P513">
        <v>0.75616358812551698</v>
      </c>
      <c r="Q513">
        <v>1.5</v>
      </c>
      <c r="R513">
        <v>-0.60351001897919898</v>
      </c>
      <c r="S513" t="s">
        <v>1401</v>
      </c>
      <c r="T513" t="s">
        <v>1774</v>
      </c>
      <c r="U513" t="s">
        <v>1774</v>
      </c>
      <c r="V513" t="s">
        <v>1774</v>
      </c>
      <c r="W513" t="s">
        <v>2285</v>
      </c>
      <c r="X513">
        <v>21</v>
      </c>
      <c r="Y513" t="s">
        <v>3095</v>
      </c>
      <c r="Z513" t="s">
        <v>3963</v>
      </c>
      <c r="AA513">
        <v>1.4778017520938289</v>
      </c>
      <c r="AB513" t="str">
        <f>HYPERLINK("Melting_Curves/meltCurve_P08514_ITGA2B.pdf", "Melting_Curves/meltCurve_P08514_ITGA2B.pdf")</f>
        <v>Melting_Curves/meltCurve_P08514_ITGA2B.pdf</v>
      </c>
    </row>
    <row r="514" spans="1:28" x14ac:dyDescent="0.25">
      <c r="A514" t="s">
        <v>518</v>
      </c>
      <c r="B514">
        <v>0.92982721775210697</v>
      </c>
      <c r="C514">
        <v>1.2885776686067401</v>
      </c>
      <c r="D514">
        <v>0.93637541550750802</v>
      </c>
      <c r="E514">
        <v>2.4965659295413598</v>
      </c>
      <c r="F514">
        <v>1.5318982377453001</v>
      </c>
      <c r="G514">
        <v>1.1921550752283701</v>
      </c>
      <c r="H514">
        <v>0.29709455540774998</v>
      </c>
      <c r="I514">
        <v>0.50256947769712101</v>
      </c>
      <c r="J514">
        <v>0.37600174479994097</v>
      </c>
      <c r="K514">
        <v>1.0888953782130999</v>
      </c>
      <c r="L514">
        <v>4014.1933294639498</v>
      </c>
      <c r="M514">
        <v>68.175689950691407</v>
      </c>
      <c r="O514">
        <v>58.8295283113602</v>
      </c>
      <c r="P514">
        <v>-0.123211501642373</v>
      </c>
      <c r="Q514">
        <v>0.57471804317688202</v>
      </c>
      <c r="R514">
        <v>0.17931674995132801</v>
      </c>
      <c r="S514" t="s">
        <v>1402</v>
      </c>
      <c r="T514" t="s">
        <v>1774</v>
      </c>
      <c r="U514" t="s">
        <v>1774</v>
      </c>
      <c r="V514" t="s">
        <v>1774</v>
      </c>
      <c r="W514" t="s">
        <v>2286</v>
      </c>
      <c r="X514">
        <v>30</v>
      </c>
      <c r="Y514" t="s">
        <v>3096</v>
      </c>
      <c r="Z514" t="s">
        <v>3964</v>
      </c>
      <c r="AA514">
        <v>0.84295618249588711</v>
      </c>
      <c r="AB514" t="str">
        <f>HYPERLINK("Melting_Curves/meltCurve_P08519_LPA.pdf", "Melting_Curves/meltCurve_P08519_LPA.pdf")</f>
        <v>Melting_Curves/meltCurve_P08519_LPA.pdf</v>
      </c>
    </row>
    <row r="515" spans="1:28" x14ac:dyDescent="0.25">
      <c r="A515" t="s">
        <v>519</v>
      </c>
      <c r="B515">
        <v>0.92982721775210697</v>
      </c>
      <c r="C515">
        <v>2.8967698281297301</v>
      </c>
      <c r="D515">
        <v>2.3146985381071499</v>
      </c>
      <c r="E515">
        <v>8.1027109672217392</v>
      </c>
      <c r="F515">
        <v>5.4175151660056402</v>
      </c>
      <c r="G515">
        <v>7.2066593302980104</v>
      </c>
      <c r="H515">
        <v>4.1327828973138097</v>
      </c>
      <c r="I515">
        <v>5.8194550085446899</v>
      </c>
      <c r="J515">
        <v>4.6355462249155499</v>
      </c>
      <c r="K515">
        <v>16.602929262387899</v>
      </c>
      <c r="L515">
        <v>995.77344711282694</v>
      </c>
      <c r="M515">
        <v>41.128778875713998</v>
      </c>
      <c r="Q515">
        <v>1.5</v>
      </c>
      <c r="R515">
        <v>-1.07444233670807</v>
      </c>
      <c r="S515" t="s">
        <v>1403</v>
      </c>
      <c r="T515" t="s">
        <v>1774</v>
      </c>
      <c r="U515" t="s">
        <v>1774</v>
      </c>
      <c r="V515" t="s">
        <v>1774</v>
      </c>
      <c r="W515" t="s">
        <v>2287</v>
      </c>
      <c r="X515">
        <v>5</v>
      </c>
      <c r="Y515" t="s">
        <v>3097</v>
      </c>
      <c r="Z515" t="s">
        <v>3965</v>
      </c>
      <c r="AA515">
        <v>1.4999999973970419</v>
      </c>
      <c r="AB515" t="str">
        <f>HYPERLINK("Melting_Curves/meltCurve_P08567_PLEK.pdf", "Melting_Curves/meltCurve_P08567_PLEK.pdf")</f>
        <v>Melting_Curves/meltCurve_P08567_PLEK.pdf</v>
      </c>
    </row>
    <row r="516" spans="1:28" x14ac:dyDescent="0.25">
      <c r="A516" t="s">
        <v>520</v>
      </c>
      <c r="B516">
        <v>0.92982721775210697</v>
      </c>
      <c r="C516">
        <v>2.42038262458464</v>
      </c>
      <c r="D516">
        <v>2.2181864254075698</v>
      </c>
      <c r="E516">
        <v>8.7796239768559996</v>
      </c>
      <c r="F516">
        <v>5.8961885305033599</v>
      </c>
      <c r="G516">
        <v>5.9429745694894001</v>
      </c>
      <c r="H516">
        <v>1.46667384061604</v>
      </c>
      <c r="I516">
        <v>2.40776430858865</v>
      </c>
      <c r="J516">
        <v>1.9974784223799</v>
      </c>
      <c r="K516">
        <v>5.2268369531310697</v>
      </c>
      <c r="L516">
        <v>10294.9436294321</v>
      </c>
      <c r="M516">
        <v>250</v>
      </c>
      <c r="O516">
        <v>41.1771392935416</v>
      </c>
      <c r="P516">
        <v>0.758916247680817</v>
      </c>
      <c r="Q516">
        <v>1.5</v>
      </c>
      <c r="R516">
        <v>-0.83576645403992</v>
      </c>
      <c r="S516" t="s">
        <v>1404</v>
      </c>
      <c r="T516" t="s">
        <v>1774</v>
      </c>
      <c r="U516" t="s">
        <v>1774</v>
      </c>
      <c r="V516" t="s">
        <v>1774</v>
      </c>
      <c r="W516" t="s">
        <v>2288</v>
      </c>
      <c r="X516">
        <v>7</v>
      </c>
      <c r="Y516" t="s">
        <v>3098</v>
      </c>
      <c r="Z516" t="s">
        <v>3966</v>
      </c>
      <c r="AA516">
        <v>1.4802993437555709</v>
      </c>
      <c r="AB516" t="str">
        <f>HYPERLINK("Melting_Curves/meltCurve_P08571_CD14.pdf", "Melting_Curves/meltCurve_P08571_CD14.pdf")</f>
        <v>Melting_Curves/meltCurve_P08571_CD14.pdf</v>
      </c>
    </row>
    <row r="517" spans="1:28" x14ac:dyDescent="0.25">
      <c r="A517" t="s">
        <v>521</v>
      </c>
      <c r="B517">
        <v>0.92982721775210697</v>
      </c>
      <c r="C517">
        <v>3.6025213669976699</v>
      </c>
      <c r="D517">
        <v>2.93504310426255</v>
      </c>
      <c r="E517">
        <v>12.769384824606799</v>
      </c>
      <c r="F517">
        <v>7.5084228118488801</v>
      </c>
      <c r="G517">
        <v>8.7011723494600695</v>
      </c>
      <c r="H517">
        <v>1.9555047831799599</v>
      </c>
      <c r="I517">
        <v>3.2908518743519699</v>
      </c>
      <c r="J517">
        <v>2.15870376467443</v>
      </c>
      <c r="K517">
        <v>6.2145102284170202</v>
      </c>
      <c r="L517">
        <v>1.0000000000000001E-5</v>
      </c>
      <c r="M517">
        <v>30.076471201968499</v>
      </c>
      <c r="Q517">
        <v>1.5</v>
      </c>
      <c r="R517">
        <v>-0.98467931103289896</v>
      </c>
      <c r="S517" t="s">
        <v>1405</v>
      </c>
      <c r="T517" t="s">
        <v>1774</v>
      </c>
      <c r="U517" t="s">
        <v>1774</v>
      </c>
      <c r="V517" t="s">
        <v>1774</v>
      </c>
      <c r="W517" t="s">
        <v>2289</v>
      </c>
      <c r="X517">
        <v>1</v>
      </c>
      <c r="Y517" t="s">
        <v>3099</v>
      </c>
      <c r="Z517" t="s">
        <v>3967</v>
      </c>
      <c r="AA517">
        <v>1.4999999999999569</v>
      </c>
      <c r="AB517" t="str">
        <f>HYPERLINK("Melting_Curves/meltCurve_P08581_3_MET.pdf", "Melting_Curves/meltCurve_P08581_3_MET.pdf")</f>
        <v>Melting_Curves/meltCurve_P08581_3_MET.pdf</v>
      </c>
    </row>
    <row r="518" spans="1:28" x14ac:dyDescent="0.25">
      <c r="A518" t="s">
        <v>522</v>
      </c>
      <c r="B518">
        <v>0.92982721775210697</v>
      </c>
      <c r="C518">
        <v>2.20776320419712</v>
      </c>
      <c r="D518">
        <v>2.3230266412904799</v>
      </c>
      <c r="E518">
        <v>9.3701423796086196</v>
      </c>
      <c r="F518">
        <v>5.6723086875273001</v>
      </c>
      <c r="G518">
        <v>5.1575160106527598</v>
      </c>
      <c r="H518">
        <v>1.1761564308941701</v>
      </c>
      <c r="I518">
        <v>1.98372321437597</v>
      </c>
      <c r="J518">
        <v>1.4705685660077199</v>
      </c>
      <c r="K518">
        <v>4.2381751862818202</v>
      </c>
      <c r="L518">
        <v>10303.282812101899</v>
      </c>
      <c r="M518">
        <v>250</v>
      </c>
      <c r="O518">
        <v>41.210494143044301</v>
      </c>
      <c r="P518">
        <v>0.75830200255714597</v>
      </c>
      <c r="Q518">
        <v>1.5</v>
      </c>
      <c r="R518">
        <v>-0.59160002777933096</v>
      </c>
      <c r="S518" t="s">
        <v>1406</v>
      </c>
      <c r="T518" t="s">
        <v>1774</v>
      </c>
      <c r="U518" t="s">
        <v>1774</v>
      </c>
      <c r="V518" t="s">
        <v>1774</v>
      </c>
      <c r="W518" t="s">
        <v>1957</v>
      </c>
      <c r="X518">
        <v>56</v>
      </c>
      <c r="Y518" t="s">
        <v>2837</v>
      </c>
      <c r="Z518" t="s">
        <v>3968</v>
      </c>
      <c r="AA518">
        <v>1.479743673426692</v>
      </c>
      <c r="AB518" t="str">
        <f>HYPERLINK("Melting_Curves/meltCurve_P08603_CFH.pdf", "Melting_Curves/meltCurve_P08603_CFH.pdf")</f>
        <v>Melting_Curves/meltCurve_P08603_CFH.pdf</v>
      </c>
    </row>
    <row r="519" spans="1:28" x14ac:dyDescent="0.25">
      <c r="A519" t="s">
        <v>523</v>
      </c>
      <c r="B519">
        <v>0.92982721775210697</v>
      </c>
      <c r="C519">
        <v>1.33795749527196</v>
      </c>
      <c r="D519">
        <v>1.1511004814386701</v>
      </c>
      <c r="E519">
        <v>4.41884039174405</v>
      </c>
      <c r="F519">
        <v>3.1324578437517401</v>
      </c>
      <c r="G519">
        <v>2.5844432342484298</v>
      </c>
      <c r="H519">
        <v>0.61552296927351902</v>
      </c>
      <c r="I519">
        <v>1.00673639229375</v>
      </c>
      <c r="J519">
        <v>0.773449903575683</v>
      </c>
      <c r="K519">
        <v>2.0722451441483098</v>
      </c>
      <c r="L519">
        <v>2110.22251967795</v>
      </c>
      <c r="M519">
        <v>49.584422692994202</v>
      </c>
      <c r="O519">
        <v>42.489128715293099</v>
      </c>
      <c r="P519">
        <v>0.14587400059608099</v>
      </c>
      <c r="Q519">
        <v>1.5</v>
      </c>
      <c r="R519">
        <v>-4.0986871843931898E-2</v>
      </c>
      <c r="S519" t="s">
        <v>1407</v>
      </c>
      <c r="T519" t="s">
        <v>1774</v>
      </c>
      <c r="U519" t="s">
        <v>1774</v>
      </c>
      <c r="V519" t="s">
        <v>1774</v>
      </c>
      <c r="W519" t="s">
        <v>2290</v>
      </c>
      <c r="X519">
        <v>13</v>
      </c>
      <c r="Y519" t="s">
        <v>2735</v>
      </c>
      <c r="Z519" t="s">
        <v>3969</v>
      </c>
      <c r="AA519">
        <v>1.455908701332673</v>
      </c>
      <c r="AB519" t="str">
        <f>HYPERLINK("Melting_Curves/meltCurve_P08697_SERPINF2.pdf", "Melting_Curves/meltCurve_P08697_SERPINF2.pdf")</f>
        <v>Melting_Curves/meltCurve_P08697_SERPINF2.pdf</v>
      </c>
    </row>
    <row r="520" spans="1:28" x14ac:dyDescent="0.25">
      <c r="A520" t="s">
        <v>524</v>
      </c>
      <c r="B520">
        <v>0.92982721775210697</v>
      </c>
      <c r="C520">
        <v>1.6325199395597201</v>
      </c>
      <c r="D520">
        <v>1.2927438209381601</v>
      </c>
      <c r="E520">
        <v>4.8725681279240396</v>
      </c>
      <c r="F520">
        <v>2.8010751797690601</v>
      </c>
      <c r="G520">
        <v>2.7419425906888302</v>
      </c>
      <c r="H520">
        <v>1.67094145112426</v>
      </c>
      <c r="I520">
        <v>2.9187373602429401</v>
      </c>
      <c r="J520">
        <v>2.6098075036467399</v>
      </c>
      <c r="K520">
        <v>5.9509853676221596</v>
      </c>
      <c r="L520">
        <v>10338.116826536099</v>
      </c>
      <c r="M520">
        <v>250</v>
      </c>
      <c r="O520">
        <v>41.349821031756001</v>
      </c>
      <c r="P520">
        <v>0.75574692378011799</v>
      </c>
      <c r="Q520">
        <v>1.5</v>
      </c>
      <c r="R520">
        <v>-0.66699019697976203</v>
      </c>
      <c r="S520" t="s">
        <v>1408</v>
      </c>
      <c r="T520" t="s">
        <v>1774</v>
      </c>
      <c r="U520" t="s">
        <v>1774</v>
      </c>
      <c r="V520" t="s">
        <v>1774</v>
      </c>
      <c r="W520" t="s">
        <v>2291</v>
      </c>
      <c r="X520">
        <v>3</v>
      </c>
      <c r="Y520" t="s">
        <v>3100</v>
      </c>
      <c r="Z520" t="s">
        <v>3970</v>
      </c>
      <c r="AA520">
        <v>1.4774220458930309</v>
      </c>
      <c r="AB520" t="str">
        <f>HYPERLINK("Melting_Curves/meltCurve_P08758_ANXA5.pdf", "Melting_Curves/meltCurve_P08758_ANXA5.pdf")</f>
        <v>Melting_Curves/meltCurve_P08758_ANXA5.pdf</v>
      </c>
    </row>
    <row r="521" spans="1:28" x14ac:dyDescent="0.25">
      <c r="A521" t="s">
        <v>525</v>
      </c>
      <c r="B521">
        <v>0.92982721775210697</v>
      </c>
      <c r="C521">
        <v>2.2999667320972099</v>
      </c>
      <c r="D521">
        <v>2.1765901140785</v>
      </c>
      <c r="E521">
        <v>9.2181678736594197</v>
      </c>
      <c r="F521">
        <v>5.7047151494649304</v>
      </c>
      <c r="G521">
        <v>4.8634928690260297</v>
      </c>
      <c r="H521">
        <v>1.1042021067907</v>
      </c>
      <c r="I521">
        <v>1.8619567563683399</v>
      </c>
      <c r="J521">
        <v>1.36823801228275</v>
      </c>
      <c r="K521">
        <v>3.5607465232544202</v>
      </c>
      <c r="L521">
        <v>1640.3708088445201</v>
      </c>
      <c r="M521">
        <v>60.493046967174102</v>
      </c>
      <c r="Q521">
        <v>1.5</v>
      </c>
      <c r="R521">
        <v>-0.52923255945049996</v>
      </c>
      <c r="S521" t="s">
        <v>1409</v>
      </c>
      <c r="T521" t="s">
        <v>1774</v>
      </c>
      <c r="U521" t="s">
        <v>1774</v>
      </c>
      <c r="V521" t="s">
        <v>1774</v>
      </c>
      <c r="W521" t="s">
        <v>2292</v>
      </c>
      <c r="X521">
        <v>12</v>
      </c>
      <c r="Y521" t="s">
        <v>3101</v>
      </c>
      <c r="Z521" t="s">
        <v>3971</v>
      </c>
      <c r="AA521">
        <v>1.4999999999408919</v>
      </c>
      <c r="AB521" t="str">
        <f>HYPERLINK("Melting_Curves/meltCurve_P09172_DBH.pdf", "Melting_Curves/meltCurve_P09172_DBH.pdf")</f>
        <v>Melting_Curves/meltCurve_P09172_DBH.pdf</v>
      </c>
    </row>
    <row r="522" spans="1:28" x14ac:dyDescent="0.25">
      <c r="A522" t="s">
        <v>526</v>
      </c>
      <c r="B522">
        <v>0.92982721775210697</v>
      </c>
      <c r="C522">
        <v>1.0604258369634501</v>
      </c>
      <c r="D522">
        <v>0.80765065101163003</v>
      </c>
      <c r="E522">
        <v>2.3716029504743501</v>
      </c>
      <c r="F522">
        <v>1.5104662280976799</v>
      </c>
      <c r="G522">
        <v>1.2525098944330599</v>
      </c>
      <c r="H522">
        <v>0.56773756231273398</v>
      </c>
      <c r="I522">
        <v>0.95100822070183499</v>
      </c>
      <c r="J522">
        <v>0.70600475316772104</v>
      </c>
      <c r="K522">
        <v>2.1079998733292502</v>
      </c>
      <c r="L522">
        <v>11940.866729966299</v>
      </c>
      <c r="M522">
        <v>250</v>
      </c>
      <c r="O522">
        <v>47.760433133550599</v>
      </c>
      <c r="P522">
        <v>0.46125077789385799</v>
      </c>
      <c r="Q522">
        <v>1.3524724238429999</v>
      </c>
      <c r="R522">
        <v>0.109990527777063</v>
      </c>
      <c r="S522" t="s">
        <v>1410</v>
      </c>
      <c r="T522" t="s">
        <v>1774</v>
      </c>
      <c r="U522" t="s">
        <v>1774</v>
      </c>
      <c r="V522" t="s">
        <v>1774</v>
      </c>
      <c r="W522" t="s">
        <v>2293</v>
      </c>
      <c r="X522">
        <v>7</v>
      </c>
      <c r="Y522" t="s">
        <v>2293</v>
      </c>
      <c r="Z522" t="s">
        <v>3972</v>
      </c>
      <c r="AA522">
        <v>1.2612292780558261</v>
      </c>
      <c r="AB522" t="str">
        <f>HYPERLINK("Melting_Curves/meltCurve_P09486_SPARC.pdf", "Melting_Curves/meltCurve_P09486_SPARC.pdf")</f>
        <v>Melting_Curves/meltCurve_P09486_SPARC.pdf</v>
      </c>
    </row>
    <row r="523" spans="1:28" x14ac:dyDescent="0.25">
      <c r="A523" t="s">
        <v>527</v>
      </c>
      <c r="B523">
        <v>0.92982721775210697</v>
      </c>
      <c r="C523">
        <v>0.86271217222443697</v>
      </c>
      <c r="D523">
        <v>0.48266628847467802</v>
      </c>
      <c r="E523">
        <v>1.2415706644063</v>
      </c>
      <c r="F523">
        <v>0.88525451439537395</v>
      </c>
      <c r="G523">
        <v>0.731218521317899</v>
      </c>
      <c r="H523">
        <v>0.39926240988536299</v>
      </c>
      <c r="I523">
        <v>0.67573543384088297</v>
      </c>
      <c r="J523">
        <v>0.48572397790751698</v>
      </c>
      <c r="K523">
        <v>1.3425623946185901</v>
      </c>
      <c r="L523">
        <v>1686.2775616809599</v>
      </c>
      <c r="M523">
        <v>41.136358090686201</v>
      </c>
      <c r="O523">
        <v>40.895855315676201</v>
      </c>
      <c r="P523">
        <v>-5.39975218955605E-2</v>
      </c>
      <c r="Q523">
        <v>0.78527300887599805</v>
      </c>
      <c r="R523">
        <v>2.19674689655809E-2</v>
      </c>
      <c r="S523" t="s">
        <v>1411</v>
      </c>
      <c r="T523" t="s">
        <v>1774</v>
      </c>
      <c r="U523" t="s">
        <v>1774</v>
      </c>
      <c r="V523" t="s">
        <v>1774</v>
      </c>
      <c r="W523" t="s">
        <v>2294</v>
      </c>
      <c r="X523">
        <v>9</v>
      </c>
      <c r="Y523" t="s">
        <v>2814</v>
      </c>
      <c r="Z523" t="s">
        <v>3973</v>
      </c>
      <c r="AA523">
        <v>0.7949416094690599</v>
      </c>
      <c r="AB523" t="str">
        <f>HYPERLINK("Melting_Curves/meltCurve_P09493_4_TPM1.pdf", "Melting_Curves/meltCurve_P09493_4_TPM1.pdf")</f>
        <v>Melting_Curves/meltCurve_P09493_4_TPM1.pdf</v>
      </c>
    </row>
    <row r="524" spans="1:28" x14ac:dyDescent="0.25">
      <c r="A524" t="s">
        <v>528</v>
      </c>
      <c r="B524">
        <v>0.92982721775210697</v>
      </c>
      <c r="C524">
        <v>1.54190921571007</v>
      </c>
      <c r="D524">
        <v>1.3084765678255501</v>
      </c>
      <c r="E524">
        <v>5.9449294543656599</v>
      </c>
      <c r="F524">
        <v>3.3296457918017999</v>
      </c>
      <c r="G524">
        <v>2.97341642177176</v>
      </c>
      <c r="H524">
        <v>0.74685312095572598</v>
      </c>
      <c r="I524">
        <v>1.12094157421855</v>
      </c>
      <c r="J524">
        <v>0.88913548078039095</v>
      </c>
      <c r="K524">
        <v>2.59890785858402</v>
      </c>
      <c r="L524">
        <v>10361.870972217999</v>
      </c>
      <c r="M524">
        <v>250</v>
      </c>
      <c r="O524">
        <v>41.444832002263901</v>
      </c>
      <c r="P524">
        <v>0.75401440630427496</v>
      </c>
      <c r="Q524">
        <v>1.5</v>
      </c>
      <c r="R524">
        <v>-0.157424274336079</v>
      </c>
      <c r="S524" t="s">
        <v>1412</v>
      </c>
      <c r="T524" t="s">
        <v>1774</v>
      </c>
      <c r="U524" t="s">
        <v>1774</v>
      </c>
      <c r="V524" t="s">
        <v>1774</v>
      </c>
      <c r="W524" t="s">
        <v>2295</v>
      </c>
      <c r="X524">
        <v>1</v>
      </c>
      <c r="Y524" t="s">
        <v>3102</v>
      </c>
      <c r="Z524" t="s">
        <v>3974</v>
      </c>
      <c r="AA524">
        <v>1.475838597918961</v>
      </c>
      <c r="AB524" t="str">
        <f>HYPERLINK("Melting_Curves/meltCurve_P09619_PDGFRB.pdf", "Melting_Curves/meltCurve_P09619_PDGFRB.pdf")</f>
        <v>Melting_Curves/meltCurve_P09619_PDGFRB.pdf</v>
      </c>
    </row>
    <row r="525" spans="1:28" x14ac:dyDescent="0.25">
      <c r="A525" t="s">
        <v>529</v>
      </c>
      <c r="B525">
        <v>0.92982721775210697</v>
      </c>
      <c r="C525">
        <v>4.4298693904962496</v>
      </c>
      <c r="D525">
        <v>3.8584879690198601</v>
      </c>
      <c r="E525">
        <v>11.920415735671501</v>
      </c>
      <c r="F525">
        <v>7.76773172494463</v>
      </c>
      <c r="G525">
        <v>7.2615994424800903</v>
      </c>
      <c r="H525">
        <v>3.0980353941830301</v>
      </c>
      <c r="I525">
        <v>4.3652452700743698</v>
      </c>
      <c r="J525">
        <v>2.3222433699763001</v>
      </c>
      <c r="K525">
        <v>7.4422031975385501</v>
      </c>
      <c r="L525">
        <v>10273.973464524101</v>
      </c>
      <c r="M525">
        <v>250</v>
      </c>
      <c r="O525">
        <v>41.093261855711503</v>
      </c>
      <c r="P525">
        <v>0.76046526847470097</v>
      </c>
      <c r="Q525">
        <v>1.5</v>
      </c>
      <c r="R525">
        <v>-1.55067203693613</v>
      </c>
      <c r="S525" t="s">
        <v>1413</v>
      </c>
      <c r="T525" t="s">
        <v>1774</v>
      </c>
      <c r="U525" t="s">
        <v>1774</v>
      </c>
      <c r="V525" t="s">
        <v>1774</v>
      </c>
      <c r="W525" t="s">
        <v>2296</v>
      </c>
      <c r="X525">
        <v>20</v>
      </c>
      <c r="Y525" t="s">
        <v>2717</v>
      </c>
      <c r="Z525" t="s">
        <v>3975</v>
      </c>
      <c r="AA525">
        <v>1.481696311969362</v>
      </c>
      <c r="AB525" t="str">
        <f>HYPERLINK("Melting_Curves/meltCurve_P09871_C1S.pdf", "Melting_Curves/meltCurve_P09871_C1S.pdf")</f>
        <v>Melting_Curves/meltCurve_P09871_C1S.pdf</v>
      </c>
    </row>
    <row r="526" spans="1:28" x14ac:dyDescent="0.25">
      <c r="A526" t="s">
        <v>530</v>
      </c>
      <c r="B526">
        <v>0.92982721775210697</v>
      </c>
      <c r="C526">
        <v>3.0332518787746898</v>
      </c>
      <c r="D526">
        <v>3.06409898924626</v>
      </c>
      <c r="E526">
        <v>11.040584826620799</v>
      </c>
      <c r="F526">
        <v>10.4059140632479</v>
      </c>
      <c r="G526">
        <v>8.1373007030874795</v>
      </c>
      <c r="H526">
        <v>1.92237124984337</v>
      </c>
      <c r="I526">
        <v>3.0125024088982002</v>
      </c>
      <c r="J526">
        <v>2.1831132299278</v>
      </c>
      <c r="K526">
        <v>6.2985822741793998</v>
      </c>
      <c r="L526">
        <v>9.2430700013860695E-2</v>
      </c>
      <c r="M526">
        <v>14.8812373440174</v>
      </c>
      <c r="Q526">
        <v>1.5</v>
      </c>
      <c r="R526">
        <v>-0.99928762532095705</v>
      </c>
      <c r="S526" t="s">
        <v>1414</v>
      </c>
      <c r="T526" t="s">
        <v>1774</v>
      </c>
      <c r="U526" t="s">
        <v>1774</v>
      </c>
      <c r="V526" t="s">
        <v>1774</v>
      </c>
      <c r="W526" t="s">
        <v>2297</v>
      </c>
      <c r="X526">
        <v>73</v>
      </c>
      <c r="Y526" t="s">
        <v>2670</v>
      </c>
      <c r="Z526" t="s">
        <v>3976</v>
      </c>
      <c r="AA526">
        <v>1.4999998274641231</v>
      </c>
      <c r="AB526" t="str">
        <f>HYPERLINK("Melting_Curves/meltCurve_P0C0L4_C4A.pdf", "Melting_Curves/meltCurve_P0C0L4_C4A.pdf")</f>
        <v>Melting_Curves/meltCurve_P0C0L4_C4A.pdf</v>
      </c>
    </row>
    <row r="527" spans="1:28" x14ac:dyDescent="0.25">
      <c r="A527" t="s">
        <v>531</v>
      </c>
      <c r="B527">
        <v>0.92982721775210697</v>
      </c>
      <c r="C527">
        <v>1.7232877370733399</v>
      </c>
      <c r="D527">
        <v>1.4052642016180801</v>
      </c>
      <c r="E527">
        <v>5.0864816942807103</v>
      </c>
      <c r="F527">
        <v>3.1757011997041902</v>
      </c>
      <c r="G527">
        <v>2.57527200222273</v>
      </c>
      <c r="H527">
        <v>0.60578430647971404</v>
      </c>
      <c r="I527">
        <v>0.93790809462446501</v>
      </c>
      <c r="J527">
        <v>0.71858563503541495</v>
      </c>
      <c r="K527">
        <v>1.86226502719378</v>
      </c>
      <c r="L527">
        <v>10327.3349468743</v>
      </c>
      <c r="M527">
        <v>250</v>
      </c>
      <c r="O527">
        <v>41.306690970324503</v>
      </c>
      <c r="P527">
        <v>0.75653593376360795</v>
      </c>
      <c r="Q527">
        <v>1.5</v>
      </c>
      <c r="R527">
        <v>-7.4272777044270599E-2</v>
      </c>
      <c r="S527" t="s">
        <v>1415</v>
      </c>
      <c r="T527" t="s">
        <v>1774</v>
      </c>
      <c r="U527" t="s">
        <v>1774</v>
      </c>
      <c r="V527" t="s">
        <v>1774</v>
      </c>
      <c r="W527" t="s">
        <v>2298</v>
      </c>
      <c r="X527">
        <v>9</v>
      </c>
      <c r="Y527" t="s">
        <v>3103</v>
      </c>
      <c r="Z527" t="s">
        <v>3977</v>
      </c>
      <c r="AA527">
        <v>1.478140706121404</v>
      </c>
      <c r="AB527" t="str">
        <f>HYPERLINK("Melting_Curves/meltCurve_P0CG05_IGLC2.pdf", "Melting_Curves/meltCurve_P0CG05_IGLC2.pdf")</f>
        <v>Melting_Curves/meltCurve_P0CG05_IGLC2.pdf</v>
      </c>
    </row>
    <row r="528" spans="1:28" x14ac:dyDescent="0.25">
      <c r="A528" t="s">
        <v>532</v>
      </c>
      <c r="B528">
        <v>0.92982721775210697</v>
      </c>
      <c r="C528">
        <v>0.91909354480904704</v>
      </c>
      <c r="D528">
        <v>0.60584895055229704</v>
      </c>
      <c r="E528">
        <v>2.0404019363827302</v>
      </c>
      <c r="F528">
        <v>1.4291587434652799</v>
      </c>
      <c r="G528">
        <v>1.2867018273542601</v>
      </c>
      <c r="H528">
        <v>0.28807105333982203</v>
      </c>
      <c r="I528">
        <v>0.49322998473043</v>
      </c>
      <c r="J528">
        <v>0.36611136859092303</v>
      </c>
      <c r="K528">
        <v>1.03591670040791</v>
      </c>
      <c r="L528">
        <v>3445.7597246039099</v>
      </c>
      <c r="M528">
        <v>58.414690786769597</v>
      </c>
      <c r="O528">
        <v>58.918895112187002</v>
      </c>
      <c r="P528">
        <v>-0.10968362632931999</v>
      </c>
      <c r="Q528">
        <v>0.55747886446373396</v>
      </c>
      <c r="R528">
        <v>0.27261045339857198</v>
      </c>
      <c r="S528" t="s">
        <v>1416</v>
      </c>
      <c r="T528" t="s">
        <v>1774</v>
      </c>
      <c r="U528" t="s">
        <v>1774</v>
      </c>
      <c r="V528" t="s">
        <v>1774</v>
      </c>
      <c r="W528" t="s">
        <v>2299</v>
      </c>
      <c r="X528">
        <v>6</v>
      </c>
      <c r="Y528" t="s">
        <v>3104</v>
      </c>
      <c r="Z528" t="s">
        <v>3978</v>
      </c>
      <c r="AA528">
        <v>0.83840380658577884</v>
      </c>
      <c r="AB528" t="str">
        <f>HYPERLINK("Melting_Curves/meltCurve_P0DJI8_SAA1.pdf", "Melting_Curves/meltCurve_P0DJI8_SAA1.pdf")</f>
        <v>Melting_Curves/meltCurve_P0DJI8_SAA1.pdf</v>
      </c>
    </row>
    <row r="529" spans="1:28" x14ac:dyDescent="0.25">
      <c r="A529" t="s">
        <v>533</v>
      </c>
      <c r="B529">
        <v>0.92982721775210697</v>
      </c>
      <c r="C529">
        <v>0.69861647147094597</v>
      </c>
      <c r="D529">
        <v>0.48693071181578601</v>
      </c>
      <c r="E529">
        <v>1.28803771227942</v>
      </c>
      <c r="F529">
        <v>1.11653496782367</v>
      </c>
      <c r="G529">
        <v>0.826784229789294</v>
      </c>
      <c r="H529">
        <v>0.194109110246872</v>
      </c>
      <c r="I529">
        <v>0.27823412918070001</v>
      </c>
      <c r="J529">
        <v>0.238334622302036</v>
      </c>
      <c r="K529">
        <v>0.60540837480301302</v>
      </c>
      <c r="L529">
        <v>14310.168308696901</v>
      </c>
      <c r="M529">
        <v>250</v>
      </c>
      <c r="N529">
        <v>57.487409704751101</v>
      </c>
      <c r="O529">
        <v>57.237010275807997</v>
      </c>
      <c r="P529">
        <v>-0.73267547903791097</v>
      </c>
      <c r="Q529">
        <v>0.32902153878146001</v>
      </c>
      <c r="R529">
        <v>0.56112001355642904</v>
      </c>
      <c r="S529" t="s">
        <v>1417</v>
      </c>
      <c r="T529" t="s">
        <v>1774</v>
      </c>
      <c r="U529" t="s">
        <v>1774</v>
      </c>
      <c r="V529" t="s">
        <v>1774</v>
      </c>
      <c r="W529" t="s">
        <v>2300</v>
      </c>
      <c r="X529">
        <v>4</v>
      </c>
      <c r="Y529" t="s">
        <v>3105</v>
      </c>
      <c r="Z529" t="s">
        <v>3979</v>
      </c>
      <c r="AA529">
        <v>0.71469295617130035</v>
      </c>
      <c r="AB529" t="str">
        <f>HYPERLINK("Melting_Curves/meltCurve_P0DJI9_SAA2.pdf", "Melting_Curves/meltCurve_P0DJI9_SAA2.pdf")</f>
        <v>Melting_Curves/meltCurve_P0DJI9_SAA2.pdf</v>
      </c>
    </row>
    <row r="530" spans="1:28" x14ac:dyDescent="0.25">
      <c r="A530" t="s">
        <v>534</v>
      </c>
      <c r="B530">
        <v>0.92982721775210697</v>
      </c>
      <c r="C530">
        <v>0.51479141487949598</v>
      </c>
      <c r="D530">
        <v>0.24629394804465399</v>
      </c>
      <c r="E530">
        <v>0.406528684901311</v>
      </c>
      <c r="F530">
        <v>0.356963074181048</v>
      </c>
      <c r="G530">
        <v>0.29989341971434502</v>
      </c>
      <c r="H530">
        <v>0.163649727996177</v>
      </c>
      <c r="I530">
        <v>0.22945158468900501</v>
      </c>
      <c r="J530">
        <v>0.17199901446149701</v>
      </c>
      <c r="K530">
        <v>0.58757858160245402</v>
      </c>
      <c r="L530">
        <v>1982.7134532523601</v>
      </c>
      <c r="M530">
        <v>47.142453557755204</v>
      </c>
      <c r="N530">
        <v>42.925774207954703</v>
      </c>
      <c r="O530">
        <v>41.982446687575802</v>
      </c>
      <c r="P530">
        <v>-0.19447986350069199</v>
      </c>
      <c r="Q530">
        <v>0.30722895449659299</v>
      </c>
      <c r="R530">
        <v>0.71742398523631401</v>
      </c>
      <c r="S530" t="s">
        <v>1418</v>
      </c>
      <c r="T530" t="s">
        <v>1774</v>
      </c>
      <c r="U530" t="s">
        <v>1774</v>
      </c>
      <c r="V530" t="s">
        <v>1774</v>
      </c>
      <c r="W530" t="s">
        <v>2301</v>
      </c>
      <c r="X530">
        <v>2</v>
      </c>
      <c r="Y530" t="s">
        <v>3106</v>
      </c>
      <c r="Z530" t="s">
        <v>3980</v>
      </c>
      <c r="AA530">
        <v>0.35771583591663531</v>
      </c>
      <c r="AB530" t="str">
        <f>HYPERLINK("Melting_Curves/meltCurve_P10124_SRGN.pdf", "Melting_Curves/meltCurve_P10124_SRGN.pdf")</f>
        <v>Melting_Curves/meltCurve_P10124_SRGN.pdf</v>
      </c>
    </row>
    <row r="531" spans="1:28" x14ac:dyDescent="0.25">
      <c r="A531" t="s">
        <v>535</v>
      </c>
      <c r="B531">
        <v>0.92982721775210697</v>
      </c>
      <c r="C531">
        <v>1.1036205452793799</v>
      </c>
      <c r="D531">
        <v>0.85580687505419295</v>
      </c>
      <c r="E531">
        <v>4.0850056825415404</v>
      </c>
      <c r="F531">
        <v>1.84824644924935</v>
      </c>
      <c r="G531">
        <v>2.4509765468007298</v>
      </c>
      <c r="H531">
        <v>0.347830410310427</v>
      </c>
      <c r="I531">
        <v>0.72390223656712205</v>
      </c>
      <c r="J531">
        <v>0.68362749902786502</v>
      </c>
      <c r="K531">
        <v>1.6480082608693201</v>
      </c>
      <c r="L531">
        <v>11911.3257902843</v>
      </c>
      <c r="M531">
        <v>250</v>
      </c>
      <c r="O531">
        <v>47.642254166469399</v>
      </c>
      <c r="P531">
        <v>0.65593034116378202</v>
      </c>
      <c r="Q531">
        <v>1.5</v>
      </c>
      <c r="R531">
        <v>7.5829535772193105E-2</v>
      </c>
      <c r="S531" t="s">
        <v>1419</v>
      </c>
      <c r="T531" t="s">
        <v>1774</v>
      </c>
      <c r="U531" t="s">
        <v>1774</v>
      </c>
      <c r="V531" t="s">
        <v>1774</v>
      </c>
      <c r="W531" t="s">
        <v>2302</v>
      </c>
      <c r="X531">
        <v>5</v>
      </c>
      <c r="Y531" t="s">
        <v>3107</v>
      </c>
      <c r="Z531" t="s">
        <v>3981</v>
      </c>
      <c r="AA531">
        <v>1.37253647226495</v>
      </c>
      <c r="AB531" t="str">
        <f>HYPERLINK("Melting_Curves/meltCurve_P10451_5_SPP1.pdf", "Melting_Curves/meltCurve_P10451_5_SPP1.pdf")</f>
        <v>Melting_Curves/meltCurve_P10451_5_SPP1.pdf</v>
      </c>
    </row>
    <row r="532" spans="1:28" x14ac:dyDescent="0.25">
      <c r="A532" t="s">
        <v>536</v>
      </c>
      <c r="B532">
        <v>0.92982721775210697</v>
      </c>
      <c r="C532">
        <v>1.24708137489392</v>
      </c>
      <c r="D532">
        <v>0.90047811160944402</v>
      </c>
      <c r="E532">
        <v>3.6708466459284002</v>
      </c>
      <c r="F532">
        <v>2.24879595103882</v>
      </c>
      <c r="G532">
        <v>2.2620676002526001</v>
      </c>
      <c r="H532">
        <v>0.54055482156687595</v>
      </c>
      <c r="I532">
        <v>0.85493360212384595</v>
      </c>
      <c r="J532">
        <v>0.737409917453694</v>
      </c>
      <c r="K532">
        <v>1.9906089879059601</v>
      </c>
      <c r="L532">
        <v>11907.3234948769</v>
      </c>
      <c r="M532">
        <v>250</v>
      </c>
      <c r="O532">
        <v>47.626246040473298</v>
      </c>
      <c r="P532">
        <v>0.65615081279144405</v>
      </c>
      <c r="Q532">
        <v>1.5</v>
      </c>
      <c r="R532">
        <v>7.5221600943415304E-2</v>
      </c>
      <c r="S532" t="s">
        <v>1420</v>
      </c>
      <c r="T532" t="s">
        <v>1774</v>
      </c>
      <c r="U532" t="s">
        <v>1774</v>
      </c>
      <c r="V532" t="s">
        <v>1774</v>
      </c>
      <c r="W532" t="s">
        <v>2303</v>
      </c>
      <c r="X532">
        <v>3</v>
      </c>
      <c r="Y532" t="s">
        <v>3108</v>
      </c>
      <c r="Z532" t="s">
        <v>3982</v>
      </c>
      <c r="AA532">
        <v>1.3728033060067091</v>
      </c>
      <c r="AB532" t="str">
        <f>HYPERLINK("Melting_Curves/meltCurve_P10599_TXN.pdf", "Melting_Curves/meltCurve_P10599_TXN.pdf")</f>
        <v>Melting_Curves/meltCurve_P10599_TXN.pdf</v>
      </c>
    </row>
    <row r="533" spans="1:28" x14ac:dyDescent="0.25">
      <c r="A533" t="s">
        <v>537</v>
      </c>
      <c r="B533">
        <v>0.92982721775210697</v>
      </c>
      <c r="C533">
        <v>2.9617633081586598</v>
      </c>
      <c r="D533">
        <v>2.5876057617706398</v>
      </c>
      <c r="E533">
        <v>11.0228619889039</v>
      </c>
      <c r="F533">
        <v>11.831073249398701</v>
      </c>
      <c r="G533">
        <v>10.808213510682</v>
      </c>
      <c r="H533">
        <v>2.7638173805660702</v>
      </c>
      <c r="I533">
        <v>4.4601264497967898</v>
      </c>
      <c r="J533">
        <v>3.1866120709182901</v>
      </c>
      <c r="K533">
        <v>9.2473992898796809</v>
      </c>
      <c r="S533" t="s">
        <v>1421</v>
      </c>
      <c r="T533" t="s">
        <v>1774</v>
      </c>
      <c r="U533" t="s">
        <v>1775</v>
      </c>
      <c r="V533" t="s">
        <v>1774</v>
      </c>
      <c r="W533" t="s">
        <v>2304</v>
      </c>
      <c r="X533">
        <v>23</v>
      </c>
      <c r="Y533" t="s">
        <v>3109</v>
      </c>
      <c r="Z533" t="s">
        <v>3983</v>
      </c>
      <c r="AB533" t="str">
        <f>HYPERLINK("Melting_Curves/meltCurve_P10643_C7.pdf", "Melting_Curves/meltCurve_P10643_C7.pdf")</f>
        <v>Melting_Curves/meltCurve_P10643_C7.pdf</v>
      </c>
    </row>
    <row r="534" spans="1:28" x14ac:dyDescent="0.25">
      <c r="A534" t="s">
        <v>538</v>
      </c>
      <c r="B534">
        <v>0.92982721775210697</v>
      </c>
      <c r="C534">
        <v>1.15184898314808</v>
      </c>
      <c r="D534">
        <v>0.822829561009363</v>
      </c>
      <c r="E534">
        <v>2.2801321678575599</v>
      </c>
      <c r="F534">
        <v>1.4889951561646699</v>
      </c>
      <c r="G534">
        <v>1.1034320938087601</v>
      </c>
      <c r="H534">
        <v>0.70732879460429898</v>
      </c>
      <c r="I534">
        <v>1.2407779093038001</v>
      </c>
      <c r="J534">
        <v>0.83676643295928199</v>
      </c>
      <c r="K534">
        <v>2.5032295723821498</v>
      </c>
      <c r="L534">
        <v>11942.462018681301</v>
      </c>
      <c r="M534">
        <v>250</v>
      </c>
      <c r="O534">
        <v>47.766791218846599</v>
      </c>
      <c r="P534">
        <v>0.590787941073041</v>
      </c>
      <c r="Q534">
        <v>1.4515207063222699</v>
      </c>
      <c r="R534">
        <v>0.14180114444695799</v>
      </c>
      <c r="S534" t="s">
        <v>1422</v>
      </c>
      <c r="T534" t="s">
        <v>1774</v>
      </c>
      <c r="U534" t="s">
        <v>1774</v>
      </c>
      <c r="V534" t="s">
        <v>1774</v>
      </c>
      <c r="W534" t="s">
        <v>2305</v>
      </c>
      <c r="X534">
        <v>4</v>
      </c>
      <c r="Y534" t="s">
        <v>3110</v>
      </c>
      <c r="Z534" t="s">
        <v>3984</v>
      </c>
      <c r="AA534">
        <v>1.334541276573161</v>
      </c>
      <c r="AB534" t="str">
        <f>HYPERLINK("Melting_Curves/meltCurve_P10720_PF4V1.pdf", "Melting_Curves/meltCurve_P10720_PF4V1.pdf")</f>
        <v>Melting_Curves/meltCurve_P10720_PF4V1.pdf</v>
      </c>
    </row>
    <row r="535" spans="1:28" x14ac:dyDescent="0.25">
      <c r="A535" t="s">
        <v>539</v>
      </c>
      <c r="B535">
        <v>0.92982721775210697</v>
      </c>
      <c r="C535">
        <v>1.0165822046112301</v>
      </c>
      <c r="D535">
        <v>0.71582346685022302</v>
      </c>
      <c r="E535">
        <v>2.3872881288965702</v>
      </c>
      <c r="F535">
        <v>1.72232253277445</v>
      </c>
      <c r="G535">
        <v>1.4062000402914001</v>
      </c>
      <c r="H535">
        <v>0.35084231241918701</v>
      </c>
      <c r="I535">
        <v>0.61308610389551099</v>
      </c>
      <c r="J535">
        <v>0.41622098468746599</v>
      </c>
      <c r="K535">
        <v>1.1539193246913899</v>
      </c>
      <c r="L535">
        <v>3236.5782480070802</v>
      </c>
      <c r="M535">
        <v>54.748905846906197</v>
      </c>
      <c r="O535">
        <v>59.038055023413897</v>
      </c>
      <c r="P535">
        <v>-8.3227473363417306E-2</v>
      </c>
      <c r="Q535">
        <v>0.64100945171926904</v>
      </c>
      <c r="R535">
        <v>0.115502158937288</v>
      </c>
      <c r="S535" t="s">
        <v>1423</v>
      </c>
      <c r="T535" t="s">
        <v>1774</v>
      </c>
      <c r="U535" t="s">
        <v>1774</v>
      </c>
      <c r="V535" t="s">
        <v>1774</v>
      </c>
      <c r="W535" t="s">
        <v>2306</v>
      </c>
      <c r="X535">
        <v>1</v>
      </c>
      <c r="Y535" t="s">
        <v>3111</v>
      </c>
      <c r="Z535" t="s">
        <v>3985</v>
      </c>
      <c r="AA535">
        <v>0.87054362643405625</v>
      </c>
      <c r="AB535" t="str">
        <f>HYPERLINK("Melting_Curves/meltCurve_P10721_3_KIT.pdf", "Melting_Curves/meltCurve_P10721_3_KIT.pdf")</f>
        <v>Melting_Curves/meltCurve_P10721_3_KIT.pdf</v>
      </c>
    </row>
    <row r="536" spans="1:28" x14ac:dyDescent="0.25">
      <c r="A536" t="s">
        <v>540</v>
      </c>
      <c r="B536">
        <v>0.92982721775210697</v>
      </c>
      <c r="C536">
        <v>1.45391371023712</v>
      </c>
      <c r="D536">
        <v>0.89005836613275602</v>
      </c>
      <c r="E536">
        <v>2.8665607485907798</v>
      </c>
      <c r="F536">
        <v>1.1676534965504199</v>
      </c>
      <c r="G536">
        <v>1.6282497593143499</v>
      </c>
      <c r="H536">
        <v>1.1646181861331</v>
      </c>
      <c r="I536">
        <v>2.4884483574757099</v>
      </c>
      <c r="J536">
        <v>2.1380641596460799</v>
      </c>
      <c r="K536">
        <v>4.6196808863146304</v>
      </c>
      <c r="L536">
        <v>1207.6437486330501</v>
      </c>
      <c r="M536">
        <v>28.124562871705901</v>
      </c>
      <c r="O536">
        <v>42.723795190259104</v>
      </c>
      <c r="P536">
        <v>8.2286719036865894E-2</v>
      </c>
      <c r="Q536">
        <v>1.5</v>
      </c>
      <c r="R536">
        <v>-0.13034567241901199</v>
      </c>
      <c r="S536" t="s">
        <v>1424</v>
      </c>
      <c r="T536" t="s">
        <v>1774</v>
      </c>
      <c r="U536" t="s">
        <v>1774</v>
      </c>
      <c r="V536" t="s">
        <v>1774</v>
      </c>
      <c r="W536" t="s">
        <v>2307</v>
      </c>
      <c r="X536">
        <v>1</v>
      </c>
      <c r="Y536" t="s">
        <v>3112</v>
      </c>
      <c r="Z536" t="s">
        <v>3986</v>
      </c>
      <c r="AA536">
        <v>1.4455164704028121</v>
      </c>
      <c r="AB536" t="str">
        <f>HYPERLINK("Melting_Curves/meltCurve_P10809_HSPD1.pdf", "Melting_Curves/meltCurve_P10809_HSPD1.pdf")</f>
        <v>Melting_Curves/meltCurve_P10809_HSPD1.pdf</v>
      </c>
    </row>
    <row r="537" spans="1:28" x14ac:dyDescent="0.25">
      <c r="A537" t="s">
        <v>541</v>
      </c>
      <c r="B537">
        <v>0.92982721775210697</v>
      </c>
      <c r="C537">
        <v>1.52220270676523</v>
      </c>
      <c r="D537">
        <v>1.2168201976610999</v>
      </c>
      <c r="E537">
        <v>4.2324733912777797</v>
      </c>
      <c r="F537">
        <v>2.3919411150858698</v>
      </c>
      <c r="G537">
        <v>1.9710530940589099</v>
      </c>
      <c r="H537">
        <v>0.60971158797418301</v>
      </c>
      <c r="I537">
        <v>1.17156827779561</v>
      </c>
      <c r="J537">
        <v>0.92014908558906205</v>
      </c>
      <c r="K537">
        <v>2.4799253025262802</v>
      </c>
      <c r="L537">
        <v>10374.954306052699</v>
      </c>
      <c r="M537">
        <v>250</v>
      </c>
      <c r="O537">
        <v>41.497162474213603</v>
      </c>
      <c r="P537">
        <v>0.75306355659912905</v>
      </c>
      <c r="Q537">
        <v>1.5</v>
      </c>
      <c r="R537">
        <v>-2.6502496146814301E-2</v>
      </c>
      <c r="S537" t="s">
        <v>1425</v>
      </c>
      <c r="T537" t="s">
        <v>1774</v>
      </c>
      <c r="U537" t="s">
        <v>1774</v>
      </c>
      <c r="V537" t="s">
        <v>1774</v>
      </c>
      <c r="W537" t="s">
        <v>2308</v>
      </c>
      <c r="X537">
        <v>15</v>
      </c>
      <c r="Y537" t="s">
        <v>3113</v>
      </c>
      <c r="Z537" t="s">
        <v>3987</v>
      </c>
      <c r="AA537">
        <v>1.4749664139126379</v>
      </c>
      <c r="AB537" t="str">
        <f>HYPERLINK("Melting_Curves/meltCurve_P10909_4_CLU.pdf", "Melting_Curves/meltCurve_P10909_4_CLU.pdf")</f>
        <v>Melting_Curves/meltCurve_P10909_4_CLU.pdf</v>
      </c>
    </row>
    <row r="538" spans="1:28" x14ac:dyDescent="0.25">
      <c r="A538" t="s">
        <v>542</v>
      </c>
      <c r="B538">
        <v>0.92982721775210697</v>
      </c>
      <c r="C538">
        <v>2.2344253695281799</v>
      </c>
      <c r="D538">
        <v>1.9682566403973001</v>
      </c>
      <c r="E538">
        <v>7.65512047534739</v>
      </c>
      <c r="F538">
        <v>5.0290309248454301</v>
      </c>
      <c r="G538">
        <v>4.7501434347686002</v>
      </c>
      <c r="H538">
        <v>2.4808787683876798</v>
      </c>
      <c r="I538">
        <v>4.5210965357918704</v>
      </c>
      <c r="J538">
        <v>3.30889840741896</v>
      </c>
      <c r="K538">
        <v>9.4268120996468596</v>
      </c>
      <c r="S538" t="s">
        <v>1426</v>
      </c>
      <c r="T538" t="s">
        <v>1774</v>
      </c>
      <c r="U538" t="s">
        <v>1775</v>
      </c>
      <c r="V538" t="s">
        <v>1774</v>
      </c>
      <c r="W538" t="s">
        <v>2309</v>
      </c>
      <c r="X538">
        <v>13</v>
      </c>
      <c r="Y538" t="s">
        <v>3114</v>
      </c>
      <c r="Z538" t="s">
        <v>3988</v>
      </c>
      <c r="AB538" t="str">
        <f>HYPERLINK("Melting_Curves/meltCurve_P11021_HSPA5.pdf", "Melting_Curves/meltCurve_P11021_HSPA5.pdf")</f>
        <v>Melting_Curves/meltCurve_P11021_HSPA5.pdf</v>
      </c>
    </row>
    <row r="539" spans="1:28" x14ac:dyDescent="0.25">
      <c r="A539" t="s">
        <v>543</v>
      </c>
      <c r="B539">
        <v>0.92982721775210697</v>
      </c>
      <c r="C539">
        <v>2.3304525815949799</v>
      </c>
      <c r="D539">
        <v>1.9312736196445</v>
      </c>
      <c r="E539">
        <v>6.5615034529807597</v>
      </c>
      <c r="F539">
        <v>3.80560447272837</v>
      </c>
      <c r="G539">
        <v>3.5199593660986501</v>
      </c>
      <c r="H539">
        <v>2.3210286473745598</v>
      </c>
      <c r="I539">
        <v>4.3748602774872101</v>
      </c>
      <c r="J539">
        <v>3.0890236048019402</v>
      </c>
      <c r="K539">
        <v>9.2288592019857099</v>
      </c>
      <c r="L539">
        <v>1.0000000000000001E-5</v>
      </c>
      <c r="M539">
        <v>37.577284962359201</v>
      </c>
      <c r="Q539">
        <v>1.5</v>
      </c>
      <c r="R539">
        <v>-0.98589243557633299</v>
      </c>
      <c r="S539" t="s">
        <v>1427</v>
      </c>
      <c r="T539" t="s">
        <v>1774</v>
      </c>
      <c r="U539" t="s">
        <v>1774</v>
      </c>
      <c r="V539" t="s">
        <v>1774</v>
      </c>
      <c r="W539" t="s">
        <v>2310</v>
      </c>
      <c r="X539">
        <v>12</v>
      </c>
      <c r="Y539" t="s">
        <v>3115</v>
      </c>
      <c r="Z539" t="s">
        <v>3989</v>
      </c>
      <c r="AA539">
        <v>1.5</v>
      </c>
      <c r="AB539" t="str">
        <f>HYPERLINK("Melting_Curves/meltCurve_P11142_HSPA8.pdf", "Melting_Curves/meltCurve_P11142_HSPA8.pdf")</f>
        <v>Melting_Curves/meltCurve_P11142_HSPA8.pdf</v>
      </c>
    </row>
    <row r="540" spans="1:28" x14ac:dyDescent="0.25">
      <c r="A540" t="s">
        <v>544</v>
      </c>
      <c r="B540">
        <v>0.92982721775210697</v>
      </c>
      <c r="C540">
        <v>0.74063373590086601</v>
      </c>
      <c r="D540">
        <v>0.45288727247487098</v>
      </c>
      <c r="E540">
        <v>1.34272100688547</v>
      </c>
      <c r="F540">
        <v>0.81187955425744995</v>
      </c>
      <c r="G540">
        <v>0.66257297494352296</v>
      </c>
      <c r="H540">
        <v>0.52891888051967295</v>
      </c>
      <c r="I540">
        <v>0.98625618251069402</v>
      </c>
      <c r="J540">
        <v>0.74325421670376102</v>
      </c>
      <c r="K540">
        <v>1.9941143671020101</v>
      </c>
      <c r="L540">
        <v>7563.6347354994896</v>
      </c>
      <c r="M540">
        <v>110.773568218946</v>
      </c>
      <c r="O540">
        <v>68.257895740682798</v>
      </c>
      <c r="P540">
        <v>0.20285853644974899</v>
      </c>
      <c r="Q540">
        <v>1.5</v>
      </c>
      <c r="R540">
        <v>0.33365194350879701</v>
      </c>
      <c r="S540" t="s">
        <v>1428</v>
      </c>
      <c r="T540" t="s">
        <v>1774</v>
      </c>
      <c r="U540" t="s">
        <v>1774</v>
      </c>
      <c r="V540" t="s">
        <v>1774</v>
      </c>
      <c r="W540" t="s">
        <v>2311</v>
      </c>
      <c r="X540">
        <v>4</v>
      </c>
      <c r="Y540" t="s">
        <v>3116</v>
      </c>
      <c r="Z540" t="s">
        <v>3990</v>
      </c>
      <c r="AA540">
        <v>1.0290599207239119</v>
      </c>
      <c r="AB540" t="str">
        <f>HYPERLINK("Melting_Curves/meltCurve_P11169_SLC2A3.pdf", "Melting_Curves/meltCurve_P11169_SLC2A3.pdf")</f>
        <v>Melting_Curves/meltCurve_P11169_SLC2A3.pdf</v>
      </c>
    </row>
    <row r="541" spans="1:28" x14ac:dyDescent="0.25">
      <c r="A541" t="s">
        <v>545</v>
      </c>
      <c r="B541">
        <v>0.92982721775210697</v>
      </c>
      <c r="C541">
        <v>2.0415338015464499</v>
      </c>
      <c r="D541">
        <v>1.4982186506839701</v>
      </c>
      <c r="E541">
        <v>5.2477460604528998</v>
      </c>
      <c r="F541">
        <v>3.1029169074006502</v>
      </c>
      <c r="G541">
        <v>3.38853454866666</v>
      </c>
      <c r="H541">
        <v>2.39281537081296</v>
      </c>
      <c r="I541">
        <v>6.0600911979599301</v>
      </c>
      <c r="J541">
        <v>2.5416917197509701</v>
      </c>
      <c r="K541">
        <v>11.595224019401099</v>
      </c>
      <c r="L541">
        <v>1.0000000000000001E-5</v>
      </c>
      <c r="M541">
        <v>40.561937615996897</v>
      </c>
      <c r="Q541">
        <v>1.5</v>
      </c>
      <c r="R541">
        <v>-0.63814735482941498</v>
      </c>
      <c r="S541" t="s">
        <v>1429</v>
      </c>
      <c r="T541" t="s">
        <v>1774</v>
      </c>
      <c r="U541" t="s">
        <v>1774</v>
      </c>
      <c r="V541" t="s">
        <v>1774</v>
      </c>
      <c r="W541" t="s">
        <v>2312</v>
      </c>
      <c r="X541">
        <v>3</v>
      </c>
      <c r="Y541" t="s">
        <v>3117</v>
      </c>
      <c r="Z541" t="s">
        <v>3991</v>
      </c>
      <c r="AA541">
        <v>1.5</v>
      </c>
      <c r="AB541" t="str">
        <f>HYPERLINK("Melting_Curves/meltCurve_P11216_PYGB.pdf", "Melting_Curves/meltCurve_P11216_PYGB.pdf")</f>
        <v>Melting_Curves/meltCurve_P11216_PYGB.pdf</v>
      </c>
    </row>
    <row r="542" spans="1:28" x14ac:dyDescent="0.25">
      <c r="A542" t="s">
        <v>546</v>
      </c>
      <c r="B542">
        <v>0.92982721775210697</v>
      </c>
      <c r="C542">
        <v>1.29675907336209</v>
      </c>
      <c r="D542">
        <v>1.1291733086894</v>
      </c>
      <c r="E542">
        <v>3.9564684755097002</v>
      </c>
      <c r="F542">
        <v>2.4798607753956299</v>
      </c>
      <c r="G542">
        <v>2.1157990557035098</v>
      </c>
      <c r="H542">
        <v>0.652981814691865</v>
      </c>
      <c r="I542">
        <v>1.0846553240475201</v>
      </c>
      <c r="J542">
        <v>0.77305042556505699</v>
      </c>
      <c r="K542">
        <v>2.1865123464863401</v>
      </c>
      <c r="L542">
        <v>1798.03434575252</v>
      </c>
      <c r="M542">
        <v>41.770719697926602</v>
      </c>
      <c r="O542">
        <v>42.9470251660629</v>
      </c>
      <c r="P542">
        <v>0.12157651353214299</v>
      </c>
      <c r="Q542">
        <v>1.5</v>
      </c>
      <c r="R542">
        <v>1.17206675656156E-2</v>
      </c>
      <c r="S542" t="s">
        <v>1430</v>
      </c>
      <c r="T542" t="s">
        <v>1774</v>
      </c>
      <c r="U542" t="s">
        <v>1774</v>
      </c>
      <c r="V542" t="s">
        <v>1774</v>
      </c>
      <c r="W542" t="s">
        <v>2313</v>
      </c>
      <c r="X542">
        <v>6</v>
      </c>
      <c r="Y542" t="s">
        <v>3118</v>
      </c>
      <c r="Z542" t="s">
        <v>3992</v>
      </c>
      <c r="AA542">
        <v>1.4473021835300801</v>
      </c>
      <c r="AB542" t="str">
        <f>HYPERLINK("Melting_Curves/meltCurve_P11226_MBL2.pdf", "Melting_Curves/meltCurve_P11226_MBL2.pdf")</f>
        <v>Melting_Curves/meltCurve_P11226_MBL2.pdf</v>
      </c>
    </row>
    <row r="543" spans="1:28" x14ac:dyDescent="0.25">
      <c r="A543" t="s">
        <v>547</v>
      </c>
      <c r="B543">
        <v>0.92982721775210697</v>
      </c>
      <c r="C543">
        <v>1.2865997317303199</v>
      </c>
      <c r="D543">
        <v>0.88983313326081803</v>
      </c>
      <c r="E543">
        <v>2.4258962162204498</v>
      </c>
      <c r="F543">
        <v>1.6380875712404399</v>
      </c>
      <c r="G543">
        <v>1.3479022174242801</v>
      </c>
      <c r="H543">
        <v>0.282356690697255</v>
      </c>
      <c r="I543">
        <v>0.56335578856322499</v>
      </c>
      <c r="J543">
        <v>0.44922532651644498</v>
      </c>
      <c r="K543">
        <v>1.30720668766493</v>
      </c>
      <c r="L543">
        <v>1118.8464712892101</v>
      </c>
      <c r="M543">
        <v>18.693647517753199</v>
      </c>
      <c r="O543">
        <v>59.179390545055398</v>
      </c>
      <c r="P543">
        <v>-2.2357981610378899E-2</v>
      </c>
      <c r="Q543">
        <v>0.71689302021343304</v>
      </c>
      <c r="R543">
        <v>2.6232873785886499E-2</v>
      </c>
      <c r="S543" t="s">
        <v>1431</v>
      </c>
      <c r="T543" t="s">
        <v>1774</v>
      </c>
      <c r="U543" t="s">
        <v>1774</v>
      </c>
      <c r="V543" t="s">
        <v>1774</v>
      </c>
      <c r="W543" t="s">
        <v>2314</v>
      </c>
      <c r="X543">
        <v>1</v>
      </c>
      <c r="Y543" t="s">
        <v>3119</v>
      </c>
      <c r="Z543" t="s">
        <v>3993</v>
      </c>
      <c r="AA543">
        <v>0.90669397990296907</v>
      </c>
      <c r="AB543" t="str">
        <f>HYPERLINK("Melting_Curves/meltCurve_P11362_13_FGFR1.pdf", "Melting_Curves/meltCurve_P11362_13_FGFR1.pdf")</f>
        <v>Melting_Curves/meltCurve_P11362_13_FGFR1.pdf</v>
      </c>
    </row>
    <row r="544" spans="1:28" x14ac:dyDescent="0.25">
      <c r="A544" t="s">
        <v>548</v>
      </c>
      <c r="B544">
        <v>0.92982721775210697</v>
      </c>
      <c r="C544">
        <v>0.91125454415454998</v>
      </c>
      <c r="D544">
        <v>0.60658364481353</v>
      </c>
      <c r="E544">
        <v>2.0558697484770998</v>
      </c>
      <c r="F544">
        <v>1.2333128966572999</v>
      </c>
      <c r="G544">
        <v>1.15317185786684</v>
      </c>
      <c r="H544">
        <v>0.288330089592302</v>
      </c>
      <c r="I544">
        <v>0.47407577005843399</v>
      </c>
      <c r="J544">
        <v>0.36270742917294302</v>
      </c>
      <c r="K544">
        <v>0.93767012649320403</v>
      </c>
      <c r="L544">
        <v>6421.4908793116201</v>
      </c>
      <c r="M544">
        <v>109.112504885592</v>
      </c>
      <c r="O544">
        <v>58.832254053543899</v>
      </c>
      <c r="P544">
        <v>-0.224617023871821</v>
      </c>
      <c r="Q544">
        <v>0.51555597307914502</v>
      </c>
      <c r="R544">
        <v>0.33532556010825498</v>
      </c>
      <c r="S544" t="s">
        <v>1432</v>
      </c>
      <c r="T544" t="s">
        <v>1774</v>
      </c>
      <c r="U544" t="s">
        <v>1774</v>
      </c>
      <c r="V544" t="s">
        <v>1774</v>
      </c>
      <c r="W544" t="s">
        <v>2315</v>
      </c>
      <c r="X544">
        <v>5</v>
      </c>
      <c r="Y544" t="s">
        <v>3120</v>
      </c>
      <c r="Z544" t="s">
        <v>3994</v>
      </c>
      <c r="AA544">
        <v>0.82024377373432011</v>
      </c>
      <c r="AB544" t="str">
        <f>HYPERLINK("Melting_Curves/meltCurve_P11597_2_CETP.pdf", "Melting_Curves/meltCurve_P11597_2_CETP.pdf")</f>
        <v>Melting_Curves/meltCurve_P11597_2_CETP.pdf</v>
      </c>
    </row>
    <row r="545" spans="1:28" x14ac:dyDescent="0.25">
      <c r="A545" t="s">
        <v>549</v>
      </c>
      <c r="B545">
        <v>0.92982721775210697</v>
      </c>
      <c r="C545">
        <v>2.67186309896872</v>
      </c>
      <c r="D545">
        <v>2.4187206254107601</v>
      </c>
      <c r="E545">
        <v>9.7214855445078197</v>
      </c>
      <c r="F545">
        <v>7.12739854179517</v>
      </c>
      <c r="G545">
        <v>6.5934495596391196</v>
      </c>
      <c r="H545">
        <v>2.16607298511699</v>
      </c>
      <c r="I545">
        <v>3.9921981083550899</v>
      </c>
      <c r="J545">
        <v>2.9782101862544201</v>
      </c>
      <c r="K545">
        <v>8.2307026081177099</v>
      </c>
      <c r="L545">
        <v>10292.8150035037</v>
      </c>
      <c r="M545">
        <v>250</v>
      </c>
      <c r="O545">
        <v>41.168633193781503</v>
      </c>
      <c r="P545">
        <v>0.75907319642147097</v>
      </c>
      <c r="Q545">
        <v>1.5</v>
      </c>
      <c r="R545">
        <v>-1.25343905662054</v>
      </c>
      <c r="S545" t="s">
        <v>1433</v>
      </c>
      <c r="T545" t="s">
        <v>1774</v>
      </c>
      <c r="U545" t="s">
        <v>1774</v>
      </c>
      <c r="V545" t="s">
        <v>1774</v>
      </c>
      <c r="W545" t="s">
        <v>2316</v>
      </c>
      <c r="X545">
        <v>3</v>
      </c>
      <c r="Y545" t="s">
        <v>3121</v>
      </c>
      <c r="Z545" t="s">
        <v>3995</v>
      </c>
      <c r="AA545">
        <v>1.480441171157876</v>
      </c>
      <c r="AB545" t="str">
        <f>HYPERLINK("Melting_Curves/meltCurve_P11766_ADH5.pdf", "Melting_Curves/meltCurve_P11766_ADH5.pdf")</f>
        <v>Melting_Curves/meltCurve_P11766_ADH5.pdf</v>
      </c>
    </row>
    <row r="546" spans="1:28" x14ac:dyDescent="0.25">
      <c r="A546" t="s">
        <v>550</v>
      </c>
      <c r="B546">
        <v>0.92982721775210697</v>
      </c>
      <c r="C546">
        <v>1.7712635079919701</v>
      </c>
      <c r="D546">
        <v>1.59387615566736</v>
      </c>
      <c r="E546">
        <v>7.0441846387620499</v>
      </c>
      <c r="F546">
        <v>4.4771396741044702</v>
      </c>
      <c r="G546">
        <v>4.1237052536227399</v>
      </c>
      <c r="H546">
        <v>0.96425196985808403</v>
      </c>
      <c r="I546">
        <v>1.5882018005595799</v>
      </c>
      <c r="J546">
        <v>1.09841467392946</v>
      </c>
      <c r="K546">
        <v>2.83576185153282</v>
      </c>
      <c r="L546">
        <v>10323.322484763599</v>
      </c>
      <c r="M546">
        <v>250</v>
      </c>
      <c r="O546">
        <v>41.290643888547102</v>
      </c>
      <c r="P546">
        <v>0.75682998375348998</v>
      </c>
      <c r="Q546">
        <v>1.5</v>
      </c>
      <c r="R546">
        <v>-0.35304837950620999</v>
      </c>
      <c r="S546" t="s">
        <v>1434</v>
      </c>
      <c r="T546" t="s">
        <v>1774</v>
      </c>
      <c r="U546" t="s">
        <v>1774</v>
      </c>
      <c r="V546" t="s">
        <v>1774</v>
      </c>
      <c r="W546" t="s">
        <v>2317</v>
      </c>
      <c r="X546">
        <v>8</v>
      </c>
      <c r="Y546" t="s">
        <v>3122</v>
      </c>
      <c r="Z546" t="s">
        <v>3996</v>
      </c>
      <c r="AA546">
        <v>1.4784081418934241</v>
      </c>
      <c r="AB546" t="str">
        <f>HYPERLINK("Melting_Curves/meltCurve_P12111_COL6A3.pdf", "Melting_Curves/meltCurve_P12111_COL6A3.pdf")</f>
        <v>Melting_Curves/meltCurve_P12111_COL6A3.pdf</v>
      </c>
    </row>
    <row r="547" spans="1:28" x14ac:dyDescent="0.25">
      <c r="A547" t="s">
        <v>551</v>
      </c>
      <c r="B547">
        <v>0.92982721775210697</v>
      </c>
      <c r="C547">
        <v>2.3187848126995299</v>
      </c>
      <c r="D547">
        <v>2.0421363090007301</v>
      </c>
      <c r="E547">
        <v>7.3730630653001503</v>
      </c>
      <c r="F547">
        <v>4.5539727263587402</v>
      </c>
      <c r="G547">
        <v>3.9993656843537302</v>
      </c>
      <c r="H547">
        <v>1.33462050986739</v>
      </c>
      <c r="I547">
        <v>2.4919827209610999</v>
      </c>
      <c r="J547">
        <v>1.9109805711536001</v>
      </c>
      <c r="K547">
        <v>5.2117267521091497</v>
      </c>
      <c r="L547">
        <v>1106.5154291187901</v>
      </c>
      <c r="M547">
        <v>43.576022250904998</v>
      </c>
      <c r="Q547">
        <v>1.5</v>
      </c>
      <c r="R547">
        <v>-0.79981740128666201</v>
      </c>
      <c r="S547" t="s">
        <v>1435</v>
      </c>
      <c r="T547" t="s">
        <v>1774</v>
      </c>
      <c r="U547" t="s">
        <v>1774</v>
      </c>
      <c r="V547" t="s">
        <v>1774</v>
      </c>
      <c r="W547" t="s">
        <v>2318</v>
      </c>
      <c r="X547">
        <v>28</v>
      </c>
      <c r="Y547" t="s">
        <v>3123</v>
      </c>
      <c r="Z547" t="s">
        <v>3997</v>
      </c>
      <c r="AA547">
        <v>1.499999996800693</v>
      </c>
      <c r="AB547" t="str">
        <f>HYPERLINK("Melting_Curves/meltCurve_P12259_F5.pdf", "Melting_Curves/meltCurve_P12259_F5.pdf")</f>
        <v>Melting_Curves/meltCurve_P12259_F5.pdf</v>
      </c>
    </row>
    <row r="548" spans="1:28" x14ac:dyDescent="0.25">
      <c r="A548" t="s">
        <v>552</v>
      </c>
      <c r="B548">
        <v>0.92982721775210697</v>
      </c>
      <c r="C548">
        <v>2.1113816156266401</v>
      </c>
      <c r="D548">
        <v>1.82493831005069</v>
      </c>
      <c r="E548">
        <v>10.742531840025899</v>
      </c>
      <c r="F548">
        <v>9.3938350391809493</v>
      </c>
      <c r="G548">
        <v>7.4638870747889001</v>
      </c>
      <c r="H548">
        <v>4.9777377666465998</v>
      </c>
      <c r="I548">
        <v>9.0324911213038099</v>
      </c>
      <c r="J548">
        <v>4.8245365241851799</v>
      </c>
      <c r="K548">
        <v>18.6898591418256</v>
      </c>
      <c r="S548" t="s">
        <v>1436</v>
      </c>
      <c r="T548" t="s">
        <v>1774</v>
      </c>
      <c r="U548" t="s">
        <v>1775</v>
      </c>
      <c r="V548" t="s">
        <v>1774</v>
      </c>
      <c r="W548" t="s">
        <v>2319</v>
      </c>
      <c r="X548">
        <v>39</v>
      </c>
      <c r="Y548" t="s">
        <v>3124</v>
      </c>
      <c r="Z548" t="s">
        <v>3998</v>
      </c>
      <c r="AB548" t="str">
        <f>HYPERLINK("Melting_Curves/meltCurve_P12814_2_ACTN1.pdf", "Melting_Curves/meltCurve_P12814_2_ACTN1.pdf")</f>
        <v>Melting_Curves/meltCurve_P12814_2_ACTN1.pdf</v>
      </c>
    </row>
    <row r="549" spans="1:28" x14ac:dyDescent="0.25">
      <c r="A549" t="s">
        <v>553</v>
      </c>
      <c r="B549">
        <v>0.92982721775210697</v>
      </c>
      <c r="C549">
        <v>2.6408581408442502</v>
      </c>
      <c r="D549">
        <v>2.2363554043504599</v>
      </c>
      <c r="E549">
        <v>7.6360162135854699</v>
      </c>
      <c r="F549">
        <v>5.1817183435204699</v>
      </c>
      <c r="G549">
        <v>5.5624704070762903</v>
      </c>
      <c r="H549">
        <v>3.52162411576453</v>
      </c>
      <c r="I549">
        <v>6.1199042128276604</v>
      </c>
      <c r="J549">
        <v>4.99137363841254</v>
      </c>
      <c r="K549">
        <v>14.4577147095643</v>
      </c>
      <c r="S549" t="s">
        <v>1437</v>
      </c>
      <c r="T549" t="s">
        <v>1774</v>
      </c>
      <c r="U549" t="s">
        <v>1775</v>
      </c>
      <c r="V549" t="s">
        <v>1774</v>
      </c>
      <c r="W549" t="s">
        <v>2320</v>
      </c>
      <c r="X549">
        <v>3</v>
      </c>
      <c r="Y549" t="s">
        <v>3125</v>
      </c>
      <c r="Z549" t="s">
        <v>3999</v>
      </c>
      <c r="AB549" t="str">
        <f>HYPERLINK("Melting_Curves/meltCurve_P12931_SRC.pdf", "Melting_Curves/meltCurve_P12931_SRC.pdf")</f>
        <v>Melting_Curves/meltCurve_P12931_SRC.pdf</v>
      </c>
    </row>
    <row r="550" spans="1:28" x14ac:dyDescent="0.25">
      <c r="A550" t="s">
        <v>554</v>
      </c>
      <c r="B550">
        <v>0.92982721775210697</v>
      </c>
      <c r="C550">
        <v>1.87341922757709</v>
      </c>
      <c r="D550">
        <v>1.56032873397675</v>
      </c>
      <c r="E550">
        <v>5.1842258625968096</v>
      </c>
      <c r="F550">
        <v>3.8067215269755899</v>
      </c>
      <c r="G550">
        <v>3.0542421451904498</v>
      </c>
      <c r="H550">
        <v>3.3886430345599599</v>
      </c>
      <c r="I550">
        <v>8.1564657460513992</v>
      </c>
      <c r="J550">
        <v>5.9708010101683202</v>
      </c>
      <c r="K550">
        <v>13.1242920590343</v>
      </c>
      <c r="S550" t="s">
        <v>1438</v>
      </c>
      <c r="T550" t="s">
        <v>1774</v>
      </c>
      <c r="U550" t="s">
        <v>1775</v>
      </c>
      <c r="V550" t="s">
        <v>1774</v>
      </c>
      <c r="W550" t="s">
        <v>2321</v>
      </c>
      <c r="X550">
        <v>4</v>
      </c>
      <c r="Y550" t="s">
        <v>3126</v>
      </c>
      <c r="Z550" t="s">
        <v>4000</v>
      </c>
      <c r="AB550" t="str">
        <f>HYPERLINK("Melting_Curves/meltCurve_P13073_COX4I1.pdf", "Melting_Curves/meltCurve_P13073_COX4I1.pdf")</f>
        <v>Melting_Curves/meltCurve_P13073_COX4I1.pdf</v>
      </c>
    </row>
    <row r="551" spans="1:28" x14ac:dyDescent="0.25">
      <c r="A551" t="s">
        <v>555</v>
      </c>
      <c r="B551">
        <v>0.92982721775210697</v>
      </c>
      <c r="C551">
        <v>1.1993709781442099</v>
      </c>
      <c r="D551">
        <v>0.95682987223456795</v>
      </c>
      <c r="E551">
        <v>2.8370606447159701</v>
      </c>
      <c r="F551">
        <v>1.9158982078098199</v>
      </c>
      <c r="G551">
        <v>1.2713759397719899</v>
      </c>
      <c r="H551">
        <v>3.0714810233608301</v>
      </c>
      <c r="I551">
        <v>6.6144854792393097</v>
      </c>
      <c r="J551">
        <v>5.4795206888842296</v>
      </c>
      <c r="K551">
        <v>13.503968877469401</v>
      </c>
      <c r="L551">
        <v>11899.469488046399</v>
      </c>
      <c r="M551">
        <v>250</v>
      </c>
      <c r="O551">
        <v>47.594832015645601</v>
      </c>
      <c r="P551">
        <v>0.65658389201154799</v>
      </c>
      <c r="Q551">
        <v>1.5</v>
      </c>
      <c r="R551">
        <v>-0.36751382737397298</v>
      </c>
      <c r="S551" t="s">
        <v>1439</v>
      </c>
      <c r="T551" t="s">
        <v>1774</v>
      </c>
      <c r="U551" t="s">
        <v>1774</v>
      </c>
      <c r="V551" t="s">
        <v>1774</v>
      </c>
      <c r="W551" t="s">
        <v>2322</v>
      </c>
      <c r="X551">
        <v>4</v>
      </c>
      <c r="Y551" t="s">
        <v>3127</v>
      </c>
      <c r="Z551" t="s">
        <v>4001</v>
      </c>
      <c r="AA551">
        <v>1.3733269340293961</v>
      </c>
      <c r="AB551" t="str">
        <f>HYPERLINK("Melting_Curves/meltCurve_P13224_GP1BB.pdf", "Melting_Curves/meltCurve_P13224_GP1BB.pdf")</f>
        <v>Melting_Curves/meltCurve_P13224_GP1BB.pdf</v>
      </c>
    </row>
    <row r="552" spans="1:28" x14ac:dyDescent="0.25">
      <c r="A552" t="s">
        <v>556</v>
      </c>
      <c r="B552">
        <v>0.92982721775210697</v>
      </c>
      <c r="C552">
        <v>1.1051845469538</v>
      </c>
      <c r="D552">
        <v>0.84345251409191202</v>
      </c>
      <c r="E552">
        <v>2.9891821500215499</v>
      </c>
      <c r="F552">
        <v>1.9758669100405299</v>
      </c>
      <c r="G552">
        <v>1.7246460836393001</v>
      </c>
      <c r="H552">
        <v>0.37796792897899101</v>
      </c>
      <c r="I552">
        <v>0.64283509497038205</v>
      </c>
      <c r="J552">
        <v>0.51986573997600705</v>
      </c>
      <c r="K552">
        <v>1.32322237636299</v>
      </c>
      <c r="L552">
        <v>11923.746860349</v>
      </c>
      <c r="M552">
        <v>250</v>
      </c>
      <c r="O552">
        <v>47.6919352161284</v>
      </c>
      <c r="P552">
        <v>0.47806042791484299</v>
      </c>
      <c r="Q552">
        <v>1.3647940313700599</v>
      </c>
      <c r="R552">
        <v>5.9313894829060999E-2</v>
      </c>
      <c r="S552" t="s">
        <v>1440</v>
      </c>
      <c r="T552" t="s">
        <v>1774</v>
      </c>
      <c r="U552" t="s">
        <v>1774</v>
      </c>
      <c r="V552" t="s">
        <v>1774</v>
      </c>
      <c r="W552" t="s">
        <v>2323</v>
      </c>
      <c r="X552">
        <v>7</v>
      </c>
      <c r="Y552" t="s">
        <v>3128</v>
      </c>
      <c r="Z552" t="s">
        <v>4002</v>
      </c>
      <c r="AA552">
        <v>1.2711939803285159</v>
      </c>
      <c r="AB552" t="str">
        <f>HYPERLINK("Melting_Curves/meltCurve_P13591_NCAM1.pdf", "Melting_Curves/meltCurve_P13591_NCAM1.pdf")</f>
        <v>Melting_Curves/meltCurve_P13591_NCAM1.pdf</v>
      </c>
    </row>
    <row r="553" spans="1:28" x14ac:dyDescent="0.25">
      <c r="A553" t="s">
        <v>557</v>
      </c>
      <c r="B553">
        <v>0.92982721775210697</v>
      </c>
      <c r="C553">
        <v>1.74555611652799</v>
      </c>
      <c r="D553">
        <v>1.5818501005651</v>
      </c>
      <c r="E553">
        <v>5.00777741988784</v>
      </c>
      <c r="F553">
        <v>3.3956929750593101</v>
      </c>
      <c r="G553">
        <v>3.7255261665844701</v>
      </c>
      <c r="H553">
        <v>2.0355519622232401</v>
      </c>
      <c r="I553">
        <v>3.8788161821710299</v>
      </c>
      <c r="J553">
        <v>2.9288211816707701</v>
      </c>
      <c r="K553">
        <v>7.7997519489685097</v>
      </c>
      <c r="L553">
        <v>10324.661285330099</v>
      </c>
      <c r="M553">
        <v>250</v>
      </c>
      <c r="O553">
        <v>41.296008621189799</v>
      </c>
      <c r="P553">
        <v>0.75673184529390403</v>
      </c>
      <c r="Q553">
        <v>1.5</v>
      </c>
      <c r="R553">
        <v>-0.88390867774933701</v>
      </c>
      <c r="S553" t="s">
        <v>1441</v>
      </c>
      <c r="T553" t="s">
        <v>1774</v>
      </c>
      <c r="U553" t="s">
        <v>1774</v>
      </c>
      <c r="V553" t="s">
        <v>1774</v>
      </c>
      <c r="W553" t="s">
        <v>2324</v>
      </c>
      <c r="X553">
        <v>2</v>
      </c>
      <c r="Y553" t="s">
        <v>3129</v>
      </c>
      <c r="Z553" t="s">
        <v>4003</v>
      </c>
      <c r="AA553">
        <v>1.4783189099625449</v>
      </c>
      <c r="AB553" t="str">
        <f>HYPERLINK("Melting_Curves/meltCurve_P13667_PDIA4.pdf", "Melting_Curves/meltCurve_P13667_PDIA4.pdf")</f>
        <v>Melting_Curves/meltCurve_P13667_PDIA4.pdf</v>
      </c>
    </row>
    <row r="554" spans="1:28" x14ac:dyDescent="0.25">
      <c r="A554" t="s">
        <v>558</v>
      </c>
      <c r="B554">
        <v>0.92982721775210697</v>
      </c>
      <c r="C554">
        <v>4.49727064739551</v>
      </c>
      <c r="D554">
        <v>3.8543613249672202</v>
      </c>
      <c r="E554">
        <v>11.5602758243559</v>
      </c>
      <c r="F554">
        <v>10.656010895355401</v>
      </c>
      <c r="G554">
        <v>9.6133851962803796</v>
      </c>
      <c r="H554">
        <v>6.0729869736472901</v>
      </c>
      <c r="I554">
        <v>8.9978745148844794</v>
      </c>
      <c r="J554">
        <v>3.2258087439532899</v>
      </c>
      <c r="K554">
        <v>16.7698316272593</v>
      </c>
      <c r="L554">
        <v>1.0000000000000001E-5</v>
      </c>
      <c r="M554">
        <v>51.234258580739002</v>
      </c>
      <c r="Q554">
        <v>1.5</v>
      </c>
      <c r="R554">
        <v>-1.8281460941716601</v>
      </c>
      <c r="S554" t="s">
        <v>1442</v>
      </c>
      <c r="T554" t="s">
        <v>1774</v>
      </c>
      <c r="U554" t="s">
        <v>1774</v>
      </c>
      <c r="V554" t="s">
        <v>1774</v>
      </c>
      <c r="W554" t="s">
        <v>2325</v>
      </c>
      <c r="X554">
        <v>30</v>
      </c>
      <c r="Y554" t="s">
        <v>3130</v>
      </c>
      <c r="Z554" t="s">
        <v>4004</v>
      </c>
      <c r="AA554">
        <v>1.5</v>
      </c>
      <c r="AB554" t="str">
        <f>HYPERLINK("Melting_Curves/meltCurve_P13671_C6.pdf", "Melting_Curves/meltCurve_P13671_C6.pdf")</f>
        <v>Melting_Curves/meltCurve_P13671_C6.pdf</v>
      </c>
    </row>
    <row r="555" spans="1:28" x14ac:dyDescent="0.25">
      <c r="A555" t="s">
        <v>559</v>
      </c>
      <c r="B555">
        <v>0.92982721775210697</v>
      </c>
      <c r="C555">
        <v>2.1472913950119401</v>
      </c>
      <c r="D555">
        <v>1.76018374190155</v>
      </c>
      <c r="E555">
        <v>5.85475728016094</v>
      </c>
      <c r="F555">
        <v>3.8393099326070002</v>
      </c>
      <c r="G555">
        <v>3.1337849432376101</v>
      </c>
      <c r="H555">
        <v>0.74512014342646304</v>
      </c>
      <c r="I555">
        <v>1.2373105638166699</v>
      </c>
      <c r="J555">
        <v>0.93881482873057698</v>
      </c>
      <c r="K555">
        <v>2.46398829204503</v>
      </c>
      <c r="L555">
        <v>1.0000000000000001E-5</v>
      </c>
      <c r="M555">
        <v>50.888981324221398</v>
      </c>
      <c r="Q555">
        <v>1.5</v>
      </c>
      <c r="R555">
        <v>-0.27791667735539499</v>
      </c>
      <c r="S555" t="s">
        <v>1443</v>
      </c>
      <c r="T555" t="s">
        <v>1774</v>
      </c>
      <c r="U555" t="s">
        <v>1774</v>
      </c>
      <c r="V555" t="s">
        <v>1774</v>
      </c>
      <c r="W555" t="s">
        <v>2326</v>
      </c>
      <c r="X555">
        <v>14</v>
      </c>
      <c r="Y555" t="s">
        <v>3131</v>
      </c>
      <c r="Z555" t="s">
        <v>4005</v>
      </c>
      <c r="AA555">
        <v>1.5</v>
      </c>
      <c r="AB555" t="str">
        <f>HYPERLINK("Melting_Curves/meltCurve_P13796_LCP1.pdf", "Melting_Curves/meltCurve_P13796_LCP1.pdf")</f>
        <v>Melting_Curves/meltCurve_P13796_LCP1.pdf</v>
      </c>
    </row>
    <row r="556" spans="1:28" x14ac:dyDescent="0.25">
      <c r="A556" t="s">
        <v>560</v>
      </c>
      <c r="B556">
        <v>0.92982721775210697</v>
      </c>
      <c r="C556">
        <v>0.73163162530746995</v>
      </c>
      <c r="D556">
        <v>0.50814507524882202</v>
      </c>
      <c r="E556">
        <v>1.42667177331957</v>
      </c>
      <c r="F556">
        <v>0.967872454744516</v>
      </c>
      <c r="G556">
        <v>0.81712657455242399</v>
      </c>
      <c r="H556">
        <v>0.185414416220298</v>
      </c>
      <c r="I556">
        <v>0.30756100347431597</v>
      </c>
      <c r="J556">
        <v>0.241074851507249</v>
      </c>
      <c r="K556">
        <v>0.64245862479362803</v>
      </c>
      <c r="L556">
        <v>14304.167029316701</v>
      </c>
      <c r="M556">
        <v>250</v>
      </c>
      <c r="N556">
        <v>57.484677221602801</v>
      </c>
      <c r="O556">
        <v>57.213006686738602</v>
      </c>
      <c r="P556">
        <v>-0.71648130055662396</v>
      </c>
      <c r="Q556">
        <v>0.344127210384294</v>
      </c>
      <c r="R556">
        <v>0.52810854095536097</v>
      </c>
      <c r="S556" t="s">
        <v>1444</v>
      </c>
      <c r="T556" t="s">
        <v>1774</v>
      </c>
      <c r="U556" t="s">
        <v>1774</v>
      </c>
      <c r="V556" t="s">
        <v>1774</v>
      </c>
      <c r="W556" t="s">
        <v>2327</v>
      </c>
      <c r="X556">
        <v>6</v>
      </c>
      <c r="Y556" t="s">
        <v>3132</v>
      </c>
      <c r="Z556" t="s">
        <v>4006</v>
      </c>
      <c r="AA556">
        <v>0.72059120763070661</v>
      </c>
      <c r="AB556" t="str">
        <f>HYPERLINK("Melting_Curves/meltCurve_P14151_SELL.pdf", "Melting_Curves/meltCurve_P14151_SELL.pdf")</f>
        <v>Melting_Curves/meltCurve_P14151_SELL.pdf</v>
      </c>
    </row>
    <row r="557" spans="1:28" x14ac:dyDescent="0.25">
      <c r="A557" t="s">
        <v>561</v>
      </c>
      <c r="B557">
        <v>0.92982721775210697</v>
      </c>
      <c r="C557">
        <v>1.0250030530668801</v>
      </c>
      <c r="D557">
        <v>0.69082865244599101</v>
      </c>
      <c r="E557">
        <v>2.32661104166118</v>
      </c>
      <c r="F557">
        <v>1.1391446441087001</v>
      </c>
      <c r="G557">
        <v>1.00430194013861</v>
      </c>
      <c r="H557">
        <v>0.29741042228254</v>
      </c>
      <c r="I557">
        <v>0.43673095136752699</v>
      </c>
      <c r="J557">
        <v>0.28184834161677802</v>
      </c>
      <c r="K557">
        <v>0.84340557213950496</v>
      </c>
      <c r="L557">
        <v>14629.682000203</v>
      </c>
      <c r="M557">
        <v>249.98407769586399</v>
      </c>
      <c r="N557">
        <v>59.150626720959401</v>
      </c>
      <c r="O557">
        <v>58.5187097370858</v>
      </c>
      <c r="P557">
        <v>-0.57152571383813899</v>
      </c>
      <c r="Q557">
        <v>0.46484675956918697</v>
      </c>
      <c r="R557">
        <v>0.332794071926444</v>
      </c>
      <c r="S557" t="s">
        <v>1445</v>
      </c>
      <c r="T557" t="s">
        <v>1774</v>
      </c>
      <c r="U557" t="s">
        <v>1774</v>
      </c>
      <c r="V557" t="s">
        <v>1774</v>
      </c>
      <c r="W557" t="s">
        <v>2328</v>
      </c>
      <c r="X557">
        <v>1</v>
      </c>
      <c r="Y557" t="s">
        <v>3133</v>
      </c>
      <c r="Z557" t="s">
        <v>4007</v>
      </c>
      <c r="AA557">
        <v>0.79531346161513961</v>
      </c>
      <c r="AB557" t="str">
        <f>HYPERLINK("Melting_Curves/meltCurve_P14174_MIF.pdf", "Melting_Curves/meltCurve_P14174_MIF.pdf")</f>
        <v>Melting_Curves/meltCurve_P14174_MIF.pdf</v>
      </c>
    </row>
    <row r="558" spans="1:28" x14ac:dyDescent="0.25">
      <c r="A558" t="s">
        <v>562</v>
      </c>
      <c r="B558">
        <v>0.92982721775210697</v>
      </c>
      <c r="C558">
        <v>0.82154653773666597</v>
      </c>
      <c r="D558">
        <v>0.623925381417479</v>
      </c>
      <c r="E558">
        <v>1.60900828268952</v>
      </c>
      <c r="F558">
        <v>1.07483588283528</v>
      </c>
      <c r="G558">
        <v>1.0858439855742901</v>
      </c>
      <c r="H558">
        <v>0.352105981307548</v>
      </c>
      <c r="I558">
        <v>0.50700283416802305</v>
      </c>
      <c r="J558">
        <v>0.36382705259755599</v>
      </c>
      <c r="K558">
        <v>1.3343029735138401</v>
      </c>
      <c r="L558">
        <v>5527.9011170761096</v>
      </c>
      <c r="M558">
        <v>94.337601153101801</v>
      </c>
      <c r="O558">
        <v>58.570690387562799</v>
      </c>
      <c r="P558">
        <v>-0.14399791451045801</v>
      </c>
      <c r="Q558">
        <v>0.64238833431292097</v>
      </c>
      <c r="R558">
        <v>0.217586911553383</v>
      </c>
      <c r="S558" t="s">
        <v>1446</v>
      </c>
      <c r="T558" t="s">
        <v>1774</v>
      </c>
      <c r="U558" t="s">
        <v>1774</v>
      </c>
      <c r="V558" t="s">
        <v>1774</v>
      </c>
      <c r="W558" t="s">
        <v>2329</v>
      </c>
      <c r="X558">
        <v>1</v>
      </c>
      <c r="Y558" t="s">
        <v>3134</v>
      </c>
      <c r="Z558" t="s">
        <v>4008</v>
      </c>
      <c r="AA558">
        <v>0.86433050560297808</v>
      </c>
      <c r="AB558" t="str">
        <f>HYPERLINK("Melting_Curves/meltCurve_P14209_3_CD99.pdf", "Melting_Curves/meltCurve_P14209_3_CD99.pdf")</f>
        <v>Melting_Curves/meltCurve_P14209_3_CD99.pdf</v>
      </c>
    </row>
    <row r="559" spans="1:28" x14ac:dyDescent="0.25">
      <c r="A559" t="s">
        <v>563</v>
      </c>
      <c r="B559">
        <v>0.92982721775210697</v>
      </c>
      <c r="C559">
        <v>1.36182213288304</v>
      </c>
      <c r="D559">
        <v>1.03848054081796</v>
      </c>
      <c r="E559">
        <v>3.7086958122653999</v>
      </c>
      <c r="F559">
        <v>2.06452814207123</v>
      </c>
      <c r="G559">
        <v>2.2098258918114602</v>
      </c>
      <c r="H559">
        <v>1.11747516117088</v>
      </c>
      <c r="I559">
        <v>2.0023807243112799</v>
      </c>
      <c r="J559">
        <v>1.42168556152629</v>
      </c>
      <c r="K559">
        <v>3.9989930798900302</v>
      </c>
      <c r="L559">
        <v>1666.6500867769801</v>
      </c>
      <c r="M559">
        <v>39.028786089419199</v>
      </c>
      <c r="O559">
        <v>42.591449650367103</v>
      </c>
      <c r="P559">
        <v>0.11454433847765801</v>
      </c>
      <c r="Q559">
        <v>1.5</v>
      </c>
      <c r="R559">
        <v>-0.19071427915091399</v>
      </c>
      <c r="S559" t="s">
        <v>1447</v>
      </c>
      <c r="T559" t="s">
        <v>1774</v>
      </c>
      <c r="U559" t="s">
        <v>1774</v>
      </c>
      <c r="V559" t="s">
        <v>1774</v>
      </c>
      <c r="W559" t="s">
        <v>2330</v>
      </c>
      <c r="X559">
        <v>2</v>
      </c>
      <c r="Y559" t="s">
        <v>3135</v>
      </c>
      <c r="Z559" t="s">
        <v>4009</v>
      </c>
      <c r="AA559">
        <v>1.452341798249206</v>
      </c>
      <c r="AB559" t="str">
        <f>HYPERLINK("Melting_Curves/meltCurve_P14543_2_NID1.pdf", "Melting_Curves/meltCurve_P14543_2_NID1.pdf")</f>
        <v>Melting_Curves/meltCurve_P14543_2_NID1.pdf</v>
      </c>
    </row>
    <row r="560" spans="1:28" x14ac:dyDescent="0.25">
      <c r="A560" t="s">
        <v>564</v>
      </c>
      <c r="B560">
        <v>0.92982721775210697</v>
      </c>
      <c r="C560">
        <v>2.2173474937783602</v>
      </c>
      <c r="D560">
        <v>1.84669223168926</v>
      </c>
      <c r="E560">
        <v>8.3055664795146207</v>
      </c>
      <c r="F560">
        <v>6.4761909297972702</v>
      </c>
      <c r="G560">
        <v>6.9941837470045698</v>
      </c>
      <c r="H560">
        <v>3.3260098262894502</v>
      </c>
      <c r="I560">
        <v>6.1832043655345803</v>
      </c>
      <c r="J560">
        <v>4.5058565840931299</v>
      </c>
      <c r="K560">
        <v>12.474063782170299</v>
      </c>
      <c r="S560" t="s">
        <v>1448</v>
      </c>
      <c r="T560" t="s">
        <v>1774</v>
      </c>
      <c r="U560" t="s">
        <v>1775</v>
      </c>
      <c r="V560" t="s">
        <v>1774</v>
      </c>
      <c r="W560" t="s">
        <v>2331</v>
      </c>
      <c r="X560">
        <v>22</v>
      </c>
      <c r="Y560" t="s">
        <v>3136</v>
      </c>
      <c r="Z560" t="s">
        <v>4010</v>
      </c>
      <c r="AB560" t="str">
        <f>HYPERLINK("Melting_Curves/meltCurve_P14618_PKM.pdf", "Melting_Curves/meltCurve_P14618_PKM.pdf")</f>
        <v>Melting_Curves/meltCurve_P14618_PKM.pdf</v>
      </c>
    </row>
    <row r="561" spans="1:28" x14ac:dyDescent="0.25">
      <c r="A561" t="s">
        <v>565</v>
      </c>
      <c r="B561">
        <v>0.92982721775210697</v>
      </c>
      <c r="C561">
        <v>2.3734188755491998</v>
      </c>
      <c r="D561">
        <v>2.1111624765762702</v>
      </c>
      <c r="E561">
        <v>7.9494146465712596</v>
      </c>
      <c r="F561">
        <v>4.9228089093496097</v>
      </c>
      <c r="G561">
        <v>4.6651369899742203</v>
      </c>
      <c r="H561">
        <v>2.4237856043313601</v>
      </c>
      <c r="I561">
        <v>4.1648680599824699</v>
      </c>
      <c r="J561">
        <v>3.1096884872289698</v>
      </c>
      <c r="K561">
        <v>8.6330498907027806</v>
      </c>
      <c r="S561" t="s">
        <v>1449</v>
      </c>
      <c r="T561" t="s">
        <v>1774</v>
      </c>
      <c r="U561" t="s">
        <v>1775</v>
      </c>
      <c r="V561" t="s">
        <v>1774</v>
      </c>
      <c r="W561" t="s">
        <v>2332</v>
      </c>
      <c r="X561">
        <v>10</v>
      </c>
      <c r="Y561" t="s">
        <v>3137</v>
      </c>
      <c r="Z561" t="s">
        <v>4011</v>
      </c>
      <c r="AB561" t="str">
        <f>HYPERLINK("Melting_Curves/meltCurve_P14625_HSP90B1.pdf", "Melting_Curves/meltCurve_P14625_HSP90B1.pdf")</f>
        <v>Melting_Curves/meltCurve_P14625_HSP90B1.pdf</v>
      </c>
    </row>
    <row r="562" spans="1:28" x14ac:dyDescent="0.25">
      <c r="A562" t="s">
        <v>566</v>
      </c>
      <c r="B562">
        <v>0.92982721775210697</v>
      </c>
      <c r="C562">
        <v>3.0196441242177201</v>
      </c>
      <c r="D562">
        <v>2.5986097913709401</v>
      </c>
      <c r="E562">
        <v>7.3589020603045103</v>
      </c>
      <c r="F562">
        <v>3.2965352981565399</v>
      </c>
      <c r="G562">
        <v>2.5105711816496998</v>
      </c>
      <c r="H562">
        <v>4.5925705557652003</v>
      </c>
      <c r="I562">
        <v>8.3587002496065299</v>
      </c>
      <c r="J562">
        <v>6.8296074524527404</v>
      </c>
      <c r="K562">
        <v>17.6395142714305</v>
      </c>
      <c r="S562" t="s">
        <v>1450</v>
      </c>
      <c r="T562" t="s">
        <v>1774</v>
      </c>
      <c r="U562" t="s">
        <v>1775</v>
      </c>
      <c r="V562" t="s">
        <v>1774</v>
      </c>
      <c r="W562" t="s">
        <v>2333</v>
      </c>
      <c r="X562">
        <v>2</v>
      </c>
      <c r="Y562" t="s">
        <v>3138</v>
      </c>
      <c r="Z562" t="s">
        <v>4012</v>
      </c>
      <c r="AB562" t="str">
        <f>HYPERLINK("Melting_Curves/meltCurve_P14770_GP9.pdf", "Melting_Curves/meltCurve_P14770_GP9.pdf")</f>
        <v>Melting_Curves/meltCurve_P14770_GP9.pdf</v>
      </c>
    </row>
    <row r="563" spans="1:28" x14ac:dyDescent="0.25">
      <c r="A563" t="s">
        <v>567</v>
      </c>
      <c r="B563">
        <v>0.92982721775210697</v>
      </c>
      <c r="C563">
        <v>1.2809188453337801</v>
      </c>
      <c r="D563">
        <v>0.62564071632241203</v>
      </c>
      <c r="E563">
        <v>1.21184039271654</v>
      </c>
      <c r="F563">
        <v>0.84459676929234195</v>
      </c>
      <c r="G563">
        <v>0.84951187592911404</v>
      </c>
      <c r="H563">
        <v>0.17677142944583599</v>
      </c>
      <c r="I563">
        <v>0.262597126158364</v>
      </c>
      <c r="J563">
        <v>0.22864817437153401</v>
      </c>
      <c r="K563">
        <v>0.58137681800388896</v>
      </c>
      <c r="L563">
        <v>14322.527756863699</v>
      </c>
      <c r="M563">
        <v>250</v>
      </c>
      <c r="N563">
        <v>57.515576864920597</v>
      </c>
      <c r="O563">
        <v>57.286444855528003</v>
      </c>
      <c r="P563">
        <v>-0.75023380403843398</v>
      </c>
      <c r="Q563">
        <v>0.31234836188745202</v>
      </c>
      <c r="R563">
        <v>0.71958544547090098</v>
      </c>
      <c r="S563" t="s">
        <v>1451</v>
      </c>
      <c r="T563" t="s">
        <v>1774</v>
      </c>
      <c r="U563" t="s">
        <v>1774</v>
      </c>
      <c r="V563" t="s">
        <v>1774</v>
      </c>
      <c r="W563" t="s">
        <v>2334</v>
      </c>
      <c r="X563">
        <v>8</v>
      </c>
      <c r="Y563" t="s">
        <v>3139</v>
      </c>
      <c r="Z563" t="s">
        <v>4013</v>
      </c>
      <c r="AA563">
        <v>0.70873660632613322</v>
      </c>
      <c r="AB563" t="str">
        <f>HYPERLINK("Melting_Curves/meltCurve_P15144_ANPEP.pdf", "Melting_Curves/meltCurve_P15144_ANPEP.pdf")</f>
        <v>Melting_Curves/meltCurve_P15144_ANPEP.pdf</v>
      </c>
    </row>
    <row r="564" spans="1:28" x14ac:dyDescent="0.25">
      <c r="A564" t="s">
        <v>568</v>
      </c>
      <c r="B564">
        <v>0.92982721775210697</v>
      </c>
      <c r="C564">
        <v>1.15551158920956</v>
      </c>
      <c r="D564">
        <v>0.84784746646331399</v>
      </c>
      <c r="E564">
        <v>2.7454336779037201</v>
      </c>
      <c r="F564">
        <v>1.9655028905904799</v>
      </c>
      <c r="G564">
        <v>1.53052578949775</v>
      </c>
      <c r="H564">
        <v>0.36068824198652999</v>
      </c>
      <c r="I564">
        <v>0.60486098479777295</v>
      </c>
      <c r="J564">
        <v>0.41510658180116999</v>
      </c>
      <c r="K564">
        <v>1.3092364673566901</v>
      </c>
      <c r="L564">
        <v>11926.3723468628</v>
      </c>
      <c r="M564">
        <v>250</v>
      </c>
      <c r="O564">
        <v>47.7024365294075</v>
      </c>
      <c r="P564">
        <v>0.36149094157031197</v>
      </c>
      <c r="Q564">
        <v>1.2759039789499</v>
      </c>
      <c r="R564">
        <v>3.7284872781094797E-2</v>
      </c>
      <c r="S564" t="s">
        <v>1452</v>
      </c>
      <c r="T564" t="s">
        <v>1774</v>
      </c>
      <c r="U564" t="s">
        <v>1774</v>
      </c>
      <c r="V564" t="s">
        <v>1774</v>
      </c>
      <c r="W564" t="s">
        <v>2335</v>
      </c>
      <c r="X564">
        <v>4</v>
      </c>
      <c r="Y564" t="s">
        <v>3140</v>
      </c>
      <c r="Z564" t="s">
        <v>4014</v>
      </c>
      <c r="AA564">
        <v>1.205015040217184</v>
      </c>
      <c r="AB564" t="str">
        <f>HYPERLINK("Melting_Curves/meltCurve_P15151_3_PVR.pdf", "Melting_Curves/meltCurve_P15151_3_PVR.pdf")</f>
        <v>Melting_Curves/meltCurve_P15151_3_PVR.pdf</v>
      </c>
    </row>
    <row r="565" spans="1:28" x14ac:dyDescent="0.25">
      <c r="A565" t="s">
        <v>569</v>
      </c>
      <c r="B565">
        <v>0.92982721775210697</v>
      </c>
      <c r="C565">
        <v>3.0115876392618599</v>
      </c>
      <c r="D565">
        <v>2.4525520801837599</v>
      </c>
      <c r="E565">
        <v>9.3553341089486093</v>
      </c>
      <c r="F565">
        <v>8.6324212933628406</v>
      </c>
      <c r="G565">
        <v>9.5421642916333003</v>
      </c>
      <c r="H565">
        <v>2.5666523874515801</v>
      </c>
      <c r="I565">
        <v>4.0244482397317602</v>
      </c>
      <c r="J565">
        <v>2.8965753366009901</v>
      </c>
      <c r="K565">
        <v>8.3708968464352296</v>
      </c>
      <c r="S565" t="s">
        <v>1453</v>
      </c>
      <c r="T565" t="s">
        <v>1774</v>
      </c>
      <c r="U565" t="s">
        <v>1775</v>
      </c>
      <c r="V565" t="s">
        <v>1774</v>
      </c>
      <c r="W565" t="s">
        <v>2336</v>
      </c>
      <c r="X565">
        <v>10</v>
      </c>
      <c r="Y565" t="s">
        <v>3141</v>
      </c>
      <c r="Z565" t="s">
        <v>4015</v>
      </c>
      <c r="AB565" t="str">
        <f>HYPERLINK("Melting_Curves/meltCurve_P15169_CPN1.pdf", "Melting_Curves/meltCurve_P15169_CPN1.pdf")</f>
        <v>Melting_Curves/meltCurve_P15169_CPN1.pdf</v>
      </c>
    </row>
    <row r="566" spans="1:28" x14ac:dyDescent="0.25">
      <c r="A566" t="s">
        <v>570</v>
      </c>
      <c r="B566">
        <v>0.92982721775210697</v>
      </c>
      <c r="C566">
        <v>0.97753214436683999</v>
      </c>
      <c r="D566">
        <v>0.55023168769735697</v>
      </c>
      <c r="E566">
        <v>2.1897613233131401</v>
      </c>
      <c r="F566">
        <v>1.5913946568178401</v>
      </c>
      <c r="G566">
        <v>1.8039381911222401</v>
      </c>
      <c r="H566">
        <v>0.56348222200694298</v>
      </c>
      <c r="I566">
        <v>1.0256276669301001</v>
      </c>
      <c r="J566">
        <v>0.776068823534245</v>
      </c>
      <c r="K566">
        <v>2.1070971694492902</v>
      </c>
      <c r="L566">
        <v>11968.855828526201</v>
      </c>
      <c r="M566">
        <v>250</v>
      </c>
      <c r="O566">
        <v>47.872359622899801</v>
      </c>
      <c r="P566">
        <v>0.57021897424794099</v>
      </c>
      <c r="Q566">
        <v>1.43676364410473</v>
      </c>
      <c r="R566">
        <v>0.203491659534493</v>
      </c>
      <c r="S566" t="s">
        <v>1454</v>
      </c>
      <c r="T566" t="s">
        <v>1774</v>
      </c>
      <c r="U566" t="s">
        <v>1774</v>
      </c>
      <c r="V566" t="s">
        <v>1774</v>
      </c>
      <c r="W566" t="s">
        <v>2337</v>
      </c>
      <c r="X566">
        <v>1</v>
      </c>
      <c r="Y566" t="s">
        <v>3142</v>
      </c>
      <c r="Z566" t="s">
        <v>4016</v>
      </c>
      <c r="AA566">
        <v>1.322070327433472</v>
      </c>
      <c r="AB566" t="str">
        <f>HYPERLINK("Melting_Curves/meltCurve_P15289_2_ARSA.pdf", "Melting_Curves/meltCurve_P15289_2_ARSA.pdf")</f>
        <v>Melting_Curves/meltCurve_P15289_2_ARSA.pdf</v>
      </c>
    </row>
    <row r="567" spans="1:28" x14ac:dyDescent="0.25">
      <c r="A567" t="s">
        <v>571</v>
      </c>
      <c r="B567">
        <v>0.92982721775210697</v>
      </c>
      <c r="C567">
        <v>1.32634440577194</v>
      </c>
      <c r="D567">
        <v>0.83640531166045096</v>
      </c>
      <c r="E567">
        <v>4.00687658142669</v>
      </c>
      <c r="F567">
        <v>3.28099229131029</v>
      </c>
      <c r="G567">
        <v>3.7799678764479498</v>
      </c>
      <c r="H567">
        <v>1.1069108118566799</v>
      </c>
      <c r="I567">
        <v>3.0690157679841499</v>
      </c>
      <c r="J567">
        <v>3.2047254598670598</v>
      </c>
      <c r="K567">
        <v>6.5196815573159199</v>
      </c>
      <c r="L567">
        <v>11915.765577874699</v>
      </c>
      <c r="M567">
        <v>250</v>
      </c>
      <c r="O567">
        <v>47.660012109537902</v>
      </c>
      <c r="P567">
        <v>0.65568594298640603</v>
      </c>
      <c r="Q567">
        <v>1.5</v>
      </c>
      <c r="R567">
        <v>-0.56338244618293098</v>
      </c>
      <c r="S567" t="s">
        <v>1455</v>
      </c>
      <c r="T567" t="s">
        <v>1774</v>
      </c>
      <c r="U567" t="s">
        <v>1774</v>
      </c>
      <c r="V567" t="s">
        <v>1774</v>
      </c>
      <c r="W567" t="s">
        <v>2338</v>
      </c>
      <c r="X567">
        <v>1</v>
      </c>
      <c r="Y567" t="s">
        <v>3143</v>
      </c>
      <c r="Z567" t="s">
        <v>4017</v>
      </c>
      <c r="AA567">
        <v>1.372240470842075</v>
      </c>
      <c r="AB567" t="str">
        <f>HYPERLINK("Melting_Curves/meltCurve_P15291_2_B4GALT1.pdf", "Melting_Curves/meltCurve_P15291_2_B4GALT1.pdf")</f>
        <v>Melting_Curves/meltCurve_P15291_2_B4GALT1.pdf</v>
      </c>
    </row>
    <row r="568" spans="1:28" x14ac:dyDescent="0.25">
      <c r="A568" t="s">
        <v>572</v>
      </c>
      <c r="B568">
        <v>0.92982721775210697</v>
      </c>
      <c r="C568">
        <v>0.98249972858796897</v>
      </c>
      <c r="D568">
        <v>0.71613636735921804</v>
      </c>
      <c r="E568">
        <v>3.5297055557660602</v>
      </c>
      <c r="F568">
        <v>1.5910440170309099</v>
      </c>
      <c r="G568">
        <v>1.85213321145132</v>
      </c>
      <c r="H568">
        <v>0.25073883996448398</v>
      </c>
      <c r="I568">
        <v>0.53131282338474395</v>
      </c>
      <c r="J568">
        <v>0.53790330623945604</v>
      </c>
      <c r="K568">
        <v>1.20463669586763</v>
      </c>
      <c r="L568">
        <v>2249.2156412505801</v>
      </c>
      <c r="M568">
        <v>37.665307745990297</v>
      </c>
      <c r="O568">
        <v>59.548246875169099</v>
      </c>
      <c r="P568">
        <v>-4.9881390659764602E-2</v>
      </c>
      <c r="Q568">
        <v>0.68455404808990405</v>
      </c>
      <c r="R568">
        <v>-1.2879121225333001E-2</v>
      </c>
      <c r="S568" t="s">
        <v>1456</v>
      </c>
      <c r="T568" t="s">
        <v>1774</v>
      </c>
      <c r="U568" t="s">
        <v>1774</v>
      </c>
      <c r="V568" t="s">
        <v>1774</v>
      </c>
      <c r="W568" t="s">
        <v>2339</v>
      </c>
      <c r="X568">
        <v>2</v>
      </c>
      <c r="Y568" t="s">
        <v>3144</v>
      </c>
      <c r="Z568" t="s">
        <v>4018</v>
      </c>
      <c r="AA568">
        <v>0.89323751470568946</v>
      </c>
      <c r="AB568" t="str">
        <f>HYPERLINK("Melting_Curves/meltCurve_P15328_FOLR1.pdf", "Melting_Curves/meltCurve_P15328_FOLR1.pdf")</f>
        <v>Melting_Curves/meltCurve_P15328_FOLR1.pdf</v>
      </c>
    </row>
    <row r="569" spans="1:28" x14ac:dyDescent="0.25">
      <c r="A569" t="s">
        <v>573</v>
      </c>
      <c r="B569">
        <v>0.92982721775210697</v>
      </c>
      <c r="C569">
        <v>2.2665210803815099</v>
      </c>
      <c r="D569">
        <v>2.31956127312099</v>
      </c>
      <c r="E569">
        <v>8.8683678304112306</v>
      </c>
      <c r="F569">
        <v>6.0170389348892499</v>
      </c>
      <c r="G569">
        <v>4.1758620103178297</v>
      </c>
      <c r="H569">
        <v>1.02738572743531</v>
      </c>
      <c r="I569">
        <v>1.7223393567028999</v>
      </c>
      <c r="J569">
        <v>1.24780193033811</v>
      </c>
      <c r="K569">
        <v>3.0942346283620301</v>
      </c>
      <c r="L569">
        <v>1177.2460199717</v>
      </c>
      <c r="M569">
        <v>48.265962257822302</v>
      </c>
      <c r="Q569">
        <v>1.5</v>
      </c>
      <c r="R569">
        <v>-0.47469001162595098</v>
      </c>
      <c r="S569" t="s">
        <v>1457</v>
      </c>
      <c r="T569" t="s">
        <v>1774</v>
      </c>
      <c r="U569" t="s">
        <v>1774</v>
      </c>
      <c r="V569" t="s">
        <v>1774</v>
      </c>
      <c r="W569" t="s">
        <v>2340</v>
      </c>
      <c r="X569">
        <v>1</v>
      </c>
      <c r="Y569" t="s">
        <v>3145</v>
      </c>
      <c r="Z569" t="s">
        <v>4019</v>
      </c>
      <c r="AA569">
        <v>1.499999999838912</v>
      </c>
      <c r="AB569" t="str">
        <f>HYPERLINK("Melting_Curves/meltCurve_P15814_IGLL1.pdf", "Melting_Curves/meltCurve_P15814_IGLL1.pdf")</f>
        <v>Melting_Curves/meltCurve_P15814_IGLL1.pdf</v>
      </c>
    </row>
    <row r="570" spans="1:28" x14ac:dyDescent="0.25">
      <c r="A570" t="s">
        <v>574</v>
      </c>
      <c r="B570">
        <v>0.92982721775210697</v>
      </c>
      <c r="C570">
        <v>1.08816109182745</v>
      </c>
      <c r="D570">
        <v>0.819848164468997</v>
      </c>
      <c r="E570">
        <v>2.1404393896910601</v>
      </c>
      <c r="F570">
        <v>1.2563913919918099</v>
      </c>
      <c r="G570">
        <v>1.0817062465080101</v>
      </c>
      <c r="H570">
        <v>0.27117209208251802</v>
      </c>
      <c r="I570">
        <v>0.43419994182959998</v>
      </c>
      <c r="J570">
        <v>0.31935498830855402</v>
      </c>
      <c r="K570">
        <v>0.97012698720385204</v>
      </c>
      <c r="L570">
        <v>4205.5739492881303</v>
      </c>
      <c r="M570">
        <v>71.705885691272599</v>
      </c>
      <c r="N570">
        <v>64.0942807162413</v>
      </c>
      <c r="O570">
        <v>58.604762944251398</v>
      </c>
      <c r="P570">
        <v>-0.153290168264649</v>
      </c>
      <c r="Q570">
        <v>0.49886779005063597</v>
      </c>
      <c r="R570">
        <v>0.34647738469370998</v>
      </c>
      <c r="S570" t="s">
        <v>1458</v>
      </c>
      <c r="T570" t="s">
        <v>1774</v>
      </c>
      <c r="U570" t="s">
        <v>1774</v>
      </c>
      <c r="V570" t="s">
        <v>1774</v>
      </c>
      <c r="W570" t="s">
        <v>2341</v>
      </c>
      <c r="X570">
        <v>2</v>
      </c>
      <c r="Y570" t="s">
        <v>3146</v>
      </c>
      <c r="Z570" t="s">
        <v>4020</v>
      </c>
      <c r="AA570">
        <v>0.81103888895465737</v>
      </c>
      <c r="AB570" t="str">
        <f>HYPERLINK("Melting_Curves/meltCurve_P16035_TIMP2.pdf", "Melting_Curves/meltCurve_P16035_TIMP2.pdf")</f>
        <v>Melting_Curves/meltCurve_P16035_TIMP2.pdf</v>
      </c>
    </row>
    <row r="571" spans="1:28" x14ac:dyDescent="0.25">
      <c r="A571" t="s">
        <v>575</v>
      </c>
      <c r="B571">
        <v>0.92982721775210697</v>
      </c>
      <c r="C571">
        <v>1.0252134732564799</v>
      </c>
      <c r="D571">
        <v>0.727107457587851</v>
      </c>
      <c r="E571">
        <v>2.3117363397366599</v>
      </c>
      <c r="F571">
        <v>1.8644051054656601</v>
      </c>
      <c r="G571">
        <v>1.35710225607853</v>
      </c>
      <c r="H571">
        <v>0.80689022082057005</v>
      </c>
      <c r="I571">
        <v>1.4711423756270401</v>
      </c>
      <c r="J571">
        <v>1.1191885078069299</v>
      </c>
      <c r="K571">
        <v>2.99414379481316</v>
      </c>
      <c r="L571">
        <v>11955.0431450183</v>
      </c>
      <c r="M571">
        <v>250</v>
      </c>
      <c r="O571">
        <v>47.817112826085399</v>
      </c>
      <c r="P571">
        <v>0.65353172669902404</v>
      </c>
      <c r="Q571">
        <v>1.5</v>
      </c>
      <c r="R571">
        <v>0.219092580622227</v>
      </c>
      <c r="S571" t="s">
        <v>1459</v>
      </c>
      <c r="T571" t="s">
        <v>1774</v>
      </c>
      <c r="U571" t="s">
        <v>1774</v>
      </c>
      <c r="V571" t="s">
        <v>1774</v>
      </c>
      <c r="W571" t="s">
        <v>2342</v>
      </c>
      <c r="X571">
        <v>10</v>
      </c>
      <c r="Y571" t="s">
        <v>3147</v>
      </c>
      <c r="Z571" t="s">
        <v>4021</v>
      </c>
      <c r="AA571">
        <v>1.3696218285027979</v>
      </c>
      <c r="AB571" t="str">
        <f>HYPERLINK("Melting_Curves/meltCurve_P16284_3_PECAM1.pdf", "Melting_Curves/meltCurve_P16284_3_PECAM1.pdf")</f>
        <v>Melting_Curves/meltCurve_P16284_3_PECAM1.pdf</v>
      </c>
    </row>
    <row r="572" spans="1:28" x14ac:dyDescent="0.25">
      <c r="A572" t="s">
        <v>576</v>
      </c>
      <c r="B572">
        <v>0.92982721775210697</v>
      </c>
      <c r="C572">
        <v>1.43028091340451</v>
      </c>
      <c r="D572">
        <v>0.99484034670051602</v>
      </c>
      <c r="E572">
        <v>2.7600218322412302</v>
      </c>
      <c r="F572">
        <v>2.0849139680768398</v>
      </c>
      <c r="G572">
        <v>1.72776668605897</v>
      </c>
      <c r="H572">
        <v>2.0516202369939598</v>
      </c>
      <c r="I572">
        <v>3.8249713472819198</v>
      </c>
      <c r="J572">
        <v>2.57209290188842</v>
      </c>
      <c r="K572">
        <v>7.8633032279773296</v>
      </c>
      <c r="L572">
        <v>1473.1297546633</v>
      </c>
      <c r="M572">
        <v>34.6966941945686</v>
      </c>
      <c r="O572">
        <v>42.317057778451399</v>
      </c>
      <c r="P572">
        <v>0.10249064717415</v>
      </c>
      <c r="Q572">
        <v>1.5</v>
      </c>
      <c r="R572">
        <v>-0.33022749258728701</v>
      </c>
      <c r="S572" t="s">
        <v>1460</v>
      </c>
      <c r="T572" t="s">
        <v>1774</v>
      </c>
      <c r="U572" t="s">
        <v>1774</v>
      </c>
      <c r="V572" t="s">
        <v>1774</v>
      </c>
      <c r="W572" t="s">
        <v>2343</v>
      </c>
      <c r="X572">
        <v>5</v>
      </c>
      <c r="Y572" t="s">
        <v>3148</v>
      </c>
      <c r="Z572" t="s">
        <v>4022</v>
      </c>
      <c r="AA572">
        <v>1.4551628321979071</v>
      </c>
      <c r="AB572" t="str">
        <f>HYPERLINK("Melting_Curves/meltCurve_P16615_5_ATP2A2.pdf", "Melting_Curves/meltCurve_P16615_5_ATP2A2.pdf")</f>
        <v>Melting_Curves/meltCurve_P16615_5_ATP2A2.pdf</v>
      </c>
    </row>
    <row r="573" spans="1:28" x14ac:dyDescent="0.25">
      <c r="A573" t="s">
        <v>577</v>
      </c>
      <c r="B573">
        <v>0.92982721775210697</v>
      </c>
      <c r="C573">
        <v>1.80678014071707</v>
      </c>
      <c r="D573">
        <v>1.6991564824024401</v>
      </c>
      <c r="E573">
        <v>6.1920013595601402</v>
      </c>
      <c r="F573">
        <v>3.8625525671427399</v>
      </c>
      <c r="G573">
        <v>2.78554348963586</v>
      </c>
      <c r="H573">
        <v>1.53888501450074</v>
      </c>
      <c r="I573">
        <v>2.6802298924188199</v>
      </c>
      <c r="J573">
        <v>2.0099588270089099</v>
      </c>
      <c r="K573">
        <v>5.7357462505882504</v>
      </c>
      <c r="S573" t="s">
        <v>1461</v>
      </c>
      <c r="T573" t="s">
        <v>1774</v>
      </c>
      <c r="U573" t="s">
        <v>1775</v>
      </c>
      <c r="V573" t="s">
        <v>1774</v>
      </c>
      <c r="W573" t="s">
        <v>2344</v>
      </c>
      <c r="X573">
        <v>4</v>
      </c>
      <c r="Y573" t="s">
        <v>3149</v>
      </c>
      <c r="Z573" t="s">
        <v>4023</v>
      </c>
      <c r="AB573" t="str">
        <f>HYPERLINK("Melting_Curves/meltCurve_P17301_ITGA2.pdf", "Melting_Curves/meltCurve_P17301_ITGA2.pdf")</f>
        <v>Melting_Curves/meltCurve_P17301_ITGA2.pdf</v>
      </c>
    </row>
    <row r="574" spans="1:28" x14ac:dyDescent="0.25">
      <c r="A574" t="s">
        <v>578</v>
      </c>
      <c r="B574">
        <v>0.92982721775210697</v>
      </c>
      <c r="C574">
        <v>1.2409225504609001</v>
      </c>
      <c r="D574">
        <v>0.878869187640964</v>
      </c>
      <c r="E574">
        <v>2.4211658544589998</v>
      </c>
      <c r="F574">
        <v>1.76907387024527</v>
      </c>
      <c r="G574">
        <v>1.2945547284268399</v>
      </c>
      <c r="H574">
        <v>0.33047335086072399</v>
      </c>
      <c r="I574">
        <v>0.57696123343185801</v>
      </c>
      <c r="J574">
        <v>0.46093193151688799</v>
      </c>
      <c r="K574">
        <v>1.17448944232007</v>
      </c>
      <c r="L574">
        <v>2279.6448843344901</v>
      </c>
      <c r="M574">
        <v>38.6543417476543</v>
      </c>
      <c r="O574">
        <v>58.817949923749097</v>
      </c>
      <c r="P574">
        <v>-5.7698134632160801E-2</v>
      </c>
      <c r="Q574">
        <v>0.64881792736367705</v>
      </c>
      <c r="R574">
        <v>8.3330290624915399E-2</v>
      </c>
      <c r="S574" t="s">
        <v>1462</v>
      </c>
      <c r="T574" t="s">
        <v>1774</v>
      </c>
      <c r="U574" t="s">
        <v>1774</v>
      </c>
      <c r="V574" t="s">
        <v>1774</v>
      </c>
      <c r="W574" t="s">
        <v>2345</v>
      </c>
      <c r="X574">
        <v>2</v>
      </c>
      <c r="Y574" t="s">
        <v>3150</v>
      </c>
      <c r="Z574" t="s">
        <v>4024</v>
      </c>
      <c r="AA574">
        <v>0.87241562585937915</v>
      </c>
      <c r="AB574" t="str">
        <f>HYPERLINK("Melting_Curves/meltCurve_P17813_2_ENG.pdf", "Melting_Curves/meltCurve_P17813_2_ENG.pdf")</f>
        <v>Melting_Curves/meltCurve_P17813_2_ENG.pdf</v>
      </c>
    </row>
    <row r="575" spans="1:28" x14ac:dyDescent="0.25">
      <c r="A575" t="s">
        <v>579</v>
      </c>
      <c r="B575">
        <v>0.92982721775210697</v>
      </c>
      <c r="C575">
        <v>0.84134215189454697</v>
      </c>
      <c r="D575">
        <v>0.573908565422657</v>
      </c>
      <c r="E575">
        <v>1.8695939705695599</v>
      </c>
      <c r="F575">
        <v>1.1691837956660001</v>
      </c>
      <c r="G575">
        <v>0.97251438073172103</v>
      </c>
      <c r="H575">
        <v>0.226727348153414</v>
      </c>
      <c r="I575">
        <v>0.37700322135736702</v>
      </c>
      <c r="J575">
        <v>0.27175845822873101</v>
      </c>
      <c r="K575">
        <v>0.79153621086838399</v>
      </c>
      <c r="L575">
        <v>14421.3693624141</v>
      </c>
      <c r="M575">
        <v>250</v>
      </c>
      <c r="N575">
        <v>58.102148329941997</v>
      </c>
      <c r="O575">
        <v>57.681789403655799</v>
      </c>
      <c r="P575">
        <v>-0.63196265778151495</v>
      </c>
      <c r="Q575">
        <v>0.41675624446015802</v>
      </c>
      <c r="R575">
        <v>0.44809536668521299</v>
      </c>
      <c r="S575" t="s">
        <v>1463</v>
      </c>
      <c r="T575" t="s">
        <v>1774</v>
      </c>
      <c r="U575" t="s">
        <v>1774</v>
      </c>
      <c r="V575" t="s">
        <v>1774</v>
      </c>
      <c r="W575" t="s">
        <v>2346</v>
      </c>
      <c r="X575">
        <v>13</v>
      </c>
      <c r="Y575" t="s">
        <v>3151</v>
      </c>
      <c r="Z575" t="s">
        <v>4025</v>
      </c>
      <c r="AA575">
        <v>0.76064676658381813</v>
      </c>
      <c r="AB575" t="str">
        <f>HYPERLINK("Melting_Curves/meltCurve_P17936_IGFBP3.pdf", "Melting_Curves/meltCurve_P17936_IGFBP3.pdf")</f>
        <v>Melting_Curves/meltCurve_P17936_IGFBP3.pdf</v>
      </c>
    </row>
    <row r="576" spans="1:28" x14ac:dyDescent="0.25">
      <c r="A576" t="s">
        <v>580</v>
      </c>
      <c r="B576">
        <v>0.92982721775210697</v>
      </c>
      <c r="C576">
        <v>1.159285086535</v>
      </c>
      <c r="D576">
        <v>0.89709321577086998</v>
      </c>
      <c r="E576">
        <v>3.6074703737945102</v>
      </c>
      <c r="F576">
        <v>2.2749781448497099</v>
      </c>
      <c r="G576">
        <v>1.92321714290644</v>
      </c>
      <c r="H576">
        <v>1.1712859264092601</v>
      </c>
      <c r="I576">
        <v>2.04585785694319</v>
      </c>
      <c r="J576">
        <v>1.4077358659941801</v>
      </c>
      <c r="K576">
        <v>3.8400309751010102</v>
      </c>
      <c r="L576">
        <v>11908.8338254108</v>
      </c>
      <c r="M576">
        <v>250</v>
      </c>
      <c r="O576">
        <v>47.632286970344303</v>
      </c>
      <c r="P576">
        <v>0.65606759686770899</v>
      </c>
      <c r="Q576">
        <v>1.5</v>
      </c>
      <c r="R576">
        <v>-0.103745772943704</v>
      </c>
      <c r="S576" t="s">
        <v>1464</v>
      </c>
      <c r="T576" t="s">
        <v>1774</v>
      </c>
      <c r="U576" t="s">
        <v>1774</v>
      </c>
      <c r="V576" t="s">
        <v>1774</v>
      </c>
      <c r="W576" t="s">
        <v>2347</v>
      </c>
      <c r="X576">
        <v>2</v>
      </c>
      <c r="Y576" t="s">
        <v>3152</v>
      </c>
      <c r="Z576" t="s">
        <v>4026</v>
      </c>
      <c r="AA576">
        <v>1.372702612003236</v>
      </c>
      <c r="AB576" t="str">
        <f>HYPERLINK("Melting_Curves/meltCurve_P17987_TCP1.pdf", "Melting_Curves/meltCurve_P17987_TCP1.pdf")</f>
        <v>Melting_Curves/meltCurve_P17987_TCP1.pdf</v>
      </c>
    </row>
    <row r="577" spans="1:28" x14ac:dyDescent="0.25">
      <c r="A577" t="s">
        <v>581</v>
      </c>
      <c r="B577">
        <v>0.92982721775210697</v>
      </c>
      <c r="C577">
        <v>1.6716492923711901</v>
      </c>
      <c r="D577">
        <v>1.47029331918426</v>
      </c>
      <c r="E577">
        <v>5.4068159165523699</v>
      </c>
      <c r="F577">
        <v>3.3306547583930799</v>
      </c>
      <c r="G577">
        <v>2.6314567016833199</v>
      </c>
      <c r="H577">
        <v>1.7127530753962099</v>
      </c>
      <c r="I577">
        <v>2.9845058730871101</v>
      </c>
      <c r="J577">
        <v>2.2344583867180998</v>
      </c>
      <c r="K577">
        <v>5.9373604493618197</v>
      </c>
      <c r="L577">
        <v>10332.7624514893</v>
      </c>
      <c r="M577">
        <v>250</v>
      </c>
      <c r="O577">
        <v>41.328404914482803</v>
      </c>
      <c r="P577">
        <v>0.75613854726796803</v>
      </c>
      <c r="Q577">
        <v>1.5</v>
      </c>
      <c r="R577">
        <v>-0.69541241405816201</v>
      </c>
      <c r="S577" t="s">
        <v>1465</v>
      </c>
      <c r="T577" t="s">
        <v>1774</v>
      </c>
      <c r="U577" t="s">
        <v>1774</v>
      </c>
      <c r="V577" t="s">
        <v>1774</v>
      </c>
      <c r="W577" t="s">
        <v>2348</v>
      </c>
      <c r="X577">
        <v>2</v>
      </c>
      <c r="Y577" t="s">
        <v>3153</v>
      </c>
      <c r="Z577" t="s">
        <v>4027</v>
      </c>
      <c r="AA577">
        <v>1.4777789445258069</v>
      </c>
      <c r="AB577" t="str">
        <f>HYPERLINK("Melting_Curves/meltCurve_P18054_ALOX12.pdf", "Melting_Curves/meltCurve_P18054_ALOX12.pdf")</f>
        <v>Melting_Curves/meltCurve_P18054_ALOX12.pdf</v>
      </c>
    </row>
    <row r="578" spans="1:28" x14ac:dyDescent="0.25">
      <c r="A578" t="s">
        <v>582</v>
      </c>
      <c r="B578">
        <v>0.92982721775210697</v>
      </c>
      <c r="C578">
        <v>1.31507419468269</v>
      </c>
      <c r="D578">
        <v>1.0709054221926999</v>
      </c>
      <c r="E578">
        <v>4.20889300604418</v>
      </c>
      <c r="F578">
        <v>2.49147415390612</v>
      </c>
      <c r="G578">
        <v>2.5899926218648499</v>
      </c>
      <c r="H578">
        <v>0.473584134565252</v>
      </c>
      <c r="I578">
        <v>0.897592924667308</v>
      </c>
      <c r="J578">
        <v>0.67366026188824502</v>
      </c>
      <c r="K578">
        <v>1.76809677171841</v>
      </c>
      <c r="L578">
        <v>1761.4248056440999</v>
      </c>
      <c r="M578">
        <v>40.982538718798402</v>
      </c>
      <c r="O578">
        <v>42.877931749073497</v>
      </c>
      <c r="P578">
        <v>0.119474679536842</v>
      </c>
      <c r="Q578">
        <v>1.5</v>
      </c>
      <c r="R578">
        <v>1.3388999523414701E-2</v>
      </c>
      <c r="S578" t="s">
        <v>1466</v>
      </c>
      <c r="T578" t="s">
        <v>1774</v>
      </c>
      <c r="U578" t="s">
        <v>1774</v>
      </c>
      <c r="V578" t="s">
        <v>1774</v>
      </c>
      <c r="W578" t="s">
        <v>2349</v>
      </c>
      <c r="X578">
        <v>7</v>
      </c>
      <c r="Y578" t="s">
        <v>3154</v>
      </c>
      <c r="Z578" t="s">
        <v>4028</v>
      </c>
      <c r="AA578">
        <v>1.4482520265409911</v>
      </c>
      <c r="AB578" t="str">
        <f>HYPERLINK("Melting_Curves/meltCurve_P18065_IGFBP2.pdf", "Melting_Curves/meltCurve_P18065_IGFBP2.pdf")</f>
        <v>Melting_Curves/meltCurve_P18065_IGFBP2.pdf</v>
      </c>
    </row>
    <row r="579" spans="1:28" x14ac:dyDescent="0.25">
      <c r="A579" t="s">
        <v>583</v>
      </c>
      <c r="B579">
        <v>0.92982721775210697</v>
      </c>
      <c r="C579">
        <v>1.3661691582044999</v>
      </c>
      <c r="D579">
        <v>1.09089135101665</v>
      </c>
      <c r="E579">
        <v>3.7194278188784602</v>
      </c>
      <c r="F579">
        <v>2.4865806071757799</v>
      </c>
      <c r="G579">
        <v>1.79300127183569</v>
      </c>
      <c r="H579">
        <v>0.39862108301330401</v>
      </c>
      <c r="I579">
        <v>0.70902870825152897</v>
      </c>
      <c r="J579">
        <v>0.448306684605499</v>
      </c>
      <c r="K579">
        <v>1.05825835059474</v>
      </c>
      <c r="L579">
        <v>1906.53681299082</v>
      </c>
      <c r="M579">
        <v>31.549035813430599</v>
      </c>
      <c r="O579">
        <v>60.189667121627103</v>
      </c>
      <c r="P579">
        <v>-3.7594617034756299E-2</v>
      </c>
      <c r="Q579">
        <v>0.71310751214287205</v>
      </c>
      <c r="R579">
        <v>-0.13690316710592801</v>
      </c>
      <c r="S579" t="s">
        <v>1467</v>
      </c>
      <c r="T579" t="s">
        <v>1774</v>
      </c>
      <c r="U579" t="s">
        <v>1774</v>
      </c>
      <c r="V579" t="s">
        <v>1774</v>
      </c>
      <c r="W579" t="s">
        <v>2350</v>
      </c>
      <c r="X579">
        <v>5</v>
      </c>
      <c r="Z579" t="s">
        <v>4029</v>
      </c>
      <c r="AA579">
        <v>0.91007318872167486</v>
      </c>
      <c r="AB579" t="str">
        <f>HYPERLINK("Melting_Curves/meltCurve_P18135_.pdf", "Melting_Curves/meltCurve_P18135_.pdf")</f>
        <v>Melting_Curves/meltCurve_P18135_.pdf</v>
      </c>
    </row>
    <row r="580" spans="1:28" x14ac:dyDescent="0.25">
      <c r="A580" t="s">
        <v>584</v>
      </c>
      <c r="B580">
        <v>0.92982721775210697</v>
      </c>
      <c r="C580">
        <v>1.8888198812366499</v>
      </c>
      <c r="D580">
        <v>2.0413819467582499</v>
      </c>
      <c r="E580">
        <v>6.7929620216963498</v>
      </c>
      <c r="F580">
        <v>4.2994297771410404</v>
      </c>
      <c r="G580">
        <v>3.60307101048343</v>
      </c>
      <c r="H580">
        <v>1.76228397469932</v>
      </c>
      <c r="I580">
        <v>3.0680350000096901</v>
      </c>
      <c r="J580">
        <v>2.3687095638384101</v>
      </c>
      <c r="K580">
        <v>6.50903595329972</v>
      </c>
      <c r="L580">
        <v>10314.9543264359</v>
      </c>
      <c r="M580">
        <v>250</v>
      </c>
      <c r="O580">
        <v>41.257176954620597</v>
      </c>
      <c r="P580">
        <v>0.75744397329132696</v>
      </c>
      <c r="Q580">
        <v>1.5</v>
      </c>
      <c r="R580">
        <v>-0.91609372065629002</v>
      </c>
      <c r="S580" t="s">
        <v>1468</v>
      </c>
      <c r="T580" t="s">
        <v>1774</v>
      </c>
      <c r="U580" t="s">
        <v>1774</v>
      </c>
      <c r="V580" t="s">
        <v>1774</v>
      </c>
      <c r="W580" t="s">
        <v>2351</v>
      </c>
      <c r="X580">
        <v>44</v>
      </c>
      <c r="Y580" t="s">
        <v>3155</v>
      </c>
      <c r="Z580" t="s">
        <v>4030</v>
      </c>
      <c r="AA580">
        <v>1.478965863616543</v>
      </c>
      <c r="AB580" t="str">
        <f>HYPERLINK("Melting_Curves/meltCurve_P18206_2_VCL.pdf", "Melting_Curves/meltCurve_P18206_2_VCL.pdf")</f>
        <v>Melting_Curves/meltCurve_P18206_2_VCL.pdf</v>
      </c>
    </row>
    <row r="581" spans="1:28" x14ac:dyDescent="0.25">
      <c r="A581" t="s">
        <v>585</v>
      </c>
      <c r="B581">
        <v>0.92982721775210697</v>
      </c>
      <c r="C581">
        <v>2.3028522361959398</v>
      </c>
      <c r="D581">
        <v>1.9733213722098899</v>
      </c>
      <c r="E581">
        <v>7.7601511864335704</v>
      </c>
      <c r="F581">
        <v>5.1136355117169998</v>
      </c>
      <c r="G581">
        <v>3.8825093893752198</v>
      </c>
      <c r="H581">
        <v>1.06633956296904</v>
      </c>
      <c r="I581">
        <v>1.6744828489291099</v>
      </c>
      <c r="J581">
        <v>1.3677606150211801</v>
      </c>
      <c r="K581">
        <v>3.22855405595259</v>
      </c>
      <c r="L581">
        <v>10301.0212185738</v>
      </c>
      <c r="M581">
        <v>250</v>
      </c>
      <c r="O581">
        <v>41.201448231754803</v>
      </c>
      <c r="P581">
        <v>0.75846848808010703</v>
      </c>
      <c r="Q581">
        <v>1.5</v>
      </c>
      <c r="R581">
        <v>-0.48042885581651201</v>
      </c>
      <c r="S581" t="s">
        <v>1469</v>
      </c>
      <c r="T581" t="s">
        <v>1774</v>
      </c>
      <c r="U581" t="s">
        <v>1774</v>
      </c>
      <c r="V581" t="s">
        <v>1774</v>
      </c>
      <c r="W581" t="s">
        <v>2352</v>
      </c>
      <c r="X581">
        <v>8</v>
      </c>
      <c r="Y581" t="s">
        <v>3156</v>
      </c>
      <c r="Z581" t="s">
        <v>4031</v>
      </c>
      <c r="AA581">
        <v>1.4798943778874709</v>
      </c>
      <c r="AB581" t="str">
        <f>HYPERLINK("Melting_Curves/meltCurve_P18428_LBP.pdf", "Melting_Curves/meltCurve_P18428_LBP.pdf")</f>
        <v>Melting_Curves/meltCurve_P18428_LBP.pdf</v>
      </c>
    </row>
    <row r="582" spans="1:28" x14ac:dyDescent="0.25">
      <c r="A582" t="s">
        <v>586</v>
      </c>
      <c r="B582">
        <v>0.92982721775210697</v>
      </c>
      <c r="C582">
        <v>2.5775525323838999</v>
      </c>
      <c r="D582">
        <v>2.62080065022599</v>
      </c>
      <c r="E582">
        <v>8.1318162408022907</v>
      </c>
      <c r="F582">
        <v>5.6894737821402002</v>
      </c>
      <c r="G582">
        <v>3.9577230313012102</v>
      </c>
      <c r="H582">
        <v>2.0014956834892099</v>
      </c>
      <c r="I582">
        <v>2.6851994855075199</v>
      </c>
      <c r="J582">
        <v>2.23607145581629</v>
      </c>
      <c r="K582">
        <v>6.7574902321592498</v>
      </c>
      <c r="L582">
        <v>213.33171752741299</v>
      </c>
      <c r="M582">
        <v>22.8428103176938</v>
      </c>
      <c r="Q582">
        <v>1.5</v>
      </c>
      <c r="R582">
        <v>-1.03834082387194</v>
      </c>
      <c r="S582" t="s">
        <v>1470</v>
      </c>
      <c r="T582" t="s">
        <v>1774</v>
      </c>
      <c r="U582" t="s">
        <v>1774</v>
      </c>
      <c r="V582" t="s">
        <v>1774</v>
      </c>
      <c r="W582" t="s">
        <v>2353</v>
      </c>
      <c r="X582">
        <v>1</v>
      </c>
      <c r="Y582" t="s">
        <v>3157</v>
      </c>
      <c r="Z582" t="s">
        <v>4032</v>
      </c>
      <c r="AA582">
        <v>1.499999996007602</v>
      </c>
      <c r="AB582" t="str">
        <f>HYPERLINK("Melting_Curves/meltCurve_P18669_PGAM1.pdf", "Melting_Curves/meltCurve_P18669_PGAM1.pdf")</f>
        <v>Melting_Curves/meltCurve_P18669_PGAM1.pdf</v>
      </c>
    </row>
    <row r="583" spans="1:28" x14ac:dyDescent="0.25">
      <c r="A583" t="s">
        <v>587</v>
      </c>
      <c r="B583">
        <v>0.92982721775210697</v>
      </c>
      <c r="C583">
        <v>1.0063362699852101</v>
      </c>
      <c r="D583">
        <v>0.75447688679955205</v>
      </c>
      <c r="E583">
        <v>2.7575873885054198</v>
      </c>
      <c r="F583">
        <v>1.79566579173866</v>
      </c>
      <c r="G583">
        <v>1.4941364471944201</v>
      </c>
      <c r="H583">
        <v>0.32727893746551501</v>
      </c>
      <c r="I583">
        <v>0.57008217319517396</v>
      </c>
      <c r="J583">
        <v>0.43559559199516101</v>
      </c>
      <c r="K583">
        <v>1.19266699784612</v>
      </c>
      <c r="L583">
        <v>1941.7652639317901</v>
      </c>
      <c r="M583">
        <v>32.786985230297198</v>
      </c>
      <c r="O583">
        <v>59.004651596861798</v>
      </c>
      <c r="P583">
        <v>-4.4191896792758298E-2</v>
      </c>
      <c r="Q583">
        <v>0.68188409820241302</v>
      </c>
      <c r="R583">
        <v>4.2939578343705098E-2</v>
      </c>
      <c r="S583" t="s">
        <v>1471</v>
      </c>
      <c r="T583" t="s">
        <v>1774</v>
      </c>
      <c r="U583" t="s">
        <v>1774</v>
      </c>
      <c r="V583" t="s">
        <v>1774</v>
      </c>
      <c r="W583" t="s">
        <v>2354</v>
      </c>
      <c r="X583">
        <v>15</v>
      </c>
      <c r="Y583" t="s">
        <v>3158</v>
      </c>
      <c r="Z583" t="s">
        <v>4033</v>
      </c>
      <c r="AA583">
        <v>0.88749120203878917</v>
      </c>
      <c r="AB583" t="str">
        <f>HYPERLINK("Melting_Curves/meltCurve_P19320_VCAM1.pdf", "Melting_Curves/meltCurve_P19320_VCAM1.pdf")</f>
        <v>Melting_Curves/meltCurve_P19320_VCAM1.pdf</v>
      </c>
    </row>
    <row r="584" spans="1:28" x14ac:dyDescent="0.25">
      <c r="A584" t="s">
        <v>588</v>
      </c>
      <c r="B584">
        <v>0.92982721775210697</v>
      </c>
      <c r="C584">
        <v>0.50498595776286204</v>
      </c>
      <c r="D584">
        <v>0.59007158795317305</v>
      </c>
      <c r="E584">
        <v>1.3368125863056</v>
      </c>
      <c r="F584">
        <v>0.95598422806625205</v>
      </c>
      <c r="G584">
        <v>0.72441948101279896</v>
      </c>
      <c r="H584">
        <v>0.170675412109352</v>
      </c>
      <c r="I584">
        <v>0.26721377454720402</v>
      </c>
      <c r="J584">
        <v>0.226654330317245</v>
      </c>
      <c r="K584">
        <v>0.56978115315141598</v>
      </c>
      <c r="L584">
        <v>14273.4507297789</v>
      </c>
      <c r="M584">
        <v>250</v>
      </c>
      <c r="N584">
        <v>57.313936621234298</v>
      </c>
      <c r="O584">
        <v>57.090166634015397</v>
      </c>
      <c r="P584">
        <v>-0.75693754622696696</v>
      </c>
      <c r="Q584">
        <v>0.308581159484553</v>
      </c>
      <c r="R584">
        <v>0.48888177853354498</v>
      </c>
      <c r="S584" t="s">
        <v>1472</v>
      </c>
      <c r="T584" t="s">
        <v>1774</v>
      </c>
      <c r="U584" t="s">
        <v>1774</v>
      </c>
      <c r="V584" t="s">
        <v>1774</v>
      </c>
      <c r="W584" t="s">
        <v>2355</v>
      </c>
      <c r="X584">
        <v>9</v>
      </c>
      <c r="Y584" t="s">
        <v>3159</v>
      </c>
      <c r="Z584" t="s">
        <v>4034</v>
      </c>
      <c r="AA584">
        <v>0.70261635192258831</v>
      </c>
      <c r="AB584" t="str">
        <f>HYPERLINK("Melting_Curves/meltCurve_P19652_ORM2.pdf", "Melting_Curves/meltCurve_P19652_ORM2.pdf")</f>
        <v>Melting_Curves/meltCurve_P19652_ORM2.pdf</v>
      </c>
    </row>
    <row r="585" spans="1:28" x14ac:dyDescent="0.25">
      <c r="A585" t="s">
        <v>589</v>
      </c>
      <c r="B585">
        <v>0.92982721775210697</v>
      </c>
      <c r="C585">
        <v>3.3270523495106401</v>
      </c>
      <c r="D585">
        <v>3.0213094425718898</v>
      </c>
      <c r="E585">
        <v>12.695837349711599</v>
      </c>
      <c r="F585">
        <v>9.1481790259943505</v>
      </c>
      <c r="G585">
        <v>9.3339001965613306</v>
      </c>
      <c r="H585">
        <v>2.55614832071001</v>
      </c>
      <c r="I585">
        <v>4.1071205587837403</v>
      </c>
      <c r="J585">
        <v>3.0795159016008</v>
      </c>
      <c r="K585">
        <v>8.3467146403217907</v>
      </c>
      <c r="L585">
        <v>10280.9352477837</v>
      </c>
      <c r="M585">
        <v>250</v>
      </c>
      <c r="O585">
        <v>41.121109357749198</v>
      </c>
      <c r="P585">
        <v>0.75995031590325601</v>
      </c>
      <c r="Q585">
        <v>1.5</v>
      </c>
      <c r="R585">
        <v>-1.2680021533268</v>
      </c>
      <c r="S585" t="s">
        <v>1473</v>
      </c>
      <c r="T585" t="s">
        <v>1774</v>
      </c>
      <c r="U585" t="s">
        <v>1774</v>
      </c>
      <c r="V585" t="s">
        <v>1774</v>
      </c>
      <c r="W585" t="s">
        <v>2356</v>
      </c>
      <c r="X585">
        <v>24</v>
      </c>
      <c r="Y585" t="s">
        <v>3160</v>
      </c>
      <c r="Z585" t="s">
        <v>4035</v>
      </c>
      <c r="AA585">
        <v>1.481232605938968</v>
      </c>
      <c r="AB585" t="str">
        <f>HYPERLINK("Melting_Curves/meltCurve_P19827_ITIH1.pdf", "Melting_Curves/meltCurve_P19827_ITIH1.pdf")</f>
        <v>Melting_Curves/meltCurve_P19827_ITIH1.pdf</v>
      </c>
    </row>
    <row r="586" spans="1:28" x14ac:dyDescent="0.25">
      <c r="A586" t="s">
        <v>590</v>
      </c>
      <c r="B586">
        <v>0.92982721775210697</v>
      </c>
      <c r="C586">
        <v>1.11009020388397</v>
      </c>
      <c r="D586">
        <v>0.86155404213418496</v>
      </c>
      <c r="E586">
        <v>4.1042479919902597</v>
      </c>
      <c r="F586">
        <v>2.2612254548808601</v>
      </c>
      <c r="G586">
        <v>3.7604111088573302</v>
      </c>
      <c r="H586">
        <v>0.90736226481707405</v>
      </c>
      <c r="I586">
        <v>2.3319582239266001</v>
      </c>
      <c r="J586">
        <v>2.3117652092815302</v>
      </c>
      <c r="K586">
        <v>5.30165059659784</v>
      </c>
      <c r="L586">
        <v>11910.2715855111</v>
      </c>
      <c r="M586">
        <v>250</v>
      </c>
      <c r="O586">
        <v>47.638037630389199</v>
      </c>
      <c r="P586">
        <v>0.65598839902514905</v>
      </c>
      <c r="Q586">
        <v>1.5</v>
      </c>
      <c r="R586">
        <v>-0.325414903582538</v>
      </c>
      <c r="S586" t="s">
        <v>1474</v>
      </c>
      <c r="T586" t="s">
        <v>1774</v>
      </c>
      <c r="U586" t="s">
        <v>1774</v>
      </c>
      <c r="V586" t="s">
        <v>1774</v>
      </c>
      <c r="W586" t="s">
        <v>2357</v>
      </c>
      <c r="X586">
        <v>14</v>
      </c>
      <c r="Y586" t="s">
        <v>3161</v>
      </c>
      <c r="Z586" t="s">
        <v>4036</v>
      </c>
      <c r="AA586">
        <v>1.372606756283389</v>
      </c>
      <c r="AB586" t="str">
        <f>HYPERLINK("Melting_Curves/meltCurve_P19835_CEL.pdf", "Melting_Curves/meltCurve_P19835_CEL.pdf")</f>
        <v>Melting_Curves/meltCurve_P19835_CEL.pdf</v>
      </c>
    </row>
    <row r="587" spans="1:28" x14ac:dyDescent="0.25">
      <c r="A587" t="s">
        <v>591</v>
      </c>
      <c r="B587">
        <v>0.92982721775210697</v>
      </c>
      <c r="C587">
        <v>2.8747765281949702</v>
      </c>
      <c r="D587">
        <v>2.3173536832640602</v>
      </c>
      <c r="E587">
        <v>10.192094293371801</v>
      </c>
      <c r="F587">
        <v>8.0205628823360904</v>
      </c>
      <c r="G587">
        <v>6.81050996932602</v>
      </c>
      <c r="H587">
        <v>1.65103825890101</v>
      </c>
      <c r="I587">
        <v>2.66166511513378</v>
      </c>
      <c r="J587">
        <v>1.8659424335932699</v>
      </c>
      <c r="K587">
        <v>5.3235960939400799</v>
      </c>
      <c r="L587">
        <v>1.0000000000000001E-5</v>
      </c>
      <c r="M587">
        <v>18.455426503065802</v>
      </c>
      <c r="Q587">
        <v>1.5</v>
      </c>
      <c r="R587">
        <v>-0.86036499095424102</v>
      </c>
      <c r="S587" t="s">
        <v>1475</v>
      </c>
      <c r="T587" t="s">
        <v>1774</v>
      </c>
      <c r="U587" t="s">
        <v>1774</v>
      </c>
      <c r="V587" t="s">
        <v>1774</v>
      </c>
      <c r="W587" t="s">
        <v>2358</v>
      </c>
      <c r="X587">
        <v>7</v>
      </c>
      <c r="Y587" t="s">
        <v>3162</v>
      </c>
      <c r="Z587" t="s">
        <v>4037</v>
      </c>
      <c r="AA587">
        <v>1.4999999951707439</v>
      </c>
      <c r="AB587" t="str">
        <f>HYPERLINK("Melting_Curves/meltCurve_P20851_2_C4BPB.pdf", "Melting_Curves/meltCurve_P20851_2_C4BPB.pdf")</f>
        <v>Melting_Curves/meltCurve_P20851_2_C4BPB.pdf</v>
      </c>
    </row>
    <row r="588" spans="1:28" x14ac:dyDescent="0.25">
      <c r="A588" t="s">
        <v>592</v>
      </c>
      <c r="B588">
        <v>0.92982721775210697</v>
      </c>
      <c r="C588">
        <v>0.54746139782931202</v>
      </c>
      <c r="D588">
        <v>0.326494311096099</v>
      </c>
      <c r="E588">
        <v>0.87127596734980295</v>
      </c>
      <c r="F588">
        <v>0.62022019821212304</v>
      </c>
      <c r="G588">
        <v>0.47265633931329798</v>
      </c>
      <c r="H588">
        <v>0.14461482407528101</v>
      </c>
      <c r="I588">
        <v>0.24744853889569501</v>
      </c>
      <c r="J588">
        <v>0.179332561157728</v>
      </c>
      <c r="K588">
        <v>0.49739432944326301</v>
      </c>
      <c r="L588">
        <v>207.22944556040201</v>
      </c>
      <c r="M588">
        <v>4.0246286619180696</v>
      </c>
      <c r="N588">
        <v>52.282490404327604</v>
      </c>
      <c r="O588">
        <v>42.353373132553003</v>
      </c>
      <c r="P588">
        <v>-2.3344110237858099E-2</v>
      </c>
      <c r="Q588">
        <v>2.95787721203601E-2</v>
      </c>
      <c r="R588">
        <v>0.41066201285702902</v>
      </c>
      <c r="S588" t="s">
        <v>1476</v>
      </c>
      <c r="T588" t="s">
        <v>1774</v>
      </c>
      <c r="U588" t="s">
        <v>1774</v>
      </c>
      <c r="V588" t="s">
        <v>1774</v>
      </c>
      <c r="W588" t="s">
        <v>2359</v>
      </c>
      <c r="X588">
        <v>7</v>
      </c>
      <c r="Y588" t="s">
        <v>3163</v>
      </c>
      <c r="Z588" t="s">
        <v>4038</v>
      </c>
      <c r="AA588">
        <v>0.47802104594288258</v>
      </c>
      <c r="AB588" t="str">
        <f>HYPERLINK("Melting_Curves/meltCurve_P21291_CSRP1.pdf", "Melting_Curves/meltCurve_P21291_CSRP1.pdf")</f>
        <v>Melting_Curves/meltCurve_P21291_CSRP1.pdf</v>
      </c>
    </row>
    <row r="589" spans="1:28" x14ac:dyDescent="0.25">
      <c r="A589" t="s">
        <v>593</v>
      </c>
      <c r="B589">
        <v>0.92982721775210697</v>
      </c>
      <c r="C589">
        <v>1.46175272380262</v>
      </c>
      <c r="D589">
        <v>1.1345735982301299</v>
      </c>
      <c r="E589">
        <v>3.8165732404779402</v>
      </c>
      <c r="F589">
        <v>2.4953889389816402</v>
      </c>
      <c r="G589">
        <v>2.2246551295071502</v>
      </c>
      <c r="H589">
        <v>1.8238534583084101</v>
      </c>
      <c r="I589">
        <v>3.1221416320337001</v>
      </c>
      <c r="J589">
        <v>2.9085453258954699</v>
      </c>
      <c r="K589">
        <v>7.1321639913347896</v>
      </c>
      <c r="S589" t="s">
        <v>1477</v>
      </c>
      <c r="T589" t="s">
        <v>1774</v>
      </c>
      <c r="U589" t="s">
        <v>1775</v>
      </c>
      <c r="V589" t="s">
        <v>1774</v>
      </c>
      <c r="W589" t="s">
        <v>2360</v>
      </c>
      <c r="X589">
        <v>94</v>
      </c>
      <c r="Y589" t="s">
        <v>3164</v>
      </c>
      <c r="Z589" t="s">
        <v>4039</v>
      </c>
      <c r="AB589" t="str">
        <f>HYPERLINK("Melting_Curves/meltCurve_P21333_2_FLNA.pdf", "Melting_Curves/meltCurve_P21333_2_FLNA.pdf")</f>
        <v>Melting_Curves/meltCurve_P21333_2_FLNA.pdf</v>
      </c>
    </row>
    <row r="590" spans="1:28" x14ac:dyDescent="0.25">
      <c r="A590" t="s">
        <v>594</v>
      </c>
      <c r="B590">
        <v>0.92982721775210697</v>
      </c>
      <c r="C590">
        <v>1.57654733547238</v>
      </c>
      <c r="D590">
        <v>0.92709513586830805</v>
      </c>
      <c r="E590">
        <v>3.09204834939777</v>
      </c>
      <c r="F590">
        <v>2.15197904349407</v>
      </c>
      <c r="G590">
        <v>2.3352213902001799</v>
      </c>
      <c r="H590">
        <v>1.9850658388289399</v>
      </c>
      <c r="I590">
        <v>6.2908577527943104</v>
      </c>
      <c r="J590">
        <v>5.9306398079466698</v>
      </c>
      <c r="K590">
        <v>7.6733822658328403</v>
      </c>
      <c r="S590" t="s">
        <v>1478</v>
      </c>
      <c r="T590" t="s">
        <v>1774</v>
      </c>
      <c r="U590" t="s">
        <v>1775</v>
      </c>
      <c r="V590" t="s">
        <v>1774</v>
      </c>
      <c r="W590" t="s">
        <v>2361</v>
      </c>
      <c r="X590">
        <v>2</v>
      </c>
      <c r="Y590" t="s">
        <v>3165</v>
      </c>
      <c r="Z590" t="s">
        <v>4040</v>
      </c>
      <c r="AB590" t="str">
        <f>HYPERLINK("Melting_Curves/meltCurve_P21796_VDAC1.pdf", "Melting_Curves/meltCurve_P21796_VDAC1.pdf")</f>
        <v>Melting_Curves/meltCurve_P21796_VDAC1.pdf</v>
      </c>
    </row>
    <row r="591" spans="1:28" x14ac:dyDescent="0.25">
      <c r="A591" t="s">
        <v>595</v>
      </c>
      <c r="B591">
        <v>0.92982721775210697</v>
      </c>
      <c r="C591">
        <v>1.9328285084168499</v>
      </c>
      <c r="D591">
        <v>1.3406735166395001</v>
      </c>
      <c r="E591">
        <v>3.5536451032394898</v>
      </c>
      <c r="F591">
        <v>1.90396840339771</v>
      </c>
      <c r="G591">
        <v>1.87406327761794</v>
      </c>
      <c r="H591">
        <v>1.08371892139115</v>
      </c>
      <c r="I591">
        <v>1.27891227453741</v>
      </c>
      <c r="J591">
        <v>0.79689426505386796</v>
      </c>
      <c r="K591">
        <v>1.8946382954513601</v>
      </c>
      <c r="L591">
        <v>10313.6679688198</v>
      </c>
      <c r="M591">
        <v>250</v>
      </c>
      <c r="O591">
        <v>41.252031866673804</v>
      </c>
      <c r="P591">
        <v>0.75753844441708995</v>
      </c>
      <c r="Q591">
        <v>1.5</v>
      </c>
      <c r="R591">
        <v>1.18999793180855E-2</v>
      </c>
      <c r="S591" t="s">
        <v>1479</v>
      </c>
      <c r="T591" t="s">
        <v>1774</v>
      </c>
      <c r="U591" t="s">
        <v>1774</v>
      </c>
      <c r="V591" t="s">
        <v>1774</v>
      </c>
      <c r="W591" t="s">
        <v>2362</v>
      </c>
      <c r="X591">
        <v>1</v>
      </c>
      <c r="Y591" t="s">
        <v>3166</v>
      </c>
      <c r="Z591" t="s">
        <v>4041</v>
      </c>
      <c r="AA591">
        <v>1.4790515932863919</v>
      </c>
      <c r="AB591" t="str">
        <f>HYPERLINK("Melting_Curves/meltCurve_P21964_2_COMT.pdf", "Melting_Curves/meltCurve_P21964_2_COMT.pdf")</f>
        <v>Melting_Curves/meltCurve_P21964_2_COMT.pdf</v>
      </c>
    </row>
    <row r="592" spans="1:28" x14ac:dyDescent="0.25">
      <c r="A592" t="s">
        <v>596</v>
      </c>
      <c r="B592">
        <v>0.92982721775210697</v>
      </c>
      <c r="C592">
        <v>2.2415911932938699</v>
      </c>
      <c r="D592">
        <v>1.68076724441269</v>
      </c>
      <c r="E592">
        <v>6.4452755340039802</v>
      </c>
      <c r="F592">
        <v>3.6563961942097398</v>
      </c>
      <c r="G592">
        <v>3.3027167930438202</v>
      </c>
      <c r="H592">
        <v>3.2191928311817901</v>
      </c>
      <c r="I592">
        <v>6.4194635098796002</v>
      </c>
      <c r="J592">
        <v>5.1091321959935199</v>
      </c>
      <c r="K592">
        <v>12.803555169160701</v>
      </c>
      <c r="S592" t="s">
        <v>1480</v>
      </c>
      <c r="T592" t="s">
        <v>1774</v>
      </c>
      <c r="U592" t="s">
        <v>1775</v>
      </c>
      <c r="V592" t="s">
        <v>1774</v>
      </c>
      <c r="W592" t="s">
        <v>2363</v>
      </c>
      <c r="X592">
        <v>2</v>
      </c>
      <c r="Y592" t="s">
        <v>3167</v>
      </c>
      <c r="Z592" t="s">
        <v>4042</v>
      </c>
      <c r="AB592" t="str">
        <f>HYPERLINK("Melting_Curves/meltCurve_P22314_UBA1.pdf", "Melting_Curves/meltCurve_P22314_UBA1.pdf")</f>
        <v>Melting_Curves/meltCurve_P22314_UBA1.pdf</v>
      </c>
    </row>
    <row r="593" spans="1:28" x14ac:dyDescent="0.25">
      <c r="A593" t="s">
        <v>597</v>
      </c>
      <c r="B593">
        <v>0.92982721775210697</v>
      </c>
      <c r="C593">
        <v>0.81551519117650495</v>
      </c>
      <c r="D593">
        <v>0.52171770576350696</v>
      </c>
      <c r="E593">
        <v>1.71202747268495</v>
      </c>
      <c r="F593">
        <v>0.98602341176359098</v>
      </c>
      <c r="G593">
        <v>0.83761303303896695</v>
      </c>
      <c r="H593">
        <v>0.181795028441984</v>
      </c>
      <c r="I593">
        <v>0.310267600206375</v>
      </c>
      <c r="J593">
        <v>0.22596885961702501</v>
      </c>
      <c r="K593">
        <v>0.62560563041058304</v>
      </c>
      <c r="L593">
        <v>14314.297498497899</v>
      </c>
      <c r="M593">
        <v>250</v>
      </c>
      <c r="N593">
        <v>57.513510979305501</v>
      </c>
      <c r="O593">
        <v>57.253525930167498</v>
      </c>
      <c r="P593">
        <v>-0.72494524108505198</v>
      </c>
      <c r="Q593">
        <v>0.33590926243581598</v>
      </c>
      <c r="R593">
        <v>0.52158762294384897</v>
      </c>
      <c r="S593" t="s">
        <v>1481</v>
      </c>
      <c r="T593" t="s">
        <v>1774</v>
      </c>
      <c r="U593" t="s">
        <v>1774</v>
      </c>
      <c r="V593" t="s">
        <v>1774</v>
      </c>
      <c r="W593" t="s">
        <v>2364</v>
      </c>
      <c r="X593">
        <v>5</v>
      </c>
      <c r="Y593" t="s">
        <v>3168</v>
      </c>
      <c r="Z593" t="s">
        <v>4043</v>
      </c>
      <c r="AA593">
        <v>0.71798732829040091</v>
      </c>
      <c r="AB593" t="str">
        <f>HYPERLINK("Melting_Curves/meltCurve_P22352_GPX3.pdf", "Melting_Curves/meltCurve_P22352_GPX3.pdf")</f>
        <v>Melting_Curves/meltCurve_P22352_GPX3.pdf</v>
      </c>
    </row>
    <row r="594" spans="1:28" x14ac:dyDescent="0.25">
      <c r="A594" t="s">
        <v>598</v>
      </c>
      <c r="B594">
        <v>0.92982721775210697</v>
      </c>
      <c r="C594">
        <v>1.68302008750206</v>
      </c>
      <c r="D594">
        <v>1.6820251453417701</v>
      </c>
      <c r="E594">
        <v>6.9819778697594304</v>
      </c>
      <c r="F594">
        <v>3.8310659623882901</v>
      </c>
      <c r="G594">
        <v>3.6125287467005101</v>
      </c>
      <c r="H594">
        <v>3.4119343232823902</v>
      </c>
      <c r="I594">
        <v>6.0548725464272799</v>
      </c>
      <c r="J594">
        <v>4.4658680287100498</v>
      </c>
      <c r="K594">
        <v>13.770975500881301</v>
      </c>
      <c r="L594">
        <v>10330.4825835598</v>
      </c>
      <c r="M594">
        <v>250</v>
      </c>
      <c r="O594">
        <v>41.319286064464499</v>
      </c>
      <c r="P594">
        <v>0.75630542195267303</v>
      </c>
      <c r="Q594">
        <v>1.5</v>
      </c>
      <c r="R594">
        <v>-0.78510252814014403</v>
      </c>
      <c r="S594" t="s">
        <v>1482</v>
      </c>
      <c r="T594" t="s">
        <v>1774</v>
      </c>
      <c r="U594" t="s">
        <v>1774</v>
      </c>
      <c r="V594" t="s">
        <v>1774</v>
      </c>
      <c r="W594" t="s">
        <v>2365</v>
      </c>
      <c r="X594">
        <v>2</v>
      </c>
      <c r="Y594" t="s">
        <v>3169</v>
      </c>
      <c r="Z594" t="s">
        <v>4044</v>
      </c>
      <c r="AA594">
        <v>1.4779309069627851</v>
      </c>
      <c r="AB594" t="str">
        <f>HYPERLINK("Melting_Curves/meltCurve_P22694_10_PRKACB.pdf", "Melting_Curves/meltCurve_P22694_10_PRKACB.pdf")</f>
        <v>Melting_Curves/meltCurve_P22694_10_PRKACB.pdf</v>
      </c>
    </row>
    <row r="595" spans="1:28" x14ac:dyDescent="0.25">
      <c r="A595" t="s">
        <v>599</v>
      </c>
      <c r="B595">
        <v>0.92982721775210697</v>
      </c>
      <c r="C595">
        <v>1.7463625348465699</v>
      </c>
      <c r="D595">
        <v>1.5659236371181</v>
      </c>
      <c r="E595">
        <v>6.6085702933427699</v>
      </c>
      <c r="F595">
        <v>4.3823212270956304</v>
      </c>
      <c r="G595">
        <v>3.6283573832708802</v>
      </c>
      <c r="H595">
        <v>0.79677796274215296</v>
      </c>
      <c r="I595">
        <v>1.34256671563709</v>
      </c>
      <c r="J595">
        <v>0.99023536830206405</v>
      </c>
      <c r="K595">
        <v>2.65855780286042</v>
      </c>
      <c r="L595">
        <v>10325.2501382542</v>
      </c>
      <c r="M595">
        <v>250</v>
      </c>
      <c r="O595">
        <v>41.298346510658099</v>
      </c>
      <c r="P595">
        <v>0.75668868801837696</v>
      </c>
      <c r="Q595">
        <v>1.5</v>
      </c>
      <c r="R595">
        <v>-0.27978934209200801</v>
      </c>
      <c r="S595" t="s">
        <v>1483</v>
      </c>
      <c r="T595" t="s">
        <v>1774</v>
      </c>
      <c r="U595" t="s">
        <v>1774</v>
      </c>
      <c r="V595" t="s">
        <v>1774</v>
      </c>
      <c r="W595" t="s">
        <v>2366</v>
      </c>
      <c r="X595">
        <v>10</v>
      </c>
      <c r="Y595" t="s">
        <v>3170</v>
      </c>
      <c r="Z595" t="s">
        <v>4045</v>
      </c>
      <c r="AA595">
        <v>1.478279662256017</v>
      </c>
      <c r="AB595" t="str">
        <f>HYPERLINK("Melting_Curves/meltCurve_P22792_CPN2.pdf", "Melting_Curves/meltCurve_P22792_CPN2.pdf")</f>
        <v>Melting_Curves/meltCurve_P22792_CPN2.pdf</v>
      </c>
    </row>
    <row r="596" spans="1:28" x14ac:dyDescent="0.25">
      <c r="A596" t="s">
        <v>600</v>
      </c>
      <c r="B596">
        <v>0.92982721775210697</v>
      </c>
      <c r="C596">
        <v>3.0046458943477798</v>
      </c>
      <c r="D596">
        <v>2.7263203508924101</v>
      </c>
      <c r="E596">
        <v>11.6593141400907</v>
      </c>
      <c r="F596">
        <v>7.8510072372284503</v>
      </c>
      <c r="G596">
        <v>6.8468203878442502</v>
      </c>
      <c r="H596">
        <v>1.54468617403324</v>
      </c>
      <c r="I596">
        <v>2.6697060038395501</v>
      </c>
      <c r="J596">
        <v>2.07347736242113</v>
      </c>
      <c r="K596">
        <v>5.5535350157478804</v>
      </c>
      <c r="L596">
        <v>1.0000000000000001E-5</v>
      </c>
      <c r="M596">
        <v>22.902987953915101</v>
      </c>
      <c r="Q596">
        <v>1.5</v>
      </c>
      <c r="R596">
        <v>-0.84750502101479597</v>
      </c>
      <c r="S596" t="s">
        <v>1484</v>
      </c>
      <c r="T596" t="s">
        <v>1774</v>
      </c>
      <c r="U596" t="s">
        <v>1774</v>
      </c>
      <c r="V596" t="s">
        <v>1774</v>
      </c>
      <c r="W596" t="s">
        <v>2367</v>
      </c>
      <c r="X596">
        <v>8</v>
      </c>
      <c r="Y596" t="s">
        <v>3171</v>
      </c>
      <c r="Z596" t="s">
        <v>4046</v>
      </c>
      <c r="AA596">
        <v>1.499999999943463</v>
      </c>
      <c r="AB596" t="str">
        <f>HYPERLINK("Melting_Curves/meltCurve_P22891_PROZ.pdf", "Melting_Curves/meltCurve_P22891_PROZ.pdf")</f>
        <v>Melting_Curves/meltCurve_P22891_PROZ.pdf</v>
      </c>
    </row>
    <row r="597" spans="1:28" x14ac:dyDescent="0.25">
      <c r="A597" t="s">
        <v>601</v>
      </c>
      <c r="B597">
        <v>0.92982721775210697</v>
      </c>
      <c r="C597">
        <v>1.19813169556399</v>
      </c>
      <c r="D597">
        <v>1.1462537223554601</v>
      </c>
      <c r="E597">
        <v>7.3837519150672204</v>
      </c>
      <c r="F597">
        <v>4.7693369323998001</v>
      </c>
      <c r="G597">
        <v>6.7550893547377999</v>
      </c>
      <c r="H597">
        <v>0.97162844165680695</v>
      </c>
      <c r="I597">
        <v>1.5248713628302599</v>
      </c>
      <c r="J597">
        <v>2.1169695117696699</v>
      </c>
      <c r="K597">
        <v>4.8978002630050899</v>
      </c>
      <c r="L597">
        <v>2246.8690384849701</v>
      </c>
      <c r="M597">
        <v>51.385911549264797</v>
      </c>
      <c r="O597">
        <v>43.659343942086103</v>
      </c>
      <c r="P597">
        <v>0.14712194189716199</v>
      </c>
      <c r="Q597">
        <v>1.5</v>
      </c>
      <c r="R597">
        <v>-0.47483195877656897</v>
      </c>
      <c r="S597" t="s">
        <v>1485</v>
      </c>
      <c r="T597" t="s">
        <v>1774</v>
      </c>
      <c r="U597" t="s">
        <v>1774</v>
      </c>
      <c r="V597" t="s">
        <v>1774</v>
      </c>
      <c r="W597" t="s">
        <v>2368</v>
      </c>
      <c r="X597">
        <v>16</v>
      </c>
      <c r="Y597" t="s">
        <v>3172</v>
      </c>
      <c r="Z597" t="s">
        <v>4047</v>
      </c>
      <c r="AA597">
        <v>1.4369020666212671</v>
      </c>
      <c r="AB597" t="str">
        <f>HYPERLINK("Melting_Curves/meltCurve_P22897_MRC1.pdf", "Melting_Curves/meltCurve_P22897_MRC1.pdf")</f>
        <v>Melting_Curves/meltCurve_P22897_MRC1.pdf</v>
      </c>
    </row>
    <row r="598" spans="1:28" x14ac:dyDescent="0.25">
      <c r="A598" t="s">
        <v>602</v>
      </c>
      <c r="B598">
        <v>0.92982721775210697</v>
      </c>
      <c r="C598">
        <v>2.4992334669868002</v>
      </c>
      <c r="D598">
        <v>1.78946319679618</v>
      </c>
      <c r="E598">
        <v>5.2403394378376902</v>
      </c>
      <c r="F598">
        <v>3.2809037822959501</v>
      </c>
      <c r="G598">
        <v>2.7246479074312102</v>
      </c>
      <c r="H598">
        <v>0.772973296256938</v>
      </c>
      <c r="I598">
        <v>1.0911615401417301</v>
      </c>
      <c r="J598">
        <v>0.81254019182425397</v>
      </c>
      <c r="K598">
        <v>2.4670893728760501</v>
      </c>
      <c r="L598">
        <v>984.54673875238802</v>
      </c>
      <c r="M598">
        <v>46.600855963712696</v>
      </c>
      <c r="Q598">
        <v>1.5</v>
      </c>
      <c r="R598">
        <v>-0.24524820260740601</v>
      </c>
      <c r="S598" t="s">
        <v>1486</v>
      </c>
      <c r="T598" t="s">
        <v>1774</v>
      </c>
      <c r="U598" t="s">
        <v>1774</v>
      </c>
      <c r="V598" t="s">
        <v>1774</v>
      </c>
      <c r="W598" t="s">
        <v>2369</v>
      </c>
      <c r="X598">
        <v>3</v>
      </c>
      <c r="Z598" t="s">
        <v>4048</v>
      </c>
      <c r="AA598">
        <v>1.4999999999916349</v>
      </c>
      <c r="AB598" t="str">
        <f>HYPERLINK("Melting_Curves/meltCurve_P23083_.pdf", "Melting_Curves/meltCurve_P23083_.pdf")</f>
        <v>Melting_Curves/meltCurve_P23083_.pdf</v>
      </c>
    </row>
    <row r="599" spans="1:28" x14ac:dyDescent="0.25">
      <c r="A599" t="s">
        <v>603</v>
      </c>
      <c r="B599">
        <v>0.92982721775210697</v>
      </c>
      <c r="C599">
        <v>3.1654140011054901</v>
      </c>
      <c r="D599">
        <v>2.9473553955360199</v>
      </c>
      <c r="E599">
        <v>11.229192575921299</v>
      </c>
      <c r="F599">
        <v>7.2117632956667697</v>
      </c>
      <c r="G599">
        <v>5.7387824685556401</v>
      </c>
      <c r="H599">
        <v>1.74613873906948</v>
      </c>
      <c r="I599">
        <v>2.8983614341980801</v>
      </c>
      <c r="J599">
        <v>2.1676365955504102</v>
      </c>
      <c r="K599">
        <v>6.1333124056516999</v>
      </c>
      <c r="L599">
        <v>1.19323457538151E-5</v>
      </c>
      <c r="M599">
        <v>20.533771944710601</v>
      </c>
      <c r="Q599">
        <v>1.5</v>
      </c>
      <c r="R599">
        <v>-0.95274528068779796</v>
      </c>
      <c r="S599" t="s">
        <v>1487</v>
      </c>
      <c r="T599" t="s">
        <v>1774</v>
      </c>
      <c r="U599" t="s">
        <v>1774</v>
      </c>
      <c r="V599" t="s">
        <v>1774</v>
      </c>
      <c r="W599" t="s">
        <v>2370</v>
      </c>
      <c r="X599">
        <v>16</v>
      </c>
      <c r="Y599" t="s">
        <v>3173</v>
      </c>
      <c r="Z599" t="s">
        <v>4049</v>
      </c>
      <c r="AA599">
        <v>1.499999999395681</v>
      </c>
      <c r="AB599" t="str">
        <f>HYPERLINK("Melting_Curves/meltCurve_P23142_FBLN1.pdf", "Melting_Curves/meltCurve_P23142_FBLN1.pdf")</f>
        <v>Melting_Curves/meltCurve_P23142_FBLN1.pdf</v>
      </c>
    </row>
    <row r="600" spans="1:28" x14ac:dyDescent="0.25">
      <c r="A600" t="s">
        <v>604</v>
      </c>
      <c r="B600">
        <v>0.92982721775210697</v>
      </c>
      <c r="C600">
        <v>3.0850651679160999</v>
      </c>
      <c r="D600">
        <v>2.8214971731452501</v>
      </c>
      <c r="E600">
        <v>10.462739525383499</v>
      </c>
      <c r="F600">
        <v>6.1523051029782003</v>
      </c>
      <c r="G600">
        <v>4.6007297209167302</v>
      </c>
      <c r="H600">
        <v>2.0797616605335798</v>
      </c>
      <c r="I600">
        <v>3.0373948468498</v>
      </c>
      <c r="J600">
        <v>2.0939358331150699</v>
      </c>
      <c r="K600">
        <v>4.9894431555344196</v>
      </c>
      <c r="S600" t="s">
        <v>1488</v>
      </c>
      <c r="T600" t="s">
        <v>1774</v>
      </c>
      <c r="U600" t="s">
        <v>1775</v>
      </c>
      <c r="V600" t="s">
        <v>1774</v>
      </c>
      <c r="W600" t="s">
        <v>2371</v>
      </c>
      <c r="X600">
        <v>13</v>
      </c>
      <c r="Y600" t="s">
        <v>3173</v>
      </c>
      <c r="Z600" t="s">
        <v>4050</v>
      </c>
      <c r="AB600" t="str">
        <f>HYPERLINK("Melting_Curves/meltCurve_P23142_4_FBLN1.pdf", "Melting_Curves/meltCurve_P23142_4_FBLN1.pdf")</f>
        <v>Melting_Curves/meltCurve_P23142_4_FBLN1.pdf</v>
      </c>
    </row>
    <row r="601" spans="1:28" x14ac:dyDescent="0.25">
      <c r="A601" t="s">
        <v>605</v>
      </c>
      <c r="B601">
        <v>0.92982721775210697</v>
      </c>
      <c r="C601">
        <v>1.87851492071731</v>
      </c>
      <c r="D601">
        <v>1.2787982999755301</v>
      </c>
      <c r="E601">
        <v>4.8393027708733198</v>
      </c>
      <c r="F601">
        <v>2.6954937866329201</v>
      </c>
      <c r="G601">
        <v>2.13185609331516</v>
      </c>
      <c r="H601">
        <v>2.2214158373296899</v>
      </c>
      <c r="I601">
        <v>4.8946118240421796</v>
      </c>
      <c r="J601">
        <v>3.1287483439980601</v>
      </c>
      <c r="K601">
        <v>9.2197070401422092</v>
      </c>
      <c r="L601">
        <v>10316.418817317901</v>
      </c>
      <c r="M601">
        <v>250</v>
      </c>
      <c r="O601">
        <v>41.263034523770898</v>
      </c>
      <c r="P601">
        <v>0.75733644859577098</v>
      </c>
      <c r="Q601">
        <v>1.5</v>
      </c>
      <c r="R601">
        <v>-0.602059514724959</v>
      </c>
      <c r="S601" t="s">
        <v>1489</v>
      </c>
      <c r="T601" t="s">
        <v>1774</v>
      </c>
      <c r="U601" t="s">
        <v>1774</v>
      </c>
      <c r="V601" t="s">
        <v>1774</v>
      </c>
      <c r="W601" t="s">
        <v>2372</v>
      </c>
      <c r="X601">
        <v>2</v>
      </c>
      <c r="Y601" t="s">
        <v>3174</v>
      </c>
      <c r="Z601" t="s">
        <v>4051</v>
      </c>
      <c r="AA601">
        <v>1.478868260968492</v>
      </c>
      <c r="AB601" t="str">
        <f>HYPERLINK("Melting_Curves/meltCurve_P23219_3_PTGS1.pdf", "Melting_Curves/meltCurve_P23219_3_PTGS1.pdf")</f>
        <v>Melting_Curves/meltCurve_P23219_3_PTGS1.pdf</v>
      </c>
    </row>
    <row r="602" spans="1:28" x14ac:dyDescent="0.25">
      <c r="A602" t="s">
        <v>606</v>
      </c>
      <c r="B602">
        <v>0.92982721775210697</v>
      </c>
      <c r="C602">
        <v>1.3815509480346599</v>
      </c>
      <c r="D602">
        <v>1.11147077708987</v>
      </c>
      <c r="E602">
        <v>5.3826221499878502</v>
      </c>
      <c r="F602">
        <v>3.7938254704750101</v>
      </c>
      <c r="G602">
        <v>5.1510472223953698</v>
      </c>
      <c r="H602">
        <v>0.993813308753421</v>
      </c>
      <c r="I602">
        <v>1.72699451249152</v>
      </c>
      <c r="J602">
        <v>1.9354616293109901</v>
      </c>
      <c r="K602">
        <v>4.9282497580604598</v>
      </c>
      <c r="S602" t="s">
        <v>1490</v>
      </c>
      <c r="T602" t="s">
        <v>1774</v>
      </c>
      <c r="U602" t="s">
        <v>1775</v>
      </c>
      <c r="V602" t="s">
        <v>1774</v>
      </c>
      <c r="W602" t="s">
        <v>2373</v>
      </c>
      <c r="X602">
        <v>1</v>
      </c>
      <c r="Y602" t="s">
        <v>3175</v>
      </c>
      <c r="Z602" t="s">
        <v>4052</v>
      </c>
      <c r="AB602" t="str">
        <f>HYPERLINK("Melting_Curves/meltCurve_P23280_3_CA6.pdf", "Melting_Curves/meltCurve_P23280_3_CA6.pdf")</f>
        <v>Melting_Curves/meltCurve_P23280_3_CA6.pdf</v>
      </c>
    </row>
    <row r="603" spans="1:28" x14ac:dyDescent="0.25">
      <c r="A603" t="s">
        <v>607</v>
      </c>
      <c r="B603">
        <v>0.92982721775210697</v>
      </c>
      <c r="C603">
        <v>1.76032854902564</v>
      </c>
      <c r="D603">
        <v>1.39913439760327</v>
      </c>
      <c r="E603">
        <v>6.0603267362144404</v>
      </c>
      <c r="F603">
        <v>3.4837130360925501</v>
      </c>
      <c r="G603">
        <v>4.2173982632903098</v>
      </c>
      <c r="H603">
        <v>2.4427628285442702</v>
      </c>
      <c r="I603">
        <v>4.54056458236031</v>
      </c>
      <c r="J603">
        <v>3.4702610163855101</v>
      </c>
      <c r="K603">
        <v>9.2984009395731206</v>
      </c>
      <c r="S603" t="s">
        <v>1491</v>
      </c>
      <c r="T603" t="s">
        <v>1774</v>
      </c>
      <c r="U603" t="s">
        <v>1775</v>
      </c>
      <c r="V603" t="s">
        <v>1774</v>
      </c>
      <c r="W603" t="s">
        <v>2374</v>
      </c>
      <c r="X603">
        <v>4</v>
      </c>
      <c r="Y603" t="s">
        <v>3176</v>
      </c>
      <c r="Z603" t="s">
        <v>4053</v>
      </c>
      <c r="AB603" t="str">
        <f>HYPERLINK("Melting_Curves/meltCurve_P23284_PPIB.pdf", "Melting_Curves/meltCurve_P23284_PPIB.pdf")</f>
        <v>Melting_Curves/meltCurve_P23284_PPIB.pdf</v>
      </c>
    </row>
    <row r="604" spans="1:28" x14ac:dyDescent="0.25">
      <c r="A604" t="s">
        <v>608</v>
      </c>
      <c r="B604">
        <v>0.92982721775210697</v>
      </c>
      <c r="C604">
        <v>1.9879596229045799</v>
      </c>
      <c r="D604">
        <v>1.7225744253589601</v>
      </c>
      <c r="E604">
        <v>6.3105147567655804</v>
      </c>
      <c r="F604">
        <v>4.1100555200894098</v>
      </c>
      <c r="G604">
        <v>3.1518564108786999</v>
      </c>
      <c r="H604">
        <v>0.718371853196343</v>
      </c>
      <c r="I604">
        <v>1.35003827085896</v>
      </c>
      <c r="J604">
        <v>0.96594643514194201</v>
      </c>
      <c r="K604">
        <v>2.5457308200889202</v>
      </c>
      <c r="L604">
        <v>10310.643303275099</v>
      </c>
      <c r="M604">
        <v>250</v>
      </c>
      <c r="O604">
        <v>41.239933972447403</v>
      </c>
      <c r="P604">
        <v>0.75776067113604595</v>
      </c>
      <c r="Q604">
        <v>1.5</v>
      </c>
      <c r="R604">
        <v>-0.26876546007316998</v>
      </c>
      <c r="S604" t="s">
        <v>1492</v>
      </c>
      <c r="T604" t="s">
        <v>1774</v>
      </c>
      <c r="U604" t="s">
        <v>1774</v>
      </c>
      <c r="V604" t="s">
        <v>1774</v>
      </c>
      <c r="W604" t="s">
        <v>2375</v>
      </c>
      <c r="X604">
        <v>3</v>
      </c>
      <c r="Y604" t="s">
        <v>3177</v>
      </c>
      <c r="Z604" t="s">
        <v>4054</v>
      </c>
      <c r="AA604">
        <v>1.479253168784521</v>
      </c>
      <c r="AB604" t="str">
        <f>HYPERLINK("Melting_Curves/meltCurve_P23470_2_PTPRG.pdf", "Melting_Curves/meltCurve_P23470_2_PTPRG.pdf")</f>
        <v>Melting_Curves/meltCurve_P23470_2_PTPRG.pdf</v>
      </c>
    </row>
    <row r="605" spans="1:28" x14ac:dyDescent="0.25">
      <c r="A605" t="s">
        <v>609</v>
      </c>
      <c r="B605">
        <v>0.92982721775210697</v>
      </c>
      <c r="C605">
        <v>2.0918416389337802</v>
      </c>
      <c r="D605">
        <v>1.92897813486984</v>
      </c>
      <c r="E605">
        <v>6.97264538638417</v>
      </c>
      <c r="F605">
        <v>5.3965201351534002</v>
      </c>
      <c r="G605">
        <v>5.4022005410152696</v>
      </c>
      <c r="H605">
        <v>2.4260133759479801</v>
      </c>
      <c r="I605">
        <v>4.0441903272193898</v>
      </c>
      <c r="J605">
        <v>3.2127192122313901</v>
      </c>
      <c r="K605">
        <v>8.8411783144683493</v>
      </c>
      <c r="S605" t="s">
        <v>1493</v>
      </c>
      <c r="T605" t="s">
        <v>1774</v>
      </c>
      <c r="U605" t="s">
        <v>1775</v>
      </c>
      <c r="V605" t="s">
        <v>1774</v>
      </c>
      <c r="W605" t="s">
        <v>2376</v>
      </c>
      <c r="X605">
        <v>8</v>
      </c>
      <c r="Y605" t="s">
        <v>3178</v>
      </c>
      <c r="Z605" t="s">
        <v>4055</v>
      </c>
      <c r="AB605" t="str">
        <f>HYPERLINK("Melting_Curves/meltCurve_P23528_CFL1.pdf", "Melting_Curves/meltCurve_P23528_CFL1.pdf")</f>
        <v>Melting_Curves/meltCurve_P23528_CFL1.pdf</v>
      </c>
    </row>
    <row r="606" spans="1:28" x14ac:dyDescent="0.25">
      <c r="A606" t="s">
        <v>610</v>
      </c>
      <c r="B606">
        <v>0.92982721775210697</v>
      </c>
      <c r="C606">
        <v>1.62713737694628</v>
      </c>
      <c r="D606">
        <v>1.52976709484495</v>
      </c>
      <c r="E606">
        <v>5.0601743073180403</v>
      </c>
      <c r="F606">
        <v>3.1860191766282902</v>
      </c>
      <c r="G606">
        <v>2.6654973138222502</v>
      </c>
      <c r="H606">
        <v>0.52936764651323498</v>
      </c>
      <c r="I606">
        <v>0.94116510935735598</v>
      </c>
      <c r="J606">
        <v>0.71897971530790505</v>
      </c>
      <c r="K606">
        <v>2.0732589584650301</v>
      </c>
      <c r="L606">
        <v>10339.0314779117</v>
      </c>
      <c r="M606">
        <v>250</v>
      </c>
      <c r="O606">
        <v>41.353461235102699</v>
      </c>
      <c r="P606">
        <v>0.75568006369485297</v>
      </c>
      <c r="Q606">
        <v>1.5</v>
      </c>
      <c r="R606">
        <v>-8.5001970150258899E-2</v>
      </c>
      <c r="S606" t="s">
        <v>1494</v>
      </c>
      <c r="T606" t="s">
        <v>1774</v>
      </c>
      <c r="U606" t="s">
        <v>1774</v>
      </c>
      <c r="V606" t="s">
        <v>1774</v>
      </c>
      <c r="W606" t="s">
        <v>2377</v>
      </c>
      <c r="X606">
        <v>2</v>
      </c>
      <c r="Y606" t="s">
        <v>3179</v>
      </c>
      <c r="Z606" t="s">
        <v>4056</v>
      </c>
      <c r="AA606">
        <v>1.4773610783101909</v>
      </c>
      <c r="AB606" t="str">
        <f>HYPERLINK("Melting_Curves/meltCurve_P24593_IGFBP5.pdf", "Melting_Curves/meltCurve_P24593_IGFBP5.pdf")</f>
        <v>Melting_Curves/meltCurve_P24593_IGFBP5.pdf</v>
      </c>
    </row>
    <row r="607" spans="1:28" x14ac:dyDescent="0.25">
      <c r="A607" t="s">
        <v>611</v>
      </c>
      <c r="B607">
        <v>0.92982721775210697</v>
      </c>
      <c r="C607">
        <v>1.5616101791722901</v>
      </c>
      <c r="D607">
        <v>1.12470275268549</v>
      </c>
      <c r="E607">
        <v>3.5920019369462901</v>
      </c>
      <c r="F607">
        <v>2.0321758266555601</v>
      </c>
      <c r="G607">
        <v>1.4939878504487401</v>
      </c>
      <c r="H607">
        <v>0.77070898263833398</v>
      </c>
      <c r="I607">
        <v>1.4380051912363701</v>
      </c>
      <c r="J607">
        <v>1.1088307916764399</v>
      </c>
      <c r="K607">
        <v>3.1277960809579501</v>
      </c>
      <c r="L607">
        <v>10353.9247331878</v>
      </c>
      <c r="M607">
        <v>250</v>
      </c>
      <c r="O607">
        <v>41.413048605343199</v>
      </c>
      <c r="P607">
        <v>0.75459308336392406</v>
      </c>
      <c r="Q607">
        <v>1.5</v>
      </c>
      <c r="R607">
        <v>-1.93841713082019E-2</v>
      </c>
      <c r="S607" t="s">
        <v>1495</v>
      </c>
      <c r="T607" t="s">
        <v>1774</v>
      </c>
      <c r="U607" t="s">
        <v>1774</v>
      </c>
      <c r="V607" t="s">
        <v>1774</v>
      </c>
      <c r="W607" t="s">
        <v>2378</v>
      </c>
      <c r="X607">
        <v>7</v>
      </c>
      <c r="Y607" t="s">
        <v>3180</v>
      </c>
      <c r="Z607" t="s">
        <v>4057</v>
      </c>
      <c r="AA607">
        <v>1.4763683087094031</v>
      </c>
      <c r="AB607" t="str">
        <f>HYPERLINK("Melting_Curves/meltCurve_P24844_MYL9.pdf", "Melting_Curves/meltCurve_P24844_MYL9.pdf")</f>
        <v>Melting_Curves/meltCurve_P24844_MYL9.pdf</v>
      </c>
    </row>
    <row r="608" spans="1:28" x14ac:dyDescent="0.25">
      <c r="A608" t="s">
        <v>612</v>
      </c>
      <c r="B608">
        <v>0.92982721775210697</v>
      </c>
      <c r="C608">
        <v>0.49811961164699098</v>
      </c>
      <c r="D608">
        <v>0.51688947996082502</v>
      </c>
      <c r="E608">
        <v>1.2456707418692201</v>
      </c>
      <c r="F608">
        <v>1.0333424843454699</v>
      </c>
      <c r="G608">
        <v>0.85246164173332795</v>
      </c>
      <c r="H608">
        <v>0.19227937454781899</v>
      </c>
      <c r="I608">
        <v>0.25728099795909998</v>
      </c>
      <c r="J608">
        <v>0.23890981071095699</v>
      </c>
      <c r="K608">
        <v>0.65530550152590705</v>
      </c>
      <c r="L608">
        <v>14321.4221274377</v>
      </c>
      <c r="M608">
        <v>250</v>
      </c>
      <c r="N608">
        <v>57.542187179152798</v>
      </c>
      <c r="O608">
        <v>57.282022623701302</v>
      </c>
      <c r="P608">
        <v>-0.72454679933119703</v>
      </c>
      <c r="Q608">
        <v>0.335943902568065</v>
      </c>
      <c r="R608">
        <v>0.42217894422352498</v>
      </c>
      <c r="S608" t="s">
        <v>1496</v>
      </c>
      <c r="T608" t="s">
        <v>1774</v>
      </c>
      <c r="U608" t="s">
        <v>1774</v>
      </c>
      <c r="V608" t="s">
        <v>1774</v>
      </c>
      <c r="W608" t="s">
        <v>2379</v>
      </c>
      <c r="X608">
        <v>20</v>
      </c>
      <c r="Y608" t="s">
        <v>3181</v>
      </c>
      <c r="Z608" t="s">
        <v>4058</v>
      </c>
      <c r="AA608">
        <v>0.71863289221468796</v>
      </c>
      <c r="AB608" t="str">
        <f>HYPERLINK("Melting_Curves/meltCurve_P25311_AZGP1.pdf", "Melting_Curves/meltCurve_P25311_AZGP1.pdf")</f>
        <v>Melting_Curves/meltCurve_P25311_AZGP1.pdf</v>
      </c>
    </row>
    <row r="609" spans="1:28" x14ac:dyDescent="0.25">
      <c r="A609" t="s">
        <v>613</v>
      </c>
      <c r="B609">
        <v>0.92982721775210697</v>
      </c>
      <c r="C609">
        <v>2.1456979600846302</v>
      </c>
      <c r="D609">
        <v>1.6859362740898201</v>
      </c>
      <c r="E609">
        <v>5.9481897789224698</v>
      </c>
      <c r="F609">
        <v>2.7939789894054998</v>
      </c>
      <c r="G609">
        <v>2.7124191538749498</v>
      </c>
      <c r="H609">
        <v>1.27473265787948</v>
      </c>
      <c r="I609">
        <v>2.2611972943639098</v>
      </c>
      <c r="J609">
        <v>1.74839518076587</v>
      </c>
      <c r="K609">
        <v>4.4608356103896902</v>
      </c>
      <c r="L609">
        <v>85.227016716235994</v>
      </c>
      <c r="M609">
        <v>24.1334502320674</v>
      </c>
      <c r="Q609">
        <v>1.5</v>
      </c>
      <c r="R609">
        <v>-0.56805124830755505</v>
      </c>
      <c r="S609" t="s">
        <v>1497</v>
      </c>
      <c r="T609" t="s">
        <v>1774</v>
      </c>
      <c r="U609" t="s">
        <v>1774</v>
      </c>
      <c r="V609" t="s">
        <v>1774</v>
      </c>
      <c r="W609" t="s">
        <v>2380</v>
      </c>
      <c r="X609">
        <v>1</v>
      </c>
      <c r="Y609" t="s">
        <v>3182</v>
      </c>
      <c r="Z609" t="s">
        <v>4059</v>
      </c>
      <c r="AA609">
        <v>1.4999999999161959</v>
      </c>
      <c r="AB609" t="str">
        <f>HYPERLINK("Melting_Curves/meltCurve_P25788_2_PSMA3.pdf", "Melting_Curves/meltCurve_P25788_2_PSMA3.pdf")</f>
        <v>Melting_Curves/meltCurve_P25788_2_PSMA3.pdf</v>
      </c>
    </row>
    <row r="610" spans="1:28" x14ac:dyDescent="0.25">
      <c r="A610" t="s">
        <v>614</v>
      </c>
      <c r="B610">
        <v>0.92982721775210697</v>
      </c>
      <c r="C610">
        <v>1.4965713852835401</v>
      </c>
      <c r="D610">
        <v>1.1166992667394899</v>
      </c>
      <c r="E610">
        <v>3.3933114325879301</v>
      </c>
      <c r="F610">
        <v>2.3782400192830702</v>
      </c>
      <c r="G610">
        <v>3.5475223614409601</v>
      </c>
      <c r="H610">
        <v>1.5943180989901999</v>
      </c>
      <c r="I610">
        <v>2.8680673900540001</v>
      </c>
      <c r="J610">
        <v>2.28135800322843</v>
      </c>
      <c r="K610">
        <v>6.0290663784450897</v>
      </c>
      <c r="L610">
        <v>10511.9219466249</v>
      </c>
      <c r="M610">
        <v>250</v>
      </c>
      <c r="O610">
        <v>42.044997062104997</v>
      </c>
      <c r="P610">
        <v>0.74325133205945904</v>
      </c>
      <c r="Q610">
        <v>1.5</v>
      </c>
      <c r="R610">
        <v>-0.53057679524531598</v>
      </c>
      <c r="S610" t="s">
        <v>1498</v>
      </c>
      <c r="T610" t="s">
        <v>1774</v>
      </c>
      <c r="U610" t="s">
        <v>1774</v>
      </c>
      <c r="V610" t="s">
        <v>1774</v>
      </c>
      <c r="W610" t="s">
        <v>2381</v>
      </c>
      <c r="X610">
        <v>8</v>
      </c>
      <c r="Y610" t="s">
        <v>3183</v>
      </c>
      <c r="Z610" t="s">
        <v>4060</v>
      </c>
      <c r="AA610">
        <v>1.4658349667417769</v>
      </c>
      <c r="AB610" t="str">
        <f>HYPERLINK("Melting_Curves/meltCurve_P26038_MSN.pdf", "Melting_Curves/meltCurve_P26038_MSN.pdf")</f>
        <v>Melting_Curves/meltCurve_P26038_MSN.pdf</v>
      </c>
    </row>
    <row r="611" spans="1:28" x14ac:dyDescent="0.25">
      <c r="A611" t="s">
        <v>615</v>
      </c>
      <c r="B611">
        <v>0.92982721775210697</v>
      </c>
      <c r="C611">
        <v>1.8506082975557301</v>
      </c>
      <c r="D611">
        <v>1.4082356503550499</v>
      </c>
      <c r="E611">
        <v>4.7269886843912596</v>
      </c>
      <c r="F611">
        <v>2.6249314530631298</v>
      </c>
      <c r="G611">
        <v>1.9854920738746999</v>
      </c>
      <c r="H611">
        <v>1.2067922239459401</v>
      </c>
      <c r="I611">
        <v>2.2122178285538201</v>
      </c>
      <c r="J611">
        <v>1.7536175536092</v>
      </c>
      <c r="K611">
        <v>5.42007002179077</v>
      </c>
      <c r="L611">
        <v>10318.008709174201</v>
      </c>
      <c r="M611">
        <v>250</v>
      </c>
      <c r="O611">
        <v>41.269393678912898</v>
      </c>
      <c r="P611">
        <v>0.75721975136415398</v>
      </c>
      <c r="Q611">
        <v>1.5</v>
      </c>
      <c r="R611">
        <v>-0.39815512860121999</v>
      </c>
      <c r="S611" t="s">
        <v>1499</v>
      </c>
      <c r="T611" t="s">
        <v>1774</v>
      </c>
      <c r="U611" t="s">
        <v>1774</v>
      </c>
      <c r="V611" t="s">
        <v>1774</v>
      </c>
      <c r="W611" t="s">
        <v>2382</v>
      </c>
      <c r="X611">
        <v>3</v>
      </c>
      <c r="Y611" t="s">
        <v>3184</v>
      </c>
      <c r="Z611" t="s">
        <v>4061</v>
      </c>
      <c r="AA611">
        <v>1.47876229939418</v>
      </c>
      <c r="AB611" t="str">
        <f>HYPERLINK("Melting_Curves/meltCurve_P26447_S100A4.pdf", "Melting_Curves/meltCurve_P26447_S100A4.pdf")</f>
        <v>Melting_Curves/meltCurve_P26447_S100A4.pdf</v>
      </c>
    </row>
    <row r="612" spans="1:28" x14ac:dyDescent="0.25">
      <c r="A612" t="s">
        <v>616</v>
      </c>
      <c r="B612">
        <v>0.92982721775210697</v>
      </c>
      <c r="C612">
        <v>1.2102239027119299</v>
      </c>
      <c r="D612">
        <v>0.87735448186562104</v>
      </c>
      <c r="E612">
        <v>4.1735405292726098</v>
      </c>
      <c r="F612">
        <v>1.3227074451055501</v>
      </c>
      <c r="G612">
        <v>1.1606464887729999</v>
      </c>
      <c r="H612">
        <v>0.16536786132411899</v>
      </c>
      <c r="I612">
        <v>0.276689583714537</v>
      </c>
      <c r="J612">
        <v>0.26635359573857598</v>
      </c>
      <c r="K612">
        <v>0.66542972548320001</v>
      </c>
      <c r="L612">
        <v>5129.5510188356002</v>
      </c>
      <c r="M612">
        <v>87.081849702384403</v>
      </c>
      <c r="N612">
        <v>59.687775236460098</v>
      </c>
      <c r="O612">
        <v>58.873894995619402</v>
      </c>
      <c r="P612">
        <v>-0.24389676471761401</v>
      </c>
      <c r="Q612">
        <v>0.34042966643452399</v>
      </c>
      <c r="R612">
        <v>0.132220003318508</v>
      </c>
      <c r="S612" t="s">
        <v>1500</v>
      </c>
      <c r="T612" t="s">
        <v>1774</v>
      </c>
      <c r="U612" t="s">
        <v>1774</v>
      </c>
      <c r="V612" t="s">
        <v>1774</v>
      </c>
      <c r="W612" t="s">
        <v>2383</v>
      </c>
      <c r="X612">
        <v>1</v>
      </c>
      <c r="Y612" t="s">
        <v>3185</v>
      </c>
      <c r="Z612" t="s">
        <v>4062</v>
      </c>
      <c r="AA612">
        <v>0.75663040613807475</v>
      </c>
      <c r="AB612" t="str">
        <f>HYPERLINK("Melting_Curves/meltCurve_P26641_EEF1G.pdf", "Melting_Curves/meltCurve_P26641_EEF1G.pdf")</f>
        <v>Melting_Curves/meltCurve_P26641_EEF1G.pdf</v>
      </c>
    </row>
    <row r="613" spans="1:28" x14ac:dyDescent="0.25">
      <c r="A613" t="s">
        <v>617</v>
      </c>
      <c r="B613">
        <v>0.92982721775210697</v>
      </c>
      <c r="C613">
        <v>2.4158570945165301</v>
      </c>
      <c r="D613">
        <v>2.2563530313140001</v>
      </c>
      <c r="E613">
        <v>9.4045240612091892</v>
      </c>
      <c r="F613">
        <v>6.0380881954846801</v>
      </c>
      <c r="G613">
        <v>5.94891612732021</v>
      </c>
      <c r="H613">
        <v>1.5440760457095699</v>
      </c>
      <c r="I613">
        <v>2.6835111839914099</v>
      </c>
      <c r="J613">
        <v>2.02790554851159</v>
      </c>
      <c r="K613">
        <v>5.43998303736468</v>
      </c>
      <c r="L613">
        <v>10298.064411765599</v>
      </c>
      <c r="M613">
        <v>250</v>
      </c>
      <c r="O613">
        <v>41.189609036741302</v>
      </c>
      <c r="P613">
        <v>0.75868626040114895</v>
      </c>
      <c r="Q613">
        <v>1.5</v>
      </c>
      <c r="R613">
        <v>-0.84936886244133303</v>
      </c>
      <c r="S613" t="s">
        <v>1501</v>
      </c>
      <c r="T613" t="s">
        <v>1774</v>
      </c>
      <c r="U613" t="s">
        <v>1774</v>
      </c>
      <c r="V613" t="s">
        <v>1774</v>
      </c>
      <c r="W613" t="s">
        <v>2384</v>
      </c>
      <c r="X613">
        <v>8</v>
      </c>
      <c r="Y613" t="s">
        <v>3186</v>
      </c>
      <c r="Z613" t="s">
        <v>4063</v>
      </c>
      <c r="AA613">
        <v>1.4800914020973319</v>
      </c>
      <c r="AB613" t="str">
        <f>HYPERLINK("Melting_Curves/meltCurve_P27169_PON1.pdf", "Melting_Curves/meltCurve_P27169_PON1.pdf")</f>
        <v>Melting_Curves/meltCurve_P27169_PON1.pdf</v>
      </c>
    </row>
    <row r="614" spans="1:28" x14ac:dyDescent="0.25">
      <c r="A614" t="s">
        <v>618</v>
      </c>
      <c r="B614">
        <v>0.92982721775210697</v>
      </c>
      <c r="C614">
        <v>2.66965484316778</v>
      </c>
      <c r="D614">
        <v>2.21471540675465</v>
      </c>
      <c r="E614">
        <v>7.7214964912211004</v>
      </c>
      <c r="F614">
        <v>5.8457490609495499</v>
      </c>
      <c r="G614">
        <v>5.3769396983427598</v>
      </c>
      <c r="H614">
        <v>2.9327968089017098</v>
      </c>
      <c r="I614">
        <v>4.9056580415447204</v>
      </c>
      <c r="J614">
        <v>3.7454774384399299</v>
      </c>
      <c r="K614">
        <v>10.5137455464493</v>
      </c>
      <c r="S614" t="s">
        <v>1502</v>
      </c>
      <c r="T614" t="s">
        <v>1774</v>
      </c>
      <c r="U614" t="s">
        <v>1775</v>
      </c>
      <c r="V614" t="s">
        <v>1774</v>
      </c>
      <c r="W614" t="s">
        <v>2385</v>
      </c>
      <c r="X614">
        <v>5</v>
      </c>
      <c r="Y614" t="s">
        <v>3187</v>
      </c>
      <c r="Z614" t="s">
        <v>4064</v>
      </c>
      <c r="AB614" t="str">
        <f>HYPERLINK("Melting_Curves/meltCurve_P27348_YWHAQ.pdf", "Melting_Curves/meltCurve_P27348_YWHAQ.pdf")</f>
        <v>Melting_Curves/meltCurve_P27348_YWHAQ.pdf</v>
      </c>
    </row>
    <row r="615" spans="1:28" x14ac:dyDescent="0.25">
      <c r="A615" t="s">
        <v>619</v>
      </c>
      <c r="B615">
        <v>0.92982721775210697</v>
      </c>
      <c r="C615">
        <v>2.1440650437734998</v>
      </c>
      <c r="D615">
        <v>1.6773652126569301</v>
      </c>
      <c r="E615">
        <v>5.4791429011008104</v>
      </c>
      <c r="F615">
        <v>4.0177824448897601</v>
      </c>
      <c r="G615">
        <v>3.50152571164978</v>
      </c>
      <c r="H615">
        <v>2.95927098734255</v>
      </c>
      <c r="I615">
        <v>5.1216797331008603</v>
      </c>
      <c r="J615">
        <v>4.1757768658284</v>
      </c>
      <c r="K615">
        <v>11.583321572565699</v>
      </c>
      <c r="S615" t="s">
        <v>1503</v>
      </c>
      <c r="T615" t="s">
        <v>1774</v>
      </c>
      <c r="U615" t="s">
        <v>1775</v>
      </c>
      <c r="V615" t="s">
        <v>1774</v>
      </c>
      <c r="W615" t="s">
        <v>2386</v>
      </c>
      <c r="X615">
        <v>3</v>
      </c>
      <c r="Y615" t="s">
        <v>3188</v>
      </c>
      <c r="Z615" t="s">
        <v>4065</v>
      </c>
      <c r="AB615" t="str">
        <f>HYPERLINK("Melting_Curves/meltCurve_P27797_CALR.pdf", "Melting_Curves/meltCurve_P27797_CALR.pdf")</f>
        <v>Melting_Curves/meltCurve_P27797_CALR.pdf</v>
      </c>
    </row>
    <row r="616" spans="1:28" x14ac:dyDescent="0.25">
      <c r="A616" t="s">
        <v>620</v>
      </c>
      <c r="B616">
        <v>0.92982721775210697</v>
      </c>
      <c r="C616">
        <v>2.98792798609982</v>
      </c>
      <c r="D616">
        <v>2.83397993578017</v>
      </c>
      <c r="E616">
        <v>11.5214533121981</v>
      </c>
      <c r="F616">
        <v>8.3226477280819608</v>
      </c>
      <c r="G616">
        <v>6.5348155182638399</v>
      </c>
      <c r="H616">
        <v>1.6234397549283299</v>
      </c>
      <c r="I616">
        <v>2.5755538190942802</v>
      </c>
      <c r="J616">
        <v>1.725860304115</v>
      </c>
      <c r="K616">
        <v>5.2579496008290603</v>
      </c>
      <c r="L616">
        <v>10283.821883004801</v>
      </c>
      <c r="M616">
        <v>250</v>
      </c>
      <c r="O616">
        <v>41.132655143852702</v>
      </c>
      <c r="P616">
        <v>0.75973700033117397</v>
      </c>
      <c r="Q616">
        <v>1.5</v>
      </c>
      <c r="R616">
        <v>-0.80713853682918901</v>
      </c>
      <c r="S616" t="s">
        <v>1504</v>
      </c>
      <c r="T616" t="s">
        <v>1774</v>
      </c>
      <c r="U616" t="s">
        <v>1774</v>
      </c>
      <c r="V616" t="s">
        <v>1774</v>
      </c>
      <c r="W616" t="s">
        <v>2387</v>
      </c>
      <c r="X616">
        <v>9</v>
      </c>
      <c r="Y616" t="s">
        <v>3189</v>
      </c>
      <c r="Z616" t="s">
        <v>4066</v>
      </c>
      <c r="AA616">
        <v>1.4810403135480901</v>
      </c>
      <c r="AB616" t="str">
        <f>HYPERLINK("Melting_Curves/meltCurve_P27918_CFP.pdf", "Melting_Curves/meltCurve_P27918_CFP.pdf")</f>
        <v>Melting_Curves/meltCurve_P27918_CFP.pdf</v>
      </c>
    </row>
    <row r="617" spans="1:28" x14ac:dyDescent="0.25">
      <c r="A617" t="s">
        <v>621</v>
      </c>
      <c r="B617">
        <v>0.92982721775210697</v>
      </c>
      <c r="C617">
        <v>1.1349629595216</v>
      </c>
      <c r="D617">
        <v>1.0734144966768699</v>
      </c>
      <c r="E617">
        <v>4.2755866562584997</v>
      </c>
      <c r="F617">
        <v>3.2751718446112101</v>
      </c>
      <c r="G617">
        <v>1.7727551269575299</v>
      </c>
      <c r="H617">
        <v>0.575005635570081</v>
      </c>
      <c r="I617">
        <v>0.90334697463976399</v>
      </c>
      <c r="J617">
        <v>0.68786687140003</v>
      </c>
      <c r="K617">
        <v>1.7449634951003601</v>
      </c>
      <c r="L617">
        <v>11580.945646730401</v>
      </c>
      <c r="M617">
        <v>250</v>
      </c>
      <c r="O617">
        <v>46.320818238791098</v>
      </c>
      <c r="P617">
        <v>0.67464266111461701</v>
      </c>
      <c r="Q617">
        <v>1.5</v>
      </c>
      <c r="R617">
        <v>3.22026912542345E-2</v>
      </c>
      <c r="S617" t="s">
        <v>1505</v>
      </c>
      <c r="T617" t="s">
        <v>1774</v>
      </c>
      <c r="U617" t="s">
        <v>1774</v>
      </c>
      <c r="V617" t="s">
        <v>1774</v>
      </c>
      <c r="W617" t="s">
        <v>2388</v>
      </c>
      <c r="X617">
        <v>1</v>
      </c>
      <c r="Y617" t="s">
        <v>3190</v>
      </c>
      <c r="Z617" t="s">
        <v>4067</v>
      </c>
      <c r="AA617">
        <v>1.394562974792565</v>
      </c>
      <c r="AB617" t="str">
        <f>HYPERLINK("Melting_Curves/meltCurve_P27930_2_IL1R2.pdf", "Melting_Curves/meltCurve_P27930_2_IL1R2.pdf")</f>
        <v>Melting_Curves/meltCurve_P27930_2_IL1R2.pdf</v>
      </c>
    </row>
    <row r="618" spans="1:28" x14ac:dyDescent="0.25">
      <c r="A618" t="s">
        <v>622</v>
      </c>
      <c r="B618">
        <v>0.92982721775210697</v>
      </c>
      <c r="C618">
        <v>1.6064810271165599</v>
      </c>
      <c r="D618">
        <v>1.2178592911151001</v>
      </c>
      <c r="E618">
        <v>4.8845236795813296</v>
      </c>
      <c r="F618">
        <v>3.1416078494620101</v>
      </c>
      <c r="G618">
        <v>3.21087413251839</v>
      </c>
      <c r="H618">
        <v>2.1669941033064601</v>
      </c>
      <c r="I618">
        <v>4.3950516489838201</v>
      </c>
      <c r="J618">
        <v>3.2463428007186801</v>
      </c>
      <c r="K618">
        <v>8.9333580168530098</v>
      </c>
      <c r="S618" t="s">
        <v>1506</v>
      </c>
      <c r="T618" t="s">
        <v>1774</v>
      </c>
      <c r="U618" t="s">
        <v>1775</v>
      </c>
      <c r="V618" t="s">
        <v>1774</v>
      </c>
      <c r="W618" t="s">
        <v>2389</v>
      </c>
      <c r="X618">
        <v>3</v>
      </c>
      <c r="Y618" t="s">
        <v>3191</v>
      </c>
      <c r="Z618" t="s">
        <v>4068</v>
      </c>
      <c r="AB618" t="str">
        <f>HYPERLINK("Melting_Curves/meltCurve_P29350_PTPN6.pdf", "Melting_Curves/meltCurve_P29350_PTPN6.pdf")</f>
        <v>Melting_Curves/meltCurve_P29350_PTPN6.pdf</v>
      </c>
    </row>
    <row r="619" spans="1:28" x14ac:dyDescent="0.25">
      <c r="A619" t="s">
        <v>623</v>
      </c>
      <c r="B619">
        <v>0.92982721775210697</v>
      </c>
      <c r="C619">
        <v>1.4695371111862401</v>
      </c>
      <c r="D619">
        <v>1.48693151952152</v>
      </c>
      <c r="E619">
        <v>5.8590618496771096</v>
      </c>
      <c r="F619">
        <v>2.4143256916590299</v>
      </c>
      <c r="G619">
        <v>1.67314537658663</v>
      </c>
      <c r="H619">
        <v>0.30186980243603301</v>
      </c>
      <c r="I619">
        <v>0.534633270401629</v>
      </c>
      <c r="J619">
        <v>0.40671903030513301</v>
      </c>
      <c r="K619">
        <v>1.0048566013943101</v>
      </c>
      <c r="L619">
        <v>2088.9630271507199</v>
      </c>
      <c r="M619">
        <v>34.836397633373799</v>
      </c>
      <c r="O619">
        <v>59.768386739060297</v>
      </c>
      <c r="P619">
        <v>-5.6047549307290799E-2</v>
      </c>
      <c r="Q619">
        <v>0.61536096698612297</v>
      </c>
      <c r="R619">
        <v>-0.131744944278332</v>
      </c>
      <c r="S619" t="s">
        <v>1507</v>
      </c>
      <c r="T619" t="s">
        <v>1774</v>
      </c>
      <c r="U619" t="s">
        <v>1774</v>
      </c>
      <c r="V619" t="s">
        <v>1774</v>
      </c>
      <c r="W619" t="s">
        <v>2390</v>
      </c>
      <c r="X619">
        <v>12</v>
      </c>
      <c r="Y619" t="s">
        <v>3192</v>
      </c>
      <c r="Z619" t="s">
        <v>4069</v>
      </c>
      <c r="AA619">
        <v>0.87322786167899891</v>
      </c>
      <c r="AB619" t="str">
        <f>HYPERLINK("Melting_Curves/meltCurve_P29622_SERPINA4.pdf", "Melting_Curves/meltCurve_P29622_SERPINA4.pdf")</f>
        <v>Melting_Curves/meltCurve_P29622_SERPINA4.pdf</v>
      </c>
    </row>
    <row r="620" spans="1:28" x14ac:dyDescent="0.25">
      <c r="A620" t="s">
        <v>624</v>
      </c>
      <c r="B620">
        <v>0.92982721775210697</v>
      </c>
      <c r="C620">
        <v>2.7259486211697701</v>
      </c>
      <c r="D620">
        <v>2.4617705596905401</v>
      </c>
      <c r="E620">
        <v>8.85469127174993</v>
      </c>
      <c r="F620">
        <v>6.2054244778932697</v>
      </c>
      <c r="G620">
        <v>5.6721398200803304</v>
      </c>
      <c r="H620">
        <v>2.4722976122573899</v>
      </c>
      <c r="I620">
        <v>4.2208296200316404</v>
      </c>
      <c r="J620">
        <v>3.14625270206276</v>
      </c>
      <c r="K620">
        <v>8.9964650050214807</v>
      </c>
      <c r="S620" t="s">
        <v>1508</v>
      </c>
      <c r="T620" t="s">
        <v>1774</v>
      </c>
      <c r="U620" t="s">
        <v>1775</v>
      </c>
      <c r="V620" t="s">
        <v>1774</v>
      </c>
      <c r="W620" t="s">
        <v>2391</v>
      </c>
      <c r="X620">
        <v>5</v>
      </c>
      <c r="Y620" t="s">
        <v>3193</v>
      </c>
      <c r="Z620" t="s">
        <v>4070</v>
      </c>
      <c r="AB620" t="str">
        <f>HYPERLINK("Melting_Curves/meltCurve_P30041_PRDX6.pdf", "Melting_Curves/meltCurve_P30041_PRDX6.pdf")</f>
        <v>Melting_Curves/meltCurve_P30041_PRDX6.pdf</v>
      </c>
    </row>
    <row r="621" spans="1:28" x14ac:dyDescent="0.25">
      <c r="A621" t="s">
        <v>625</v>
      </c>
      <c r="B621">
        <v>0.92982721775210697</v>
      </c>
      <c r="C621">
        <v>2.1039472559416201</v>
      </c>
      <c r="D621">
        <v>1.92002040905437</v>
      </c>
      <c r="E621">
        <v>6.8666877827008399</v>
      </c>
      <c r="F621">
        <v>5.9997852685772202</v>
      </c>
      <c r="G621">
        <v>6.0241294183928602</v>
      </c>
      <c r="H621">
        <v>2.4017802019911398</v>
      </c>
      <c r="I621">
        <v>3.23400464418624</v>
      </c>
      <c r="J621">
        <v>2.3786624545305699</v>
      </c>
      <c r="K621">
        <v>5.9999519482708399</v>
      </c>
      <c r="L621">
        <v>1011.75634661117</v>
      </c>
      <c r="M621">
        <v>39.522981765480502</v>
      </c>
      <c r="Q621">
        <v>1.5</v>
      </c>
      <c r="R621">
        <v>-1.2159495181383999</v>
      </c>
      <c r="S621" t="s">
        <v>1509</v>
      </c>
      <c r="T621" t="s">
        <v>1774</v>
      </c>
      <c r="U621" t="s">
        <v>1774</v>
      </c>
      <c r="V621" t="s">
        <v>1774</v>
      </c>
      <c r="W621" t="s">
        <v>2392</v>
      </c>
      <c r="X621">
        <v>2</v>
      </c>
      <c r="Y621" t="s">
        <v>3194</v>
      </c>
      <c r="Z621" t="s">
        <v>4071</v>
      </c>
      <c r="AA621">
        <v>1.4999999809974489</v>
      </c>
      <c r="AB621" t="str">
        <f>HYPERLINK("Melting_Curves/meltCurve_P30044_2_PRDX5.pdf", "Melting_Curves/meltCurve_P30044_2_PRDX5.pdf")</f>
        <v>Melting_Curves/meltCurve_P30044_2_PRDX5.pdf</v>
      </c>
    </row>
    <row r="622" spans="1:28" x14ac:dyDescent="0.25">
      <c r="A622" t="s">
        <v>626</v>
      </c>
      <c r="B622">
        <v>0.92982721775210697</v>
      </c>
      <c r="C622">
        <v>1.6775350555864501</v>
      </c>
      <c r="D622">
        <v>1.4767685437258</v>
      </c>
      <c r="E622">
        <v>6.2096626452063601</v>
      </c>
      <c r="F622">
        <v>4.4240115218311002</v>
      </c>
      <c r="G622">
        <v>3.9446354600230502</v>
      </c>
      <c r="H622">
        <v>1.0156701704033799</v>
      </c>
      <c r="I622">
        <v>1.6836412993411101</v>
      </c>
      <c r="J622">
        <v>1.30647171444363</v>
      </c>
      <c r="K622">
        <v>3.1154905074731101</v>
      </c>
      <c r="S622" t="s">
        <v>1510</v>
      </c>
      <c r="T622" t="s">
        <v>1774</v>
      </c>
      <c r="U622" t="s">
        <v>1775</v>
      </c>
      <c r="V622" t="s">
        <v>1774</v>
      </c>
      <c r="W622" t="s">
        <v>2393</v>
      </c>
      <c r="X622">
        <v>1</v>
      </c>
      <c r="Y622" t="s">
        <v>3195</v>
      </c>
      <c r="Z622" t="s">
        <v>4072</v>
      </c>
      <c r="AB622" t="str">
        <f>HYPERLINK("Melting_Curves/meltCurve_P30086_PEBP1.pdf", "Melting_Curves/meltCurve_P30086_PEBP1.pdf")</f>
        <v>Melting_Curves/meltCurve_P30086_PEBP1.pdf</v>
      </c>
    </row>
    <row r="623" spans="1:28" x14ac:dyDescent="0.25">
      <c r="A623" t="s">
        <v>627</v>
      </c>
      <c r="B623">
        <v>0.92982721775210697</v>
      </c>
      <c r="C623">
        <v>1.51391342540242</v>
      </c>
      <c r="D623">
        <v>1.0499446584820999</v>
      </c>
      <c r="E623">
        <v>2.6194133971904701</v>
      </c>
      <c r="F623">
        <v>1.73789371835365</v>
      </c>
      <c r="G623">
        <v>1.2114794456545901</v>
      </c>
      <c r="H623">
        <v>0.91545727436305302</v>
      </c>
      <c r="I623">
        <v>2.48596358843493</v>
      </c>
      <c r="J623">
        <v>1.83915709764229</v>
      </c>
      <c r="K623">
        <v>4.1376342287589098</v>
      </c>
      <c r="L623">
        <v>10383.935779458099</v>
      </c>
      <c r="M623">
        <v>250</v>
      </c>
      <c r="O623">
        <v>41.533084821900097</v>
      </c>
      <c r="P623">
        <v>0.75241220239286499</v>
      </c>
      <c r="Q623">
        <v>1.5</v>
      </c>
      <c r="R623">
        <v>-9.4670395174704297E-2</v>
      </c>
      <c r="S623" t="s">
        <v>1511</v>
      </c>
      <c r="T623" t="s">
        <v>1774</v>
      </c>
      <c r="U623" t="s">
        <v>1774</v>
      </c>
      <c r="V623" t="s">
        <v>1774</v>
      </c>
      <c r="W623" t="s">
        <v>2394</v>
      </c>
      <c r="X623">
        <v>1</v>
      </c>
      <c r="Y623" t="s">
        <v>3196</v>
      </c>
      <c r="Z623" t="s">
        <v>4073</v>
      </c>
      <c r="AA623">
        <v>1.4743676611993031</v>
      </c>
      <c r="AB623" t="str">
        <f>HYPERLINK("Melting_Curves/meltCurve_P30273_FCER1G.pdf", "Melting_Curves/meltCurve_P30273_FCER1G.pdf")</f>
        <v>Melting_Curves/meltCurve_P30273_FCER1G.pdf</v>
      </c>
    </row>
    <row r="624" spans="1:28" x14ac:dyDescent="0.25">
      <c r="A624" t="s">
        <v>628</v>
      </c>
      <c r="B624">
        <v>0.92982721775210697</v>
      </c>
      <c r="C624">
        <v>1.4467404934777699</v>
      </c>
      <c r="D624">
        <v>1.0996040063474699</v>
      </c>
      <c r="E624">
        <v>4.0168764691135399</v>
      </c>
      <c r="F624">
        <v>2.32384484716852</v>
      </c>
      <c r="G624">
        <v>2.6550946782332998</v>
      </c>
      <c r="H624">
        <v>0.99515834753792698</v>
      </c>
      <c r="I624">
        <v>1.37698192896144</v>
      </c>
      <c r="J624">
        <v>1.1210643225785299</v>
      </c>
      <c r="K624">
        <v>3.3221941757587801</v>
      </c>
      <c r="L624">
        <v>10633.760330093201</v>
      </c>
      <c r="M624">
        <v>250</v>
      </c>
      <c r="O624">
        <v>42.532319339113698</v>
      </c>
      <c r="P624">
        <v>0.73473538492527302</v>
      </c>
      <c r="Q624">
        <v>1.5</v>
      </c>
      <c r="R624">
        <v>-0.14118541555011499</v>
      </c>
      <c r="S624" t="s">
        <v>1512</v>
      </c>
      <c r="T624" t="s">
        <v>1774</v>
      </c>
      <c r="U624" t="s">
        <v>1774</v>
      </c>
      <c r="V624" t="s">
        <v>1774</v>
      </c>
      <c r="W624" t="s">
        <v>2395</v>
      </c>
      <c r="X624">
        <v>2</v>
      </c>
      <c r="Y624" t="s">
        <v>3197</v>
      </c>
      <c r="Z624" t="s">
        <v>4074</v>
      </c>
      <c r="AA624">
        <v>1.457711986831961</v>
      </c>
      <c r="AB624" t="str">
        <f>HYPERLINK("Melting_Curves/meltCurve_P30740_SERPINB1.pdf", "Melting_Curves/meltCurve_P30740_SERPINB1.pdf")</f>
        <v>Melting_Curves/meltCurve_P30740_SERPINB1.pdf</v>
      </c>
    </row>
    <row r="625" spans="1:28" x14ac:dyDescent="0.25">
      <c r="A625" t="s">
        <v>629</v>
      </c>
      <c r="B625">
        <v>0.92982721775210697</v>
      </c>
      <c r="C625">
        <v>0.93539711105970302</v>
      </c>
      <c r="D625">
        <v>0.67019804724239596</v>
      </c>
      <c r="E625">
        <v>2.8540637386043</v>
      </c>
      <c r="F625">
        <v>2.4497050311403199</v>
      </c>
      <c r="G625">
        <v>2.59707081316078</v>
      </c>
      <c r="H625">
        <v>1.79010600816188</v>
      </c>
      <c r="I625">
        <v>3.38679892382248</v>
      </c>
      <c r="J625">
        <v>2.4540223691138698</v>
      </c>
      <c r="K625">
        <v>6.4305090685395596</v>
      </c>
      <c r="L625">
        <v>11947.3233722404</v>
      </c>
      <c r="M625">
        <v>250</v>
      </c>
      <c r="O625">
        <v>47.7862356604615</v>
      </c>
      <c r="P625">
        <v>0.65395400675943205</v>
      </c>
      <c r="Q625">
        <v>1.5</v>
      </c>
      <c r="R625">
        <v>-0.31081314909646801</v>
      </c>
      <c r="S625" t="s">
        <v>1513</v>
      </c>
      <c r="T625" t="s">
        <v>1774</v>
      </c>
      <c r="U625" t="s">
        <v>1774</v>
      </c>
      <c r="V625" t="s">
        <v>1774</v>
      </c>
      <c r="W625" t="s">
        <v>2396</v>
      </c>
      <c r="X625">
        <v>6</v>
      </c>
      <c r="Y625" t="s">
        <v>3198</v>
      </c>
      <c r="Z625" t="s">
        <v>4075</v>
      </c>
      <c r="AA625">
        <v>1.3701365071174809</v>
      </c>
      <c r="AB625" t="str">
        <f>HYPERLINK("Melting_Curves/meltCurve_P31146_CORO1A.pdf", "Melting_Curves/meltCurve_P31146_CORO1A.pdf")</f>
        <v>Melting_Curves/meltCurve_P31146_CORO1A.pdf</v>
      </c>
    </row>
    <row r="626" spans="1:28" x14ac:dyDescent="0.25">
      <c r="A626" t="s">
        <v>630</v>
      </c>
      <c r="B626">
        <v>0.92982721775210697</v>
      </c>
      <c r="C626">
        <v>2.1011772992308702</v>
      </c>
      <c r="D626">
        <v>1.8065154576824101</v>
      </c>
      <c r="E626">
        <v>7.0491463884200698</v>
      </c>
      <c r="F626">
        <v>4.2776876001874697</v>
      </c>
      <c r="G626">
        <v>5.3180554113325798</v>
      </c>
      <c r="H626">
        <v>2.2913856583883701</v>
      </c>
      <c r="I626">
        <v>4.41860915682462</v>
      </c>
      <c r="J626">
        <v>3.48762103948726</v>
      </c>
      <c r="K626">
        <v>9.3303238546828897</v>
      </c>
      <c r="S626" t="s">
        <v>1514</v>
      </c>
      <c r="T626" t="s">
        <v>1774</v>
      </c>
      <c r="U626" t="s">
        <v>1775</v>
      </c>
      <c r="V626" t="s">
        <v>1774</v>
      </c>
      <c r="W626" t="s">
        <v>2397</v>
      </c>
      <c r="X626">
        <v>5</v>
      </c>
      <c r="Y626" t="s">
        <v>3199</v>
      </c>
      <c r="Z626" t="s">
        <v>4076</v>
      </c>
      <c r="AB626" t="str">
        <f>HYPERLINK("Melting_Curves/meltCurve_P31150_GDI1.pdf", "Melting_Curves/meltCurve_P31150_GDI1.pdf")</f>
        <v>Melting_Curves/meltCurve_P31150_GDI1.pdf</v>
      </c>
    </row>
    <row r="627" spans="1:28" x14ac:dyDescent="0.25">
      <c r="A627" t="s">
        <v>631</v>
      </c>
      <c r="B627">
        <v>0.92982721775210697</v>
      </c>
      <c r="C627">
        <v>1.6744439929233801</v>
      </c>
      <c r="D627">
        <v>1.237431284735</v>
      </c>
      <c r="E627">
        <v>4.5264945137167496</v>
      </c>
      <c r="F627">
        <v>2.8037757086081698</v>
      </c>
      <c r="G627">
        <v>2.4321801207637601</v>
      </c>
      <c r="H627">
        <v>1.29664177552358</v>
      </c>
      <c r="I627">
        <v>2.1430246559986901</v>
      </c>
      <c r="J627">
        <v>1.57445832578391</v>
      </c>
      <c r="K627">
        <v>4.8009704811495899</v>
      </c>
      <c r="L627">
        <v>10332.3867554316</v>
      </c>
      <c r="M627">
        <v>250</v>
      </c>
      <c r="O627">
        <v>41.326902233412198</v>
      </c>
      <c r="P627">
        <v>0.75616604123214204</v>
      </c>
      <c r="Q627">
        <v>1.5</v>
      </c>
      <c r="R627">
        <v>-0.412161015248804</v>
      </c>
      <c r="S627" t="s">
        <v>1515</v>
      </c>
      <c r="T627" t="s">
        <v>1774</v>
      </c>
      <c r="U627" t="s">
        <v>1774</v>
      </c>
      <c r="V627" t="s">
        <v>1774</v>
      </c>
      <c r="W627" t="s">
        <v>2398</v>
      </c>
      <c r="X627">
        <v>6</v>
      </c>
      <c r="Y627" t="s">
        <v>3200</v>
      </c>
      <c r="Z627" t="s">
        <v>4077</v>
      </c>
      <c r="AA627">
        <v>1.477803986334389</v>
      </c>
      <c r="AB627" t="str">
        <f>HYPERLINK("Melting_Curves/meltCurve_P31946_2_YWHAB.pdf", "Melting_Curves/meltCurve_P31946_2_YWHAB.pdf")</f>
        <v>Melting_Curves/meltCurve_P31946_2_YWHAB.pdf</v>
      </c>
    </row>
    <row r="628" spans="1:28" x14ac:dyDescent="0.25">
      <c r="A628" t="s">
        <v>632</v>
      </c>
      <c r="B628">
        <v>0.92982721775210697</v>
      </c>
      <c r="C628">
        <v>1.39228276625521</v>
      </c>
      <c r="D628">
        <v>1.1179619100953599</v>
      </c>
      <c r="E628">
        <v>3.6275023977451402</v>
      </c>
      <c r="F628">
        <v>2.6894323791580601</v>
      </c>
      <c r="G628">
        <v>2.3143476106306</v>
      </c>
      <c r="H628">
        <v>2.0033814153013201</v>
      </c>
      <c r="I628">
        <v>4.65710736474486</v>
      </c>
      <c r="J628">
        <v>4.11559806376445</v>
      </c>
      <c r="K628">
        <v>8.4150953929885492</v>
      </c>
      <c r="S628" t="s">
        <v>1516</v>
      </c>
      <c r="T628" t="s">
        <v>1774</v>
      </c>
      <c r="U628" t="s">
        <v>1775</v>
      </c>
      <c r="V628" t="s">
        <v>1774</v>
      </c>
      <c r="W628" t="s">
        <v>2399</v>
      </c>
      <c r="X628">
        <v>3</v>
      </c>
      <c r="Y628" t="s">
        <v>3201</v>
      </c>
      <c r="Z628" t="s">
        <v>4078</v>
      </c>
      <c r="AB628" t="str">
        <f>HYPERLINK("Melting_Curves/meltCurve_P31947_2_SFN.pdf", "Melting_Curves/meltCurve_P31947_2_SFN.pdf")</f>
        <v>Melting_Curves/meltCurve_P31947_2_SFN.pdf</v>
      </c>
    </row>
    <row r="629" spans="1:28" x14ac:dyDescent="0.25">
      <c r="A629" t="s">
        <v>633</v>
      </c>
      <c r="B629">
        <v>0.92982721775210697</v>
      </c>
      <c r="C629">
        <v>1.49715051440125</v>
      </c>
      <c r="D629">
        <v>1.0544253710113001</v>
      </c>
      <c r="E629">
        <v>3.2742845752464</v>
      </c>
      <c r="F629">
        <v>2.1000031685607299</v>
      </c>
      <c r="G629">
        <v>2.0425773103832401</v>
      </c>
      <c r="H629">
        <v>0.32992894138494899</v>
      </c>
      <c r="I629">
        <v>0.54579685786992205</v>
      </c>
      <c r="J629">
        <v>0.34070282264580098</v>
      </c>
      <c r="K629">
        <v>1.3734981708509899</v>
      </c>
      <c r="L629">
        <v>1161.38717436254</v>
      </c>
      <c r="M629">
        <v>16.521693984394599</v>
      </c>
      <c r="O629">
        <v>69.289064022749301</v>
      </c>
      <c r="P629">
        <v>-1.1191543873082899E-2</v>
      </c>
      <c r="Q629">
        <v>0.812271553129152</v>
      </c>
      <c r="R629">
        <v>-0.15319230426900601</v>
      </c>
      <c r="S629" t="s">
        <v>1517</v>
      </c>
      <c r="T629" t="s">
        <v>1774</v>
      </c>
      <c r="U629" t="s">
        <v>1774</v>
      </c>
      <c r="V629" t="s">
        <v>1774</v>
      </c>
      <c r="W629" t="s">
        <v>2400</v>
      </c>
      <c r="X629">
        <v>2</v>
      </c>
      <c r="Y629" t="s">
        <v>3202</v>
      </c>
      <c r="Z629" t="s">
        <v>4079</v>
      </c>
      <c r="AA629">
        <v>0.98467806494635401</v>
      </c>
      <c r="AB629" t="str">
        <f>HYPERLINK("Melting_Curves/meltCurve_P32119_PRDX2.pdf", "Melting_Curves/meltCurve_P32119_PRDX2.pdf")</f>
        <v>Melting_Curves/meltCurve_P32119_PRDX2.pdf</v>
      </c>
    </row>
    <row r="630" spans="1:28" x14ac:dyDescent="0.25">
      <c r="A630" t="s">
        <v>634</v>
      </c>
      <c r="B630">
        <v>0.92982721775210697</v>
      </c>
      <c r="C630">
        <v>1.6135975171674199</v>
      </c>
      <c r="D630">
        <v>0.97982008093255102</v>
      </c>
      <c r="E630">
        <v>4.92259315182159</v>
      </c>
      <c r="F630">
        <v>3.95769420035769</v>
      </c>
      <c r="G630">
        <v>3.57821889975357</v>
      </c>
      <c r="H630">
        <v>1.91208607234383</v>
      </c>
      <c r="I630">
        <v>2.0010598591787598</v>
      </c>
      <c r="J630">
        <v>1.5235186045793601</v>
      </c>
      <c r="K630">
        <v>6.9084197072398297</v>
      </c>
      <c r="S630" t="s">
        <v>1518</v>
      </c>
      <c r="T630" t="s">
        <v>1774</v>
      </c>
      <c r="U630" t="s">
        <v>1775</v>
      </c>
      <c r="V630" t="s">
        <v>1774</v>
      </c>
      <c r="W630" t="s">
        <v>2401</v>
      </c>
      <c r="X630">
        <v>3</v>
      </c>
      <c r="Y630" t="s">
        <v>3203</v>
      </c>
      <c r="Z630" t="s">
        <v>4080</v>
      </c>
      <c r="AB630" t="str">
        <f>HYPERLINK("Melting_Curves/meltCurve_P33908_MAN1A1.pdf", "Melting_Curves/meltCurve_P33908_MAN1A1.pdf")</f>
        <v>Melting_Curves/meltCurve_P33908_MAN1A1.pdf</v>
      </c>
    </row>
    <row r="631" spans="1:28" x14ac:dyDescent="0.25">
      <c r="A631" t="s">
        <v>635</v>
      </c>
      <c r="B631">
        <v>0.92982721775210697</v>
      </c>
      <c r="C631">
        <v>5.22510364298138</v>
      </c>
      <c r="D631">
        <v>4.1265363154315997</v>
      </c>
      <c r="E631">
        <v>11.4735833259885</v>
      </c>
      <c r="F631">
        <v>10.582643223953401</v>
      </c>
      <c r="G631">
        <v>8.5522502304242796</v>
      </c>
      <c r="H631">
        <v>2.45727079696004</v>
      </c>
      <c r="I631">
        <v>4.1318471172058198</v>
      </c>
      <c r="J631">
        <v>2.8310384430298399</v>
      </c>
      <c r="K631">
        <v>9.3070859154213892</v>
      </c>
      <c r="L631">
        <v>1.0000000000000001E-5</v>
      </c>
      <c r="M631">
        <v>37.720422989509302</v>
      </c>
      <c r="Q631">
        <v>1.5</v>
      </c>
      <c r="R631">
        <v>-1.60156050824685</v>
      </c>
      <c r="S631" t="s">
        <v>1519</v>
      </c>
      <c r="T631" t="s">
        <v>1774</v>
      </c>
      <c r="U631" t="s">
        <v>1774</v>
      </c>
      <c r="V631" t="s">
        <v>1774</v>
      </c>
      <c r="W631" t="s">
        <v>2402</v>
      </c>
      <c r="X631">
        <v>1</v>
      </c>
      <c r="Y631" t="s">
        <v>3204</v>
      </c>
      <c r="Z631" t="s">
        <v>4081</v>
      </c>
      <c r="AA631">
        <v>1.5</v>
      </c>
      <c r="AB631" t="str">
        <f>HYPERLINK("Melting_Curves/meltCurve_P34096_RNASE4.pdf", "Melting_Curves/meltCurve_P34096_RNASE4.pdf")</f>
        <v>Melting_Curves/meltCurve_P34096_RNASE4.pdf</v>
      </c>
    </row>
    <row r="632" spans="1:28" x14ac:dyDescent="0.25">
      <c r="A632" t="s">
        <v>636</v>
      </c>
      <c r="B632">
        <v>0.92982721775210697</v>
      </c>
      <c r="C632">
        <v>0.84759782452739896</v>
      </c>
      <c r="D632">
        <v>0.6310745575701</v>
      </c>
      <c r="E632">
        <v>1.8416856519293701</v>
      </c>
      <c r="F632">
        <v>1.20177999215619</v>
      </c>
      <c r="G632">
        <v>0.99053545769964202</v>
      </c>
      <c r="H632">
        <v>0.239908066992404</v>
      </c>
      <c r="I632">
        <v>0.38725897972268197</v>
      </c>
      <c r="J632">
        <v>0.31120245014168801</v>
      </c>
      <c r="K632">
        <v>0.84664165573983197</v>
      </c>
      <c r="L632">
        <v>14480.726102578101</v>
      </c>
      <c r="M632">
        <v>250</v>
      </c>
      <c r="N632">
        <v>58.444310811824302</v>
      </c>
      <c r="O632">
        <v>57.919199477509103</v>
      </c>
      <c r="P632">
        <v>-0.597542956945188</v>
      </c>
      <c r="Q632">
        <v>0.44625266184679702</v>
      </c>
      <c r="R632">
        <v>0.44499956079882103</v>
      </c>
      <c r="S632" t="s">
        <v>1520</v>
      </c>
      <c r="T632" t="s">
        <v>1774</v>
      </c>
      <c r="U632" t="s">
        <v>1774</v>
      </c>
      <c r="V632" t="s">
        <v>1774</v>
      </c>
      <c r="W632" t="s">
        <v>2403</v>
      </c>
      <c r="X632">
        <v>3</v>
      </c>
      <c r="Y632" t="s">
        <v>3205</v>
      </c>
      <c r="Z632" t="s">
        <v>4082</v>
      </c>
      <c r="AA632">
        <v>0.77713430600510569</v>
      </c>
      <c r="AB632" t="str">
        <f>HYPERLINK("Melting_Curves/meltCurve_P35542_SAA4.pdf", "Melting_Curves/meltCurve_P35542_SAA4.pdf")</f>
        <v>Melting_Curves/meltCurve_P35542_SAA4.pdf</v>
      </c>
    </row>
    <row r="633" spans="1:28" x14ac:dyDescent="0.25">
      <c r="A633" t="s">
        <v>637</v>
      </c>
      <c r="B633">
        <v>0.92982721775210697</v>
      </c>
      <c r="C633">
        <v>1.12368536555016</v>
      </c>
      <c r="D633">
        <v>0.72031670600910502</v>
      </c>
      <c r="E633">
        <v>2.3326618449757102</v>
      </c>
      <c r="F633">
        <v>1.74705385963815</v>
      </c>
      <c r="G633">
        <v>1.4944357496868499</v>
      </c>
      <c r="H633">
        <v>0.36791748926394702</v>
      </c>
      <c r="I633">
        <v>0.54559368640661499</v>
      </c>
      <c r="J633">
        <v>0.44361827713234298</v>
      </c>
      <c r="K633">
        <v>1.2541575781145</v>
      </c>
      <c r="L633">
        <v>1953.0591808602201</v>
      </c>
      <c r="M633">
        <v>32.7993453423449</v>
      </c>
      <c r="O633">
        <v>59.325639114565803</v>
      </c>
      <c r="P633">
        <v>-4.3386546382669297E-2</v>
      </c>
      <c r="Q633">
        <v>0.68610071800850503</v>
      </c>
      <c r="R633">
        <v>6.4960970206532895E-2</v>
      </c>
      <c r="S633" t="s">
        <v>1521</v>
      </c>
      <c r="T633" t="s">
        <v>1774</v>
      </c>
      <c r="U633" t="s">
        <v>1774</v>
      </c>
      <c r="V633" t="s">
        <v>1774</v>
      </c>
      <c r="W633" t="s">
        <v>2404</v>
      </c>
      <c r="X633">
        <v>2</v>
      </c>
      <c r="Y633" t="s">
        <v>3206</v>
      </c>
      <c r="Z633" t="s">
        <v>4083</v>
      </c>
      <c r="AA633">
        <v>0.89233288140078881</v>
      </c>
      <c r="AB633" t="str">
        <f>HYPERLINK("Melting_Curves/meltCurve_P35555_FBN1.pdf", "Melting_Curves/meltCurve_P35555_FBN1.pdf")</f>
        <v>Melting_Curves/meltCurve_P35555_FBN1.pdf</v>
      </c>
    </row>
    <row r="634" spans="1:28" x14ac:dyDescent="0.25">
      <c r="A634" t="s">
        <v>638</v>
      </c>
      <c r="B634">
        <v>0.92982721775210697</v>
      </c>
      <c r="C634">
        <v>1.20023259597306</v>
      </c>
      <c r="D634">
        <v>0.85087829124987202</v>
      </c>
      <c r="E634">
        <v>2.7162153154355599</v>
      </c>
      <c r="F634">
        <v>1.8126553085392401</v>
      </c>
      <c r="G634">
        <v>1.6267741311775801</v>
      </c>
      <c r="H634">
        <v>1.8904134927335601</v>
      </c>
      <c r="I634">
        <v>3.23899499214449</v>
      </c>
      <c r="J634">
        <v>2.2699823023522701</v>
      </c>
      <c r="K634">
        <v>7.2945754251734902</v>
      </c>
      <c r="L634">
        <v>11930.884616237199</v>
      </c>
      <c r="M634">
        <v>250</v>
      </c>
      <c r="O634">
        <v>47.720495284976302</v>
      </c>
      <c r="P634">
        <v>0.65485504506905401</v>
      </c>
      <c r="Q634">
        <v>1.5</v>
      </c>
      <c r="R634">
        <v>-0.21980211776658101</v>
      </c>
      <c r="S634" t="s">
        <v>1522</v>
      </c>
      <c r="T634" t="s">
        <v>1774</v>
      </c>
      <c r="U634" t="s">
        <v>1774</v>
      </c>
      <c r="V634" t="s">
        <v>1774</v>
      </c>
      <c r="W634" t="s">
        <v>2405</v>
      </c>
      <c r="X634">
        <v>70</v>
      </c>
      <c r="Y634" t="s">
        <v>3207</v>
      </c>
      <c r="Z634" t="s">
        <v>4084</v>
      </c>
      <c r="AA634">
        <v>1.3712324818838879</v>
      </c>
      <c r="AB634" t="str">
        <f>HYPERLINK("Melting_Curves/meltCurve_P35579_MYH9.pdf", "Melting_Curves/meltCurve_P35579_MYH9.pdf")</f>
        <v>Melting_Curves/meltCurve_P35579_MYH9.pdf</v>
      </c>
    </row>
    <row r="635" spans="1:28" x14ac:dyDescent="0.25">
      <c r="A635" t="s">
        <v>639</v>
      </c>
      <c r="B635">
        <v>0.92982721775210697</v>
      </c>
      <c r="C635">
        <v>3.0832382111347298</v>
      </c>
      <c r="D635">
        <v>2.5408986508130398</v>
      </c>
      <c r="E635">
        <v>8.7944426431075193</v>
      </c>
      <c r="F635">
        <v>5.2122945675732302</v>
      </c>
      <c r="G635">
        <v>6.5249388623422497</v>
      </c>
      <c r="H635">
        <v>2.3800018858907199</v>
      </c>
      <c r="I635">
        <v>4.1441831555617101</v>
      </c>
      <c r="J635">
        <v>2.9446004081055301</v>
      </c>
      <c r="K635">
        <v>8.2514414280459398</v>
      </c>
      <c r="L635">
        <v>1154.3602154407599</v>
      </c>
      <c r="M635">
        <v>46.902431984349001</v>
      </c>
      <c r="Q635">
        <v>1.5</v>
      </c>
      <c r="R635">
        <v>-1.4157331063791201</v>
      </c>
      <c r="S635" t="s">
        <v>1523</v>
      </c>
      <c r="T635" t="s">
        <v>1774</v>
      </c>
      <c r="U635" t="s">
        <v>1774</v>
      </c>
      <c r="V635" t="s">
        <v>1774</v>
      </c>
      <c r="W635" t="s">
        <v>2406</v>
      </c>
      <c r="X635">
        <v>16</v>
      </c>
      <c r="Y635" t="s">
        <v>3208</v>
      </c>
      <c r="Z635" t="s">
        <v>4085</v>
      </c>
      <c r="AA635">
        <v>1.499999999636948</v>
      </c>
      <c r="AB635" t="str">
        <f>HYPERLINK("Melting_Curves/meltCurve_P35858_IGFALS.pdf", "Melting_Curves/meltCurve_P35858_IGFALS.pdf")</f>
        <v>Melting_Curves/meltCurve_P35858_IGFALS.pdf</v>
      </c>
    </row>
    <row r="636" spans="1:28" x14ac:dyDescent="0.25">
      <c r="A636" t="s">
        <v>640</v>
      </c>
      <c r="B636">
        <v>0.92982721775210697</v>
      </c>
      <c r="C636">
        <v>1.3236372385176001</v>
      </c>
      <c r="D636">
        <v>1.2596660935651001</v>
      </c>
      <c r="E636">
        <v>6.7840648012586904</v>
      </c>
      <c r="F636">
        <v>2.3453497396399801</v>
      </c>
      <c r="G636">
        <v>2.66533021675462</v>
      </c>
      <c r="H636">
        <v>0.45661381877177598</v>
      </c>
      <c r="I636">
        <v>0.78161447564409603</v>
      </c>
      <c r="J636">
        <v>0.84221616202899396</v>
      </c>
      <c r="K636">
        <v>1.7146645835036201</v>
      </c>
      <c r="L636">
        <v>2908.0993205337099</v>
      </c>
      <c r="M636">
        <v>68.3146196747864</v>
      </c>
      <c r="O636">
        <v>42.532776017960003</v>
      </c>
      <c r="P636">
        <v>0.20077057232436701</v>
      </c>
      <c r="Q636">
        <v>1.5</v>
      </c>
      <c r="R636">
        <v>-4.32326420778915E-2</v>
      </c>
      <c r="S636" t="s">
        <v>1524</v>
      </c>
      <c r="T636" t="s">
        <v>1774</v>
      </c>
      <c r="U636" t="s">
        <v>1774</v>
      </c>
      <c r="V636" t="s">
        <v>1774</v>
      </c>
      <c r="W636" t="s">
        <v>2407</v>
      </c>
      <c r="X636">
        <v>1</v>
      </c>
      <c r="Y636" t="s">
        <v>3209</v>
      </c>
      <c r="Z636" t="s">
        <v>4086</v>
      </c>
      <c r="AA636">
        <v>1.456567964770054</v>
      </c>
      <c r="AB636" t="str">
        <f>HYPERLINK("Melting_Curves/meltCurve_P36222_CHI3L1.pdf", "Melting_Curves/meltCurve_P36222_CHI3L1.pdf")</f>
        <v>Melting_Curves/meltCurve_P36222_CHI3L1.pdf</v>
      </c>
    </row>
    <row r="637" spans="1:28" x14ac:dyDescent="0.25">
      <c r="A637" t="s">
        <v>641</v>
      </c>
      <c r="B637">
        <v>0.92982721775210697</v>
      </c>
      <c r="C637">
        <v>2.2324428201201201</v>
      </c>
      <c r="D637">
        <v>2.0751209828939201</v>
      </c>
      <c r="E637">
        <v>8.1415602063402304</v>
      </c>
      <c r="F637">
        <v>6.4185603403078204</v>
      </c>
      <c r="G637">
        <v>6.4366930757218501</v>
      </c>
      <c r="H637">
        <v>2.2586175708322198</v>
      </c>
      <c r="I637">
        <v>3.8278841163202002</v>
      </c>
      <c r="J637">
        <v>3.0046236261922101</v>
      </c>
      <c r="K637">
        <v>7.8222715405203997</v>
      </c>
      <c r="L637">
        <v>1136.2853277422901</v>
      </c>
      <c r="M637">
        <v>42.167387679247</v>
      </c>
      <c r="Q637">
        <v>1.5</v>
      </c>
      <c r="R637">
        <v>-1.2602669625804901</v>
      </c>
      <c r="S637" t="s">
        <v>1525</v>
      </c>
      <c r="T637" t="s">
        <v>1774</v>
      </c>
      <c r="U637" t="s">
        <v>1774</v>
      </c>
      <c r="V637" t="s">
        <v>1774</v>
      </c>
      <c r="W637" t="s">
        <v>2408</v>
      </c>
      <c r="X637">
        <v>4</v>
      </c>
      <c r="Y637" t="s">
        <v>3210</v>
      </c>
      <c r="Z637" t="s">
        <v>4087</v>
      </c>
      <c r="AA637">
        <v>1.499999973236525</v>
      </c>
      <c r="AB637" t="str">
        <f>HYPERLINK("Melting_Curves/meltCurve_P36871_PGM1.pdf", "Melting_Curves/meltCurve_P36871_PGM1.pdf")</f>
        <v>Melting_Curves/meltCurve_P36871_PGM1.pdf</v>
      </c>
    </row>
    <row r="638" spans="1:28" x14ac:dyDescent="0.25">
      <c r="A638" t="s">
        <v>642</v>
      </c>
      <c r="B638">
        <v>0.92982721775210697</v>
      </c>
      <c r="C638">
        <v>2.8335013664457298</v>
      </c>
      <c r="D638">
        <v>2.60311645832211</v>
      </c>
      <c r="E638">
        <v>10.9766391229477</v>
      </c>
      <c r="F638">
        <v>9.1130385743912594</v>
      </c>
      <c r="G638">
        <v>7.5991496106366396</v>
      </c>
      <c r="H638">
        <v>1.74767957342733</v>
      </c>
      <c r="I638">
        <v>2.9586267929152301</v>
      </c>
      <c r="J638">
        <v>2.3257045853685701</v>
      </c>
      <c r="K638">
        <v>6.0565998662850804</v>
      </c>
      <c r="L638">
        <v>2.7588103725140602E-4</v>
      </c>
      <c r="M638">
        <v>17.647765729031001</v>
      </c>
      <c r="Q638">
        <v>1.5</v>
      </c>
      <c r="R638">
        <v>-0.95144961299367403</v>
      </c>
      <c r="S638" t="s">
        <v>1526</v>
      </c>
      <c r="T638" t="s">
        <v>1774</v>
      </c>
      <c r="U638" t="s">
        <v>1774</v>
      </c>
      <c r="V638" t="s">
        <v>1774</v>
      </c>
      <c r="W638" t="s">
        <v>2409</v>
      </c>
      <c r="X638">
        <v>12</v>
      </c>
      <c r="Y638" t="s">
        <v>3211</v>
      </c>
      <c r="Z638" t="s">
        <v>4088</v>
      </c>
      <c r="AA638">
        <v>1.499999989169589</v>
      </c>
      <c r="AB638" t="str">
        <f>HYPERLINK("Melting_Curves/meltCurve_P36955_SERPINF1.pdf", "Melting_Curves/meltCurve_P36955_SERPINF1.pdf")</f>
        <v>Melting_Curves/meltCurve_P36955_SERPINF1.pdf</v>
      </c>
    </row>
    <row r="639" spans="1:28" x14ac:dyDescent="0.25">
      <c r="A639" t="s">
        <v>643</v>
      </c>
      <c r="B639">
        <v>0.92982721775210697</v>
      </c>
      <c r="C639">
        <v>0.934352029490922</v>
      </c>
      <c r="D639">
        <v>0.45625553170822603</v>
      </c>
      <c r="E639">
        <v>1.2043995492747099</v>
      </c>
      <c r="F639">
        <v>1.00225379770566</v>
      </c>
      <c r="G639">
        <v>0.78051968396596605</v>
      </c>
      <c r="H639">
        <v>0.29455978137500899</v>
      </c>
      <c r="I639">
        <v>0.54667285530080001</v>
      </c>
      <c r="J639">
        <v>0.28775941158160301</v>
      </c>
      <c r="K639">
        <v>1.13010301642491</v>
      </c>
      <c r="L639">
        <v>339.84852968277397</v>
      </c>
      <c r="M639">
        <v>6.3831934264883898</v>
      </c>
      <c r="O639">
        <v>48.735275869359199</v>
      </c>
      <c r="P639">
        <v>-1.52890138034922E-2</v>
      </c>
      <c r="Q639">
        <v>0.53428510664476503</v>
      </c>
      <c r="R639">
        <v>0.101264576444105</v>
      </c>
      <c r="S639" t="s">
        <v>1527</v>
      </c>
      <c r="T639" t="s">
        <v>1774</v>
      </c>
      <c r="U639" t="s">
        <v>1774</v>
      </c>
      <c r="V639" t="s">
        <v>1774</v>
      </c>
      <c r="W639" t="s">
        <v>2410</v>
      </c>
      <c r="X639">
        <v>1</v>
      </c>
      <c r="Y639" t="s">
        <v>3212</v>
      </c>
      <c r="Z639" t="s">
        <v>4089</v>
      </c>
      <c r="AA639">
        <v>0.7603302558384808</v>
      </c>
      <c r="AB639" t="str">
        <f>HYPERLINK("Melting_Curves/meltCurve_P36959_GMPR.pdf", "Melting_Curves/meltCurve_P36959_GMPR.pdf")</f>
        <v>Melting_Curves/meltCurve_P36959_GMPR.pdf</v>
      </c>
    </row>
    <row r="640" spans="1:28" x14ac:dyDescent="0.25">
      <c r="A640" t="s">
        <v>644</v>
      </c>
      <c r="B640">
        <v>0.92982721775210697</v>
      </c>
      <c r="C640">
        <v>3.54291538770596</v>
      </c>
      <c r="D640">
        <v>3.47195127117867</v>
      </c>
      <c r="E640">
        <v>13.167957049939799</v>
      </c>
      <c r="F640">
        <v>8.9342595437591292</v>
      </c>
      <c r="G640">
        <v>6.8743510650029203</v>
      </c>
      <c r="H640">
        <v>1.76644032353295</v>
      </c>
      <c r="I640">
        <v>2.9749517050440399</v>
      </c>
      <c r="J640">
        <v>2.2965676332054201</v>
      </c>
      <c r="K640">
        <v>6.4866429555924103</v>
      </c>
      <c r="L640">
        <v>1.0000000000000001E-5</v>
      </c>
      <c r="M640">
        <v>30.382518986322001</v>
      </c>
      <c r="Q640">
        <v>1.5</v>
      </c>
      <c r="R640">
        <v>-0.96065339880377898</v>
      </c>
      <c r="S640" t="s">
        <v>1528</v>
      </c>
      <c r="T640" t="s">
        <v>1774</v>
      </c>
      <c r="U640" t="s">
        <v>1774</v>
      </c>
      <c r="V640" t="s">
        <v>1774</v>
      </c>
      <c r="W640" t="s">
        <v>2411</v>
      </c>
      <c r="X640">
        <v>7</v>
      </c>
      <c r="Y640" t="s">
        <v>3213</v>
      </c>
      <c r="Z640" t="s">
        <v>4090</v>
      </c>
      <c r="AA640">
        <v>1.499999999999968</v>
      </c>
      <c r="AB640" t="str">
        <f>HYPERLINK("Melting_Curves/meltCurve_P36980_2_CFHR2.pdf", "Melting_Curves/meltCurve_P36980_2_CFHR2.pdf")</f>
        <v>Melting_Curves/meltCurve_P36980_2_CFHR2.pdf</v>
      </c>
    </row>
    <row r="641" spans="1:28" x14ac:dyDescent="0.25">
      <c r="A641" t="s">
        <v>645</v>
      </c>
      <c r="B641">
        <v>0.92982721775210697</v>
      </c>
      <c r="C641">
        <v>1.89742496996429</v>
      </c>
      <c r="D641">
        <v>1.7108570840786601</v>
      </c>
      <c r="E641">
        <v>6.7084073221307099</v>
      </c>
      <c r="F641">
        <v>3.7596783887932101</v>
      </c>
      <c r="G641">
        <v>4.3077428865985299</v>
      </c>
      <c r="H641">
        <v>2.0819076714024698</v>
      </c>
      <c r="I641">
        <v>1.5819854439790799</v>
      </c>
      <c r="J641">
        <v>3.4617642595057299</v>
      </c>
      <c r="K641">
        <v>7.5390370307147698</v>
      </c>
      <c r="S641" t="s">
        <v>1529</v>
      </c>
      <c r="T641" t="s">
        <v>1774</v>
      </c>
      <c r="U641" t="s">
        <v>1775</v>
      </c>
      <c r="V641" t="s">
        <v>1774</v>
      </c>
      <c r="W641" t="s">
        <v>2412</v>
      </c>
      <c r="X641">
        <v>10</v>
      </c>
      <c r="Y641" t="s">
        <v>3214</v>
      </c>
      <c r="Z641" t="s">
        <v>4091</v>
      </c>
      <c r="AB641" t="str">
        <f>HYPERLINK("Melting_Curves/meltCurve_P37802_TAGLN2.pdf", "Melting_Curves/meltCurve_P37802_TAGLN2.pdf")</f>
        <v>Melting_Curves/meltCurve_P37802_TAGLN2.pdf</v>
      </c>
    </row>
    <row r="642" spans="1:28" x14ac:dyDescent="0.25">
      <c r="A642" t="s">
        <v>646</v>
      </c>
      <c r="B642">
        <v>0.92982721775210697</v>
      </c>
      <c r="C642">
        <v>1.3919003010826301</v>
      </c>
      <c r="D642">
        <v>1.2019984245875299</v>
      </c>
      <c r="E642">
        <v>4.4406836930455302</v>
      </c>
      <c r="F642">
        <v>3.05105338154946</v>
      </c>
      <c r="G642">
        <v>2.7596198494136699</v>
      </c>
      <c r="H642">
        <v>0.91484652005838596</v>
      </c>
      <c r="I642">
        <v>1.5787228604554699</v>
      </c>
      <c r="J642">
        <v>1.17634819367134</v>
      </c>
      <c r="K642">
        <v>3.3568205806081299</v>
      </c>
      <c r="L642">
        <v>9300.8008854973996</v>
      </c>
      <c r="M642">
        <v>218.089813242139</v>
      </c>
      <c r="O642">
        <v>42.6430714171007</v>
      </c>
      <c r="P642">
        <v>0.63928858265169097</v>
      </c>
      <c r="Q642">
        <v>1.5</v>
      </c>
      <c r="R642">
        <v>-0.22309645577036</v>
      </c>
      <c r="S642" t="s">
        <v>1530</v>
      </c>
      <c r="T642" t="s">
        <v>1774</v>
      </c>
      <c r="U642" t="s">
        <v>1774</v>
      </c>
      <c r="V642" t="s">
        <v>1774</v>
      </c>
      <c r="W642" t="s">
        <v>2413</v>
      </c>
      <c r="X642">
        <v>5</v>
      </c>
      <c r="Y642" t="s">
        <v>3215</v>
      </c>
      <c r="Z642" t="s">
        <v>4092</v>
      </c>
      <c r="AA642">
        <v>1.455839914768229</v>
      </c>
      <c r="AB642" t="str">
        <f>HYPERLINK("Melting_Curves/meltCurve_P37837_TALDO1.pdf", "Melting_Curves/meltCurve_P37837_TALDO1.pdf")</f>
        <v>Melting_Curves/meltCurve_P37837_TALDO1.pdf</v>
      </c>
    </row>
    <row r="643" spans="1:28" x14ac:dyDescent="0.25">
      <c r="A643" t="s">
        <v>647</v>
      </c>
      <c r="B643">
        <v>0.92982721775210697</v>
      </c>
      <c r="C643">
        <v>2.2410401716391202</v>
      </c>
      <c r="D643">
        <v>1.77353591008436</v>
      </c>
      <c r="E643">
        <v>6.7714273618291596</v>
      </c>
      <c r="F643">
        <v>3.7806842366637299</v>
      </c>
      <c r="G643">
        <v>4.3908092718441196</v>
      </c>
      <c r="H643">
        <v>1.67770375490441</v>
      </c>
      <c r="I643">
        <v>2.8171570756748698</v>
      </c>
      <c r="J643">
        <v>2.09807308458109</v>
      </c>
      <c r="K643">
        <v>5.81056736156519</v>
      </c>
      <c r="L643">
        <v>10301.6584774071</v>
      </c>
      <c r="M643">
        <v>250</v>
      </c>
      <c r="O643">
        <v>41.203997142456103</v>
      </c>
      <c r="P643">
        <v>0.75842156934894001</v>
      </c>
      <c r="Q643">
        <v>1.5</v>
      </c>
      <c r="R643">
        <v>-0.89348352319320901</v>
      </c>
      <c r="S643" t="s">
        <v>1531</v>
      </c>
      <c r="T643" t="s">
        <v>1774</v>
      </c>
      <c r="U643" t="s">
        <v>1774</v>
      </c>
      <c r="V643" t="s">
        <v>1774</v>
      </c>
      <c r="W643" t="s">
        <v>2414</v>
      </c>
      <c r="X643">
        <v>4</v>
      </c>
      <c r="Y643" t="s">
        <v>3216</v>
      </c>
      <c r="Z643" t="s">
        <v>4093</v>
      </c>
      <c r="AA643">
        <v>1.4798519136904149</v>
      </c>
      <c r="AB643" t="str">
        <f>HYPERLINK("Melting_Curves/meltCurve_P40197_GP5.pdf", "Melting_Curves/meltCurve_P40197_GP5.pdf")</f>
        <v>Melting_Curves/meltCurve_P40197_GP5.pdf</v>
      </c>
    </row>
    <row r="644" spans="1:28" x14ac:dyDescent="0.25">
      <c r="A644" t="s">
        <v>648</v>
      </c>
      <c r="B644">
        <v>0.92982721775210697</v>
      </c>
      <c r="C644">
        <v>2.1518261595389401</v>
      </c>
      <c r="D644">
        <v>2.02584446899965</v>
      </c>
      <c r="E644">
        <v>8.3435417435205999</v>
      </c>
      <c r="F644">
        <v>6.9764817083869897</v>
      </c>
      <c r="G644">
        <v>6.4618557395500797</v>
      </c>
      <c r="H644">
        <v>2.3545297972598598</v>
      </c>
      <c r="I644">
        <v>4.0392338966664099</v>
      </c>
      <c r="J644">
        <v>3.1645930776454798</v>
      </c>
      <c r="K644">
        <v>8.4041850873271002</v>
      </c>
      <c r="L644">
        <v>10305.185866682999</v>
      </c>
      <c r="M644">
        <v>250</v>
      </c>
      <c r="O644">
        <v>41.218105878330299</v>
      </c>
      <c r="P644">
        <v>0.75816196722749596</v>
      </c>
      <c r="Q644">
        <v>1.5</v>
      </c>
      <c r="R644">
        <v>-1.2510497161156999</v>
      </c>
      <c r="S644" t="s">
        <v>1532</v>
      </c>
      <c r="T644" t="s">
        <v>1774</v>
      </c>
      <c r="U644" t="s">
        <v>1774</v>
      </c>
      <c r="V644" t="s">
        <v>1774</v>
      </c>
      <c r="W644" t="s">
        <v>2415</v>
      </c>
      <c r="X644">
        <v>7</v>
      </c>
      <c r="Y644" t="s">
        <v>3217</v>
      </c>
      <c r="Z644" t="s">
        <v>4094</v>
      </c>
      <c r="AA644">
        <v>1.4796168574389059</v>
      </c>
      <c r="AB644" t="str">
        <f>HYPERLINK("Melting_Curves/meltCurve_P40925_MDH1.pdf", "Melting_Curves/meltCurve_P40925_MDH1.pdf")</f>
        <v>Melting_Curves/meltCurve_P40925_MDH1.pdf</v>
      </c>
    </row>
    <row r="645" spans="1:28" x14ac:dyDescent="0.25">
      <c r="A645" t="s">
        <v>649</v>
      </c>
      <c r="B645">
        <v>0.92982721775210697</v>
      </c>
      <c r="C645">
        <v>1.0604617243535399</v>
      </c>
      <c r="D645">
        <v>0.85172235814727804</v>
      </c>
      <c r="E645">
        <v>2.9050469599917301</v>
      </c>
      <c r="F645">
        <v>1.88093542118726</v>
      </c>
      <c r="G645">
        <v>2.25912625680927</v>
      </c>
      <c r="H645">
        <v>2.0515088472141501</v>
      </c>
      <c r="I645">
        <v>3.9605031530552002</v>
      </c>
      <c r="J645">
        <v>3.19056474041773</v>
      </c>
      <c r="K645">
        <v>9.2372959128749006</v>
      </c>
      <c r="L645">
        <v>11925.860553226899</v>
      </c>
      <c r="M645">
        <v>250</v>
      </c>
      <c r="O645">
        <v>47.700389478927299</v>
      </c>
      <c r="P645">
        <v>0.655130919438769</v>
      </c>
      <c r="Q645">
        <v>1.5</v>
      </c>
      <c r="R645">
        <v>-0.30666629446530702</v>
      </c>
      <c r="S645" t="s">
        <v>1533</v>
      </c>
      <c r="T645" t="s">
        <v>1774</v>
      </c>
      <c r="U645" t="s">
        <v>1774</v>
      </c>
      <c r="V645" t="s">
        <v>1774</v>
      </c>
      <c r="W645" t="s">
        <v>2416</v>
      </c>
      <c r="X645">
        <v>2</v>
      </c>
      <c r="Y645" t="s">
        <v>3218</v>
      </c>
      <c r="Z645" t="s">
        <v>4095</v>
      </c>
      <c r="AA645">
        <v>1.3715674370522131</v>
      </c>
      <c r="AB645" t="str">
        <f>HYPERLINK("Melting_Curves/meltCurve_P41226_UBA7.pdf", "Melting_Curves/meltCurve_P41226_UBA7.pdf")</f>
        <v>Melting_Curves/meltCurve_P41226_UBA7.pdf</v>
      </c>
    </row>
    <row r="646" spans="1:28" x14ac:dyDescent="0.25">
      <c r="A646" t="s">
        <v>650</v>
      </c>
      <c r="B646">
        <v>0.92982721775210697</v>
      </c>
      <c r="C646">
        <v>1.6721687546397801</v>
      </c>
      <c r="D646">
        <v>1.4563548783636899</v>
      </c>
      <c r="E646">
        <v>5.5566544371321998</v>
      </c>
      <c r="F646">
        <v>3.6590372154167401</v>
      </c>
      <c r="G646">
        <v>3.1662330644047798</v>
      </c>
      <c r="H646">
        <v>1.6729883701354</v>
      </c>
      <c r="I646">
        <v>3.1611478198051102</v>
      </c>
      <c r="J646">
        <v>2.37687843110549</v>
      </c>
      <c r="K646">
        <v>6.0332669253147202</v>
      </c>
      <c r="S646" t="s">
        <v>1534</v>
      </c>
      <c r="T646" t="s">
        <v>1774</v>
      </c>
      <c r="U646" t="s">
        <v>1775</v>
      </c>
      <c r="V646" t="s">
        <v>1774</v>
      </c>
      <c r="W646" t="s">
        <v>2417</v>
      </c>
      <c r="X646">
        <v>2</v>
      </c>
      <c r="Y646" t="s">
        <v>3219</v>
      </c>
      <c r="Z646" t="s">
        <v>4096</v>
      </c>
      <c r="AB646" t="str">
        <f>HYPERLINK("Melting_Curves/meltCurve_P41240_CSK.pdf", "Melting_Curves/meltCurve_P41240_CSK.pdf")</f>
        <v>Melting_Curves/meltCurve_P41240_CSK.pdf</v>
      </c>
    </row>
    <row r="647" spans="1:28" x14ac:dyDescent="0.25">
      <c r="A647" t="s">
        <v>651</v>
      </c>
      <c r="B647">
        <v>0.92982721775210697</v>
      </c>
      <c r="C647">
        <v>1.2832618198424099</v>
      </c>
      <c r="D647">
        <v>0.84271347308910305</v>
      </c>
      <c r="E647">
        <v>2.6553568706886401</v>
      </c>
      <c r="F647">
        <v>1.96158017931842</v>
      </c>
      <c r="G647">
        <v>1.63090911283386</v>
      </c>
      <c r="H647">
        <v>0.44652567970697898</v>
      </c>
      <c r="I647">
        <v>0.74146609040391398</v>
      </c>
      <c r="J647">
        <v>0.47982461950833399</v>
      </c>
      <c r="K647">
        <v>1.72453183638442</v>
      </c>
      <c r="L647">
        <v>15000</v>
      </c>
      <c r="M647">
        <v>218.66695652045101</v>
      </c>
      <c r="O647">
        <v>68.591732427872799</v>
      </c>
      <c r="P647">
        <v>0.39849364801987902</v>
      </c>
      <c r="Q647">
        <v>1.5</v>
      </c>
      <c r="R647">
        <v>-5.5896552868576602E-2</v>
      </c>
      <c r="S647" t="s">
        <v>1535</v>
      </c>
      <c r="T647" t="s">
        <v>1774</v>
      </c>
      <c r="U647" t="s">
        <v>1774</v>
      </c>
      <c r="V647" t="s">
        <v>1774</v>
      </c>
      <c r="W647" t="s">
        <v>2418</v>
      </c>
      <c r="X647">
        <v>2</v>
      </c>
      <c r="Y647" t="s">
        <v>3220</v>
      </c>
      <c r="Z647" t="s">
        <v>4097</v>
      </c>
      <c r="AA647">
        <v>1.0233651429796049</v>
      </c>
      <c r="AB647" t="str">
        <f>HYPERLINK("Melting_Curves/meltCurve_P42126_2_ECI1.pdf", "Melting_Curves/meltCurve_P42126_2_ECI1.pdf")</f>
        <v>Melting_Curves/meltCurve_P42126_2_ECI1.pdf</v>
      </c>
    </row>
    <row r="648" spans="1:28" x14ac:dyDescent="0.25">
      <c r="A648" t="s">
        <v>652</v>
      </c>
      <c r="B648">
        <v>0.92982721775210697</v>
      </c>
      <c r="C648">
        <v>0.93036197114679497</v>
      </c>
      <c r="D648">
        <v>0.68609016377248899</v>
      </c>
      <c r="E648">
        <v>2.2744816210405698</v>
      </c>
      <c r="F648">
        <v>1.45373626181029</v>
      </c>
      <c r="G648">
        <v>1.26190141970786</v>
      </c>
      <c r="H648">
        <v>0.32807266641770599</v>
      </c>
      <c r="I648">
        <v>0.54232478681693497</v>
      </c>
      <c r="J648">
        <v>0.41814115086402898</v>
      </c>
      <c r="K648">
        <v>1.1614588640422201</v>
      </c>
      <c r="L648">
        <v>2938.54305026252</v>
      </c>
      <c r="M648">
        <v>49.869710775974902</v>
      </c>
      <c r="O648">
        <v>58.829886259480602</v>
      </c>
      <c r="P648">
        <v>-7.9827834578728205E-2</v>
      </c>
      <c r="Q648">
        <v>0.62331777576029601</v>
      </c>
      <c r="R648">
        <v>0.17313568663204301</v>
      </c>
      <c r="S648" t="s">
        <v>1536</v>
      </c>
      <c r="T648" t="s">
        <v>1774</v>
      </c>
      <c r="U648" t="s">
        <v>1774</v>
      </c>
      <c r="V648" t="s">
        <v>1774</v>
      </c>
      <c r="W648" t="s">
        <v>2419</v>
      </c>
      <c r="X648">
        <v>5</v>
      </c>
      <c r="Y648" t="s">
        <v>3221</v>
      </c>
      <c r="Z648" t="s">
        <v>4098</v>
      </c>
      <c r="AA648">
        <v>0.86190999136382496</v>
      </c>
      <c r="AB648" t="str">
        <f>HYPERLINK("Melting_Curves/meltCurve_P43121_MCAM.pdf", "Melting_Curves/meltCurve_P43121_MCAM.pdf")</f>
        <v>Melting_Curves/meltCurve_P43121_MCAM.pdf</v>
      </c>
    </row>
    <row r="649" spans="1:28" x14ac:dyDescent="0.25">
      <c r="A649" t="s">
        <v>653</v>
      </c>
      <c r="B649">
        <v>0.92982721775210697</v>
      </c>
      <c r="C649">
        <v>3.30394999271227</v>
      </c>
      <c r="D649">
        <v>2.91631038494149</v>
      </c>
      <c r="E649">
        <v>11.043056297460501</v>
      </c>
      <c r="F649">
        <v>6.0367121708942104</v>
      </c>
      <c r="G649">
        <v>7.2079872018475202</v>
      </c>
      <c r="H649">
        <v>3.9494506598061001</v>
      </c>
      <c r="I649">
        <v>6.7794359256446102</v>
      </c>
      <c r="J649">
        <v>4.4199674692143702</v>
      </c>
      <c r="K649">
        <v>13.2757138990918</v>
      </c>
      <c r="S649" t="s">
        <v>1537</v>
      </c>
      <c r="T649" t="s">
        <v>1774</v>
      </c>
      <c r="U649" t="s">
        <v>1775</v>
      </c>
      <c r="V649" t="s">
        <v>1774</v>
      </c>
      <c r="W649" t="s">
        <v>2420</v>
      </c>
      <c r="X649">
        <v>2</v>
      </c>
      <c r="Y649" t="s">
        <v>3222</v>
      </c>
      <c r="Z649" t="s">
        <v>4099</v>
      </c>
      <c r="AB649" t="str">
        <f>HYPERLINK("Melting_Curves/meltCurve_P43405_2_SYK.pdf", "Melting_Curves/meltCurve_P43405_2_SYK.pdf")</f>
        <v>Melting_Curves/meltCurve_P43405_2_SYK.pdf</v>
      </c>
    </row>
    <row r="650" spans="1:28" x14ac:dyDescent="0.25">
      <c r="A650" t="s">
        <v>654</v>
      </c>
      <c r="B650">
        <v>0.92982721775210697</v>
      </c>
      <c r="C650">
        <v>1.5900981617199701</v>
      </c>
      <c r="D650">
        <v>1.3895326341365799</v>
      </c>
      <c r="E650">
        <v>4.86238243957414</v>
      </c>
      <c r="F650">
        <v>3.5115174307989299</v>
      </c>
      <c r="G650">
        <v>2.7517140624686802</v>
      </c>
      <c r="H650">
        <v>0.63901161403240903</v>
      </c>
      <c r="I650">
        <v>1.0318517002146801</v>
      </c>
      <c r="J650">
        <v>0.77757721081039</v>
      </c>
      <c r="K650">
        <v>2.2277145797022402</v>
      </c>
      <c r="L650">
        <v>10345.8619620625</v>
      </c>
      <c r="M650">
        <v>250</v>
      </c>
      <c r="O650">
        <v>41.3807971266774</v>
      </c>
      <c r="P650">
        <v>0.75518115528229002</v>
      </c>
      <c r="Q650">
        <v>1.5</v>
      </c>
      <c r="R650">
        <v>-0.111361152181048</v>
      </c>
      <c r="S650" t="s">
        <v>1538</v>
      </c>
      <c r="T650" t="s">
        <v>1774</v>
      </c>
      <c r="U650" t="s">
        <v>1774</v>
      </c>
      <c r="V650" t="s">
        <v>1774</v>
      </c>
      <c r="W650" t="s">
        <v>2421</v>
      </c>
      <c r="X650">
        <v>23</v>
      </c>
      <c r="Y650" t="s">
        <v>3223</v>
      </c>
      <c r="Z650" t="s">
        <v>4100</v>
      </c>
      <c r="AA650">
        <v>1.476905772757783</v>
      </c>
      <c r="AB650" t="str">
        <f>HYPERLINK("Melting_Curves/meltCurve_P43652_AFM.pdf", "Melting_Curves/meltCurve_P43652_AFM.pdf")</f>
        <v>Melting_Curves/meltCurve_P43652_AFM.pdf</v>
      </c>
    </row>
    <row r="651" spans="1:28" x14ac:dyDescent="0.25">
      <c r="A651" t="s">
        <v>655</v>
      </c>
      <c r="B651">
        <v>0.92982721775210697</v>
      </c>
      <c r="C651">
        <v>2.8496355829508602</v>
      </c>
      <c r="D651">
        <v>2.2776244469734102</v>
      </c>
      <c r="E651">
        <v>9.6416461630050794</v>
      </c>
      <c r="F651">
        <v>5.6402428552241499</v>
      </c>
      <c r="G651">
        <v>7.0099474351025597</v>
      </c>
      <c r="H651">
        <v>2.2376901819895401</v>
      </c>
      <c r="I651">
        <v>4.3219552653178601</v>
      </c>
      <c r="J651">
        <v>3.3557882300408299</v>
      </c>
      <c r="K651">
        <v>8.2906352675267403</v>
      </c>
      <c r="L651">
        <v>1062.2382142958099</v>
      </c>
      <c r="M651">
        <v>43.664509695148702</v>
      </c>
      <c r="Q651">
        <v>1.5</v>
      </c>
      <c r="R651">
        <v>-1.32706805589962</v>
      </c>
      <c r="S651" t="s">
        <v>1539</v>
      </c>
      <c r="T651" t="s">
        <v>1774</v>
      </c>
      <c r="U651" t="s">
        <v>1774</v>
      </c>
      <c r="V651" t="s">
        <v>1774</v>
      </c>
      <c r="W651" t="s">
        <v>2422</v>
      </c>
      <c r="X651">
        <v>1</v>
      </c>
      <c r="Y651" t="s">
        <v>3224</v>
      </c>
      <c r="Z651" t="s">
        <v>4101</v>
      </c>
      <c r="AA651">
        <v>1.499999998988008</v>
      </c>
      <c r="AB651" t="str">
        <f>HYPERLINK("Melting_Curves/meltCurve_P45974_2_USP5.pdf", "Melting_Curves/meltCurve_P45974_2_USP5.pdf")</f>
        <v>Melting_Curves/meltCurve_P45974_2_USP5.pdf</v>
      </c>
    </row>
    <row r="652" spans="1:28" x14ac:dyDescent="0.25">
      <c r="A652" t="s">
        <v>656</v>
      </c>
      <c r="B652">
        <v>0.92982721775210697</v>
      </c>
      <c r="C652">
        <v>0.84043193713671405</v>
      </c>
      <c r="D652">
        <v>0.55428881553916798</v>
      </c>
      <c r="E652">
        <v>1.8659871513171</v>
      </c>
      <c r="F652">
        <v>1.3804014549699499</v>
      </c>
      <c r="G652">
        <v>1.30550408665287</v>
      </c>
      <c r="H652">
        <v>0.51265655153803302</v>
      </c>
      <c r="I652">
        <v>0.86451631587609501</v>
      </c>
      <c r="J652">
        <v>0.63347229352383205</v>
      </c>
      <c r="K652">
        <v>1.7392370250162601</v>
      </c>
      <c r="L652">
        <v>12057.843180338001</v>
      </c>
      <c r="M652">
        <v>175.905887776301</v>
      </c>
      <c r="O652">
        <v>68.538260558918793</v>
      </c>
      <c r="P652">
        <v>0.320816923026017</v>
      </c>
      <c r="Q652">
        <v>1.5</v>
      </c>
      <c r="R652">
        <v>0.20691730378637399</v>
      </c>
      <c r="S652" t="s">
        <v>1540</v>
      </c>
      <c r="T652" t="s">
        <v>1774</v>
      </c>
      <c r="U652" t="s">
        <v>1774</v>
      </c>
      <c r="V652" t="s">
        <v>1774</v>
      </c>
      <c r="W652" t="s">
        <v>2423</v>
      </c>
      <c r="X652">
        <v>3</v>
      </c>
      <c r="Y652" t="s">
        <v>3225</v>
      </c>
      <c r="Z652" t="s">
        <v>4102</v>
      </c>
      <c r="AA652">
        <v>1.0242687169288911</v>
      </c>
      <c r="AB652" t="str">
        <f>HYPERLINK("Melting_Curves/meltCurve_P46109_CRKL.pdf", "Melting_Curves/meltCurve_P46109_CRKL.pdf")</f>
        <v>Melting_Curves/meltCurve_P46109_CRKL.pdf</v>
      </c>
    </row>
    <row r="653" spans="1:28" x14ac:dyDescent="0.25">
      <c r="A653" t="s">
        <v>657</v>
      </c>
      <c r="B653">
        <v>0.92982721775210697</v>
      </c>
      <c r="C653">
        <v>1.0422275717785301</v>
      </c>
      <c r="D653">
        <v>0.70713848897547005</v>
      </c>
      <c r="E653">
        <v>3.4199132559973302</v>
      </c>
      <c r="F653">
        <v>1.6613731453615099</v>
      </c>
      <c r="G653">
        <v>1.88351512065921</v>
      </c>
      <c r="H653">
        <v>0.219170275825533</v>
      </c>
      <c r="I653">
        <v>0.51626387456175205</v>
      </c>
      <c r="J653">
        <v>0.47822347783795299</v>
      </c>
      <c r="K653">
        <v>1.09204766623063</v>
      </c>
      <c r="L653">
        <v>1715.56174920187</v>
      </c>
      <c r="M653">
        <v>28.437625833485001</v>
      </c>
      <c r="O653">
        <v>60.031226025191103</v>
      </c>
      <c r="P653">
        <v>-4.4399914587648699E-2</v>
      </c>
      <c r="Q653">
        <v>0.62509391265668401</v>
      </c>
      <c r="R653">
        <v>4.2263668083983904E-3</v>
      </c>
      <c r="S653" t="s">
        <v>1541</v>
      </c>
      <c r="T653" t="s">
        <v>1774</v>
      </c>
      <c r="U653" t="s">
        <v>1774</v>
      </c>
      <c r="V653" t="s">
        <v>1774</v>
      </c>
      <c r="W653" t="s">
        <v>2424</v>
      </c>
      <c r="X653">
        <v>5</v>
      </c>
      <c r="Y653" t="s">
        <v>3226</v>
      </c>
      <c r="Z653" t="s">
        <v>4103</v>
      </c>
      <c r="AA653">
        <v>0.88148151618727055</v>
      </c>
      <c r="AB653" t="str">
        <f>HYPERLINK("Melting_Curves/meltCurve_P47710_2_CSN1S1.pdf", "Melting_Curves/meltCurve_P47710_2_CSN1S1.pdf")</f>
        <v>Melting_Curves/meltCurve_P47710_2_CSN1S1.pdf</v>
      </c>
    </row>
    <row r="654" spans="1:28" x14ac:dyDescent="0.25">
      <c r="A654" t="s">
        <v>658</v>
      </c>
      <c r="B654">
        <v>0.92982721775210697</v>
      </c>
      <c r="C654">
        <v>1.09357439901975</v>
      </c>
      <c r="D654">
        <v>0.88162845036078397</v>
      </c>
      <c r="E654">
        <v>3.18278668894976</v>
      </c>
      <c r="F654">
        <v>2.01304455958571</v>
      </c>
      <c r="G654">
        <v>1.7206321362411401</v>
      </c>
      <c r="H654">
        <v>0.67413361698959096</v>
      </c>
      <c r="I654">
        <v>1.19089828533209</v>
      </c>
      <c r="J654">
        <v>0.95594853753340103</v>
      </c>
      <c r="K654">
        <v>2.4202929872080401</v>
      </c>
      <c r="L654">
        <v>11916.8313937808</v>
      </c>
      <c r="M654">
        <v>250</v>
      </c>
      <c r="O654">
        <v>47.664275087338503</v>
      </c>
      <c r="P654">
        <v>0.65562729983836199</v>
      </c>
      <c r="Q654">
        <v>1.5</v>
      </c>
      <c r="R654">
        <v>0.14226447250973101</v>
      </c>
      <c r="S654" t="s">
        <v>1542</v>
      </c>
      <c r="T654" t="s">
        <v>1774</v>
      </c>
      <c r="U654" t="s">
        <v>1774</v>
      </c>
      <c r="V654" t="s">
        <v>1774</v>
      </c>
      <c r="W654" t="s">
        <v>2425</v>
      </c>
      <c r="X654">
        <v>3</v>
      </c>
      <c r="Y654" t="s">
        <v>3227</v>
      </c>
      <c r="Z654" t="s">
        <v>4104</v>
      </c>
      <c r="AA654">
        <v>1.372169412707354</v>
      </c>
      <c r="AB654" t="str">
        <f>HYPERLINK("Melting_Curves/meltCurve_P47755_CAPZA2.pdf", "Melting_Curves/meltCurve_P47755_CAPZA2.pdf")</f>
        <v>Melting_Curves/meltCurve_P47755_CAPZA2.pdf</v>
      </c>
    </row>
    <row r="655" spans="1:28" x14ac:dyDescent="0.25">
      <c r="A655" t="s">
        <v>659</v>
      </c>
      <c r="B655">
        <v>0.92982721775210697</v>
      </c>
      <c r="C655">
        <v>1.4614595244439099</v>
      </c>
      <c r="D655">
        <v>1.16399052979583</v>
      </c>
      <c r="E655">
        <v>5.9557809410032299</v>
      </c>
      <c r="F655">
        <v>4.4190481799610302</v>
      </c>
      <c r="G655">
        <v>5.0013997748640202</v>
      </c>
      <c r="H655">
        <v>1.0490236399463699</v>
      </c>
      <c r="I655">
        <v>2.0919254962924598</v>
      </c>
      <c r="J655">
        <v>1.9404243463633399</v>
      </c>
      <c r="K655">
        <v>4.5513432568400303</v>
      </c>
      <c r="L655">
        <v>10618.500936943199</v>
      </c>
      <c r="M655">
        <v>250</v>
      </c>
      <c r="O655">
        <v>42.471276042541398</v>
      </c>
      <c r="P655">
        <v>0.73579124110041305</v>
      </c>
      <c r="Q655">
        <v>1.5</v>
      </c>
      <c r="R655">
        <v>-0.55224872915968504</v>
      </c>
      <c r="S655" t="s">
        <v>1543</v>
      </c>
      <c r="T655" t="s">
        <v>1774</v>
      </c>
      <c r="U655" t="s">
        <v>1774</v>
      </c>
      <c r="V655" t="s">
        <v>1774</v>
      </c>
      <c r="W655" t="s">
        <v>2426</v>
      </c>
      <c r="X655">
        <v>8</v>
      </c>
      <c r="Y655" t="s">
        <v>3228</v>
      </c>
      <c r="Z655" t="s">
        <v>4105</v>
      </c>
      <c r="AA655">
        <v>1.458729333115877</v>
      </c>
      <c r="AB655" t="str">
        <f>HYPERLINK("Melting_Curves/meltCurve_P47989_XDH.pdf", "Melting_Curves/meltCurve_P47989_XDH.pdf")</f>
        <v>Melting_Curves/meltCurve_P47989_XDH.pdf</v>
      </c>
    </row>
    <row r="656" spans="1:28" x14ac:dyDescent="0.25">
      <c r="A656" t="s">
        <v>660</v>
      </c>
      <c r="B656">
        <v>0.92982721775210697</v>
      </c>
      <c r="C656">
        <v>3.8038111235915602</v>
      </c>
      <c r="D656">
        <v>4.0695066827461304</v>
      </c>
      <c r="E656">
        <v>17.071289075401602</v>
      </c>
      <c r="F656">
        <v>11.060654868144701</v>
      </c>
      <c r="G656">
        <v>9.0605100006236299</v>
      </c>
      <c r="H656">
        <v>4.6626067893565804</v>
      </c>
      <c r="I656">
        <v>8.4911351346237307</v>
      </c>
      <c r="J656">
        <v>6.2052208644633797</v>
      </c>
      <c r="K656">
        <v>18.209613327261099</v>
      </c>
      <c r="L656">
        <v>1.0000000000000001E-5</v>
      </c>
      <c r="M656">
        <v>50.145881132554102</v>
      </c>
      <c r="Q656">
        <v>1.5</v>
      </c>
      <c r="R656">
        <v>-1.6023132266008799</v>
      </c>
      <c r="S656" t="s">
        <v>1544</v>
      </c>
      <c r="T656" t="s">
        <v>1774</v>
      </c>
      <c r="U656" t="s">
        <v>1774</v>
      </c>
      <c r="V656" t="s">
        <v>1774</v>
      </c>
      <c r="W656" t="s">
        <v>2427</v>
      </c>
      <c r="X656">
        <v>3</v>
      </c>
      <c r="Y656" t="s">
        <v>3229</v>
      </c>
      <c r="Z656" t="s">
        <v>4106</v>
      </c>
      <c r="AA656">
        <v>1.5</v>
      </c>
      <c r="AB656" t="str">
        <f>HYPERLINK("Melting_Curves/meltCurve_P48059_LIMS1.pdf", "Melting_Curves/meltCurve_P48059_LIMS1.pdf")</f>
        <v>Melting_Curves/meltCurve_P48059_LIMS1.pdf</v>
      </c>
    </row>
    <row r="657" spans="1:28" x14ac:dyDescent="0.25">
      <c r="A657" t="s">
        <v>661</v>
      </c>
      <c r="B657">
        <v>0.92982721775210697</v>
      </c>
      <c r="C657">
        <v>1.77003494059557</v>
      </c>
      <c r="D657">
        <v>1.2343613603455701</v>
      </c>
      <c r="E657">
        <v>4.7635314686567298</v>
      </c>
      <c r="F657">
        <v>3.0238115585960799</v>
      </c>
      <c r="G657">
        <v>2.78406838664363</v>
      </c>
      <c r="H657">
        <v>0.72010422746980296</v>
      </c>
      <c r="I657">
        <v>1.3836878365184899</v>
      </c>
      <c r="J657">
        <v>1.05018598859944</v>
      </c>
      <c r="K657">
        <v>2.2116743374866901</v>
      </c>
      <c r="L657">
        <v>10323.077258989601</v>
      </c>
      <c r="M657">
        <v>250</v>
      </c>
      <c r="O657">
        <v>41.289655467334399</v>
      </c>
      <c r="P657">
        <v>0.75684796155512502</v>
      </c>
      <c r="Q657">
        <v>1.5</v>
      </c>
      <c r="R657">
        <v>-0.14613197873484801</v>
      </c>
      <c r="S657" t="s">
        <v>1545</v>
      </c>
      <c r="T657" t="s">
        <v>1774</v>
      </c>
      <c r="U657" t="s">
        <v>1774</v>
      </c>
      <c r="V657" t="s">
        <v>1774</v>
      </c>
      <c r="W657" t="s">
        <v>2428</v>
      </c>
      <c r="X657">
        <v>1</v>
      </c>
      <c r="Y657" t="s">
        <v>3230</v>
      </c>
      <c r="Z657" t="s">
        <v>4107</v>
      </c>
      <c r="AA657">
        <v>1.47842448625532</v>
      </c>
      <c r="AB657" t="str">
        <f>HYPERLINK("Melting_Curves/meltCurve_P48357_5_LEPR.pdf", "Melting_Curves/meltCurve_P48357_5_LEPR.pdf")</f>
        <v>Melting_Curves/meltCurve_P48357_5_LEPR.pdf</v>
      </c>
    </row>
    <row r="658" spans="1:28" x14ac:dyDescent="0.25">
      <c r="A658" t="s">
        <v>662</v>
      </c>
      <c r="B658">
        <v>0.92982721775210697</v>
      </c>
      <c r="C658">
        <v>3.2781358599954702</v>
      </c>
      <c r="D658">
        <v>2.9458749536438802</v>
      </c>
      <c r="E658">
        <v>9.8983357307317696</v>
      </c>
      <c r="F658">
        <v>5.2518596359340801</v>
      </c>
      <c r="G658">
        <v>3.9071121143093701</v>
      </c>
      <c r="H658">
        <v>1.2433461079310599</v>
      </c>
      <c r="I658">
        <v>2.16165726423869</v>
      </c>
      <c r="J658">
        <v>1.41895932523901</v>
      </c>
      <c r="K658">
        <v>4.3883221913640504</v>
      </c>
      <c r="L658">
        <v>10284.3957273794</v>
      </c>
      <c r="M658">
        <v>250</v>
      </c>
      <c r="O658">
        <v>41.134950368440599</v>
      </c>
      <c r="P658">
        <v>0.75969460884650297</v>
      </c>
      <c r="Q658">
        <v>1.5</v>
      </c>
      <c r="R658">
        <v>-0.65574914695106801</v>
      </c>
      <c r="S658" t="s">
        <v>1546</v>
      </c>
      <c r="T658" t="s">
        <v>1774</v>
      </c>
      <c r="U658" t="s">
        <v>1774</v>
      </c>
      <c r="V658" t="s">
        <v>1774</v>
      </c>
      <c r="W658" t="s">
        <v>2429</v>
      </c>
      <c r="X658">
        <v>12</v>
      </c>
      <c r="Y658" t="s">
        <v>2832</v>
      </c>
      <c r="Z658" t="s">
        <v>4108</v>
      </c>
      <c r="AA658">
        <v>1.4810020857093269</v>
      </c>
      <c r="AB658" t="str">
        <f>HYPERLINK("Melting_Curves/meltCurve_P48740_MASP1.pdf", "Melting_Curves/meltCurve_P48740_MASP1.pdf")</f>
        <v>Melting_Curves/meltCurve_P48740_MASP1.pdf</v>
      </c>
    </row>
    <row r="659" spans="1:28" x14ac:dyDescent="0.25">
      <c r="A659" t="s">
        <v>663</v>
      </c>
      <c r="B659">
        <v>0.92982721775210697</v>
      </c>
      <c r="C659">
        <v>2.3076283879451598</v>
      </c>
      <c r="D659">
        <v>1.9670037043947399</v>
      </c>
      <c r="E659">
        <v>6.8860458630713</v>
      </c>
      <c r="F659">
        <v>3.8826938609624899</v>
      </c>
      <c r="G659">
        <v>3.1137946148129201</v>
      </c>
      <c r="H659">
        <v>1.0824953440819101</v>
      </c>
      <c r="I659">
        <v>1.8745241241059001</v>
      </c>
      <c r="J659">
        <v>1.20622826471672</v>
      </c>
      <c r="K659">
        <v>3.6761185176981801</v>
      </c>
      <c r="L659">
        <v>891.41710415547504</v>
      </c>
      <c r="M659">
        <v>58.578343051819402</v>
      </c>
      <c r="Q659">
        <v>1.5</v>
      </c>
      <c r="R659">
        <v>-0.48381819405681997</v>
      </c>
      <c r="S659" t="s">
        <v>1547</v>
      </c>
      <c r="T659" t="s">
        <v>1774</v>
      </c>
      <c r="U659" t="s">
        <v>1774</v>
      </c>
      <c r="V659" t="s">
        <v>1774</v>
      </c>
      <c r="W659" t="s">
        <v>2430</v>
      </c>
      <c r="X659">
        <v>10</v>
      </c>
      <c r="Y659" t="s">
        <v>2832</v>
      </c>
      <c r="Z659" t="s">
        <v>4109</v>
      </c>
      <c r="AA659">
        <v>1.5</v>
      </c>
      <c r="AB659" t="str">
        <f>HYPERLINK("Melting_Curves/meltCurve_P48740_2_MASP1.pdf", "Melting_Curves/meltCurve_P48740_2_MASP1.pdf")</f>
        <v>Melting_Curves/meltCurve_P48740_2_MASP1.pdf</v>
      </c>
    </row>
    <row r="660" spans="1:28" x14ac:dyDescent="0.25">
      <c r="A660" t="s">
        <v>664</v>
      </c>
      <c r="B660">
        <v>0.92982721775210697</v>
      </c>
      <c r="C660">
        <v>1.33849276911496</v>
      </c>
      <c r="D660">
        <v>1.0601972792680701</v>
      </c>
      <c r="E660">
        <v>4.7501181135350903</v>
      </c>
      <c r="F660">
        <v>2.8318061358509801</v>
      </c>
      <c r="G660">
        <v>2.8161057706282899</v>
      </c>
      <c r="H660">
        <v>0.60010341274869705</v>
      </c>
      <c r="I660">
        <v>1.2151242358222001</v>
      </c>
      <c r="J660">
        <v>1.08490579627769</v>
      </c>
      <c r="K660">
        <v>2.7834559228940798</v>
      </c>
      <c r="L660">
        <v>1890.0282596458601</v>
      </c>
      <c r="M660">
        <v>44.276848762126797</v>
      </c>
      <c r="O660">
        <v>42.599801865910997</v>
      </c>
      <c r="P660">
        <v>0.12992111443575599</v>
      </c>
      <c r="Q660">
        <v>1.5</v>
      </c>
      <c r="R660">
        <v>-0.103687926718845</v>
      </c>
      <c r="S660" t="s">
        <v>1548</v>
      </c>
      <c r="T660" t="s">
        <v>1774</v>
      </c>
      <c r="U660" t="s">
        <v>1774</v>
      </c>
      <c r="V660" t="s">
        <v>1774</v>
      </c>
      <c r="W660" t="s">
        <v>2431</v>
      </c>
      <c r="X660">
        <v>2</v>
      </c>
      <c r="Y660" t="s">
        <v>3231</v>
      </c>
      <c r="Z660" t="s">
        <v>4110</v>
      </c>
      <c r="AA660">
        <v>1.4533459648807621</v>
      </c>
      <c r="AB660" t="str">
        <f>HYPERLINK("Melting_Curves/meltCurve_P49327_FASN.pdf", "Melting_Curves/meltCurve_P49327_FASN.pdf")</f>
        <v>Melting_Curves/meltCurve_P49327_FASN.pdf</v>
      </c>
    </row>
    <row r="661" spans="1:28" x14ac:dyDescent="0.25">
      <c r="A661" t="s">
        <v>665</v>
      </c>
      <c r="B661">
        <v>0.92982721775210697</v>
      </c>
      <c r="C661">
        <v>0.68936047704789905</v>
      </c>
      <c r="D661">
        <v>0.409428777016349</v>
      </c>
      <c r="E661">
        <v>1.1134589984997501</v>
      </c>
      <c r="F661">
        <v>0.62411012110328401</v>
      </c>
      <c r="G661">
        <v>0.61394008645947995</v>
      </c>
      <c r="H661">
        <v>0.28506641540623701</v>
      </c>
      <c r="I661">
        <v>0.48624667876328598</v>
      </c>
      <c r="J661">
        <v>0.35442873493832699</v>
      </c>
      <c r="K661">
        <v>1.0059399215757301</v>
      </c>
      <c r="L661">
        <v>406.54028418858002</v>
      </c>
      <c r="M661">
        <v>9.7399456002617004</v>
      </c>
      <c r="O661">
        <v>40.094017684960001</v>
      </c>
      <c r="P661">
        <v>-2.5919789995214802E-2</v>
      </c>
      <c r="Q661">
        <v>0.57343915692796099</v>
      </c>
      <c r="R661">
        <v>0.101842165398871</v>
      </c>
      <c r="S661" t="s">
        <v>1549</v>
      </c>
      <c r="T661" t="s">
        <v>1774</v>
      </c>
      <c r="U661" t="s">
        <v>1774</v>
      </c>
      <c r="V661" t="s">
        <v>1774</v>
      </c>
      <c r="W661" t="s">
        <v>2432</v>
      </c>
      <c r="X661">
        <v>7</v>
      </c>
      <c r="Y661" t="s">
        <v>3232</v>
      </c>
      <c r="Z661" t="s">
        <v>4111</v>
      </c>
      <c r="AA661">
        <v>0.64097751769055589</v>
      </c>
      <c r="AB661" t="str">
        <f>HYPERLINK("Melting_Curves/meltCurve_P50552_VASP.pdf", "Melting_Curves/meltCurve_P50552_VASP.pdf")</f>
        <v>Melting_Curves/meltCurve_P50552_VASP.pdf</v>
      </c>
    </row>
    <row r="662" spans="1:28" x14ac:dyDescent="0.25">
      <c r="A662" t="s">
        <v>666</v>
      </c>
      <c r="B662">
        <v>0.92982721775210697</v>
      </c>
      <c r="C662">
        <v>1.6595330544825899</v>
      </c>
      <c r="D662">
        <v>1.3981665495056901</v>
      </c>
      <c r="E662">
        <v>5.8865566548187997</v>
      </c>
      <c r="F662">
        <v>4.6997096243495804</v>
      </c>
      <c r="G662">
        <v>4.8565983690216097</v>
      </c>
      <c r="H662">
        <v>1.94648934758837</v>
      </c>
      <c r="I662">
        <v>3.3945618242173299</v>
      </c>
      <c r="J662">
        <v>2.6317335726962998</v>
      </c>
      <c r="K662">
        <v>6.5759686970141802</v>
      </c>
      <c r="S662" t="s">
        <v>1550</v>
      </c>
      <c r="T662" t="s">
        <v>1774</v>
      </c>
      <c r="U662" t="s">
        <v>1775</v>
      </c>
      <c r="V662" t="s">
        <v>1774</v>
      </c>
      <c r="W662" t="s">
        <v>2433</v>
      </c>
      <c r="X662">
        <v>4</v>
      </c>
      <c r="Y662" t="s">
        <v>3233</v>
      </c>
      <c r="Z662" t="s">
        <v>4112</v>
      </c>
      <c r="AB662" t="str">
        <f>HYPERLINK("Melting_Curves/meltCurve_P51148_RAB5C.pdf", "Melting_Curves/meltCurve_P51148_RAB5C.pdf")</f>
        <v>Melting_Curves/meltCurve_P51148_RAB5C.pdf</v>
      </c>
    </row>
    <row r="663" spans="1:28" x14ac:dyDescent="0.25">
      <c r="A663" t="s">
        <v>667</v>
      </c>
      <c r="B663">
        <v>0.92982721775210697</v>
      </c>
      <c r="C663">
        <v>1.59126363188168</v>
      </c>
      <c r="D663">
        <v>1.2331459089983501</v>
      </c>
      <c r="E663">
        <v>4.9601196059387798</v>
      </c>
      <c r="F663">
        <v>3.11511795139721</v>
      </c>
      <c r="G663">
        <v>3.5712840594591899</v>
      </c>
      <c r="H663">
        <v>2.5021518331505699</v>
      </c>
      <c r="I663">
        <v>4.37814679114872</v>
      </c>
      <c r="J663">
        <v>3.4909178471454498</v>
      </c>
      <c r="K663">
        <v>8.8164286188488497</v>
      </c>
      <c r="L663">
        <v>10345.828105984599</v>
      </c>
      <c r="M663">
        <v>250</v>
      </c>
      <c r="O663">
        <v>41.380661732615202</v>
      </c>
      <c r="P663">
        <v>0.755183626566301</v>
      </c>
      <c r="Q663">
        <v>1.5</v>
      </c>
      <c r="R663">
        <v>-0.797915710959895</v>
      </c>
      <c r="S663" t="s">
        <v>1551</v>
      </c>
      <c r="T663" t="s">
        <v>1774</v>
      </c>
      <c r="U663" t="s">
        <v>1774</v>
      </c>
      <c r="V663" t="s">
        <v>1774</v>
      </c>
      <c r="W663" t="s">
        <v>2434</v>
      </c>
      <c r="X663">
        <v>2</v>
      </c>
      <c r="Y663" t="s">
        <v>3234</v>
      </c>
      <c r="Z663" t="s">
        <v>4113</v>
      </c>
      <c r="AA663">
        <v>1.4769080295664709</v>
      </c>
      <c r="AB663" t="str">
        <f>HYPERLINK("Melting_Curves/meltCurve_P51149_RAB7A.pdf", "Melting_Curves/meltCurve_P51149_RAB7A.pdf")</f>
        <v>Melting_Curves/meltCurve_P51149_RAB7A.pdf</v>
      </c>
    </row>
    <row r="664" spans="1:28" x14ac:dyDescent="0.25">
      <c r="A664" t="s">
        <v>668</v>
      </c>
      <c r="B664">
        <v>0.92982721775210697</v>
      </c>
      <c r="C664">
        <v>1.2277534761145099</v>
      </c>
      <c r="D664">
        <v>0.971829576974649</v>
      </c>
      <c r="E664">
        <v>3.5280213510179301</v>
      </c>
      <c r="F664">
        <v>2.2839648881571102</v>
      </c>
      <c r="G664">
        <v>1.86500748365651</v>
      </c>
      <c r="H664">
        <v>0.46803455600477401</v>
      </c>
      <c r="I664">
        <v>0.79075406235281098</v>
      </c>
      <c r="J664">
        <v>0.60151614289670496</v>
      </c>
      <c r="K664">
        <v>1.6765401704109599</v>
      </c>
      <c r="L664">
        <v>11876.3806583761</v>
      </c>
      <c r="M664">
        <v>250</v>
      </c>
      <c r="O664">
        <v>47.5024826464753</v>
      </c>
      <c r="P664">
        <v>0.65786035443582103</v>
      </c>
      <c r="Q664">
        <v>1.5</v>
      </c>
      <c r="R664">
        <v>7.3073824835044002E-2</v>
      </c>
      <c r="S664" t="s">
        <v>1552</v>
      </c>
      <c r="T664" t="s">
        <v>1774</v>
      </c>
      <c r="U664" t="s">
        <v>1774</v>
      </c>
      <c r="V664" t="s">
        <v>1774</v>
      </c>
      <c r="W664" t="s">
        <v>2435</v>
      </c>
      <c r="X664">
        <v>8</v>
      </c>
      <c r="Y664" t="s">
        <v>3235</v>
      </c>
      <c r="Z664" t="s">
        <v>4114</v>
      </c>
      <c r="AA664">
        <v>1.374866270381824</v>
      </c>
      <c r="AB664" t="str">
        <f>HYPERLINK("Melting_Curves/meltCurve_P51884_LUM.pdf", "Melting_Curves/meltCurve_P51884_LUM.pdf")</f>
        <v>Melting_Curves/meltCurve_P51884_LUM.pdf</v>
      </c>
    </row>
    <row r="665" spans="1:28" x14ac:dyDescent="0.25">
      <c r="A665" t="s">
        <v>669</v>
      </c>
      <c r="B665">
        <v>0.92982721775210697</v>
      </c>
      <c r="C665">
        <v>3.13182049617531</v>
      </c>
      <c r="D665">
        <v>2.9207075878866799</v>
      </c>
      <c r="E665">
        <v>8.2766543636269407</v>
      </c>
      <c r="F665">
        <v>6.0524643338238002</v>
      </c>
      <c r="G665">
        <v>7.1069496799567302</v>
      </c>
      <c r="H665">
        <v>2.9745926057204501</v>
      </c>
      <c r="I665">
        <v>5.2108805177787403</v>
      </c>
      <c r="J665">
        <v>3.7836523827559598</v>
      </c>
      <c r="K665">
        <v>12.182041840918799</v>
      </c>
      <c r="S665" t="s">
        <v>1553</v>
      </c>
      <c r="T665" t="s">
        <v>1774</v>
      </c>
      <c r="U665" t="s">
        <v>1775</v>
      </c>
      <c r="V665" t="s">
        <v>1774</v>
      </c>
      <c r="W665" t="s">
        <v>2436</v>
      </c>
      <c r="X665">
        <v>1</v>
      </c>
      <c r="Y665" t="s">
        <v>3236</v>
      </c>
      <c r="Z665" t="s">
        <v>4115</v>
      </c>
      <c r="AB665" t="str">
        <f>HYPERLINK("Melting_Curves/meltCurve_P52306_6_RAP1GDS1.pdf", "Melting_Curves/meltCurve_P52306_6_RAP1GDS1.pdf")</f>
        <v>Melting_Curves/meltCurve_P52306_6_RAP1GDS1.pdf</v>
      </c>
    </row>
    <row r="666" spans="1:28" x14ac:dyDescent="0.25">
      <c r="A666" t="s">
        <v>670</v>
      </c>
      <c r="B666">
        <v>0.92982721775210697</v>
      </c>
      <c r="C666">
        <v>1.6510622060000599</v>
      </c>
      <c r="D666">
        <v>1.1685117058096199</v>
      </c>
      <c r="E666">
        <v>4.3297063147434498</v>
      </c>
      <c r="F666">
        <v>2.4173342589030602</v>
      </c>
      <c r="G666">
        <v>2.8578066466832999</v>
      </c>
      <c r="H666">
        <v>0.71172616343133299</v>
      </c>
      <c r="I666">
        <v>1.2511295802836799</v>
      </c>
      <c r="J666">
        <v>0.93175774982006698</v>
      </c>
      <c r="K666">
        <v>2.3674047003054302</v>
      </c>
      <c r="L666">
        <v>11531.122988020101</v>
      </c>
      <c r="M666">
        <v>250</v>
      </c>
      <c r="O666">
        <v>46.121541852866301</v>
      </c>
      <c r="P666">
        <v>0.67755759758287903</v>
      </c>
      <c r="Q666">
        <v>1.5</v>
      </c>
      <c r="R666">
        <v>-0.110226571439436</v>
      </c>
      <c r="S666" t="s">
        <v>1554</v>
      </c>
      <c r="T666" t="s">
        <v>1774</v>
      </c>
      <c r="U666" t="s">
        <v>1774</v>
      </c>
      <c r="V666" t="s">
        <v>1774</v>
      </c>
      <c r="W666" t="s">
        <v>2437</v>
      </c>
      <c r="X666">
        <v>2</v>
      </c>
      <c r="Y666" t="s">
        <v>3237</v>
      </c>
      <c r="Z666" t="s">
        <v>4116</v>
      </c>
      <c r="AA666">
        <v>1.397884660249233</v>
      </c>
      <c r="AB666" t="str">
        <f>HYPERLINK("Melting_Curves/meltCurve_P52907_CAPZA1.pdf", "Melting_Curves/meltCurve_P52907_CAPZA1.pdf")</f>
        <v>Melting_Curves/meltCurve_P52907_CAPZA1.pdf</v>
      </c>
    </row>
    <row r="667" spans="1:28" x14ac:dyDescent="0.25">
      <c r="A667" t="s">
        <v>671</v>
      </c>
      <c r="B667">
        <v>0.92982721775210697</v>
      </c>
      <c r="C667">
        <v>2.8944033114951901</v>
      </c>
      <c r="D667">
        <v>3.0695178104881502</v>
      </c>
      <c r="E667">
        <v>10.894353072147</v>
      </c>
      <c r="F667">
        <v>5.6666178484648704</v>
      </c>
      <c r="G667">
        <v>5.5910214978469996</v>
      </c>
      <c r="H667">
        <v>3.1010750384485801</v>
      </c>
      <c r="I667">
        <v>5.9790812366865804</v>
      </c>
      <c r="J667">
        <v>4.5732826922332999</v>
      </c>
      <c r="K667">
        <v>12.196457032479801</v>
      </c>
      <c r="S667" t="s">
        <v>1555</v>
      </c>
      <c r="T667" t="s">
        <v>1774</v>
      </c>
      <c r="U667" t="s">
        <v>1775</v>
      </c>
      <c r="V667" t="s">
        <v>1774</v>
      </c>
      <c r="W667" t="s">
        <v>2438</v>
      </c>
      <c r="X667">
        <v>7</v>
      </c>
      <c r="Y667" t="s">
        <v>3238</v>
      </c>
      <c r="Z667" t="s">
        <v>4117</v>
      </c>
      <c r="AB667" t="str">
        <f>HYPERLINK("Melting_Curves/meltCurve_P55072_VCP.pdf", "Melting_Curves/meltCurve_P55072_VCP.pdf")</f>
        <v>Melting_Curves/meltCurve_P55072_VCP.pdf</v>
      </c>
    </row>
    <row r="668" spans="1:28" x14ac:dyDescent="0.25">
      <c r="A668" t="s">
        <v>672</v>
      </c>
      <c r="B668">
        <v>0.92982721775210697</v>
      </c>
      <c r="C668">
        <v>1.1577791593553</v>
      </c>
      <c r="D668">
        <v>0.89385390162092804</v>
      </c>
      <c r="E668">
        <v>3.0109456649062301</v>
      </c>
      <c r="F668">
        <v>1.7884672508497099</v>
      </c>
      <c r="G668">
        <v>1.76399982519772</v>
      </c>
      <c r="H668">
        <v>0.45046288732133799</v>
      </c>
      <c r="I668">
        <v>0.75113070423253203</v>
      </c>
      <c r="J668">
        <v>0.55782326342762201</v>
      </c>
      <c r="K668">
        <v>1.5849236367906701</v>
      </c>
      <c r="L668">
        <v>1.0000000000000001E-5</v>
      </c>
      <c r="M668">
        <v>0.31392313635384</v>
      </c>
      <c r="Q668">
        <v>1.5</v>
      </c>
      <c r="R668">
        <v>-1.2505843027810201E-9</v>
      </c>
      <c r="S668" t="s">
        <v>1556</v>
      </c>
      <c r="T668" t="s">
        <v>1774</v>
      </c>
      <c r="U668" t="s">
        <v>1774</v>
      </c>
      <c r="V668" t="s">
        <v>1774</v>
      </c>
      <c r="W668" t="s">
        <v>2439</v>
      </c>
      <c r="X668">
        <v>6</v>
      </c>
      <c r="Y668" t="s">
        <v>3239</v>
      </c>
      <c r="Z668" t="s">
        <v>4118</v>
      </c>
      <c r="AA668">
        <v>1.2889212593648041</v>
      </c>
      <c r="AB668" t="str">
        <f>HYPERLINK("Melting_Curves/meltCurve_P55290_CDH13.pdf", "Melting_Curves/meltCurve_P55290_CDH13.pdf")</f>
        <v>Melting_Curves/meltCurve_P55290_CDH13.pdf</v>
      </c>
    </row>
    <row r="669" spans="1:28" x14ac:dyDescent="0.25">
      <c r="A669" t="s">
        <v>673</v>
      </c>
      <c r="B669">
        <v>0.92982721775210697</v>
      </c>
      <c r="C669">
        <v>1.2700362528081</v>
      </c>
      <c r="D669">
        <v>0.96308302822571401</v>
      </c>
      <c r="E669">
        <v>2.5267396411463801</v>
      </c>
      <c r="F669">
        <v>1.67826090757854</v>
      </c>
      <c r="G669">
        <v>1.4486952547855501</v>
      </c>
      <c r="H669">
        <v>0.55923922684526395</v>
      </c>
      <c r="I669">
        <v>0.81790800787168205</v>
      </c>
      <c r="J669">
        <v>0.63587570290649997</v>
      </c>
      <c r="K669">
        <v>1.8382318448788999</v>
      </c>
      <c r="L669">
        <v>15000</v>
      </c>
      <c r="M669">
        <v>219.046442515412</v>
      </c>
      <c r="O669">
        <v>68.472924467117394</v>
      </c>
      <c r="P669">
        <v>0.39987786554809102</v>
      </c>
      <c r="Q669">
        <v>1.5</v>
      </c>
      <c r="R669">
        <v>-3.7784443041488897E-2</v>
      </c>
      <c r="S669" t="s">
        <v>1557</v>
      </c>
      <c r="T669" t="s">
        <v>1774</v>
      </c>
      <c r="U669" t="s">
        <v>1774</v>
      </c>
      <c r="V669" t="s">
        <v>1774</v>
      </c>
      <c r="W669" t="s">
        <v>2440</v>
      </c>
      <c r="X669">
        <v>2</v>
      </c>
      <c r="Y669" t="s">
        <v>3240</v>
      </c>
      <c r="Z669" t="s">
        <v>4119</v>
      </c>
      <c r="AA669">
        <v>1.0253247545106869</v>
      </c>
      <c r="AB669" t="str">
        <f>HYPERLINK("Melting_Curves/meltCurve_P55957_BID.pdf", "Melting_Curves/meltCurve_P55957_BID.pdf")</f>
        <v>Melting_Curves/meltCurve_P55957_BID.pdf</v>
      </c>
    </row>
    <row r="670" spans="1:28" x14ac:dyDescent="0.25">
      <c r="A670" t="s">
        <v>674</v>
      </c>
      <c r="B670">
        <v>0.92982721775210697</v>
      </c>
      <c r="C670">
        <v>0.74741855675890001</v>
      </c>
      <c r="D670">
        <v>0.419082315808538</v>
      </c>
      <c r="E670">
        <v>1.2706601756992399</v>
      </c>
      <c r="F670">
        <v>0.77236086282255101</v>
      </c>
      <c r="G670">
        <v>0.67217945222214504</v>
      </c>
      <c r="H670">
        <v>0.17954405800985401</v>
      </c>
      <c r="I670">
        <v>0.272447703139933</v>
      </c>
      <c r="J670">
        <v>0.21162400956633201</v>
      </c>
      <c r="K670">
        <v>0.71008814438811196</v>
      </c>
      <c r="L670">
        <v>523.78374108667504</v>
      </c>
      <c r="M670">
        <v>9.4746132612384297</v>
      </c>
      <c r="N670">
        <v>59.804226096507797</v>
      </c>
      <c r="O670">
        <v>52.988108601279002</v>
      </c>
      <c r="P670">
        <v>-3.3290246739008003E-2</v>
      </c>
      <c r="Q670">
        <v>0.25572325596251499</v>
      </c>
      <c r="R670">
        <v>0.282517924247152</v>
      </c>
      <c r="S670" t="s">
        <v>1558</v>
      </c>
      <c r="T670" t="s">
        <v>1774</v>
      </c>
      <c r="U670" t="s">
        <v>1774</v>
      </c>
      <c r="V670" t="s">
        <v>1774</v>
      </c>
      <c r="W670" t="s">
        <v>2441</v>
      </c>
      <c r="X670">
        <v>2</v>
      </c>
      <c r="Y670" t="s">
        <v>3241</v>
      </c>
      <c r="Z670" t="s">
        <v>4120</v>
      </c>
      <c r="AA670">
        <v>0.65340797117557614</v>
      </c>
      <c r="AB670" t="str">
        <f>HYPERLINK("Melting_Curves/meltCurve_P59190_RAB15.pdf", "Melting_Curves/meltCurve_P59190_RAB15.pdf")</f>
        <v>Melting_Curves/meltCurve_P59190_RAB15.pdf</v>
      </c>
    </row>
    <row r="671" spans="1:28" x14ac:dyDescent="0.25">
      <c r="A671" t="s">
        <v>675</v>
      </c>
      <c r="B671">
        <v>0.92982721775210697</v>
      </c>
      <c r="C671">
        <v>1.8003151523819201</v>
      </c>
      <c r="D671">
        <v>1.65771196399469</v>
      </c>
      <c r="E671">
        <v>5.7672025040602399</v>
      </c>
      <c r="F671">
        <v>3.9607064418302298</v>
      </c>
      <c r="G671">
        <v>3.5704427516774899</v>
      </c>
      <c r="H671">
        <v>1.0439309774668</v>
      </c>
      <c r="I671">
        <v>1.80775551057065</v>
      </c>
      <c r="J671">
        <v>1.41335848330346</v>
      </c>
      <c r="K671">
        <v>3.8279838855911001</v>
      </c>
      <c r="L671">
        <v>10321.194607183999</v>
      </c>
      <c r="M671">
        <v>250</v>
      </c>
      <c r="O671">
        <v>41.282140340015602</v>
      </c>
      <c r="P671">
        <v>0.75698601621474504</v>
      </c>
      <c r="Q671">
        <v>1.5</v>
      </c>
      <c r="R671">
        <v>-0.48910475933527198</v>
      </c>
      <c r="S671" t="s">
        <v>1559</v>
      </c>
      <c r="T671" t="s">
        <v>1774</v>
      </c>
      <c r="U671" t="s">
        <v>1774</v>
      </c>
      <c r="V671" t="s">
        <v>1774</v>
      </c>
      <c r="W671" t="s">
        <v>2442</v>
      </c>
      <c r="X671">
        <v>8</v>
      </c>
      <c r="Y671" t="s">
        <v>3242</v>
      </c>
      <c r="Z671" t="s">
        <v>4121</v>
      </c>
      <c r="AA671">
        <v>1.478549964472154</v>
      </c>
      <c r="AB671" t="str">
        <f>HYPERLINK("Melting_Curves/meltCurve_P60174_1_TPI1.pdf", "Melting_Curves/meltCurve_P60174_1_TPI1.pdf")</f>
        <v>Melting_Curves/meltCurve_P60174_1_TPI1.pdf</v>
      </c>
    </row>
    <row r="672" spans="1:28" x14ac:dyDescent="0.25">
      <c r="A672" t="s">
        <v>676</v>
      </c>
      <c r="B672">
        <v>0.92982721775210697</v>
      </c>
      <c r="C672">
        <v>2.8779305118945802</v>
      </c>
      <c r="D672">
        <v>2.3350067004961699</v>
      </c>
      <c r="E672">
        <v>7.7388842074487902</v>
      </c>
      <c r="F672">
        <v>5.4142860917433504</v>
      </c>
      <c r="G672">
        <v>5.5179838466959703</v>
      </c>
      <c r="H672">
        <v>4.33195328511166</v>
      </c>
      <c r="I672">
        <v>6.7133567935876801</v>
      </c>
      <c r="J672">
        <v>5.67869952936557</v>
      </c>
      <c r="K672">
        <v>17.0320657552897</v>
      </c>
      <c r="S672" t="s">
        <v>1560</v>
      </c>
      <c r="T672" t="s">
        <v>1774</v>
      </c>
      <c r="U672" t="s">
        <v>1775</v>
      </c>
      <c r="V672" t="s">
        <v>1774</v>
      </c>
      <c r="W672" t="s">
        <v>2443</v>
      </c>
      <c r="X672">
        <v>3</v>
      </c>
      <c r="Y672" t="s">
        <v>3243</v>
      </c>
      <c r="Z672" t="s">
        <v>4122</v>
      </c>
      <c r="AB672" t="str">
        <f>HYPERLINK("Melting_Curves/meltCurve_P60953_CDC42.pdf", "Melting_Curves/meltCurve_P60953_CDC42.pdf")</f>
        <v>Melting_Curves/meltCurve_P60953_CDC42.pdf</v>
      </c>
    </row>
    <row r="673" spans="1:28" x14ac:dyDescent="0.25">
      <c r="A673" t="s">
        <v>677</v>
      </c>
      <c r="B673">
        <v>0.92982721775210697</v>
      </c>
      <c r="C673">
        <v>1.9489616120381399</v>
      </c>
      <c r="D673">
        <v>1.4414359496068001</v>
      </c>
      <c r="E673">
        <v>5.6200041196954196</v>
      </c>
      <c r="F673">
        <v>4.1786730620319501</v>
      </c>
      <c r="G673">
        <v>4.5239655253311302</v>
      </c>
      <c r="H673">
        <v>1.9036304507850299</v>
      </c>
      <c r="I673">
        <v>3.4236010195326401</v>
      </c>
      <c r="J673">
        <v>2.7187126042341898</v>
      </c>
      <c r="K673">
        <v>7.0076216195996501</v>
      </c>
      <c r="S673" t="s">
        <v>1561</v>
      </c>
      <c r="T673" t="s">
        <v>1774</v>
      </c>
      <c r="U673" t="s">
        <v>1775</v>
      </c>
      <c r="V673" t="s">
        <v>1774</v>
      </c>
      <c r="W673" t="s">
        <v>2444</v>
      </c>
      <c r="X673">
        <v>2</v>
      </c>
      <c r="Y673" t="s">
        <v>3244</v>
      </c>
      <c r="Z673" t="s">
        <v>4123</v>
      </c>
      <c r="AB673" t="str">
        <f>HYPERLINK("Melting_Curves/meltCurve_P60981_2_DSTN.pdf", "Melting_Curves/meltCurve_P60981_2_DSTN.pdf")</f>
        <v>Melting_Curves/meltCurve_P60981_2_DSTN.pdf</v>
      </c>
    </row>
    <row r="674" spans="1:28" x14ac:dyDescent="0.25">
      <c r="A674" t="s">
        <v>678</v>
      </c>
      <c r="B674">
        <v>0.92982721775210697</v>
      </c>
      <c r="C674">
        <v>1.3696400369671999</v>
      </c>
      <c r="D674">
        <v>1.1879491534128599</v>
      </c>
      <c r="E674">
        <v>3.6913189992463602</v>
      </c>
      <c r="F674">
        <v>2.5352896133637901</v>
      </c>
      <c r="G674">
        <v>2.2871078492037702</v>
      </c>
      <c r="H674">
        <v>2.1289343596714301</v>
      </c>
      <c r="I674">
        <v>4.0305139768033298</v>
      </c>
      <c r="J674">
        <v>2.9148416373681498</v>
      </c>
      <c r="K674">
        <v>7.9253158627952596</v>
      </c>
      <c r="L674">
        <v>5643.2211643404999</v>
      </c>
      <c r="M674">
        <v>132.58404311095501</v>
      </c>
      <c r="O674">
        <v>42.553669381955203</v>
      </c>
      <c r="P674">
        <v>0.38946125963115702</v>
      </c>
      <c r="Q674">
        <v>1.5</v>
      </c>
      <c r="R674">
        <v>-0.514881817209215</v>
      </c>
      <c r="S674" t="s">
        <v>1562</v>
      </c>
      <c r="T674" t="s">
        <v>1774</v>
      </c>
      <c r="U674" t="s">
        <v>1774</v>
      </c>
      <c r="V674" t="s">
        <v>1774</v>
      </c>
      <c r="W674" t="s">
        <v>2445</v>
      </c>
      <c r="X674">
        <v>2</v>
      </c>
      <c r="Y674" t="s">
        <v>3245</v>
      </c>
      <c r="Z674" t="s">
        <v>4124</v>
      </c>
      <c r="AA674">
        <v>1.4571436633068</v>
      </c>
      <c r="AB674" t="str">
        <f>HYPERLINK("Melting_Curves/meltCurve_P61026_RAB10.pdf", "Melting_Curves/meltCurve_P61026_RAB10.pdf")</f>
        <v>Melting_Curves/meltCurve_P61026_RAB10.pdf</v>
      </c>
    </row>
    <row r="675" spans="1:28" x14ac:dyDescent="0.25">
      <c r="A675" t="s">
        <v>679</v>
      </c>
      <c r="B675">
        <v>0.92982721775210697</v>
      </c>
      <c r="C675">
        <v>1.9327263941352899</v>
      </c>
      <c r="D675">
        <v>1.5107535332202899</v>
      </c>
      <c r="E675">
        <v>6.3098676239880396</v>
      </c>
      <c r="F675">
        <v>4.3161586085481396</v>
      </c>
      <c r="G675">
        <v>4.3786939486857799</v>
      </c>
      <c r="H675">
        <v>1.7262380277140601</v>
      </c>
      <c r="I675">
        <v>2.8937210890557101</v>
      </c>
      <c r="J675">
        <v>2.2135526463902799</v>
      </c>
      <c r="K675">
        <v>6.2458064866311904</v>
      </c>
      <c r="S675" t="s">
        <v>1563</v>
      </c>
      <c r="T675" t="s">
        <v>1774</v>
      </c>
      <c r="U675" t="s">
        <v>1775</v>
      </c>
      <c r="V675" t="s">
        <v>1774</v>
      </c>
      <c r="W675" t="s">
        <v>2446</v>
      </c>
      <c r="X675">
        <v>2</v>
      </c>
      <c r="Y675" t="s">
        <v>3246</v>
      </c>
      <c r="Z675" t="s">
        <v>4125</v>
      </c>
      <c r="AB675" t="str">
        <f>HYPERLINK("Melting_Curves/meltCurve_P61088_UBE2N.pdf", "Melting_Curves/meltCurve_P61088_UBE2N.pdf")</f>
        <v>Melting_Curves/meltCurve_P61088_UBE2N.pdf</v>
      </c>
    </row>
    <row r="676" spans="1:28" x14ac:dyDescent="0.25">
      <c r="A676" t="s">
        <v>680</v>
      </c>
      <c r="B676">
        <v>0.92982721775210697</v>
      </c>
      <c r="C676">
        <v>1.1901066760093</v>
      </c>
      <c r="D676">
        <v>1.0549102627267399</v>
      </c>
      <c r="E676">
        <v>3.8400574821931301</v>
      </c>
      <c r="F676">
        <v>2.5957994353896798</v>
      </c>
      <c r="G676">
        <v>2.48132789256913</v>
      </c>
      <c r="H676">
        <v>1.3047519694787799</v>
      </c>
      <c r="I676">
        <v>2.5005544856465498</v>
      </c>
      <c r="J676">
        <v>1.8399059631136001</v>
      </c>
      <c r="K676">
        <v>5.3562762171285296</v>
      </c>
      <c r="L676">
        <v>11596.2581842739</v>
      </c>
      <c r="M676">
        <v>250</v>
      </c>
      <c r="O676">
        <v>46.382063733838301</v>
      </c>
      <c r="P676">
        <v>0.67375181417602403</v>
      </c>
      <c r="Q676">
        <v>1.5</v>
      </c>
      <c r="R676">
        <v>-0.33677265622361402</v>
      </c>
      <c r="S676" t="s">
        <v>1564</v>
      </c>
      <c r="T676" t="s">
        <v>1774</v>
      </c>
      <c r="U676" t="s">
        <v>1774</v>
      </c>
      <c r="V676" t="s">
        <v>1774</v>
      </c>
      <c r="W676" t="s">
        <v>2447</v>
      </c>
      <c r="X676">
        <v>4</v>
      </c>
      <c r="Y676" t="s">
        <v>3247</v>
      </c>
      <c r="Z676" t="s">
        <v>4126</v>
      </c>
      <c r="AA676">
        <v>1.3935420852098019</v>
      </c>
      <c r="AB676" t="str">
        <f>HYPERLINK("Melting_Curves/meltCurve_P61160_ACTR2.pdf", "Melting_Curves/meltCurve_P61160_ACTR2.pdf")</f>
        <v>Melting_Curves/meltCurve_P61160_ACTR2.pdf</v>
      </c>
    </row>
    <row r="677" spans="1:28" x14ac:dyDescent="0.25">
      <c r="A677" t="s">
        <v>681</v>
      </c>
      <c r="B677">
        <v>0.92982721775210697</v>
      </c>
      <c r="C677">
        <v>1.9992658788000499</v>
      </c>
      <c r="D677">
        <v>1.7440689474473801</v>
      </c>
      <c r="E677">
        <v>6.3741491999120203</v>
      </c>
      <c r="F677">
        <v>3.7585523323827701</v>
      </c>
      <c r="G677">
        <v>3.4748938535179499</v>
      </c>
      <c r="H677">
        <v>1.74887200783889</v>
      </c>
      <c r="I677">
        <v>3.4010695707358001</v>
      </c>
      <c r="J677">
        <v>2.6913248337344902</v>
      </c>
      <c r="K677">
        <v>6.9948956449309199</v>
      </c>
      <c r="S677" t="s">
        <v>1565</v>
      </c>
      <c r="T677" t="s">
        <v>1774</v>
      </c>
      <c r="U677" t="s">
        <v>1775</v>
      </c>
      <c r="V677" t="s">
        <v>1774</v>
      </c>
      <c r="W677" t="s">
        <v>2448</v>
      </c>
      <c r="X677">
        <v>7</v>
      </c>
      <c r="Y677" t="s">
        <v>3248</v>
      </c>
      <c r="Z677" t="s">
        <v>4127</v>
      </c>
      <c r="AB677" t="str">
        <f>HYPERLINK("Melting_Curves/meltCurve_P61224_3_RAP1B.pdf", "Melting_Curves/meltCurve_P61224_3_RAP1B.pdf")</f>
        <v>Melting_Curves/meltCurve_P61224_3_RAP1B.pdf</v>
      </c>
    </row>
    <row r="678" spans="1:28" x14ac:dyDescent="0.25">
      <c r="A678" t="s">
        <v>682</v>
      </c>
      <c r="B678">
        <v>0.92982721775210697</v>
      </c>
      <c r="C678">
        <v>4.1236634722835799</v>
      </c>
      <c r="D678">
        <v>3.6921330906147398</v>
      </c>
      <c r="E678">
        <v>13.6792433698512</v>
      </c>
      <c r="F678">
        <v>11.4445161972249</v>
      </c>
      <c r="G678">
        <v>9.2274663736912892</v>
      </c>
      <c r="H678">
        <v>2.8328414620273099</v>
      </c>
      <c r="I678">
        <v>4.2207519677489698</v>
      </c>
      <c r="J678">
        <v>3.1295815083520502</v>
      </c>
      <c r="K678">
        <v>9.1791132184607491</v>
      </c>
      <c r="L678">
        <v>10279.801191062899</v>
      </c>
      <c r="M678">
        <v>250</v>
      </c>
      <c r="O678">
        <v>41.116573420138799</v>
      </c>
      <c r="P678">
        <v>0.76003415281286502</v>
      </c>
      <c r="Q678">
        <v>1.5</v>
      </c>
      <c r="R678">
        <v>-1.3670971235181599</v>
      </c>
      <c r="S678" t="s">
        <v>1566</v>
      </c>
      <c r="T678" t="s">
        <v>1774</v>
      </c>
      <c r="U678" t="s">
        <v>1774</v>
      </c>
      <c r="V678" t="s">
        <v>1774</v>
      </c>
      <c r="W678" t="s">
        <v>2449</v>
      </c>
      <c r="X678">
        <v>3</v>
      </c>
      <c r="Y678" t="s">
        <v>3249</v>
      </c>
      <c r="Z678" t="s">
        <v>4128</v>
      </c>
      <c r="AA678">
        <v>1.4813081475680181</v>
      </c>
      <c r="AB678" t="str">
        <f>HYPERLINK("Melting_Curves/meltCurve_P61626_LYZ.pdf", "Melting_Curves/meltCurve_P61626_LYZ.pdf")</f>
        <v>Melting_Curves/meltCurve_P61626_LYZ.pdf</v>
      </c>
    </row>
    <row r="679" spans="1:28" x14ac:dyDescent="0.25">
      <c r="A679" t="s">
        <v>683</v>
      </c>
      <c r="B679">
        <v>0.92982721775210697</v>
      </c>
      <c r="C679">
        <v>2.1683006818103401</v>
      </c>
      <c r="D679">
        <v>1.9753110618109699</v>
      </c>
      <c r="E679">
        <v>7.1252098938057102</v>
      </c>
      <c r="F679">
        <v>5.0516413739187103</v>
      </c>
      <c r="G679">
        <v>4.1203459785174097</v>
      </c>
      <c r="H679">
        <v>2.1957592660795902</v>
      </c>
      <c r="I679">
        <v>4.0078871713235502</v>
      </c>
      <c r="J679">
        <v>3.3483490182467799</v>
      </c>
      <c r="K679">
        <v>8.67687457106131</v>
      </c>
      <c r="S679" t="s">
        <v>1567</v>
      </c>
      <c r="T679" t="s">
        <v>1774</v>
      </c>
      <c r="U679" t="s">
        <v>1775</v>
      </c>
      <c r="V679" t="s">
        <v>1774</v>
      </c>
      <c r="W679" t="s">
        <v>2450</v>
      </c>
      <c r="X679">
        <v>6</v>
      </c>
      <c r="Y679" t="s">
        <v>3250</v>
      </c>
      <c r="Z679" t="s">
        <v>4129</v>
      </c>
      <c r="AB679" t="str">
        <f>HYPERLINK("Melting_Curves/meltCurve_P61981_YWHAG.pdf", "Melting_Curves/meltCurve_P61981_YWHAG.pdf")</f>
        <v>Melting_Curves/meltCurve_P61981_YWHAG.pdf</v>
      </c>
    </row>
    <row r="680" spans="1:28" x14ac:dyDescent="0.25">
      <c r="A680" t="s">
        <v>684</v>
      </c>
      <c r="B680">
        <v>0.92982721775210697</v>
      </c>
      <c r="C680">
        <v>2.3502013247626699</v>
      </c>
      <c r="D680">
        <v>2.0177291488884901</v>
      </c>
      <c r="E680">
        <v>7.2257511120247599</v>
      </c>
      <c r="F680">
        <v>5.5394663057137601</v>
      </c>
      <c r="G680">
        <v>4.6729832196087902</v>
      </c>
      <c r="H680">
        <v>2.20313622688679</v>
      </c>
      <c r="I680">
        <v>4.3055387861320398</v>
      </c>
      <c r="J680">
        <v>3.6191445922045098</v>
      </c>
      <c r="K680">
        <v>8.6044087943610599</v>
      </c>
      <c r="S680" t="s">
        <v>1568</v>
      </c>
      <c r="T680" t="s">
        <v>1774</v>
      </c>
      <c r="U680" t="s">
        <v>1775</v>
      </c>
      <c r="V680" t="s">
        <v>1774</v>
      </c>
      <c r="W680" t="s">
        <v>2451</v>
      </c>
      <c r="X680">
        <v>7</v>
      </c>
      <c r="Y680" t="s">
        <v>3251</v>
      </c>
      <c r="Z680" t="s">
        <v>4130</v>
      </c>
      <c r="AB680" t="str">
        <f>HYPERLINK("Melting_Curves/meltCurve_P62258_2_YWHAE.pdf", "Melting_Curves/meltCurve_P62258_2_YWHAE.pdf")</f>
        <v>Melting_Curves/meltCurve_P62258_2_YWHAE.pdf</v>
      </c>
    </row>
    <row r="681" spans="1:28" x14ac:dyDescent="0.25">
      <c r="A681" t="s">
        <v>685</v>
      </c>
      <c r="B681">
        <v>0.92982721775210697</v>
      </c>
      <c r="C681">
        <v>1.3419567596528299</v>
      </c>
      <c r="D681">
        <v>0.91734911425064902</v>
      </c>
      <c r="E681">
        <v>2.86798047730908</v>
      </c>
      <c r="F681">
        <v>1.5234949802964599</v>
      </c>
      <c r="G681">
        <v>1.6187189519546299</v>
      </c>
      <c r="H681">
        <v>0.451326843796101</v>
      </c>
      <c r="I681">
        <v>0.93403157842999096</v>
      </c>
      <c r="J681">
        <v>0.61942063388841495</v>
      </c>
      <c r="K681">
        <v>1.34955797362843</v>
      </c>
      <c r="L681">
        <v>15000</v>
      </c>
      <c r="M681">
        <v>215.12609695115401</v>
      </c>
      <c r="O681">
        <v>69.720498610848196</v>
      </c>
      <c r="P681">
        <v>0.38569364512923898</v>
      </c>
      <c r="Q681">
        <v>1.5</v>
      </c>
      <c r="R681">
        <v>-0.12633218943513599</v>
      </c>
      <c r="S681" t="s">
        <v>1569</v>
      </c>
      <c r="T681" t="s">
        <v>1774</v>
      </c>
      <c r="U681" t="s">
        <v>1774</v>
      </c>
      <c r="V681" t="s">
        <v>1774</v>
      </c>
      <c r="W681" t="s">
        <v>2452</v>
      </c>
      <c r="X681">
        <v>1</v>
      </c>
      <c r="Y681" t="s">
        <v>3252</v>
      </c>
      <c r="Z681" t="s">
        <v>4131</v>
      </c>
      <c r="AA681">
        <v>1.006448354322125</v>
      </c>
      <c r="AB681" t="str">
        <f>HYPERLINK("Melting_Curves/meltCurve_P62310_LSM3.pdf", "Melting_Curves/meltCurve_P62310_LSM3.pdf")</f>
        <v>Melting_Curves/meltCurve_P62310_LSM3.pdf</v>
      </c>
    </row>
    <row r="682" spans="1:28" x14ac:dyDescent="0.25">
      <c r="A682" t="s">
        <v>686</v>
      </c>
      <c r="B682">
        <v>0.92982721775210697</v>
      </c>
      <c r="C682">
        <v>2.4498729987382899</v>
      </c>
      <c r="D682">
        <v>2.1353802085469802</v>
      </c>
      <c r="E682">
        <v>7.3276824007388601</v>
      </c>
      <c r="F682">
        <v>5.2720765277194701</v>
      </c>
      <c r="G682">
        <v>5.6848952284288004</v>
      </c>
      <c r="H682">
        <v>4.4260939819169103</v>
      </c>
      <c r="I682">
        <v>7.9634781187758703</v>
      </c>
      <c r="J682">
        <v>6.2158197449897603</v>
      </c>
      <c r="K682">
        <v>16.476728289121802</v>
      </c>
      <c r="S682" t="s">
        <v>1570</v>
      </c>
      <c r="T682" t="s">
        <v>1774</v>
      </c>
      <c r="U682" t="s">
        <v>1775</v>
      </c>
      <c r="V682" t="s">
        <v>1774</v>
      </c>
      <c r="W682" t="s">
        <v>2453</v>
      </c>
      <c r="X682">
        <v>6</v>
      </c>
      <c r="Y682" t="s">
        <v>3253</v>
      </c>
      <c r="Z682" t="s">
        <v>4132</v>
      </c>
      <c r="AB682" t="str">
        <f>HYPERLINK("Melting_Curves/meltCurve_P62937_PPIA.pdf", "Melting_Curves/meltCurve_P62937_PPIA.pdf")</f>
        <v>Melting_Curves/meltCurve_P62937_PPIA.pdf</v>
      </c>
    </row>
    <row r="683" spans="1:28" x14ac:dyDescent="0.25">
      <c r="A683" t="s">
        <v>687</v>
      </c>
      <c r="B683">
        <v>0.92982721775210697</v>
      </c>
      <c r="C683">
        <v>1.4474566325042699</v>
      </c>
      <c r="D683">
        <v>1.1308299079419699</v>
      </c>
      <c r="E683">
        <v>3.7923831915365498</v>
      </c>
      <c r="F683">
        <v>3.1235893735480502</v>
      </c>
      <c r="G683">
        <v>3.2218704515737402</v>
      </c>
      <c r="H683">
        <v>1.0078407148817301</v>
      </c>
      <c r="I683">
        <v>1.71143846911556</v>
      </c>
      <c r="J683">
        <v>1.3364441684182899</v>
      </c>
      <c r="K683">
        <v>3.4448031490672202</v>
      </c>
      <c r="L683">
        <v>10633.1108611705</v>
      </c>
      <c r="M683">
        <v>250</v>
      </c>
      <c r="O683">
        <v>42.5297216365908</v>
      </c>
      <c r="P683">
        <v>0.73478026245971295</v>
      </c>
      <c r="Q683">
        <v>1.5</v>
      </c>
      <c r="R683">
        <v>-0.29687019390039499</v>
      </c>
      <c r="S683" t="s">
        <v>1571</v>
      </c>
      <c r="T683" t="s">
        <v>1774</v>
      </c>
      <c r="U683" t="s">
        <v>1774</v>
      </c>
      <c r="V683" t="s">
        <v>1774</v>
      </c>
      <c r="W683" t="s">
        <v>2454</v>
      </c>
      <c r="X683">
        <v>2</v>
      </c>
      <c r="Y683" t="s">
        <v>3254</v>
      </c>
      <c r="Z683" t="s">
        <v>4133</v>
      </c>
      <c r="AA683">
        <v>1.457755287034378</v>
      </c>
      <c r="AB683" t="str">
        <f>HYPERLINK("Melting_Curves/meltCurve_P62942_FKBP1A.pdf", "Melting_Curves/meltCurve_P62942_FKBP1A.pdf")</f>
        <v>Melting_Curves/meltCurve_P62942_FKBP1A.pdf</v>
      </c>
    </row>
    <row r="684" spans="1:28" x14ac:dyDescent="0.25">
      <c r="A684" t="s">
        <v>688</v>
      </c>
      <c r="B684">
        <v>0.92982721775210697</v>
      </c>
      <c r="C684">
        <v>2.0026038341416199</v>
      </c>
      <c r="D684">
        <v>1.6615092878589901</v>
      </c>
      <c r="E684">
        <v>5.1058395579018701</v>
      </c>
      <c r="F684">
        <v>3.3698788137415501</v>
      </c>
      <c r="G684">
        <v>3.51331618356335</v>
      </c>
      <c r="H684">
        <v>1.94529993083653</v>
      </c>
      <c r="I684">
        <v>4.3749607569004798</v>
      </c>
      <c r="J684">
        <v>3.6147089100932899</v>
      </c>
      <c r="K684">
        <v>7.7324979084885399</v>
      </c>
      <c r="L684">
        <v>10310.454653500499</v>
      </c>
      <c r="M684">
        <v>250</v>
      </c>
      <c r="O684">
        <v>41.239179424006302</v>
      </c>
      <c r="P684">
        <v>0.75777453583790599</v>
      </c>
      <c r="Q684">
        <v>1.5</v>
      </c>
      <c r="R684">
        <v>-1.0239793499365699</v>
      </c>
      <c r="S684" t="s">
        <v>1572</v>
      </c>
      <c r="T684" t="s">
        <v>1774</v>
      </c>
      <c r="U684" t="s">
        <v>1774</v>
      </c>
      <c r="V684" t="s">
        <v>1774</v>
      </c>
      <c r="W684" t="s">
        <v>2455</v>
      </c>
      <c r="X684">
        <v>5</v>
      </c>
      <c r="Y684" t="s">
        <v>3255</v>
      </c>
      <c r="Z684" t="s">
        <v>4134</v>
      </c>
      <c r="AA684">
        <v>1.4792657409379451</v>
      </c>
      <c r="AB684" t="str">
        <f>HYPERLINK("Melting_Curves/meltCurve_P63000_RAC1.pdf", "Melting_Curves/meltCurve_P63000_RAC1.pdf")</f>
        <v>Melting_Curves/meltCurve_P63000_RAC1.pdf</v>
      </c>
    </row>
    <row r="685" spans="1:28" x14ac:dyDescent="0.25">
      <c r="A685" t="s">
        <v>689</v>
      </c>
      <c r="B685">
        <v>0.92982721775210697</v>
      </c>
      <c r="C685">
        <v>2.3360529518881998</v>
      </c>
      <c r="D685">
        <v>2.1627381855058498</v>
      </c>
      <c r="E685">
        <v>8.4679871021815405</v>
      </c>
      <c r="F685">
        <v>6.7471139275188303</v>
      </c>
      <c r="G685">
        <v>4.0390735817372301</v>
      </c>
      <c r="H685">
        <v>3.5024400549835102</v>
      </c>
      <c r="I685">
        <v>8.1901982656848595</v>
      </c>
      <c r="J685">
        <v>2.3249218790744499</v>
      </c>
      <c r="K685">
        <v>12.1898835763874</v>
      </c>
      <c r="S685" t="s">
        <v>1573</v>
      </c>
      <c r="T685" t="s">
        <v>1774</v>
      </c>
      <c r="U685" t="s">
        <v>1775</v>
      </c>
      <c r="V685" t="s">
        <v>1774</v>
      </c>
      <c r="W685" t="s">
        <v>2456</v>
      </c>
      <c r="X685">
        <v>14</v>
      </c>
      <c r="Y685" t="s">
        <v>3256</v>
      </c>
      <c r="Z685" t="s">
        <v>4135</v>
      </c>
      <c r="AB685" t="str">
        <f>HYPERLINK("Melting_Curves/meltCurve_P63104_YWHAZ.pdf", "Melting_Curves/meltCurve_P63104_YWHAZ.pdf")</f>
        <v>Melting_Curves/meltCurve_P63104_YWHAZ.pdf</v>
      </c>
    </row>
    <row r="686" spans="1:28" x14ac:dyDescent="0.25">
      <c r="A686" t="s">
        <v>690</v>
      </c>
      <c r="B686">
        <v>0.92982721775210697</v>
      </c>
      <c r="C686">
        <v>2.5158980786105798</v>
      </c>
      <c r="D686">
        <v>2.5179485463006301</v>
      </c>
      <c r="E686">
        <v>10.8438747118131</v>
      </c>
      <c r="F686">
        <v>7.1098764875996601</v>
      </c>
      <c r="G686">
        <v>6.7351466690119803</v>
      </c>
      <c r="H686">
        <v>3.3222510892831698</v>
      </c>
      <c r="I686">
        <v>5.22521729720442</v>
      </c>
      <c r="J686">
        <v>4.8863710780971301</v>
      </c>
      <c r="K686">
        <v>12.727863304560699</v>
      </c>
      <c r="S686" t="s">
        <v>1574</v>
      </c>
      <c r="T686" t="s">
        <v>1774</v>
      </c>
      <c r="U686" t="s">
        <v>1775</v>
      </c>
      <c r="V686" t="s">
        <v>1774</v>
      </c>
      <c r="W686" t="s">
        <v>2457</v>
      </c>
      <c r="X686">
        <v>20</v>
      </c>
      <c r="Y686" t="s">
        <v>3257</v>
      </c>
      <c r="Z686" t="s">
        <v>4136</v>
      </c>
      <c r="AB686" t="str">
        <f>HYPERLINK("Melting_Curves/meltCurve_P63261_ACTG1.pdf", "Melting_Curves/meltCurve_P63261_ACTG1.pdf")</f>
        <v>Melting_Curves/meltCurve_P63261_ACTG1.pdf</v>
      </c>
    </row>
    <row r="687" spans="1:28" x14ac:dyDescent="0.25">
      <c r="A687" t="s">
        <v>691</v>
      </c>
      <c r="B687">
        <v>0.92982721775210697</v>
      </c>
      <c r="C687">
        <v>0.51541696664256398</v>
      </c>
      <c r="D687">
        <v>0.280416134673873</v>
      </c>
      <c r="E687">
        <v>0.67496452951796104</v>
      </c>
      <c r="F687">
        <v>0.48970356354355299</v>
      </c>
      <c r="G687">
        <v>0.38744975598810699</v>
      </c>
      <c r="H687">
        <v>0.19985612293281901</v>
      </c>
      <c r="I687">
        <v>0.365536720185071</v>
      </c>
      <c r="J687">
        <v>0.28978319494274501</v>
      </c>
      <c r="K687">
        <v>0.76303733553306297</v>
      </c>
      <c r="L687">
        <v>2334.2147342621402</v>
      </c>
      <c r="M687">
        <v>56.312049192917598</v>
      </c>
      <c r="N687">
        <v>42.975164933949998</v>
      </c>
      <c r="O687">
        <v>41.3992492365456</v>
      </c>
      <c r="P687">
        <v>-0.19311624696337101</v>
      </c>
      <c r="Q687">
        <v>0.43210283950226802</v>
      </c>
      <c r="R687">
        <v>0.44432606927797402</v>
      </c>
      <c r="S687" t="s">
        <v>1575</v>
      </c>
      <c r="T687" t="s">
        <v>1774</v>
      </c>
      <c r="U687" t="s">
        <v>1774</v>
      </c>
      <c r="V687" t="s">
        <v>1774</v>
      </c>
      <c r="W687" t="s">
        <v>2458</v>
      </c>
      <c r="X687">
        <v>20</v>
      </c>
      <c r="Y687" t="s">
        <v>3258</v>
      </c>
      <c r="Z687" t="s">
        <v>4137</v>
      </c>
      <c r="AA687">
        <v>0.46192394428860101</v>
      </c>
      <c r="AB687" t="str">
        <f>HYPERLINK("Melting_Curves/meltCurve_P67936_TPM4.pdf", "Melting_Curves/meltCurve_P67936_TPM4.pdf")</f>
        <v>Melting_Curves/meltCurve_P67936_TPM4.pdf</v>
      </c>
    </row>
    <row r="688" spans="1:28" x14ac:dyDescent="0.25">
      <c r="A688" t="s">
        <v>692</v>
      </c>
      <c r="B688">
        <v>0.92982721775210697</v>
      </c>
      <c r="C688">
        <v>0.73057721859611002</v>
      </c>
      <c r="D688">
        <v>0.51226283024718899</v>
      </c>
      <c r="E688">
        <v>1.5025394476227301</v>
      </c>
      <c r="F688">
        <v>0.81963348195543395</v>
      </c>
      <c r="G688">
        <v>0.75965081135176304</v>
      </c>
      <c r="H688">
        <v>0.23625519990395599</v>
      </c>
      <c r="I688">
        <v>0.43485010629773402</v>
      </c>
      <c r="J688">
        <v>0.30872838474397601</v>
      </c>
      <c r="K688">
        <v>0.92664388724083602</v>
      </c>
      <c r="L688">
        <v>14259.3174725193</v>
      </c>
      <c r="M688">
        <v>250</v>
      </c>
      <c r="N688">
        <v>57.744683946808003</v>
      </c>
      <c r="O688">
        <v>57.033611958916502</v>
      </c>
      <c r="P688">
        <v>-0.57354395164330796</v>
      </c>
      <c r="Q688">
        <v>0.47661939686652099</v>
      </c>
      <c r="R688">
        <v>0.28062835551212101</v>
      </c>
      <c r="S688" t="s">
        <v>1576</v>
      </c>
      <c r="T688" t="s">
        <v>1774</v>
      </c>
      <c r="U688" t="s">
        <v>1774</v>
      </c>
      <c r="V688" t="s">
        <v>1774</v>
      </c>
      <c r="W688" t="s">
        <v>2459</v>
      </c>
      <c r="X688">
        <v>15</v>
      </c>
      <c r="Y688" t="s">
        <v>3258</v>
      </c>
      <c r="Z688" t="s">
        <v>4138</v>
      </c>
      <c r="AA688">
        <v>0.77390434004139042</v>
      </c>
      <c r="AB688" t="str">
        <f>HYPERLINK("Melting_Curves/meltCurve_P67936_2_TPM4.pdf", "Melting_Curves/meltCurve_P67936_2_TPM4.pdf")</f>
        <v>Melting_Curves/meltCurve_P67936_2_TPM4.pdf</v>
      </c>
    </row>
    <row r="689" spans="1:28" x14ac:dyDescent="0.25">
      <c r="A689" t="s">
        <v>693</v>
      </c>
      <c r="B689">
        <v>0.92982721775210697</v>
      </c>
      <c r="C689">
        <v>3.0546587375802101</v>
      </c>
      <c r="D689">
        <v>1.02909729393784</v>
      </c>
      <c r="E689">
        <v>10.400321896244099</v>
      </c>
      <c r="F689">
        <v>1.3306680725390501</v>
      </c>
      <c r="G689">
        <v>2.4585794090152699</v>
      </c>
      <c r="H689">
        <v>1.20950595758084</v>
      </c>
      <c r="I689">
        <v>2.6793856084259899</v>
      </c>
      <c r="J689">
        <v>1.16233964710973</v>
      </c>
      <c r="K689">
        <v>2.4147322329021499</v>
      </c>
      <c r="L689">
        <v>15000</v>
      </c>
      <c r="M689">
        <v>223.15451496665901</v>
      </c>
      <c r="O689">
        <v>67.212609930048998</v>
      </c>
      <c r="P689">
        <v>0.41501614525858699</v>
      </c>
      <c r="Q689">
        <v>1.5</v>
      </c>
      <c r="R689">
        <v>-0.36970132963130797</v>
      </c>
      <c r="S689" t="s">
        <v>1577</v>
      </c>
      <c r="T689" t="s">
        <v>1774</v>
      </c>
      <c r="U689" t="s">
        <v>1774</v>
      </c>
      <c r="V689" t="s">
        <v>1774</v>
      </c>
      <c r="W689" t="s">
        <v>2460</v>
      </c>
      <c r="X689">
        <v>1</v>
      </c>
      <c r="Y689" t="s">
        <v>3259</v>
      </c>
      <c r="Z689" t="s">
        <v>4139</v>
      </c>
      <c r="AA689">
        <v>1.046293421493941</v>
      </c>
      <c r="AB689" t="str">
        <f>HYPERLINK("Melting_Curves/meltCurve_P68036_2_UBE2L3.pdf", "Melting_Curves/meltCurve_P68036_2_UBE2L3.pdf")</f>
        <v>Melting_Curves/meltCurve_P68036_2_UBE2L3.pdf</v>
      </c>
    </row>
    <row r="690" spans="1:28" x14ac:dyDescent="0.25">
      <c r="A690" t="s">
        <v>694</v>
      </c>
      <c r="B690">
        <v>0.92982721775210697</v>
      </c>
      <c r="C690">
        <v>2.0980711467681101</v>
      </c>
      <c r="D690">
        <v>2.0512624241158801</v>
      </c>
      <c r="E690">
        <v>8.2756350333906301</v>
      </c>
      <c r="F690">
        <v>6.6412441987735598</v>
      </c>
      <c r="G690">
        <v>2.4176131570409298</v>
      </c>
      <c r="H690">
        <v>2.54367505302868</v>
      </c>
      <c r="I690">
        <v>1.73870707060615</v>
      </c>
      <c r="J690">
        <v>6.4551327641313296</v>
      </c>
      <c r="K690">
        <v>10.058017881252299</v>
      </c>
      <c r="S690" t="s">
        <v>1578</v>
      </c>
      <c r="T690" t="s">
        <v>1774</v>
      </c>
      <c r="U690" t="s">
        <v>1775</v>
      </c>
      <c r="V690" t="s">
        <v>1774</v>
      </c>
      <c r="W690" t="s">
        <v>2461</v>
      </c>
      <c r="X690">
        <v>13</v>
      </c>
      <c r="Y690" t="s">
        <v>3260</v>
      </c>
      <c r="Z690" t="s">
        <v>4140</v>
      </c>
      <c r="AB690" t="str">
        <f>HYPERLINK("Melting_Curves/meltCurve_P68133_ACTA1.pdf", "Melting_Curves/meltCurve_P68133_ACTA1.pdf")</f>
        <v>Melting_Curves/meltCurve_P68133_ACTA1.pdf</v>
      </c>
    </row>
    <row r="691" spans="1:28" x14ac:dyDescent="0.25">
      <c r="A691" t="s">
        <v>695</v>
      </c>
      <c r="B691">
        <v>0.92982721775210697</v>
      </c>
      <c r="C691">
        <v>1.56747470078174</v>
      </c>
      <c r="D691">
        <v>1.17438809523351</v>
      </c>
      <c r="E691">
        <v>3.9832626159278801</v>
      </c>
      <c r="F691">
        <v>2.7291555008725301</v>
      </c>
      <c r="G691">
        <v>2.5650952247402401</v>
      </c>
      <c r="H691">
        <v>1.6929531635056301</v>
      </c>
      <c r="I691">
        <v>2.8118830263147401</v>
      </c>
      <c r="J691">
        <v>1.7538718156272699</v>
      </c>
      <c r="K691">
        <v>6.1465912070710598</v>
      </c>
      <c r="L691">
        <v>10351.3704987327</v>
      </c>
      <c r="M691">
        <v>250</v>
      </c>
      <c r="O691">
        <v>41.402839988448903</v>
      </c>
      <c r="P691">
        <v>0.75477928126614902</v>
      </c>
      <c r="Q691">
        <v>1.5</v>
      </c>
      <c r="R691">
        <v>-0.47409621652596201</v>
      </c>
      <c r="S691" t="s">
        <v>1579</v>
      </c>
      <c r="T691" t="s">
        <v>1774</v>
      </c>
      <c r="U691" t="s">
        <v>1774</v>
      </c>
      <c r="V691" t="s">
        <v>1774</v>
      </c>
      <c r="W691" t="s">
        <v>2462</v>
      </c>
      <c r="X691">
        <v>14</v>
      </c>
      <c r="Y691" t="s">
        <v>3261</v>
      </c>
      <c r="Z691" t="s">
        <v>4141</v>
      </c>
      <c r="AA691">
        <v>1.4765385756699949</v>
      </c>
      <c r="AB691" t="str">
        <f>HYPERLINK("Melting_Curves/meltCurve_P68363_TUBA1B.pdf", "Melting_Curves/meltCurve_P68363_TUBA1B.pdf")</f>
        <v>Melting_Curves/meltCurve_P68363_TUBA1B.pdf</v>
      </c>
    </row>
    <row r="692" spans="1:28" x14ac:dyDescent="0.25">
      <c r="A692" t="s">
        <v>696</v>
      </c>
      <c r="B692">
        <v>0.92982721775210697</v>
      </c>
      <c r="C692">
        <v>1.2497354676647601</v>
      </c>
      <c r="D692">
        <v>0.86028895300379005</v>
      </c>
      <c r="E692">
        <v>3.1216915133665402</v>
      </c>
      <c r="F692">
        <v>2.0894815378723299</v>
      </c>
      <c r="G692">
        <v>1.8945566744464699</v>
      </c>
      <c r="H692">
        <v>0.75322938053985</v>
      </c>
      <c r="I692">
        <v>1.3167268515517701</v>
      </c>
      <c r="J692">
        <v>0.89654831075184005</v>
      </c>
      <c r="K692">
        <v>2.59835233032614</v>
      </c>
      <c r="L692">
        <v>11921.766587283801</v>
      </c>
      <c r="M692">
        <v>250</v>
      </c>
      <c r="O692">
        <v>47.684014602915902</v>
      </c>
      <c r="P692">
        <v>0.65535589311631504</v>
      </c>
      <c r="Q692">
        <v>1.5</v>
      </c>
      <c r="R692">
        <v>0.109189052301183</v>
      </c>
      <c r="S692" t="s">
        <v>1580</v>
      </c>
      <c r="T692" t="s">
        <v>1774</v>
      </c>
      <c r="U692" t="s">
        <v>1774</v>
      </c>
      <c r="V692" t="s">
        <v>1774</v>
      </c>
      <c r="W692" t="s">
        <v>2463</v>
      </c>
      <c r="X692">
        <v>7</v>
      </c>
      <c r="Y692" t="s">
        <v>3262</v>
      </c>
      <c r="Z692" t="s">
        <v>4142</v>
      </c>
      <c r="AA692">
        <v>1.3718403824847809</v>
      </c>
      <c r="AB692" t="str">
        <f>HYPERLINK("Melting_Curves/meltCurve_P68371_TUBB4B.pdf", "Melting_Curves/meltCurve_P68371_TUBB4B.pdf")</f>
        <v>Melting_Curves/meltCurve_P68371_TUBB4B.pdf</v>
      </c>
    </row>
    <row r="693" spans="1:28" x14ac:dyDescent="0.25">
      <c r="A693" t="s">
        <v>697</v>
      </c>
      <c r="B693">
        <v>0.92982721775210697</v>
      </c>
      <c r="C693">
        <v>0.44755824812254702</v>
      </c>
      <c r="D693">
        <v>0.76965685429740405</v>
      </c>
      <c r="E693">
        <v>1.8900115479941</v>
      </c>
      <c r="F693">
        <v>1.30790993336999</v>
      </c>
      <c r="G693">
        <v>1.1200663161073501</v>
      </c>
      <c r="H693">
        <v>0.25389237680011301</v>
      </c>
      <c r="I693">
        <v>0.42005888391236201</v>
      </c>
      <c r="J693">
        <v>0.31872596835048</v>
      </c>
      <c r="K693">
        <v>0.83897608128231704</v>
      </c>
      <c r="L693">
        <v>14719.5286483769</v>
      </c>
      <c r="M693">
        <v>250</v>
      </c>
      <c r="N693">
        <v>59.466765022652403</v>
      </c>
      <c r="O693">
        <v>58.874371691389001</v>
      </c>
      <c r="P693">
        <v>-0.57547649716422</v>
      </c>
      <c r="Q693">
        <v>0.45790715335280302</v>
      </c>
      <c r="R693">
        <v>0.375502045507072</v>
      </c>
      <c r="S693" t="s">
        <v>1581</v>
      </c>
      <c r="T693" t="s">
        <v>1774</v>
      </c>
      <c r="U693" t="s">
        <v>1774</v>
      </c>
      <c r="V693" t="s">
        <v>1774</v>
      </c>
      <c r="W693" t="s">
        <v>2464</v>
      </c>
      <c r="X693">
        <v>12</v>
      </c>
      <c r="Y693" t="s">
        <v>3263</v>
      </c>
      <c r="Z693" t="s">
        <v>4143</v>
      </c>
      <c r="AA693">
        <v>0.79908619721227037</v>
      </c>
      <c r="AB693" t="str">
        <f>HYPERLINK("Melting_Curves/meltCurve_P68871_HBB.pdf", "Melting_Curves/meltCurve_P68871_HBB.pdf")</f>
        <v>Melting_Curves/meltCurve_P68871_HBB.pdf</v>
      </c>
    </row>
    <row r="694" spans="1:28" x14ac:dyDescent="0.25">
      <c r="A694" t="s">
        <v>698</v>
      </c>
      <c r="B694">
        <v>0.92982721775210697</v>
      </c>
      <c r="C694">
        <v>2.5503980429033701</v>
      </c>
      <c r="D694">
        <v>2.3487850574821501</v>
      </c>
      <c r="E694">
        <v>11.086242276558799</v>
      </c>
      <c r="F694">
        <v>7.2316308178583197</v>
      </c>
      <c r="G694">
        <v>7.2474109692493398</v>
      </c>
      <c r="H694">
        <v>2.70823928836024</v>
      </c>
      <c r="I694">
        <v>5.0132279959317501</v>
      </c>
      <c r="J694">
        <v>3.8077700701309598</v>
      </c>
      <c r="K694">
        <v>10.0483858167104</v>
      </c>
      <c r="S694" t="s">
        <v>1582</v>
      </c>
      <c r="T694" t="s">
        <v>1774</v>
      </c>
      <c r="U694" t="s">
        <v>1775</v>
      </c>
      <c r="V694" t="s">
        <v>1774</v>
      </c>
      <c r="W694" t="s">
        <v>2465</v>
      </c>
      <c r="X694">
        <v>2</v>
      </c>
      <c r="Y694" t="s">
        <v>3264</v>
      </c>
      <c r="Z694" t="s">
        <v>4144</v>
      </c>
      <c r="AB694" t="str">
        <f>HYPERLINK("Melting_Curves/meltCurve_P78356_PIP4K2B.pdf", "Melting_Curves/meltCurve_P78356_PIP4K2B.pdf")</f>
        <v>Melting_Curves/meltCurve_P78356_PIP4K2B.pdf</v>
      </c>
    </row>
    <row r="695" spans="1:28" x14ac:dyDescent="0.25">
      <c r="A695" t="s">
        <v>699</v>
      </c>
      <c r="B695">
        <v>0.92982721775210697</v>
      </c>
      <c r="C695">
        <v>2.5007195198447398</v>
      </c>
      <c r="D695">
        <v>2.5453910827711401</v>
      </c>
      <c r="E695">
        <v>9.3275629277337995</v>
      </c>
      <c r="F695">
        <v>7.1764141927720697</v>
      </c>
      <c r="G695">
        <v>6.3189928219812499</v>
      </c>
      <c r="H695">
        <v>2.1267390315874901</v>
      </c>
      <c r="I695">
        <v>3.6758671258998401</v>
      </c>
      <c r="J695">
        <v>2.87960181782497</v>
      </c>
      <c r="K695">
        <v>7.8620794539101997</v>
      </c>
      <c r="L695">
        <v>10296.2556269365</v>
      </c>
      <c r="M695">
        <v>250</v>
      </c>
      <c r="O695">
        <v>41.182386874652501</v>
      </c>
      <c r="P695">
        <v>0.75881954298938203</v>
      </c>
      <c r="Q695">
        <v>1.5</v>
      </c>
      <c r="R695">
        <v>-1.23039756133002</v>
      </c>
      <c r="S695" t="s">
        <v>1583</v>
      </c>
      <c r="T695" t="s">
        <v>1774</v>
      </c>
      <c r="U695" t="s">
        <v>1774</v>
      </c>
      <c r="V695" t="s">
        <v>1774</v>
      </c>
      <c r="W695" t="s">
        <v>2466</v>
      </c>
      <c r="X695">
        <v>5</v>
      </c>
      <c r="Y695" t="s">
        <v>3265</v>
      </c>
      <c r="Z695" t="s">
        <v>4145</v>
      </c>
      <c r="AA695">
        <v>1.480211924869544</v>
      </c>
      <c r="AB695" t="str">
        <f>HYPERLINK("Melting_Curves/meltCurve_P78417_GSTO1.pdf", "Melting_Curves/meltCurve_P78417_GSTO1.pdf")</f>
        <v>Melting_Curves/meltCurve_P78417_GSTO1.pdf</v>
      </c>
    </row>
    <row r="696" spans="1:28" x14ac:dyDescent="0.25">
      <c r="A696" t="s">
        <v>700</v>
      </c>
      <c r="B696">
        <v>0.92982721775210697</v>
      </c>
      <c r="C696">
        <v>1.5229965676424899</v>
      </c>
      <c r="D696">
        <v>1.2355560565596699</v>
      </c>
      <c r="E696">
        <v>4.3378542227772101</v>
      </c>
      <c r="F696">
        <v>3.0704628578008801</v>
      </c>
      <c r="G696">
        <v>2.9761114642369502</v>
      </c>
      <c r="H696">
        <v>0.49090852112718603</v>
      </c>
      <c r="I696">
        <v>0.75909686291766598</v>
      </c>
      <c r="J696">
        <v>0.65405542697694496</v>
      </c>
      <c r="K696">
        <v>1.84984971829783</v>
      </c>
      <c r="L696">
        <v>10374.2348304317</v>
      </c>
      <c r="M696">
        <v>250</v>
      </c>
      <c r="O696">
        <v>41.494284913822703</v>
      </c>
      <c r="P696">
        <v>0.75311578318313399</v>
      </c>
      <c r="Q696">
        <v>1.5</v>
      </c>
      <c r="R696">
        <v>-3.2575519992769301E-2</v>
      </c>
      <c r="S696" t="s">
        <v>1584</v>
      </c>
      <c r="T696" t="s">
        <v>1774</v>
      </c>
      <c r="U696" t="s">
        <v>1774</v>
      </c>
      <c r="V696" t="s">
        <v>1774</v>
      </c>
      <c r="W696" t="s">
        <v>2467</v>
      </c>
      <c r="X696">
        <v>1</v>
      </c>
      <c r="Y696" t="s">
        <v>3266</v>
      </c>
      <c r="Z696" t="s">
        <v>4146</v>
      </c>
      <c r="AA696">
        <v>1.4750143775334521</v>
      </c>
      <c r="AB696" t="str">
        <f>HYPERLINK("Melting_Curves/meltCurve_P78563_2_ADARB1.pdf", "Melting_Curves/meltCurve_P78563_2_ADARB1.pdf")</f>
        <v>Melting_Curves/meltCurve_P78563_2_ADARB1.pdf</v>
      </c>
    </row>
    <row r="697" spans="1:28" x14ac:dyDescent="0.25">
      <c r="A697" t="s">
        <v>701</v>
      </c>
      <c r="B697">
        <v>0.92982721775210697</v>
      </c>
      <c r="C697">
        <v>2.0917897603272801</v>
      </c>
      <c r="D697">
        <v>1.91920669076758</v>
      </c>
      <c r="E697">
        <v>7.8934857898683504</v>
      </c>
      <c r="F697">
        <v>5.1847312765150297</v>
      </c>
      <c r="G697">
        <v>4.2887140850319501</v>
      </c>
      <c r="H697">
        <v>1.0288560118597201</v>
      </c>
      <c r="I697">
        <v>1.72090994149391</v>
      </c>
      <c r="J697">
        <v>1.2569383162869401</v>
      </c>
      <c r="K697">
        <v>3.31020485248087</v>
      </c>
      <c r="L697">
        <v>10307.054724305501</v>
      </c>
      <c r="M697">
        <v>250</v>
      </c>
      <c r="O697">
        <v>41.225580739963704</v>
      </c>
      <c r="P697">
        <v>0.75802449859007404</v>
      </c>
      <c r="Q697">
        <v>1.5</v>
      </c>
      <c r="R697">
        <v>-0.465071592042541</v>
      </c>
      <c r="S697" t="s">
        <v>1585</v>
      </c>
      <c r="T697" t="s">
        <v>1774</v>
      </c>
      <c r="U697" t="s">
        <v>1774</v>
      </c>
      <c r="V697" t="s">
        <v>1774</v>
      </c>
      <c r="W697" t="s">
        <v>2468</v>
      </c>
      <c r="X697">
        <v>13</v>
      </c>
      <c r="Y697" t="s">
        <v>3267</v>
      </c>
      <c r="Z697" t="s">
        <v>4147</v>
      </c>
      <c r="AA697">
        <v>1.479492317504272</v>
      </c>
      <c r="AB697" t="str">
        <f>HYPERLINK("Melting_Curves/meltCurve_P80108_GPLD1.pdf", "Melting_Curves/meltCurve_P80108_GPLD1.pdf")</f>
        <v>Melting_Curves/meltCurve_P80108_GPLD1.pdf</v>
      </c>
    </row>
    <row r="698" spans="1:28" x14ac:dyDescent="0.25">
      <c r="A698" t="s">
        <v>702</v>
      </c>
      <c r="B698">
        <v>0.92982721775210697</v>
      </c>
      <c r="C698">
        <v>0.65958642194127204</v>
      </c>
      <c r="D698">
        <v>0.31189320684014199</v>
      </c>
      <c r="E698">
        <v>0.89062334686238898</v>
      </c>
      <c r="F698">
        <v>0.693387305018341</v>
      </c>
      <c r="G698">
        <v>0.50504742945200198</v>
      </c>
      <c r="H698">
        <v>0.160217559280417</v>
      </c>
      <c r="I698">
        <v>0.226035624213558</v>
      </c>
      <c r="J698">
        <v>0.15845115525402501</v>
      </c>
      <c r="K698">
        <v>0.57583336415822495</v>
      </c>
      <c r="L698">
        <v>227.75151780203799</v>
      </c>
      <c r="M698">
        <v>4.3635367198363602</v>
      </c>
      <c r="N698">
        <v>53.8869287504059</v>
      </c>
      <c r="O698">
        <v>43.982232009051998</v>
      </c>
      <c r="P698">
        <v>-2.3439204450475801E-2</v>
      </c>
      <c r="Q698">
        <v>6.40437347462781E-2</v>
      </c>
      <c r="R698">
        <v>0.392291916324778</v>
      </c>
      <c r="S698" t="s">
        <v>1586</v>
      </c>
      <c r="T698" t="s">
        <v>1774</v>
      </c>
      <c r="U698" t="s">
        <v>1774</v>
      </c>
      <c r="V698" t="s">
        <v>1774</v>
      </c>
      <c r="W698" t="s">
        <v>2469</v>
      </c>
      <c r="X698">
        <v>2</v>
      </c>
      <c r="Y698" t="s">
        <v>3268</v>
      </c>
      <c r="Z698" t="s">
        <v>4148</v>
      </c>
      <c r="AA698">
        <v>0.50586008195413812</v>
      </c>
      <c r="AB698" t="str">
        <f>HYPERLINK("Melting_Curves/meltCurve_P80723_BASP1.pdf", "Melting_Curves/meltCurve_P80723_BASP1.pdf")</f>
        <v>Melting_Curves/meltCurve_P80723_BASP1.pdf</v>
      </c>
    </row>
    <row r="699" spans="1:28" x14ac:dyDescent="0.25">
      <c r="A699" t="s">
        <v>703</v>
      </c>
      <c r="B699">
        <v>0.92982721775210697</v>
      </c>
      <c r="C699">
        <v>1.8438344647946501</v>
      </c>
      <c r="D699">
        <v>1.54062615512666</v>
      </c>
      <c r="E699">
        <v>5.7911972820406596</v>
      </c>
      <c r="F699">
        <v>3.6050752435134199</v>
      </c>
      <c r="G699">
        <v>3.09211335942179</v>
      </c>
      <c r="H699">
        <v>0.60320928184481004</v>
      </c>
      <c r="I699">
        <v>1.0043865045542399</v>
      </c>
      <c r="J699">
        <v>0.76270593567938605</v>
      </c>
      <c r="K699">
        <v>1.9046154994436799</v>
      </c>
      <c r="L699">
        <v>2214.0040745553201</v>
      </c>
      <c r="M699">
        <v>70.099145754107994</v>
      </c>
      <c r="Q699">
        <v>1.5</v>
      </c>
      <c r="R699">
        <v>-0.154619856459146</v>
      </c>
      <c r="S699" t="s">
        <v>1587</v>
      </c>
      <c r="T699" t="s">
        <v>1774</v>
      </c>
      <c r="U699" t="s">
        <v>1774</v>
      </c>
      <c r="V699" t="s">
        <v>1774</v>
      </c>
      <c r="W699" t="s">
        <v>2470</v>
      </c>
      <c r="X699">
        <v>4</v>
      </c>
      <c r="Z699" t="s">
        <v>4149</v>
      </c>
      <c r="AA699">
        <v>1.499999995083422</v>
      </c>
      <c r="AB699" t="str">
        <f>HYPERLINK("Melting_Curves/meltCurve_P80748_.pdf", "Melting_Curves/meltCurve_P80748_.pdf")</f>
        <v>Melting_Curves/meltCurve_P80748_.pdf</v>
      </c>
    </row>
    <row r="700" spans="1:28" x14ac:dyDescent="0.25">
      <c r="A700" t="s">
        <v>704</v>
      </c>
      <c r="B700">
        <v>0.92982721775210697</v>
      </c>
      <c r="C700">
        <v>0.82184379876355795</v>
      </c>
      <c r="D700">
        <v>0.73811184056032297</v>
      </c>
      <c r="E700">
        <v>1.3327434175245301</v>
      </c>
      <c r="F700">
        <v>1.1417167105453001</v>
      </c>
      <c r="G700">
        <v>0.87658869303666798</v>
      </c>
      <c r="H700">
        <v>0.26568570559771698</v>
      </c>
      <c r="I700">
        <v>0.34955620862064501</v>
      </c>
      <c r="J700">
        <v>0.33042737983228898</v>
      </c>
      <c r="K700">
        <v>0.67994048577682598</v>
      </c>
      <c r="L700">
        <v>14326.2434303021</v>
      </c>
      <c r="M700">
        <v>250</v>
      </c>
      <c r="N700">
        <v>57.691646849057797</v>
      </c>
      <c r="O700">
        <v>57.301306588859802</v>
      </c>
      <c r="P700">
        <v>-0.64745204885158703</v>
      </c>
      <c r="Q700">
        <v>0.406402427111346</v>
      </c>
      <c r="R700">
        <v>0.69737702266263202</v>
      </c>
      <c r="S700" t="s">
        <v>1588</v>
      </c>
      <c r="T700" t="s">
        <v>1774</v>
      </c>
      <c r="U700" t="s">
        <v>1774</v>
      </c>
      <c r="V700" t="s">
        <v>1774</v>
      </c>
      <c r="W700" t="s">
        <v>2471</v>
      </c>
      <c r="X700">
        <v>4</v>
      </c>
      <c r="Y700" t="s">
        <v>3269</v>
      </c>
      <c r="Z700" t="s">
        <v>4150</v>
      </c>
      <c r="AA700">
        <v>0.74886847148608038</v>
      </c>
      <c r="AB700" t="str">
        <f>HYPERLINK("Melting_Curves/meltCurve_P81605_DCD.pdf", "Melting_Curves/meltCurve_P81605_DCD.pdf")</f>
        <v>Melting_Curves/meltCurve_P81605_DCD.pdf</v>
      </c>
    </row>
    <row r="701" spans="1:28" x14ac:dyDescent="0.25">
      <c r="A701" t="s">
        <v>705</v>
      </c>
      <c r="B701">
        <v>0.92982721775210697</v>
      </c>
      <c r="C701">
        <v>2.3445161900385401</v>
      </c>
      <c r="D701">
        <v>2.0578534008796598</v>
      </c>
      <c r="E701">
        <v>6.9807449778589898</v>
      </c>
      <c r="F701">
        <v>4.5426245288494798</v>
      </c>
      <c r="G701">
        <v>4.3216768939745496</v>
      </c>
      <c r="H701">
        <v>1.0907593145616901</v>
      </c>
      <c r="I701">
        <v>1.7510889197900801</v>
      </c>
      <c r="J701">
        <v>1.36077049989237</v>
      </c>
      <c r="K701">
        <v>3.8691943888865001</v>
      </c>
      <c r="S701" t="s">
        <v>1589</v>
      </c>
      <c r="T701" t="s">
        <v>1774</v>
      </c>
      <c r="U701" t="s">
        <v>1775</v>
      </c>
      <c r="V701" t="s">
        <v>1774</v>
      </c>
      <c r="W701" t="s">
        <v>2472</v>
      </c>
      <c r="X701">
        <v>3</v>
      </c>
      <c r="Y701" t="s">
        <v>3270</v>
      </c>
      <c r="Z701" t="s">
        <v>4151</v>
      </c>
      <c r="AB701" t="str">
        <f>HYPERLINK("Melting_Curves/meltCurve_P98160_HSPG2.pdf", "Melting_Curves/meltCurve_P98160_HSPG2.pdf")</f>
        <v>Melting_Curves/meltCurve_P98160_HSPG2.pdf</v>
      </c>
    </row>
    <row r="702" spans="1:28" x14ac:dyDescent="0.25">
      <c r="A702" t="s">
        <v>706</v>
      </c>
      <c r="B702">
        <v>0.92982721775210697</v>
      </c>
      <c r="C702">
        <v>1.64722230902195</v>
      </c>
      <c r="D702">
        <v>1.2775070448833701</v>
      </c>
      <c r="E702">
        <v>3.8952814068905099</v>
      </c>
      <c r="F702">
        <v>2.7115009244027202</v>
      </c>
      <c r="G702">
        <v>2.1224748163061</v>
      </c>
      <c r="H702">
        <v>2.4616493496684502</v>
      </c>
      <c r="I702">
        <v>4.2212463174568997</v>
      </c>
      <c r="J702">
        <v>3.2878315236334701</v>
      </c>
      <c r="K702">
        <v>9.63995931172966</v>
      </c>
      <c r="S702" t="s">
        <v>1590</v>
      </c>
      <c r="T702" t="s">
        <v>1774</v>
      </c>
      <c r="U702" t="s">
        <v>1775</v>
      </c>
      <c r="V702" t="s">
        <v>1774</v>
      </c>
      <c r="W702" t="s">
        <v>2473</v>
      </c>
      <c r="X702">
        <v>5</v>
      </c>
      <c r="Y702" t="s">
        <v>3271</v>
      </c>
      <c r="Z702" t="s">
        <v>4152</v>
      </c>
      <c r="AB702" t="str">
        <f>HYPERLINK("Melting_Curves/meltCurve_Q00610_2_CLTC.pdf", "Melting_Curves/meltCurve_Q00610_2_CLTC.pdf")</f>
        <v>Melting_Curves/meltCurve_Q00610_2_CLTC.pdf</v>
      </c>
    </row>
    <row r="703" spans="1:28" x14ac:dyDescent="0.25">
      <c r="A703" t="s">
        <v>707</v>
      </c>
      <c r="B703">
        <v>0.92982721775210697</v>
      </c>
      <c r="C703">
        <v>2.5470570311535199</v>
      </c>
      <c r="D703">
        <v>1.97996343683617</v>
      </c>
      <c r="E703">
        <v>7.3499950324508596</v>
      </c>
      <c r="F703">
        <v>4.6964124798329703</v>
      </c>
      <c r="G703">
        <v>6.6277723073775396</v>
      </c>
      <c r="H703">
        <v>4.6035470131804699</v>
      </c>
      <c r="I703">
        <v>8.23715303033749</v>
      </c>
      <c r="J703">
        <v>6.3345074127636902</v>
      </c>
      <c r="K703">
        <v>17.7628060150018</v>
      </c>
      <c r="S703" t="s">
        <v>1591</v>
      </c>
      <c r="T703" t="s">
        <v>1774</v>
      </c>
      <c r="U703" t="s">
        <v>1775</v>
      </c>
      <c r="V703" t="s">
        <v>1774</v>
      </c>
      <c r="W703" t="s">
        <v>2474</v>
      </c>
      <c r="X703">
        <v>8</v>
      </c>
      <c r="Y703" t="s">
        <v>3272</v>
      </c>
      <c r="Z703" t="s">
        <v>4153</v>
      </c>
      <c r="AB703" t="str">
        <f>HYPERLINK("Melting_Curves/meltCurve_Q01518_2_CAP1.pdf", "Melting_Curves/meltCurve_Q01518_2_CAP1.pdf")</f>
        <v>Melting_Curves/meltCurve_Q01518_2_CAP1.pdf</v>
      </c>
    </row>
    <row r="704" spans="1:28" x14ac:dyDescent="0.25">
      <c r="A704" t="s">
        <v>708</v>
      </c>
      <c r="B704">
        <v>0.92982721775210697</v>
      </c>
      <c r="C704">
        <v>2.4528136711315902</v>
      </c>
      <c r="D704">
        <v>2.1332728550383302</v>
      </c>
      <c r="E704">
        <v>8.7337632712097601</v>
      </c>
      <c r="F704">
        <v>5.1258045571464503</v>
      </c>
      <c r="G704">
        <v>4.4989889977615096</v>
      </c>
      <c r="H704">
        <v>1.87762397616801</v>
      </c>
      <c r="I704">
        <v>3.22085396789431</v>
      </c>
      <c r="J704">
        <v>2.4180637410243699</v>
      </c>
      <c r="K704">
        <v>6.8465723567770302</v>
      </c>
      <c r="L704">
        <v>994.70521251792502</v>
      </c>
      <c r="M704">
        <v>40.9834392366419</v>
      </c>
      <c r="Q704">
        <v>1.5</v>
      </c>
      <c r="R704">
        <v>-0.98833625906368205</v>
      </c>
      <c r="S704" t="s">
        <v>1592</v>
      </c>
      <c r="T704" t="s">
        <v>1774</v>
      </c>
      <c r="U704" t="s">
        <v>1774</v>
      </c>
      <c r="V704" t="s">
        <v>1774</v>
      </c>
      <c r="W704" t="s">
        <v>2475</v>
      </c>
      <c r="X704">
        <v>5</v>
      </c>
      <c r="Y704" t="s">
        <v>3273</v>
      </c>
      <c r="Z704" t="s">
        <v>4154</v>
      </c>
      <c r="AA704">
        <v>1.499999997065729</v>
      </c>
      <c r="AB704" t="str">
        <f>HYPERLINK("Melting_Curves/meltCurve_Q01813_2_PFKP.pdf", "Melting_Curves/meltCurve_Q01813_2_PFKP.pdf")</f>
        <v>Melting_Curves/meltCurve_Q01813_2_PFKP.pdf</v>
      </c>
    </row>
    <row r="705" spans="1:28" x14ac:dyDescent="0.25">
      <c r="A705" t="s">
        <v>709</v>
      </c>
      <c r="B705">
        <v>0.92982721775210697</v>
      </c>
      <c r="C705">
        <v>0.89441523640201803</v>
      </c>
      <c r="D705">
        <v>0.62373908571373704</v>
      </c>
      <c r="E705">
        <v>2.4093417227220502</v>
      </c>
      <c r="F705">
        <v>1.46209944979462</v>
      </c>
      <c r="G705">
        <v>1.5808767919100599</v>
      </c>
      <c r="H705">
        <v>0.44070372140068298</v>
      </c>
      <c r="I705">
        <v>0.49849828257737699</v>
      </c>
      <c r="J705">
        <v>0.40629973821434601</v>
      </c>
      <c r="K705">
        <v>1.6689863860458201</v>
      </c>
      <c r="L705">
        <v>11947.2264854852</v>
      </c>
      <c r="M705">
        <v>250</v>
      </c>
      <c r="O705">
        <v>47.785848132619599</v>
      </c>
      <c r="P705">
        <v>0.274059065551362</v>
      </c>
      <c r="Q705">
        <v>1.20953831633273</v>
      </c>
      <c r="R705">
        <v>5.6259362970488801E-2</v>
      </c>
      <c r="S705" t="s">
        <v>1593</v>
      </c>
      <c r="T705" t="s">
        <v>1774</v>
      </c>
      <c r="U705" t="s">
        <v>1774</v>
      </c>
      <c r="V705" t="s">
        <v>1774</v>
      </c>
      <c r="W705" t="s">
        <v>2476</v>
      </c>
      <c r="X705">
        <v>5</v>
      </c>
      <c r="Y705" t="s">
        <v>3274</v>
      </c>
      <c r="Z705" t="s">
        <v>4155</v>
      </c>
      <c r="AA705">
        <v>1.1551182680368719</v>
      </c>
      <c r="AB705" t="str">
        <f>HYPERLINK("Melting_Curves/meltCurve_Q02383_SEMG2.pdf", "Melting_Curves/meltCurve_Q02383_SEMG2.pdf")</f>
        <v>Melting_Curves/meltCurve_Q02383_SEMG2.pdf</v>
      </c>
    </row>
    <row r="706" spans="1:28" x14ac:dyDescent="0.25">
      <c r="A706" t="s">
        <v>710</v>
      </c>
      <c r="B706">
        <v>0.92982721775210697</v>
      </c>
      <c r="C706">
        <v>1.0779881519098999</v>
      </c>
      <c r="D706">
        <v>0.70170504553492796</v>
      </c>
      <c r="E706">
        <v>2.6673332464858102</v>
      </c>
      <c r="F706">
        <v>1.3918856285963599</v>
      </c>
      <c r="G706">
        <v>1.1266509498986499</v>
      </c>
      <c r="H706">
        <v>0.35414697095709202</v>
      </c>
      <c r="I706">
        <v>0.54860734265948097</v>
      </c>
      <c r="J706">
        <v>0.48485382500011998</v>
      </c>
      <c r="K706">
        <v>1.1334466696533001</v>
      </c>
      <c r="L706">
        <v>3868.92856280775</v>
      </c>
      <c r="M706">
        <v>65.9389058542925</v>
      </c>
      <c r="O706">
        <v>58.620555281728699</v>
      </c>
      <c r="P706">
        <v>-0.102818604421559</v>
      </c>
      <c r="Q706">
        <v>0.63437178734259903</v>
      </c>
      <c r="R706">
        <v>0.12676362303666</v>
      </c>
      <c r="S706" t="s">
        <v>1594</v>
      </c>
      <c r="T706" t="s">
        <v>1774</v>
      </c>
      <c r="U706" t="s">
        <v>1774</v>
      </c>
      <c r="V706" t="s">
        <v>1774</v>
      </c>
      <c r="W706" t="s">
        <v>2477</v>
      </c>
      <c r="X706">
        <v>6</v>
      </c>
      <c r="Y706" t="s">
        <v>3275</v>
      </c>
      <c r="Z706" t="s">
        <v>4156</v>
      </c>
      <c r="AA706">
        <v>0.8625109996700403</v>
      </c>
      <c r="AB706" t="str">
        <f>HYPERLINK("Melting_Curves/meltCurve_Q02818_NUCB1.pdf", "Melting_Curves/meltCurve_Q02818_NUCB1.pdf")</f>
        <v>Melting_Curves/meltCurve_Q02818_NUCB1.pdf</v>
      </c>
    </row>
    <row r="707" spans="1:28" x14ac:dyDescent="0.25">
      <c r="A707" t="s">
        <v>711</v>
      </c>
      <c r="B707">
        <v>0.92982721775210697</v>
      </c>
      <c r="C707">
        <v>1.3772628722946401</v>
      </c>
      <c r="D707">
        <v>1.1471119713253599</v>
      </c>
      <c r="E707">
        <v>4.0902726414066999</v>
      </c>
      <c r="F707">
        <v>2.45240988466393</v>
      </c>
      <c r="G707">
        <v>2.4143971282599899</v>
      </c>
      <c r="H707">
        <v>0.64264246432939098</v>
      </c>
      <c r="I707">
        <v>0.92938990877352201</v>
      </c>
      <c r="J707">
        <v>0.68400420166044296</v>
      </c>
      <c r="K707">
        <v>2.2316329400626702</v>
      </c>
      <c r="L707">
        <v>5830.3100603988996</v>
      </c>
      <c r="M707">
        <v>137.026351452369</v>
      </c>
      <c r="O707">
        <v>42.539762409485597</v>
      </c>
      <c r="P707">
        <v>0.402641980311092</v>
      </c>
      <c r="Q707">
        <v>1.5</v>
      </c>
      <c r="R707">
        <v>-2.34444697477598E-3</v>
      </c>
      <c r="S707" t="s">
        <v>1595</v>
      </c>
      <c r="T707" t="s">
        <v>1774</v>
      </c>
      <c r="U707" t="s">
        <v>1774</v>
      </c>
      <c r="V707" t="s">
        <v>1774</v>
      </c>
      <c r="W707" t="s">
        <v>2478</v>
      </c>
      <c r="X707">
        <v>5</v>
      </c>
      <c r="Y707" t="s">
        <v>3276</v>
      </c>
      <c r="Z707" t="s">
        <v>4157</v>
      </c>
      <c r="AA707">
        <v>1.457394533290848</v>
      </c>
      <c r="AB707" t="str">
        <f>HYPERLINK("Melting_Curves/meltCurve_Q02985_2_CFHR3.pdf", "Melting_Curves/meltCurve_Q02985_2_CFHR3.pdf")</f>
        <v>Melting_Curves/meltCurve_Q02985_2_CFHR3.pdf</v>
      </c>
    </row>
    <row r="708" spans="1:28" x14ac:dyDescent="0.25">
      <c r="A708" t="s">
        <v>712</v>
      </c>
      <c r="B708">
        <v>0.92982721775210697</v>
      </c>
      <c r="C708">
        <v>1.81101796441352</v>
      </c>
      <c r="D708">
        <v>1.6298757197121001</v>
      </c>
      <c r="E708">
        <v>5.29754800477793</v>
      </c>
      <c r="F708">
        <v>3.63347521584013</v>
      </c>
      <c r="G708">
        <v>2.7035462764464002</v>
      </c>
      <c r="H708">
        <v>0.62567944627639505</v>
      </c>
      <c r="I708">
        <v>1.0119890312775</v>
      </c>
      <c r="J708">
        <v>0.81379606657526404</v>
      </c>
      <c r="K708">
        <v>2.2447527395196398</v>
      </c>
      <c r="L708">
        <v>10320.4697647507</v>
      </c>
      <c r="M708">
        <v>250</v>
      </c>
      <c r="O708">
        <v>41.279251930446101</v>
      </c>
      <c r="P708">
        <v>0.75703918058877295</v>
      </c>
      <c r="Q708">
        <v>1.5</v>
      </c>
      <c r="R708">
        <v>-0.149232985605077</v>
      </c>
      <c r="S708" t="s">
        <v>1596</v>
      </c>
      <c r="T708" t="s">
        <v>1774</v>
      </c>
      <c r="U708" t="s">
        <v>1774</v>
      </c>
      <c r="V708" t="s">
        <v>1774</v>
      </c>
      <c r="W708" t="s">
        <v>2479</v>
      </c>
      <c r="X708">
        <v>12</v>
      </c>
      <c r="Y708" t="s">
        <v>3277</v>
      </c>
      <c r="Z708" t="s">
        <v>4158</v>
      </c>
      <c r="AA708">
        <v>1.4785982745260191</v>
      </c>
      <c r="AB708" t="str">
        <f>HYPERLINK("Melting_Curves/meltCurve_Q04756_HGFAC.pdf", "Melting_Curves/meltCurve_Q04756_HGFAC.pdf")</f>
        <v>Melting_Curves/meltCurve_Q04756_HGFAC.pdf</v>
      </c>
    </row>
    <row r="709" spans="1:28" x14ac:dyDescent="0.25">
      <c r="A709" t="s">
        <v>713</v>
      </c>
      <c r="B709">
        <v>0.92982721775210697</v>
      </c>
      <c r="C709">
        <v>2.0249019296836601</v>
      </c>
      <c r="D709">
        <v>1.8046617337271</v>
      </c>
      <c r="E709">
        <v>5.56593121449803</v>
      </c>
      <c r="F709">
        <v>4.38500403223094</v>
      </c>
      <c r="G709">
        <v>3.7186019549882201</v>
      </c>
      <c r="H709">
        <v>1.9224215707442001</v>
      </c>
      <c r="I709">
        <v>3.2947973702156901</v>
      </c>
      <c r="J709">
        <v>2.6271642729622</v>
      </c>
      <c r="K709">
        <v>7.0430146202716104</v>
      </c>
      <c r="S709" t="s">
        <v>1597</v>
      </c>
      <c r="T709" t="s">
        <v>1774</v>
      </c>
      <c r="U709" t="s">
        <v>1775</v>
      </c>
      <c r="V709" t="s">
        <v>1774</v>
      </c>
      <c r="W709" t="s">
        <v>2480</v>
      </c>
      <c r="X709">
        <v>6</v>
      </c>
      <c r="Y709" t="s">
        <v>3278</v>
      </c>
      <c r="Z709" t="s">
        <v>4159</v>
      </c>
      <c r="AB709" t="str">
        <f>HYPERLINK("Melting_Curves/meltCurve_Q04917_YWHAH.pdf", "Melting_Curves/meltCurve_Q04917_YWHAH.pdf")</f>
        <v>Melting_Curves/meltCurve_Q04917_YWHAH.pdf</v>
      </c>
    </row>
    <row r="710" spans="1:28" x14ac:dyDescent="0.25">
      <c r="A710" t="s">
        <v>714</v>
      </c>
      <c r="B710">
        <v>0.92982721775210697</v>
      </c>
      <c r="C710">
        <v>2.5542898882396199</v>
      </c>
      <c r="D710">
        <v>2.3068272466431501</v>
      </c>
      <c r="E710">
        <v>8.9830664761879007</v>
      </c>
      <c r="F710">
        <v>6.58783865442423</v>
      </c>
      <c r="G710">
        <v>7.0495549677585796</v>
      </c>
      <c r="H710">
        <v>1.88586001342645</v>
      </c>
      <c r="I710">
        <v>3.0460407590749798</v>
      </c>
      <c r="J710">
        <v>2.3303591570641702</v>
      </c>
      <c r="K710">
        <v>6.1557584017776303</v>
      </c>
      <c r="L710">
        <v>10295.2093286483</v>
      </c>
      <c r="M710">
        <v>250</v>
      </c>
      <c r="O710">
        <v>41.178202083444397</v>
      </c>
      <c r="P710">
        <v>0.75889666153681601</v>
      </c>
      <c r="Q710">
        <v>1.5</v>
      </c>
      <c r="R710">
        <v>-1.0586677941212499</v>
      </c>
      <c r="S710" t="s">
        <v>1598</v>
      </c>
      <c r="T710" t="s">
        <v>1774</v>
      </c>
      <c r="U710" t="s">
        <v>1774</v>
      </c>
      <c r="V710" t="s">
        <v>1774</v>
      </c>
      <c r="W710" t="s">
        <v>2481</v>
      </c>
      <c r="X710">
        <v>13</v>
      </c>
      <c r="Y710" t="s">
        <v>3279</v>
      </c>
      <c r="Z710" t="s">
        <v>4160</v>
      </c>
      <c r="AA710">
        <v>1.4802816402563059</v>
      </c>
      <c r="AB710" t="str">
        <f>HYPERLINK("Melting_Curves/meltCurve_Q06033_2_ITIH3.pdf", "Melting_Curves/meltCurve_Q06033_2_ITIH3.pdf")</f>
        <v>Melting_Curves/meltCurve_Q06033_2_ITIH3.pdf</v>
      </c>
    </row>
    <row r="711" spans="1:28" x14ac:dyDescent="0.25">
      <c r="A711" t="s">
        <v>715</v>
      </c>
      <c r="B711">
        <v>0.92982721775210697</v>
      </c>
      <c r="C711">
        <v>1.7146298331299299</v>
      </c>
      <c r="D711">
        <v>1.40668820587573</v>
      </c>
      <c r="E711">
        <v>5.0761132023252502</v>
      </c>
      <c r="F711">
        <v>2.9044342096024902</v>
      </c>
      <c r="G711">
        <v>2.6740636170179899</v>
      </c>
      <c r="H711">
        <v>0.92220885075838699</v>
      </c>
      <c r="I711">
        <v>1.5886136109248701</v>
      </c>
      <c r="J711">
        <v>1.2601978941884699</v>
      </c>
      <c r="K711">
        <v>3.5343230275130599</v>
      </c>
      <c r="L711">
        <v>10328.0532302459</v>
      </c>
      <c r="M711">
        <v>250</v>
      </c>
      <c r="O711">
        <v>41.309552561976702</v>
      </c>
      <c r="P711">
        <v>0.75648331735905705</v>
      </c>
      <c r="Q711">
        <v>1.5</v>
      </c>
      <c r="R711">
        <v>-0.28469705085960401</v>
      </c>
      <c r="S711" t="s">
        <v>1599</v>
      </c>
      <c r="T711" t="s">
        <v>1774</v>
      </c>
      <c r="U711" t="s">
        <v>1774</v>
      </c>
      <c r="V711" t="s">
        <v>1774</v>
      </c>
      <c r="W711" t="s">
        <v>2482</v>
      </c>
      <c r="X711">
        <v>4</v>
      </c>
      <c r="Y711" t="s">
        <v>3280</v>
      </c>
      <c r="Z711" t="s">
        <v>4161</v>
      </c>
      <c r="AA711">
        <v>1.4780928308218519</v>
      </c>
      <c r="AB711" t="str">
        <f>HYPERLINK("Melting_Curves/meltCurve_Q06830_PRDX1.pdf", "Melting_Curves/meltCurve_Q06830_PRDX1.pdf")</f>
        <v>Melting_Curves/meltCurve_Q06830_PRDX1.pdf</v>
      </c>
    </row>
    <row r="712" spans="1:28" x14ac:dyDescent="0.25">
      <c r="A712" t="s">
        <v>716</v>
      </c>
      <c r="B712">
        <v>0.92982721775210697</v>
      </c>
      <c r="C712">
        <v>1.97559675396429</v>
      </c>
      <c r="D712">
        <v>1.7636907046825301</v>
      </c>
      <c r="E712">
        <v>6.68098790677357</v>
      </c>
      <c r="F712">
        <v>4.3096488278867797</v>
      </c>
      <c r="G712">
        <v>3.7806952328754</v>
      </c>
      <c r="H712">
        <v>1.02247813253957</v>
      </c>
      <c r="I712">
        <v>1.6671214095194899</v>
      </c>
      <c r="J712">
        <v>1.28083301132713</v>
      </c>
      <c r="K712">
        <v>3.2576371394106198</v>
      </c>
      <c r="L712">
        <v>10311.649237244599</v>
      </c>
      <c r="M712">
        <v>250</v>
      </c>
      <c r="O712">
        <v>41.243957450177497</v>
      </c>
      <c r="P712">
        <v>0.75768674918793699</v>
      </c>
      <c r="Q712">
        <v>1.5</v>
      </c>
      <c r="R712">
        <v>-0.43825400307302798</v>
      </c>
      <c r="S712" t="s">
        <v>1600</v>
      </c>
      <c r="T712" t="s">
        <v>1774</v>
      </c>
      <c r="U712" t="s">
        <v>1774</v>
      </c>
      <c r="V712" t="s">
        <v>1774</v>
      </c>
      <c r="W712" t="s">
        <v>2483</v>
      </c>
      <c r="X712">
        <v>1</v>
      </c>
      <c r="Y712" t="s">
        <v>3281</v>
      </c>
      <c r="Z712" t="s">
        <v>4162</v>
      </c>
      <c r="AA712">
        <v>1.479186130097119</v>
      </c>
      <c r="AB712" t="str">
        <f>HYPERLINK("Melting_Curves/meltCurve_Q07507_DPT.pdf", "Melting_Curves/meltCurve_Q07507_DPT.pdf")</f>
        <v>Melting_Curves/meltCurve_Q07507_DPT.pdf</v>
      </c>
    </row>
    <row r="713" spans="1:28" x14ac:dyDescent="0.25">
      <c r="A713" t="s">
        <v>717</v>
      </c>
      <c r="B713">
        <v>0.92982721775210697</v>
      </c>
      <c r="C713">
        <v>1.4528617491026301</v>
      </c>
      <c r="D713">
        <v>1.0949995275244</v>
      </c>
      <c r="E713">
        <v>3.62114204156806</v>
      </c>
      <c r="F713">
        <v>2.20414518834118</v>
      </c>
      <c r="G713">
        <v>2.5159534659129799</v>
      </c>
      <c r="H713">
        <v>0.73651858797047398</v>
      </c>
      <c r="I713">
        <v>1.0618656575434999</v>
      </c>
      <c r="J713">
        <v>0.73920852055848396</v>
      </c>
      <c r="K713">
        <v>1.86954681461751</v>
      </c>
      <c r="L713">
        <v>10627.9388205451</v>
      </c>
      <c r="M713">
        <v>250</v>
      </c>
      <c r="O713">
        <v>42.509057452702798</v>
      </c>
      <c r="P713">
        <v>0.73513783685135403</v>
      </c>
      <c r="Q713">
        <v>1.5</v>
      </c>
      <c r="R713">
        <v>2.1896134740687401E-2</v>
      </c>
      <c r="S713" t="s">
        <v>1601</v>
      </c>
      <c r="T713" t="s">
        <v>1774</v>
      </c>
      <c r="U713" t="s">
        <v>1774</v>
      </c>
      <c r="V713" t="s">
        <v>1774</v>
      </c>
      <c r="W713" t="s">
        <v>2484</v>
      </c>
      <c r="X713">
        <v>1</v>
      </c>
      <c r="Y713" t="s">
        <v>3282</v>
      </c>
      <c r="Z713" t="s">
        <v>4163</v>
      </c>
      <c r="AA713">
        <v>1.458100107850322</v>
      </c>
      <c r="AB713" t="str">
        <f>HYPERLINK("Melting_Curves/meltCurve_Q07954_LRP1.pdf", "Melting_Curves/meltCurve_Q07954_LRP1.pdf")</f>
        <v>Melting_Curves/meltCurve_Q07954_LRP1.pdf</v>
      </c>
    </row>
    <row r="714" spans="1:28" x14ac:dyDescent="0.25">
      <c r="A714" t="s">
        <v>718</v>
      </c>
      <c r="B714">
        <v>0.92982721775210697</v>
      </c>
      <c r="C714">
        <v>1.28521858023775</v>
      </c>
      <c r="D714">
        <v>1.06471075101694</v>
      </c>
      <c r="E714">
        <v>4.1478696071884196</v>
      </c>
      <c r="F714">
        <v>2.43282266221643</v>
      </c>
      <c r="G714">
        <v>2.61229187578467</v>
      </c>
      <c r="H714">
        <v>0.790543244179573</v>
      </c>
      <c r="I714">
        <v>1.1729821864494001</v>
      </c>
      <c r="J714">
        <v>0.97859267981646003</v>
      </c>
      <c r="K714">
        <v>2.4309862963411102</v>
      </c>
      <c r="L714">
        <v>1735.4777000184599</v>
      </c>
      <c r="M714">
        <v>39.9949686717503</v>
      </c>
      <c r="O714">
        <v>43.284342346263401</v>
      </c>
      <c r="P714">
        <v>0.115500921938716</v>
      </c>
      <c r="Q714">
        <v>1.5</v>
      </c>
      <c r="R714">
        <v>-4.0491080411793098E-2</v>
      </c>
      <c r="S714" t="s">
        <v>1602</v>
      </c>
      <c r="T714" t="s">
        <v>1774</v>
      </c>
      <c r="U714" t="s">
        <v>1774</v>
      </c>
      <c r="V714" t="s">
        <v>1774</v>
      </c>
      <c r="W714" t="s">
        <v>2485</v>
      </c>
      <c r="X714">
        <v>2</v>
      </c>
      <c r="Y714" t="s">
        <v>3283</v>
      </c>
      <c r="Z714" t="s">
        <v>4164</v>
      </c>
      <c r="AA714">
        <v>1.4414731862226799</v>
      </c>
      <c r="AB714" t="str">
        <f>HYPERLINK("Melting_Curves/meltCurve_Q07960_ARHGAP1.pdf", "Melting_Curves/meltCurve_Q07960_ARHGAP1.pdf")</f>
        <v>Melting_Curves/meltCurve_Q07960_ARHGAP1.pdf</v>
      </c>
    </row>
    <row r="715" spans="1:28" x14ac:dyDescent="0.25">
      <c r="A715" t="s">
        <v>719</v>
      </c>
      <c r="B715">
        <v>0.92982721775210697</v>
      </c>
      <c r="C715">
        <v>2.1157623926264102</v>
      </c>
      <c r="D715">
        <v>1.48082587198537</v>
      </c>
      <c r="E715">
        <v>3.9199669428595998</v>
      </c>
      <c r="F715">
        <v>3.1525819063948202</v>
      </c>
      <c r="G715">
        <v>3.0137632053223502</v>
      </c>
      <c r="H715">
        <v>0.77033422890782799</v>
      </c>
      <c r="I715">
        <v>0.91533113730337101</v>
      </c>
      <c r="J715">
        <v>0.61124172064969595</v>
      </c>
      <c r="K715">
        <v>2.01491068385775</v>
      </c>
      <c r="L715">
        <v>10306.326623942099</v>
      </c>
      <c r="M715">
        <v>250</v>
      </c>
      <c r="O715">
        <v>41.222668567844003</v>
      </c>
      <c r="P715">
        <v>0.758078049960204</v>
      </c>
      <c r="Q715">
        <v>1.5</v>
      </c>
      <c r="R715">
        <v>-0.10190915860125201</v>
      </c>
      <c r="S715" t="s">
        <v>1603</v>
      </c>
      <c r="T715" t="s">
        <v>1774</v>
      </c>
      <c r="U715" t="s">
        <v>1774</v>
      </c>
      <c r="V715" t="s">
        <v>1774</v>
      </c>
      <c r="W715" t="s">
        <v>2486</v>
      </c>
      <c r="X715">
        <v>8</v>
      </c>
      <c r="Y715" t="s">
        <v>3284</v>
      </c>
      <c r="Z715" t="s">
        <v>4165</v>
      </c>
      <c r="AA715">
        <v>1.479540838143141</v>
      </c>
      <c r="AB715" t="str">
        <f>HYPERLINK("Melting_Curves/meltCurve_Q08380_LGALS3BP.pdf", "Melting_Curves/meltCurve_Q08380_LGALS3BP.pdf")</f>
        <v>Melting_Curves/meltCurve_Q08380_LGALS3BP.pdf</v>
      </c>
    </row>
    <row r="716" spans="1:28" x14ac:dyDescent="0.25">
      <c r="A716" t="s">
        <v>720</v>
      </c>
      <c r="B716">
        <v>0.92982721775210697</v>
      </c>
      <c r="C716">
        <v>0.87593743767481502</v>
      </c>
      <c r="D716">
        <v>0.53506034041212602</v>
      </c>
      <c r="E716">
        <v>1.6779706321907499</v>
      </c>
      <c r="F716">
        <v>0.93551016829107203</v>
      </c>
      <c r="G716">
        <v>0.82769913994712996</v>
      </c>
      <c r="H716">
        <v>0.32082662311397703</v>
      </c>
      <c r="I716">
        <v>0.57191160007075603</v>
      </c>
      <c r="J716">
        <v>0.42496981640655102</v>
      </c>
      <c r="K716">
        <v>1.1304604454779601</v>
      </c>
      <c r="L716">
        <v>14262.793421841699</v>
      </c>
      <c r="M716">
        <v>250</v>
      </c>
      <c r="O716">
        <v>57.047514209575603</v>
      </c>
      <c r="P716">
        <v>-0.42503803238249299</v>
      </c>
      <c r="Q716">
        <v>0.61204213088939297</v>
      </c>
      <c r="R716">
        <v>0.22605584880327501</v>
      </c>
      <c r="S716" t="s">
        <v>1604</v>
      </c>
      <c r="T716" t="s">
        <v>1774</v>
      </c>
      <c r="U716" t="s">
        <v>1774</v>
      </c>
      <c r="V716" t="s">
        <v>1774</v>
      </c>
      <c r="W716" t="s">
        <v>2487</v>
      </c>
      <c r="X716">
        <v>6</v>
      </c>
      <c r="Y716" t="s">
        <v>3285</v>
      </c>
      <c r="Z716" t="s">
        <v>4166</v>
      </c>
      <c r="AA716">
        <v>0.83258554173897259</v>
      </c>
      <c r="AB716" t="str">
        <f>HYPERLINK("Melting_Curves/meltCurve_Q0ZGT2_4_NEXN.pdf", "Melting_Curves/meltCurve_Q0ZGT2_4_NEXN.pdf")</f>
        <v>Melting_Curves/meltCurve_Q0ZGT2_4_NEXN.pdf</v>
      </c>
    </row>
    <row r="717" spans="1:28" x14ac:dyDescent="0.25">
      <c r="A717" t="s">
        <v>721</v>
      </c>
      <c r="B717">
        <v>0.92982721775210697</v>
      </c>
      <c r="C717">
        <v>2.84589625110176</v>
      </c>
      <c r="D717">
        <v>2.36366467576998</v>
      </c>
      <c r="E717">
        <v>7.6443962070977101</v>
      </c>
      <c r="F717">
        <v>4.4508286255835099</v>
      </c>
      <c r="G717">
        <v>5.0451501800896699</v>
      </c>
      <c r="H717">
        <v>1.5745232805120399</v>
      </c>
      <c r="I717">
        <v>2.6471206463085299</v>
      </c>
      <c r="J717">
        <v>2.0994561458521601</v>
      </c>
      <c r="K717">
        <v>5.2971950804433003</v>
      </c>
      <c r="L717">
        <v>1262.63566352867</v>
      </c>
      <c r="M717">
        <v>46.273015273138498</v>
      </c>
      <c r="Q717">
        <v>1.5</v>
      </c>
      <c r="R717">
        <v>-1.0305986919452601</v>
      </c>
      <c r="S717" t="s">
        <v>1605</v>
      </c>
      <c r="T717" t="s">
        <v>1774</v>
      </c>
      <c r="U717" t="s">
        <v>1774</v>
      </c>
      <c r="V717" t="s">
        <v>1774</v>
      </c>
      <c r="W717" t="s">
        <v>2488</v>
      </c>
      <c r="X717">
        <v>1</v>
      </c>
      <c r="Y717" t="s">
        <v>3286</v>
      </c>
      <c r="Z717" t="s">
        <v>4167</v>
      </c>
      <c r="AA717">
        <v>1.499999990732352</v>
      </c>
      <c r="AB717" t="str">
        <f>HYPERLINK("Melting_Curves/meltCurve_Q10567_4_AP1B1.pdf", "Melting_Curves/meltCurve_Q10567_4_AP1B1.pdf")</f>
        <v>Melting_Curves/meltCurve_Q10567_4_AP1B1.pdf</v>
      </c>
    </row>
    <row r="718" spans="1:28" x14ac:dyDescent="0.25">
      <c r="A718" t="s">
        <v>722</v>
      </c>
      <c r="B718">
        <v>0.92982721775210697</v>
      </c>
      <c r="C718">
        <v>2.4986014517189501</v>
      </c>
      <c r="D718">
        <v>2.3078373720013001</v>
      </c>
      <c r="E718">
        <v>7.3070157032410101</v>
      </c>
      <c r="F718">
        <v>4.5656822278103801</v>
      </c>
      <c r="G718">
        <v>4.0177330152603901</v>
      </c>
      <c r="H718">
        <v>1.0676553919214</v>
      </c>
      <c r="I718">
        <v>1.7529675559528</v>
      </c>
      <c r="J718">
        <v>1.33748631388043</v>
      </c>
      <c r="K718">
        <v>3.7844986039286401</v>
      </c>
      <c r="L718">
        <v>10295.743711732201</v>
      </c>
      <c r="M718">
        <v>250</v>
      </c>
      <c r="O718">
        <v>41.180339651301097</v>
      </c>
      <c r="P718">
        <v>0.75885727229468303</v>
      </c>
      <c r="Q718">
        <v>1.5</v>
      </c>
      <c r="R718">
        <v>-0.585555210571436</v>
      </c>
      <c r="S718" t="s">
        <v>1606</v>
      </c>
      <c r="T718" t="s">
        <v>1774</v>
      </c>
      <c r="U718" t="s">
        <v>1774</v>
      </c>
      <c r="V718" t="s">
        <v>1774</v>
      </c>
      <c r="W718" t="s">
        <v>2489</v>
      </c>
      <c r="X718">
        <v>11</v>
      </c>
      <c r="Y718" t="s">
        <v>3287</v>
      </c>
      <c r="Z718" t="s">
        <v>4168</v>
      </c>
      <c r="AA718">
        <v>1.4802460341758781</v>
      </c>
      <c r="AB718" t="str">
        <f>HYPERLINK("Melting_Curves/meltCurve_Q12805_2_EFEMP1.pdf", "Melting_Curves/meltCurve_Q12805_2_EFEMP1.pdf")</f>
        <v>Melting_Curves/meltCurve_Q12805_2_EFEMP1.pdf</v>
      </c>
    </row>
    <row r="719" spans="1:28" x14ac:dyDescent="0.25">
      <c r="A719" t="s">
        <v>723</v>
      </c>
      <c r="B719">
        <v>0.92982721775210697</v>
      </c>
      <c r="C719">
        <v>0.77476240818576603</v>
      </c>
      <c r="D719">
        <v>0.49837368618457101</v>
      </c>
      <c r="E719">
        <v>1.32480527921003</v>
      </c>
      <c r="F719">
        <v>0.895259769734153</v>
      </c>
      <c r="G719">
        <v>0.64989243599119595</v>
      </c>
      <c r="H719">
        <v>0.16473883354891</v>
      </c>
      <c r="I719">
        <v>0.28161122618972201</v>
      </c>
      <c r="J719">
        <v>0.21576013931284799</v>
      </c>
      <c r="K719">
        <v>0.65063038190837497</v>
      </c>
      <c r="L719">
        <v>14245.177879719</v>
      </c>
      <c r="M719">
        <v>250</v>
      </c>
      <c r="N719">
        <v>57.225220777601997</v>
      </c>
      <c r="O719">
        <v>56.9770816481591</v>
      </c>
      <c r="P719">
        <v>-0.73693561623706105</v>
      </c>
      <c r="Q719">
        <v>0.32818514224397799</v>
      </c>
      <c r="R719">
        <v>0.52196949601839904</v>
      </c>
      <c r="S719" t="s">
        <v>1607</v>
      </c>
      <c r="T719" t="s">
        <v>1774</v>
      </c>
      <c r="U719" t="s">
        <v>1774</v>
      </c>
      <c r="V719" t="s">
        <v>1774</v>
      </c>
      <c r="W719" t="s">
        <v>2490</v>
      </c>
      <c r="X719">
        <v>3</v>
      </c>
      <c r="Y719" t="s">
        <v>3288</v>
      </c>
      <c r="Z719" t="s">
        <v>4169</v>
      </c>
      <c r="AA719">
        <v>0.70851546702735924</v>
      </c>
      <c r="AB719" t="str">
        <f>HYPERLINK("Melting_Curves/meltCurve_Q12841_FSTL1.pdf", "Melting_Curves/meltCurve_Q12841_FSTL1.pdf")</f>
        <v>Melting_Curves/meltCurve_Q12841_FSTL1.pdf</v>
      </c>
    </row>
    <row r="720" spans="1:28" x14ac:dyDescent="0.25">
      <c r="A720" t="s">
        <v>724</v>
      </c>
      <c r="B720">
        <v>0.92982721775210697</v>
      </c>
      <c r="C720">
        <v>1.8891913944338301</v>
      </c>
      <c r="D720">
        <v>1.35905496334576</v>
      </c>
      <c r="E720">
        <v>5.3024898091880202</v>
      </c>
      <c r="F720">
        <v>3.0311110320625501</v>
      </c>
      <c r="G720">
        <v>2.6120926028977798</v>
      </c>
      <c r="H720">
        <v>0.90363581725026099</v>
      </c>
      <c r="I720">
        <v>1.4100547467157101</v>
      </c>
      <c r="J720">
        <v>1.0971840173398699</v>
      </c>
      <c r="K720">
        <v>2.6146745613247102</v>
      </c>
      <c r="L720">
        <v>10315.847383108099</v>
      </c>
      <c r="M720">
        <v>250</v>
      </c>
      <c r="O720">
        <v>41.260748940021799</v>
      </c>
      <c r="P720">
        <v>0.75737840035590898</v>
      </c>
      <c r="Q720">
        <v>1.5</v>
      </c>
      <c r="R720">
        <v>-0.209476779882626</v>
      </c>
      <c r="S720" t="s">
        <v>1608</v>
      </c>
      <c r="T720" t="s">
        <v>1774</v>
      </c>
      <c r="U720" t="s">
        <v>1774</v>
      </c>
      <c r="V720" t="s">
        <v>1774</v>
      </c>
      <c r="W720" t="s">
        <v>2491</v>
      </c>
      <c r="X720">
        <v>3</v>
      </c>
      <c r="Y720" t="s">
        <v>3289</v>
      </c>
      <c r="Z720" t="s">
        <v>4170</v>
      </c>
      <c r="AA720">
        <v>1.4789063450002049</v>
      </c>
      <c r="AB720" t="str">
        <f>HYPERLINK("Melting_Curves/meltCurve_Q12860_2_CNTN1.pdf", "Melting_Curves/meltCurve_Q12860_2_CNTN1.pdf")</f>
        <v>Melting_Curves/meltCurve_Q12860_2_CNTN1.pdf</v>
      </c>
    </row>
    <row r="721" spans="1:28" x14ac:dyDescent="0.25">
      <c r="A721" t="s">
        <v>725</v>
      </c>
      <c r="B721">
        <v>0.92982721775210697</v>
      </c>
      <c r="C721">
        <v>1.03373895898267</v>
      </c>
      <c r="D721">
        <v>0.80420568023776795</v>
      </c>
      <c r="E721">
        <v>1.82061512580671</v>
      </c>
      <c r="F721">
        <v>1.36076441923821</v>
      </c>
      <c r="G721">
        <v>1.06743781548295</v>
      </c>
      <c r="H721">
        <v>0.24756255320739801</v>
      </c>
      <c r="I721">
        <v>0.37907196079887401</v>
      </c>
      <c r="J721">
        <v>0.27625454955766798</v>
      </c>
      <c r="K721">
        <v>0.90448075673030504</v>
      </c>
      <c r="L721">
        <v>14702.447242972999</v>
      </c>
      <c r="M721">
        <v>250</v>
      </c>
      <c r="N721">
        <v>59.365457586907802</v>
      </c>
      <c r="O721">
        <v>58.806009090999297</v>
      </c>
      <c r="P721">
        <v>-0.58259587842312099</v>
      </c>
      <c r="Q721">
        <v>0.45183763031714602</v>
      </c>
      <c r="R721">
        <v>0.48368364239164202</v>
      </c>
      <c r="S721" t="s">
        <v>1609</v>
      </c>
      <c r="T721" t="s">
        <v>1774</v>
      </c>
      <c r="U721" t="s">
        <v>1774</v>
      </c>
      <c r="V721" t="s">
        <v>1774</v>
      </c>
      <c r="W721" t="s">
        <v>2492</v>
      </c>
      <c r="X721">
        <v>1</v>
      </c>
      <c r="Y721" t="s">
        <v>3290</v>
      </c>
      <c r="Z721" t="s">
        <v>4171</v>
      </c>
      <c r="AA721">
        <v>0.79558815616912582</v>
      </c>
      <c r="AB721" t="str">
        <f>HYPERLINK("Melting_Curves/meltCurve_Q12907_LMAN2.pdf", "Melting_Curves/meltCurve_Q12907_LMAN2.pdf")</f>
        <v>Melting_Curves/meltCurve_Q12907_LMAN2.pdf</v>
      </c>
    </row>
    <row r="722" spans="1:28" x14ac:dyDescent="0.25">
      <c r="A722" t="s">
        <v>726</v>
      </c>
      <c r="B722">
        <v>0.92982721775210697</v>
      </c>
      <c r="C722">
        <v>0.95636143414050201</v>
      </c>
      <c r="D722">
        <v>0.70939052433221905</v>
      </c>
      <c r="E722">
        <v>2.3075916277854498</v>
      </c>
      <c r="F722">
        <v>1.36969966044086</v>
      </c>
      <c r="G722">
        <v>1.3238757384731199</v>
      </c>
      <c r="H722">
        <v>0.321151087650003</v>
      </c>
      <c r="I722">
        <v>0.55646701678045296</v>
      </c>
      <c r="J722">
        <v>0.450353066875744</v>
      </c>
      <c r="K722">
        <v>1.05329686370246</v>
      </c>
      <c r="L722">
        <v>3346.4990728962298</v>
      </c>
      <c r="M722">
        <v>56.695600601336203</v>
      </c>
      <c r="O722">
        <v>58.952427808780598</v>
      </c>
      <c r="P722">
        <v>-9.7698375546117905E-2</v>
      </c>
      <c r="Q722">
        <v>0.59365076706416298</v>
      </c>
      <c r="R722">
        <v>0.195387756298188</v>
      </c>
      <c r="S722" t="s">
        <v>1610</v>
      </c>
      <c r="T722" t="s">
        <v>1774</v>
      </c>
      <c r="U722" t="s">
        <v>1774</v>
      </c>
      <c r="V722" t="s">
        <v>1774</v>
      </c>
      <c r="W722" t="s">
        <v>2493</v>
      </c>
      <c r="X722">
        <v>2</v>
      </c>
      <c r="Y722" t="s">
        <v>3291</v>
      </c>
      <c r="Z722" t="s">
        <v>4172</v>
      </c>
      <c r="AA722">
        <v>0.85217272871894822</v>
      </c>
      <c r="AB722" t="str">
        <f>HYPERLINK("Melting_Curves/meltCurve_Q12913_2_PTPRJ.pdf", "Melting_Curves/meltCurve_Q12913_2_PTPRJ.pdf")</f>
        <v>Melting_Curves/meltCurve_Q12913_2_PTPRJ.pdf</v>
      </c>
    </row>
    <row r="723" spans="1:28" x14ac:dyDescent="0.25">
      <c r="A723" t="s">
        <v>727</v>
      </c>
      <c r="B723">
        <v>0.92982721775210697</v>
      </c>
      <c r="C723">
        <v>2.5896503780878102</v>
      </c>
      <c r="D723">
        <v>2.2238660048858301</v>
      </c>
      <c r="E723">
        <v>6.9327528902046698</v>
      </c>
      <c r="F723">
        <v>5.9308152395260301</v>
      </c>
      <c r="G723">
        <v>5.0380857612487402</v>
      </c>
      <c r="H723">
        <v>6.0484216290308304</v>
      </c>
      <c r="I723">
        <v>10.1366669936411</v>
      </c>
      <c r="J723">
        <v>7.5482319082680602</v>
      </c>
      <c r="K723">
        <v>23.257438841032702</v>
      </c>
      <c r="S723" t="s">
        <v>1611</v>
      </c>
      <c r="T723" t="s">
        <v>1774</v>
      </c>
      <c r="U723" t="s">
        <v>1775</v>
      </c>
      <c r="V723" t="s">
        <v>1774</v>
      </c>
      <c r="W723" t="s">
        <v>2494</v>
      </c>
      <c r="X723">
        <v>2</v>
      </c>
      <c r="Y723" t="s">
        <v>3292</v>
      </c>
      <c r="Z723" t="s">
        <v>4173</v>
      </c>
      <c r="AB723" t="str">
        <f>HYPERLINK("Melting_Curves/meltCurve_Q13045_2_FLII.pdf", "Melting_Curves/meltCurve_Q13045_2_FLII.pdf")</f>
        <v>Melting_Curves/meltCurve_Q13045_2_FLII.pdf</v>
      </c>
    </row>
    <row r="724" spans="1:28" x14ac:dyDescent="0.25">
      <c r="A724" t="s">
        <v>728</v>
      </c>
      <c r="B724">
        <v>0.92982721775210697</v>
      </c>
      <c r="C724">
        <v>3.05054264328701</v>
      </c>
      <c r="D724">
        <v>2.6527339089000401</v>
      </c>
      <c r="E724">
        <v>6.9319017699508603</v>
      </c>
      <c r="F724">
        <v>3.46347575648397</v>
      </c>
      <c r="G724">
        <v>4.3537149168119997</v>
      </c>
      <c r="H724">
        <v>2.6367553422252099</v>
      </c>
      <c r="I724">
        <v>5.0752119493522896</v>
      </c>
      <c r="J724">
        <v>3.5773235120105999</v>
      </c>
      <c r="K724">
        <v>10.791604815919699</v>
      </c>
      <c r="L724">
        <v>1035.35876630957</v>
      </c>
      <c r="M724">
        <v>39.824525940081998</v>
      </c>
      <c r="Q724">
        <v>1.5</v>
      </c>
      <c r="R724">
        <v>-1.1695277518174401</v>
      </c>
      <c r="S724" t="s">
        <v>1612</v>
      </c>
      <c r="T724" t="s">
        <v>1774</v>
      </c>
      <c r="U724" t="s">
        <v>1774</v>
      </c>
      <c r="V724" t="s">
        <v>1774</v>
      </c>
      <c r="W724" t="s">
        <v>2495</v>
      </c>
      <c r="X724">
        <v>5</v>
      </c>
      <c r="Y724" t="s">
        <v>3293</v>
      </c>
      <c r="Z724" t="s">
        <v>4174</v>
      </c>
      <c r="AA724">
        <v>1.499999975273506</v>
      </c>
      <c r="AB724" t="str">
        <f>HYPERLINK("Melting_Curves/meltCurve_Q13103_SPP2.pdf", "Melting_Curves/meltCurve_Q13103_SPP2.pdf")</f>
        <v>Melting_Curves/meltCurve_Q13103_SPP2.pdf</v>
      </c>
    </row>
    <row r="725" spans="1:28" x14ac:dyDescent="0.25">
      <c r="A725" t="s">
        <v>729</v>
      </c>
      <c r="B725">
        <v>0.92982721775210697</v>
      </c>
      <c r="C725">
        <v>0.96412663098151297</v>
      </c>
      <c r="D725">
        <v>0.77535019910605196</v>
      </c>
      <c r="E725">
        <v>2.8480990191318898</v>
      </c>
      <c r="F725">
        <v>1.8054438402513899</v>
      </c>
      <c r="G725">
        <v>1.69056897475209</v>
      </c>
      <c r="H725">
        <v>0.56207572333815803</v>
      </c>
      <c r="I725">
        <v>1.0572343461990099</v>
      </c>
      <c r="J725">
        <v>0.87410384748022496</v>
      </c>
      <c r="K725">
        <v>2.2655502659164202</v>
      </c>
      <c r="L725">
        <v>11938.0463143916</v>
      </c>
      <c r="M725">
        <v>250</v>
      </c>
      <c r="O725">
        <v>47.749126469897398</v>
      </c>
      <c r="P725">
        <v>0.65446219449172804</v>
      </c>
      <c r="Q725">
        <v>1.5</v>
      </c>
      <c r="R725">
        <v>0.18646834621481201</v>
      </c>
      <c r="S725" t="s">
        <v>1613</v>
      </c>
      <c r="T725" t="s">
        <v>1774</v>
      </c>
      <c r="U725" t="s">
        <v>1774</v>
      </c>
      <c r="V725" t="s">
        <v>1774</v>
      </c>
      <c r="W725" t="s">
        <v>2496</v>
      </c>
      <c r="X725">
        <v>16</v>
      </c>
      <c r="Y725" t="s">
        <v>3294</v>
      </c>
      <c r="Z725" t="s">
        <v>4175</v>
      </c>
      <c r="AA725">
        <v>1.370755010202932</v>
      </c>
      <c r="AB725" t="str">
        <f>HYPERLINK("Melting_Curves/meltCurve_Q13201_MMRN1.pdf", "Melting_Curves/meltCurve_Q13201_MMRN1.pdf")</f>
        <v>Melting_Curves/meltCurve_Q13201_MMRN1.pdf</v>
      </c>
    </row>
    <row r="726" spans="1:28" x14ac:dyDescent="0.25">
      <c r="A726" t="s">
        <v>730</v>
      </c>
      <c r="B726">
        <v>0.92982721775210697</v>
      </c>
      <c r="C726">
        <v>1.22180628296028</v>
      </c>
      <c r="D726">
        <v>0.92390792467857996</v>
      </c>
      <c r="E726">
        <v>4.4936410213883198</v>
      </c>
      <c r="F726">
        <v>3.1220303038122901</v>
      </c>
      <c r="G726">
        <v>2.5793515850938</v>
      </c>
      <c r="H726">
        <v>0.25885767146615601</v>
      </c>
      <c r="I726">
        <v>0.78031670402611397</v>
      </c>
      <c r="J726">
        <v>0.89457315218494105</v>
      </c>
      <c r="K726">
        <v>1.88310812772262</v>
      </c>
      <c r="L726">
        <v>11892.342514108501</v>
      </c>
      <c r="M726">
        <v>250</v>
      </c>
      <c r="O726">
        <v>47.566325955640103</v>
      </c>
      <c r="P726">
        <v>0.65697737683431101</v>
      </c>
      <c r="Q726">
        <v>1.5</v>
      </c>
      <c r="R726">
        <v>1.5273386585177901E-2</v>
      </c>
      <c r="S726" t="s">
        <v>1614</v>
      </c>
      <c r="T726" t="s">
        <v>1774</v>
      </c>
      <c r="U726" t="s">
        <v>1774</v>
      </c>
      <c r="V726" t="s">
        <v>1774</v>
      </c>
      <c r="W726" t="s">
        <v>2497</v>
      </c>
      <c r="X726">
        <v>2</v>
      </c>
      <c r="Y726" t="s">
        <v>3295</v>
      </c>
      <c r="Z726" t="s">
        <v>4176</v>
      </c>
      <c r="AA726">
        <v>1.3738020906407129</v>
      </c>
      <c r="AB726" t="str">
        <f>HYPERLINK("Melting_Curves/meltCurve_Q13410_BTN1A1.pdf", "Melting_Curves/meltCurve_Q13410_BTN1A1.pdf")</f>
        <v>Melting_Curves/meltCurve_Q13410_BTN1A1.pdf</v>
      </c>
    </row>
    <row r="727" spans="1:28" x14ac:dyDescent="0.25">
      <c r="A727" t="s">
        <v>731</v>
      </c>
      <c r="B727">
        <v>0.92982721775210697</v>
      </c>
      <c r="C727">
        <v>1.2099550613465799</v>
      </c>
      <c r="D727">
        <v>0.77783814997218303</v>
      </c>
      <c r="E727">
        <v>2.7755970593266599</v>
      </c>
      <c r="F727">
        <v>1.5144010311132901</v>
      </c>
      <c r="G727">
        <v>1.7032404827108401</v>
      </c>
      <c r="H727">
        <v>1.9664873800291101</v>
      </c>
      <c r="I727">
        <v>3.9612608624513999</v>
      </c>
      <c r="J727">
        <v>2.9510410982842701</v>
      </c>
      <c r="K727">
        <v>7.9448167385496404</v>
      </c>
      <c r="L727">
        <v>11939.2278404833</v>
      </c>
      <c r="M727">
        <v>250</v>
      </c>
      <c r="O727">
        <v>47.753845593311901</v>
      </c>
      <c r="P727">
        <v>0.65439742743277596</v>
      </c>
      <c r="Q727">
        <v>1.5</v>
      </c>
      <c r="R727">
        <v>-0.26078828869374698</v>
      </c>
      <c r="S727" t="s">
        <v>1615</v>
      </c>
      <c r="T727" t="s">
        <v>1774</v>
      </c>
      <c r="U727" t="s">
        <v>1774</v>
      </c>
      <c r="V727" t="s">
        <v>1774</v>
      </c>
      <c r="W727" t="s">
        <v>2498</v>
      </c>
      <c r="X727">
        <v>8</v>
      </c>
      <c r="Y727" t="s">
        <v>3296</v>
      </c>
      <c r="Z727" t="s">
        <v>4177</v>
      </c>
      <c r="AA727">
        <v>1.3706762376496979</v>
      </c>
      <c r="AB727" t="str">
        <f>HYPERLINK("Melting_Curves/meltCurve_Q13418_ILK.pdf", "Melting_Curves/meltCurve_Q13418_ILK.pdf")</f>
        <v>Melting_Curves/meltCurve_Q13418_ILK.pdf</v>
      </c>
    </row>
    <row r="728" spans="1:28" x14ac:dyDescent="0.25">
      <c r="A728" t="s">
        <v>732</v>
      </c>
      <c r="B728">
        <v>0.92982721775210697</v>
      </c>
      <c r="C728">
        <v>0.52654572399599398</v>
      </c>
      <c r="D728">
        <v>0.29818570616127199</v>
      </c>
      <c r="E728">
        <v>0.65216276704204801</v>
      </c>
      <c r="F728">
        <v>0.406848657478658</v>
      </c>
      <c r="G728">
        <v>0.280052981684067</v>
      </c>
      <c r="H728">
        <v>0.10926501519517599</v>
      </c>
      <c r="I728">
        <v>0.16205352088601599</v>
      </c>
      <c r="J728">
        <v>0.11604788444323</v>
      </c>
      <c r="K728">
        <v>0.40386107087626</v>
      </c>
      <c r="L728">
        <v>418.65977123094598</v>
      </c>
      <c r="M728">
        <v>9.5403095790394996</v>
      </c>
      <c r="N728">
        <v>46.335276473458798</v>
      </c>
      <c r="O728">
        <v>42.085013566117503</v>
      </c>
      <c r="P728">
        <v>-4.5466351493972303E-2</v>
      </c>
      <c r="Q728">
        <v>0.198206841791294</v>
      </c>
      <c r="R728">
        <v>0.61845009308760801</v>
      </c>
      <c r="S728" t="s">
        <v>1616</v>
      </c>
      <c r="T728" t="s">
        <v>1774</v>
      </c>
      <c r="U728" t="s">
        <v>1774</v>
      </c>
      <c r="V728" t="s">
        <v>1774</v>
      </c>
      <c r="W728" t="s">
        <v>2499</v>
      </c>
      <c r="X728">
        <v>2</v>
      </c>
      <c r="Y728" t="s">
        <v>3297</v>
      </c>
      <c r="Z728" t="s">
        <v>4178</v>
      </c>
      <c r="AA728">
        <v>0.36800120629776301</v>
      </c>
      <c r="AB728" t="str">
        <f>HYPERLINK("Melting_Curves/meltCurve_Q13429_IGF_I.pdf", "Melting_Curves/meltCurve_Q13429_IGF_I.pdf")</f>
        <v>Melting_Curves/meltCurve_Q13429_IGF_I.pdf</v>
      </c>
    </row>
    <row r="729" spans="1:28" x14ac:dyDescent="0.25">
      <c r="A729" t="s">
        <v>733</v>
      </c>
      <c r="B729">
        <v>0.92982721775210697</v>
      </c>
      <c r="C729">
        <v>0.962570097529998</v>
      </c>
      <c r="D729">
        <v>0.63355168201446599</v>
      </c>
      <c r="E729">
        <v>1.9172358934095399</v>
      </c>
      <c r="F729">
        <v>1.0672256999585801</v>
      </c>
      <c r="G729">
        <v>0.95638772848926301</v>
      </c>
      <c r="H729">
        <v>0.2925494768727</v>
      </c>
      <c r="I729">
        <v>0.49306611396269501</v>
      </c>
      <c r="J729">
        <v>0.397254088524784</v>
      </c>
      <c r="K729">
        <v>1.0425540884047999</v>
      </c>
      <c r="L729">
        <v>14376.3212816469</v>
      </c>
      <c r="M729">
        <v>250</v>
      </c>
      <c r="O729">
        <v>57.501605252527597</v>
      </c>
      <c r="P729">
        <v>-0.48220832615794401</v>
      </c>
      <c r="Q729">
        <v>0.55635595603509302</v>
      </c>
      <c r="R729">
        <v>0.31865141373774902</v>
      </c>
      <c r="S729" t="s">
        <v>1617</v>
      </c>
      <c r="T729" t="s">
        <v>1774</v>
      </c>
      <c r="U729" t="s">
        <v>1774</v>
      </c>
      <c r="V729" t="s">
        <v>1774</v>
      </c>
      <c r="W729" t="s">
        <v>2500</v>
      </c>
      <c r="X729">
        <v>1</v>
      </c>
      <c r="Y729" t="s">
        <v>3298</v>
      </c>
      <c r="Z729" t="s">
        <v>4179</v>
      </c>
      <c r="AA729">
        <v>0.81527124512653704</v>
      </c>
      <c r="AB729" t="str">
        <f>HYPERLINK("Melting_Curves/meltCurve_Q13442_PDAP1.pdf", "Melting_Curves/meltCurve_Q13442_PDAP1.pdf")</f>
        <v>Melting_Curves/meltCurve_Q13442_PDAP1.pdf</v>
      </c>
    </row>
    <row r="730" spans="1:28" x14ac:dyDescent="0.25">
      <c r="A730" t="s">
        <v>734</v>
      </c>
      <c r="B730">
        <v>0.92982721775210697</v>
      </c>
      <c r="C730">
        <v>1.8067429114720499</v>
      </c>
      <c r="D730">
        <v>1.3821909342096099</v>
      </c>
      <c r="E730">
        <v>4.4715316684365298</v>
      </c>
      <c r="F730">
        <v>3.2907805046634899</v>
      </c>
      <c r="G730">
        <v>2.7553795174456801</v>
      </c>
      <c r="H730">
        <v>0.75882919911140301</v>
      </c>
      <c r="I730">
        <v>1.0778577588663201</v>
      </c>
      <c r="J730">
        <v>0.86936816256088001</v>
      </c>
      <c r="K730">
        <v>2.20021363733124</v>
      </c>
      <c r="L730">
        <v>1.0000000000000001E-5</v>
      </c>
      <c r="M730">
        <v>34.6499699470344</v>
      </c>
      <c r="Q730">
        <v>1.5</v>
      </c>
      <c r="R730">
        <v>-0.15176171649679199</v>
      </c>
      <c r="S730" t="s">
        <v>1618</v>
      </c>
      <c r="T730" t="s">
        <v>1774</v>
      </c>
      <c r="U730" t="s">
        <v>1774</v>
      </c>
      <c r="V730" t="s">
        <v>1774</v>
      </c>
      <c r="W730" t="s">
        <v>2501</v>
      </c>
      <c r="X730">
        <v>2</v>
      </c>
      <c r="Y730" t="s">
        <v>3299</v>
      </c>
      <c r="Z730" t="s">
        <v>4180</v>
      </c>
      <c r="AA730">
        <v>1.5</v>
      </c>
      <c r="AB730" t="str">
        <f>HYPERLINK("Melting_Curves/meltCurve_Q13477_2_MADCAM1.pdf", "Melting_Curves/meltCurve_Q13477_2_MADCAM1.pdf")</f>
        <v>Melting_Curves/meltCurve_Q13477_2_MADCAM1.pdf</v>
      </c>
    </row>
    <row r="731" spans="1:28" x14ac:dyDescent="0.25">
      <c r="A731" t="s">
        <v>735</v>
      </c>
      <c r="B731">
        <v>0.92982721775210697</v>
      </c>
      <c r="C731">
        <v>0.61229550583274694</v>
      </c>
      <c r="D731">
        <v>0.42844550537283299</v>
      </c>
      <c r="E731">
        <v>1.2451206558436101</v>
      </c>
      <c r="F731">
        <v>0.32136440990495302</v>
      </c>
      <c r="G731">
        <v>0.24205279580898201</v>
      </c>
      <c r="H731">
        <v>0.599004599606067</v>
      </c>
      <c r="I731">
        <v>1.10952593043223</v>
      </c>
      <c r="J731">
        <v>0.57155505840355003</v>
      </c>
      <c r="K731">
        <v>2.2510836808671</v>
      </c>
      <c r="L731">
        <v>1.0000000000000001E-5</v>
      </c>
      <c r="M731">
        <v>19.604154370893099</v>
      </c>
      <c r="Q731">
        <v>0.83102753714805699</v>
      </c>
      <c r="R731">
        <v>1.11022302462516E-16</v>
      </c>
      <c r="S731" t="s">
        <v>1619</v>
      </c>
      <c r="T731" t="s">
        <v>1774</v>
      </c>
      <c r="U731" t="s">
        <v>1774</v>
      </c>
      <c r="V731" t="s">
        <v>1774</v>
      </c>
      <c r="W731" t="s">
        <v>2502</v>
      </c>
      <c r="X731">
        <v>3</v>
      </c>
      <c r="Y731" t="s">
        <v>3300</v>
      </c>
      <c r="Z731" t="s">
        <v>4181</v>
      </c>
      <c r="AA731">
        <v>0.8310275376654731</v>
      </c>
      <c r="AB731" t="str">
        <f>HYPERLINK("Melting_Curves/meltCurve_Q13586_STIM1.pdf", "Melting_Curves/meltCurve_Q13586_STIM1.pdf")</f>
        <v>Melting_Curves/meltCurve_Q13586_STIM1.pdf</v>
      </c>
    </row>
    <row r="732" spans="1:28" x14ac:dyDescent="0.25">
      <c r="A732" t="s">
        <v>736</v>
      </c>
      <c r="B732">
        <v>0.92982721775210697</v>
      </c>
      <c r="C732">
        <v>0.86503245657103101</v>
      </c>
      <c r="D732">
        <v>0.53666553876824996</v>
      </c>
      <c r="E732">
        <v>1.4831656244142699</v>
      </c>
      <c r="F732">
        <v>1.1299541227391301</v>
      </c>
      <c r="G732">
        <v>1.1911454983235299</v>
      </c>
      <c r="H732">
        <v>0.85955061479207595</v>
      </c>
      <c r="I732">
        <v>1.5516477622324301</v>
      </c>
      <c r="J732">
        <v>1.03671527895536</v>
      </c>
      <c r="K732">
        <v>3.3768882039706898</v>
      </c>
      <c r="L732">
        <v>15000</v>
      </c>
      <c r="M732">
        <v>239.655311644097</v>
      </c>
      <c r="O732">
        <v>62.585541980064797</v>
      </c>
      <c r="P732">
        <v>0.47865556908357498</v>
      </c>
      <c r="Q732">
        <v>1.5</v>
      </c>
      <c r="R732">
        <v>0.23797969523065901</v>
      </c>
      <c r="S732" t="s">
        <v>1620</v>
      </c>
      <c r="T732" t="s">
        <v>1774</v>
      </c>
      <c r="U732" t="s">
        <v>1774</v>
      </c>
      <c r="V732" t="s">
        <v>1774</v>
      </c>
      <c r="W732" t="s">
        <v>2503</v>
      </c>
      <c r="X732">
        <v>1</v>
      </c>
      <c r="Y732" t="s">
        <v>3301</v>
      </c>
      <c r="Z732" t="s">
        <v>4182</v>
      </c>
      <c r="AA732">
        <v>1.1234420380250709</v>
      </c>
      <c r="AB732" t="str">
        <f>HYPERLINK("Melting_Curves/meltCurve_Q13637_RAB32.pdf", "Melting_Curves/meltCurve_Q13637_RAB32.pdf")</f>
        <v>Melting_Curves/meltCurve_Q13637_RAB32.pdf</v>
      </c>
    </row>
    <row r="733" spans="1:28" x14ac:dyDescent="0.25">
      <c r="A733" t="s">
        <v>737</v>
      </c>
      <c r="B733">
        <v>0.92982721775210697</v>
      </c>
      <c r="C733">
        <v>0.88567192096484104</v>
      </c>
      <c r="D733">
        <v>0.60960239247649906</v>
      </c>
      <c r="E733">
        <v>1.7737589471252999</v>
      </c>
      <c r="F733">
        <v>1.0880988579031801</v>
      </c>
      <c r="G733">
        <v>0.92140874255147598</v>
      </c>
      <c r="H733">
        <v>0.29122432256235897</v>
      </c>
      <c r="I733">
        <v>0.49460002051911101</v>
      </c>
      <c r="J733">
        <v>0.36914423858169698</v>
      </c>
      <c r="K733">
        <v>1.0338104432561399</v>
      </c>
      <c r="L733">
        <v>14338.9518594113</v>
      </c>
      <c r="M733">
        <v>250</v>
      </c>
      <c r="O733">
        <v>57.352156572152403</v>
      </c>
      <c r="P733">
        <v>-0.493448521770399</v>
      </c>
      <c r="Q733">
        <v>0.547194763776787</v>
      </c>
      <c r="R733">
        <v>0.338310923564829</v>
      </c>
      <c r="S733" t="s">
        <v>1621</v>
      </c>
      <c r="T733" t="s">
        <v>1774</v>
      </c>
      <c r="U733" t="s">
        <v>1774</v>
      </c>
      <c r="V733" t="s">
        <v>1774</v>
      </c>
      <c r="W733" t="s">
        <v>2504</v>
      </c>
      <c r="X733">
        <v>6</v>
      </c>
      <c r="Y733" t="s">
        <v>3302</v>
      </c>
      <c r="Z733" t="s">
        <v>4183</v>
      </c>
      <c r="AA733">
        <v>0.80920035871661089</v>
      </c>
      <c r="AB733" t="str">
        <f>HYPERLINK("Melting_Curves/meltCurve_Q13642_1_FHL1.pdf", "Melting_Curves/meltCurve_Q13642_1_FHL1.pdf")</f>
        <v>Melting_Curves/meltCurve_Q13642_1_FHL1.pdf</v>
      </c>
    </row>
    <row r="734" spans="1:28" x14ac:dyDescent="0.25">
      <c r="A734" t="s">
        <v>738</v>
      </c>
      <c r="B734">
        <v>0.92982721775210697</v>
      </c>
      <c r="C734">
        <v>0.769515596952276</v>
      </c>
      <c r="D734">
        <v>0.59407869691563397</v>
      </c>
      <c r="E734">
        <v>1.66719044109142</v>
      </c>
      <c r="F734">
        <v>1.1192822255944901</v>
      </c>
      <c r="G734">
        <v>0.95882533969224804</v>
      </c>
      <c r="H734">
        <v>0.202883733315918</v>
      </c>
      <c r="I734">
        <v>0.35427098487769898</v>
      </c>
      <c r="J734">
        <v>0.25996891864425797</v>
      </c>
      <c r="K734">
        <v>0.74692274467962105</v>
      </c>
      <c r="L734">
        <v>14399.562670867301</v>
      </c>
      <c r="M734">
        <v>250</v>
      </c>
      <c r="N734">
        <v>57.951377843814903</v>
      </c>
      <c r="O734">
        <v>57.594556953197497</v>
      </c>
      <c r="P734">
        <v>-0.66085712527071205</v>
      </c>
      <c r="Q734">
        <v>0.39101154437681701</v>
      </c>
      <c r="R734">
        <v>0.51345305078276504</v>
      </c>
      <c r="S734" t="s">
        <v>1622</v>
      </c>
      <c r="T734" t="s">
        <v>1774</v>
      </c>
      <c r="U734" t="s">
        <v>1774</v>
      </c>
      <c r="V734" t="s">
        <v>1774</v>
      </c>
      <c r="W734" t="s">
        <v>2505</v>
      </c>
      <c r="X734">
        <v>3</v>
      </c>
      <c r="Y734" t="s">
        <v>3303</v>
      </c>
      <c r="Z734" t="s">
        <v>4184</v>
      </c>
      <c r="AA734">
        <v>0.74831082023279805</v>
      </c>
      <c r="AB734" t="str">
        <f>HYPERLINK("Melting_Curves/meltCurve_Q13740_2_ALCAM.pdf", "Melting_Curves/meltCurve_Q13740_2_ALCAM.pdf")</f>
        <v>Melting_Curves/meltCurve_Q13740_2_ALCAM.pdf</v>
      </c>
    </row>
    <row r="735" spans="1:28" x14ac:dyDescent="0.25">
      <c r="A735" t="s">
        <v>739</v>
      </c>
      <c r="B735">
        <v>0.92982721775210697</v>
      </c>
      <c r="C735">
        <v>1.3990206873125399</v>
      </c>
      <c r="D735">
        <v>2.24360762985122</v>
      </c>
      <c r="E735">
        <v>2.49989157447507</v>
      </c>
      <c r="F735">
        <v>1.92822978874048</v>
      </c>
      <c r="G735">
        <v>2.2419210756597101</v>
      </c>
      <c r="H735">
        <v>1.2318402148880201</v>
      </c>
      <c r="I735">
        <v>1.69958430913895</v>
      </c>
      <c r="J735">
        <v>2.1628199487114799</v>
      </c>
      <c r="K735">
        <v>7.5403260639026097</v>
      </c>
      <c r="L735">
        <v>10666.051199268901</v>
      </c>
      <c r="M735">
        <v>250</v>
      </c>
      <c r="O735">
        <v>42.661474774897101</v>
      </c>
      <c r="P735">
        <v>0.732511014935604</v>
      </c>
      <c r="Q735">
        <v>1.5</v>
      </c>
      <c r="R735">
        <v>-0.23757974274947699</v>
      </c>
      <c r="S735" t="s">
        <v>1623</v>
      </c>
      <c r="T735" t="s">
        <v>1774</v>
      </c>
      <c r="U735" t="s">
        <v>1774</v>
      </c>
      <c r="V735" t="s">
        <v>1774</v>
      </c>
      <c r="W735" t="s">
        <v>2506</v>
      </c>
      <c r="X735">
        <v>1</v>
      </c>
      <c r="Y735" t="s">
        <v>3304</v>
      </c>
      <c r="Z735" t="s">
        <v>4185</v>
      </c>
      <c r="AA735">
        <v>1.455559149062094</v>
      </c>
      <c r="AB735" t="str">
        <f>HYPERLINK("Melting_Curves/meltCurve_Q13884_2_SNTB1.pdf", "Melting_Curves/meltCurve_Q13884_2_SNTB1.pdf")</f>
        <v>Melting_Curves/meltCurve_Q13884_2_SNTB1.pdf</v>
      </c>
    </row>
    <row r="736" spans="1:28" x14ac:dyDescent="0.25">
      <c r="A736" t="s">
        <v>740</v>
      </c>
      <c r="B736">
        <v>0.92982721775210697</v>
      </c>
      <c r="C736">
        <v>2.37279527203675</v>
      </c>
      <c r="D736">
        <v>2.3487081028102601</v>
      </c>
      <c r="E736">
        <v>10.056803113933601</v>
      </c>
      <c r="F736">
        <v>6.8668902912827097</v>
      </c>
      <c r="G736">
        <v>6.2996660529407897</v>
      </c>
      <c r="H736">
        <v>1.61364530909923</v>
      </c>
      <c r="I736">
        <v>2.5505406529689298</v>
      </c>
      <c r="J736">
        <v>2.0229637714757098</v>
      </c>
      <c r="K736">
        <v>4.9929333142205801</v>
      </c>
      <c r="L736">
        <v>82.110401634472794</v>
      </c>
      <c r="M736">
        <v>18.3000408981049</v>
      </c>
      <c r="Q736">
        <v>1.5</v>
      </c>
      <c r="R736">
        <v>-0.80808301910281399</v>
      </c>
      <c r="S736" t="s">
        <v>1624</v>
      </c>
      <c r="T736" t="s">
        <v>1774</v>
      </c>
      <c r="U736" t="s">
        <v>1774</v>
      </c>
      <c r="V736" t="s">
        <v>1774</v>
      </c>
      <c r="W736" t="s">
        <v>2507</v>
      </c>
      <c r="X736">
        <v>3</v>
      </c>
      <c r="Y736" t="s">
        <v>3305</v>
      </c>
      <c r="Z736" t="s">
        <v>4186</v>
      </c>
      <c r="AA736">
        <v>1.499999973062659</v>
      </c>
      <c r="AB736" t="str">
        <f>HYPERLINK("Melting_Curves/meltCurve_Q14126_DSG2.pdf", "Melting_Curves/meltCurve_Q14126_DSG2.pdf")</f>
        <v>Melting_Curves/meltCurve_Q14126_DSG2.pdf</v>
      </c>
    </row>
    <row r="737" spans="1:28" x14ac:dyDescent="0.25">
      <c r="A737" t="s">
        <v>741</v>
      </c>
      <c r="B737">
        <v>0.92982721775210697</v>
      </c>
      <c r="C737">
        <v>0.88076346884170897</v>
      </c>
      <c r="D737">
        <v>0.59009787518915902</v>
      </c>
      <c r="E737">
        <v>1.8057313912539501</v>
      </c>
      <c r="F737">
        <v>1.1800028581455599</v>
      </c>
      <c r="G737">
        <v>0.93472934931727802</v>
      </c>
      <c r="H737">
        <v>0.23477206902082901</v>
      </c>
      <c r="I737">
        <v>0.38468253193323199</v>
      </c>
      <c r="J737">
        <v>0.300551151036894</v>
      </c>
      <c r="K737">
        <v>0.82670760546912503</v>
      </c>
      <c r="L737">
        <v>14365.8322020537</v>
      </c>
      <c r="M737">
        <v>250</v>
      </c>
      <c r="N737">
        <v>57.942272833534801</v>
      </c>
      <c r="O737">
        <v>57.4596496662788</v>
      </c>
      <c r="P737">
        <v>-0.612736138303276</v>
      </c>
      <c r="Q737">
        <v>0.43667832080101898</v>
      </c>
      <c r="R737">
        <v>0.45395788282949001</v>
      </c>
      <c r="S737" t="s">
        <v>1625</v>
      </c>
      <c r="T737" t="s">
        <v>1774</v>
      </c>
      <c r="U737" t="s">
        <v>1774</v>
      </c>
      <c r="V737" t="s">
        <v>1774</v>
      </c>
      <c r="W737" t="s">
        <v>2508</v>
      </c>
      <c r="X737">
        <v>8</v>
      </c>
      <c r="Y737" t="s">
        <v>3306</v>
      </c>
      <c r="Z737" t="s">
        <v>4187</v>
      </c>
      <c r="AA737">
        <v>0.76465085386353726</v>
      </c>
      <c r="AB737" t="str">
        <f>HYPERLINK("Melting_Curves/meltCurve_Q14247_3_CTTN.pdf", "Melting_Curves/meltCurve_Q14247_3_CTTN.pdf")</f>
        <v>Melting_Curves/meltCurve_Q14247_3_CTTN.pdf</v>
      </c>
    </row>
    <row r="738" spans="1:28" x14ac:dyDescent="0.25">
      <c r="A738" t="s">
        <v>742</v>
      </c>
      <c r="B738">
        <v>0.92982721775210697</v>
      </c>
      <c r="C738">
        <v>2.8653966182183299</v>
      </c>
      <c r="D738">
        <v>2.6935564294079102</v>
      </c>
      <c r="E738">
        <v>8.6212351760573291</v>
      </c>
      <c r="F738">
        <v>6.5362926262794501</v>
      </c>
      <c r="G738">
        <v>5.0181854265895103</v>
      </c>
      <c r="H738">
        <v>1.2513980690064099</v>
      </c>
      <c r="I738">
        <v>2.0721045694167799</v>
      </c>
      <c r="J738">
        <v>1.61694779493492</v>
      </c>
      <c r="K738">
        <v>4.5189037348290499</v>
      </c>
      <c r="L738">
        <v>1.0000000000000001E-5</v>
      </c>
      <c r="M738">
        <v>27.915518113429901</v>
      </c>
      <c r="Q738">
        <v>1.5</v>
      </c>
      <c r="R738">
        <v>-0.78334916383528597</v>
      </c>
      <c r="S738" t="s">
        <v>1626</v>
      </c>
      <c r="T738" t="s">
        <v>1774</v>
      </c>
      <c r="U738" t="s">
        <v>1774</v>
      </c>
      <c r="V738" t="s">
        <v>1774</v>
      </c>
      <c r="W738" t="s">
        <v>2509</v>
      </c>
      <c r="X738">
        <v>15</v>
      </c>
      <c r="Y738" t="s">
        <v>3307</v>
      </c>
      <c r="Z738" t="s">
        <v>4188</v>
      </c>
      <c r="AA738">
        <v>1.4999999999996241</v>
      </c>
      <c r="AB738" t="str">
        <f>HYPERLINK("Melting_Curves/meltCurve_Q14520_2_HABP2.pdf", "Melting_Curves/meltCurve_Q14520_2_HABP2.pdf")</f>
        <v>Melting_Curves/meltCurve_Q14520_2_HABP2.pdf</v>
      </c>
    </row>
    <row r="739" spans="1:28" x14ac:dyDescent="0.25">
      <c r="A739" t="s">
        <v>743</v>
      </c>
      <c r="B739">
        <v>0.92982721775210697</v>
      </c>
      <c r="C739">
        <v>2.8310015297261799</v>
      </c>
      <c r="D739">
        <v>2.5476065717782901</v>
      </c>
      <c r="E739">
        <v>10.692891405506</v>
      </c>
      <c r="F739">
        <v>7.4066519229931203</v>
      </c>
      <c r="G739">
        <v>7.0008112920458698</v>
      </c>
      <c r="H739">
        <v>1.7377856597802299</v>
      </c>
      <c r="I739">
        <v>2.8307488210624001</v>
      </c>
      <c r="J739">
        <v>2.1088400029059899</v>
      </c>
      <c r="K739">
        <v>5.6344486456804699</v>
      </c>
      <c r="L739">
        <v>10285.985940054499</v>
      </c>
      <c r="M739">
        <v>250</v>
      </c>
      <c r="O739">
        <v>41.141310797402298</v>
      </c>
      <c r="P739">
        <v>0.75957716011545295</v>
      </c>
      <c r="Q739">
        <v>1.5</v>
      </c>
      <c r="R739">
        <v>-0.91648022650276895</v>
      </c>
      <c r="S739" t="s">
        <v>1627</v>
      </c>
      <c r="T739" t="s">
        <v>1774</v>
      </c>
      <c r="U739" t="s">
        <v>1774</v>
      </c>
      <c r="V739" t="s">
        <v>1774</v>
      </c>
      <c r="W739" t="s">
        <v>2510</v>
      </c>
      <c r="X739">
        <v>32</v>
      </c>
      <c r="Y739" t="s">
        <v>2715</v>
      </c>
      <c r="Z739" t="s">
        <v>4189</v>
      </c>
      <c r="AA739">
        <v>1.480896148123042</v>
      </c>
      <c r="AB739" t="str">
        <f>HYPERLINK("Melting_Curves/meltCurve_Q14624_ITIH4.pdf", "Melting_Curves/meltCurve_Q14624_ITIH4.pdf")</f>
        <v>Melting_Curves/meltCurve_Q14624_ITIH4.pdf</v>
      </c>
    </row>
    <row r="740" spans="1:28" x14ac:dyDescent="0.25">
      <c r="A740" t="s">
        <v>744</v>
      </c>
      <c r="B740">
        <v>0.92982721775210697</v>
      </c>
      <c r="C740">
        <v>0.83062357951953603</v>
      </c>
      <c r="D740">
        <v>0.52855960593749696</v>
      </c>
      <c r="E740">
        <v>1.6910552879422101</v>
      </c>
      <c r="F740">
        <v>1.1032034300932101</v>
      </c>
      <c r="G740">
        <v>0.86391037533204096</v>
      </c>
      <c r="H740">
        <v>0.46866609934606002</v>
      </c>
      <c r="I740">
        <v>0.81097560416438497</v>
      </c>
      <c r="J740">
        <v>0.59510472284314198</v>
      </c>
      <c r="K740">
        <v>1.7328369515525599</v>
      </c>
      <c r="L740">
        <v>15000</v>
      </c>
      <c r="M740">
        <v>218.80942621435901</v>
      </c>
      <c r="O740">
        <v>68.547079243819894</v>
      </c>
      <c r="P740">
        <v>0.39901304074039401</v>
      </c>
      <c r="Q740">
        <v>1.5</v>
      </c>
      <c r="R740">
        <v>0.259932146143597</v>
      </c>
      <c r="S740" t="s">
        <v>1628</v>
      </c>
      <c r="T740" t="s">
        <v>1774</v>
      </c>
      <c r="U740" t="s">
        <v>1774</v>
      </c>
      <c r="V740" t="s">
        <v>1774</v>
      </c>
      <c r="W740" t="s">
        <v>2511</v>
      </c>
      <c r="X740">
        <v>15</v>
      </c>
      <c r="Y740" t="s">
        <v>3308</v>
      </c>
      <c r="Z740" t="s">
        <v>4190</v>
      </c>
      <c r="AA740">
        <v>1.024100683873197</v>
      </c>
      <c r="AB740" t="str">
        <f>HYPERLINK("Melting_Curves/meltCurve_Q14766_LTBP1.pdf", "Melting_Curves/meltCurve_Q14766_LTBP1.pdf")</f>
        <v>Melting_Curves/meltCurve_Q14766_LTBP1.pdf</v>
      </c>
    </row>
    <row r="741" spans="1:28" x14ac:dyDescent="0.25">
      <c r="A741" t="s">
        <v>745</v>
      </c>
      <c r="B741">
        <v>0.92982721775210697</v>
      </c>
      <c r="C741">
        <v>1.6777005259615301</v>
      </c>
      <c r="D741">
        <v>1.3986956953887799</v>
      </c>
      <c r="E741">
        <v>4.37857419791826</v>
      </c>
      <c r="F741">
        <v>3.0854385296091902</v>
      </c>
      <c r="G741">
        <v>3.0880144838310501</v>
      </c>
      <c r="H741">
        <v>0.99466443666629101</v>
      </c>
      <c r="I741">
        <v>1.7052420447692</v>
      </c>
      <c r="J741">
        <v>1.2116328131480101</v>
      </c>
      <c r="K741">
        <v>3.27146623343187</v>
      </c>
      <c r="L741">
        <v>10332.038429664201</v>
      </c>
      <c r="M741">
        <v>250</v>
      </c>
      <c r="O741">
        <v>41.325509026493798</v>
      </c>
      <c r="P741">
        <v>0.75619153398639005</v>
      </c>
      <c r="Q741">
        <v>1.5</v>
      </c>
      <c r="R741">
        <v>-0.33360014084650103</v>
      </c>
      <c r="S741" t="s">
        <v>1629</v>
      </c>
      <c r="T741" t="s">
        <v>1774</v>
      </c>
      <c r="U741" t="s">
        <v>1774</v>
      </c>
      <c r="V741" t="s">
        <v>1774</v>
      </c>
      <c r="W741" t="s">
        <v>2512</v>
      </c>
      <c r="X741">
        <v>1</v>
      </c>
      <c r="Y741" t="s">
        <v>3309</v>
      </c>
      <c r="Z741" t="s">
        <v>4191</v>
      </c>
      <c r="AA741">
        <v>1.4778272037417</v>
      </c>
      <c r="AB741" t="str">
        <f>HYPERLINK("Melting_Curves/meltCurve_Q15056_2_EIF4H.pdf", "Melting_Curves/meltCurve_Q15056_2_EIF4H.pdf")</f>
        <v>Melting_Curves/meltCurve_Q15056_2_EIF4H.pdf</v>
      </c>
    </row>
    <row r="742" spans="1:28" x14ac:dyDescent="0.25">
      <c r="A742" t="s">
        <v>746</v>
      </c>
      <c r="B742">
        <v>0.92982721775210697</v>
      </c>
      <c r="C742">
        <v>3.41531912254016</v>
      </c>
      <c r="D742">
        <v>2.8925652415123202</v>
      </c>
      <c r="E742">
        <v>9.2485544180442005</v>
      </c>
      <c r="F742">
        <v>5.5867043502066203</v>
      </c>
      <c r="G742">
        <v>4.7031883431007202</v>
      </c>
      <c r="H742">
        <v>1.3418285905427301</v>
      </c>
      <c r="I742">
        <v>2.6188709492787798</v>
      </c>
      <c r="J742">
        <v>1.8491071618838499</v>
      </c>
      <c r="K742">
        <v>5.7952697452015904</v>
      </c>
      <c r="L742">
        <v>1.0000000000000001E-5</v>
      </c>
      <c r="M742">
        <v>59.005523282093201</v>
      </c>
      <c r="Q742">
        <v>1.5</v>
      </c>
      <c r="R742">
        <v>-0.94070098687827497</v>
      </c>
      <c r="S742" t="s">
        <v>1630</v>
      </c>
      <c r="T742" t="s">
        <v>1774</v>
      </c>
      <c r="U742" t="s">
        <v>1774</v>
      </c>
      <c r="V742" t="s">
        <v>1774</v>
      </c>
      <c r="W742" t="s">
        <v>2513</v>
      </c>
      <c r="X742">
        <v>6</v>
      </c>
      <c r="Y742" t="s">
        <v>3310</v>
      </c>
      <c r="Z742" t="s">
        <v>4192</v>
      </c>
      <c r="AA742">
        <v>1.5</v>
      </c>
      <c r="AB742" t="str">
        <f>HYPERLINK("Melting_Curves/meltCurve_Q15113_PCOLCE.pdf", "Melting_Curves/meltCurve_Q15113_PCOLCE.pdf")</f>
        <v>Melting_Curves/meltCurve_Q15113_PCOLCE.pdf</v>
      </c>
    </row>
    <row r="743" spans="1:28" x14ac:dyDescent="0.25">
      <c r="A743" t="s">
        <v>747</v>
      </c>
      <c r="B743">
        <v>0.92982721775210697</v>
      </c>
      <c r="C743">
        <v>1.744105748493</v>
      </c>
      <c r="D743">
        <v>1.4258183263496</v>
      </c>
      <c r="E743">
        <v>5.62460986817013</v>
      </c>
      <c r="F743">
        <v>3.7756948857138801</v>
      </c>
      <c r="G743">
        <v>3.5946103704075201</v>
      </c>
      <c r="H743">
        <v>0.95941671120404304</v>
      </c>
      <c r="I743">
        <v>1.6719667252675701</v>
      </c>
      <c r="J743">
        <v>1.2739157529542999</v>
      </c>
      <c r="K743">
        <v>3.34790313857388</v>
      </c>
      <c r="S743" t="s">
        <v>1631</v>
      </c>
      <c r="T743" t="s">
        <v>1774</v>
      </c>
      <c r="U743" t="s">
        <v>1775</v>
      </c>
      <c r="V743" t="s">
        <v>1774</v>
      </c>
      <c r="W743" t="s">
        <v>2514</v>
      </c>
      <c r="X743">
        <v>9</v>
      </c>
      <c r="Y743" t="s">
        <v>3311</v>
      </c>
      <c r="Z743" t="s">
        <v>4193</v>
      </c>
      <c r="AB743" t="str">
        <f>HYPERLINK("Melting_Curves/meltCurve_Q15166_PON3.pdf", "Melting_Curves/meltCurve_Q15166_PON3.pdf")</f>
        <v>Melting_Curves/meltCurve_Q15166_PON3.pdf</v>
      </c>
    </row>
    <row r="744" spans="1:28" x14ac:dyDescent="0.25">
      <c r="A744" t="s">
        <v>748</v>
      </c>
      <c r="B744">
        <v>0.92982721775210697</v>
      </c>
      <c r="C744">
        <v>0.94717820470122605</v>
      </c>
      <c r="D744">
        <v>0.63319936525081599</v>
      </c>
      <c r="E744">
        <v>2.8947335065925301</v>
      </c>
      <c r="F744">
        <v>1.95900349449342</v>
      </c>
      <c r="G744">
        <v>2.3425892528974099</v>
      </c>
      <c r="H744">
        <v>0.29330941949147599</v>
      </c>
      <c r="I744">
        <v>0.77333057090520196</v>
      </c>
      <c r="J744">
        <v>0.54747343740358401</v>
      </c>
      <c r="K744">
        <v>1.3180736441438301</v>
      </c>
      <c r="L744">
        <v>15000</v>
      </c>
      <c r="M744">
        <v>214.84239065935901</v>
      </c>
      <c r="O744">
        <v>69.812573899171298</v>
      </c>
      <c r="P744">
        <v>0.38467710590577697</v>
      </c>
      <c r="Q744">
        <v>1.5</v>
      </c>
      <c r="R744">
        <v>-8.9972715921164695E-2</v>
      </c>
      <c r="S744" t="s">
        <v>1632</v>
      </c>
      <c r="T744" t="s">
        <v>1774</v>
      </c>
      <c r="U744" t="s">
        <v>1774</v>
      </c>
      <c r="V744" t="s">
        <v>1774</v>
      </c>
      <c r="W744" t="s">
        <v>2515</v>
      </c>
      <c r="X744">
        <v>1</v>
      </c>
      <c r="Y744" t="s">
        <v>3312</v>
      </c>
      <c r="Z744" t="s">
        <v>4194</v>
      </c>
      <c r="AA744">
        <v>1.005432760034437</v>
      </c>
      <c r="AB744" t="str">
        <f>HYPERLINK("Melting_Curves/meltCurve_Q15181_PPA1.pdf", "Melting_Curves/meltCurve_Q15181_PPA1.pdf")</f>
        <v>Melting_Curves/meltCurve_Q15181_PPA1.pdf</v>
      </c>
    </row>
    <row r="745" spans="1:28" x14ac:dyDescent="0.25">
      <c r="A745" t="s">
        <v>749</v>
      </c>
      <c r="B745">
        <v>0.92982721775210697</v>
      </c>
      <c r="C745">
        <v>2.06967244930029</v>
      </c>
      <c r="D745">
        <v>1.82316447597788</v>
      </c>
      <c r="E745">
        <v>5.99918546406992</v>
      </c>
      <c r="F745">
        <v>4.4000852590254498</v>
      </c>
      <c r="G745">
        <v>3.9576520551204299</v>
      </c>
      <c r="H745">
        <v>1.5869978881078</v>
      </c>
      <c r="I745">
        <v>2.7412966740856501</v>
      </c>
      <c r="J745">
        <v>2.1737906049809799</v>
      </c>
      <c r="K745">
        <v>6.0031172282936298</v>
      </c>
      <c r="S745" t="s">
        <v>1633</v>
      </c>
      <c r="T745" t="s">
        <v>1774</v>
      </c>
      <c r="U745" t="s">
        <v>1775</v>
      </c>
      <c r="V745" t="s">
        <v>1774</v>
      </c>
      <c r="W745" t="s">
        <v>2516</v>
      </c>
      <c r="X745">
        <v>3</v>
      </c>
      <c r="Y745" t="s">
        <v>3313</v>
      </c>
      <c r="Z745" t="s">
        <v>4195</v>
      </c>
      <c r="AB745" t="str">
        <f>HYPERLINK("Melting_Curves/meltCurve_Q15365_PCBP1.pdf", "Melting_Curves/meltCurve_Q15365_PCBP1.pdf")</f>
        <v>Melting_Curves/meltCurve_Q15365_PCBP1.pdf</v>
      </c>
    </row>
    <row r="746" spans="1:28" x14ac:dyDescent="0.25">
      <c r="A746" t="s">
        <v>750</v>
      </c>
      <c r="B746">
        <v>0.92982721775210697</v>
      </c>
      <c r="C746">
        <v>2.1170609124083399</v>
      </c>
      <c r="D746">
        <v>1.8900095601787601</v>
      </c>
      <c r="E746">
        <v>7.9046016117904498</v>
      </c>
      <c r="F746">
        <v>4.8538404321777602</v>
      </c>
      <c r="G746">
        <v>4.4055514297241096</v>
      </c>
      <c r="H746">
        <v>1.78742398202354</v>
      </c>
      <c r="I746">
        <v>3.1651552597768999</v>
      </c>
      <c r="J746">
        <v>2.3717675142333001</v>
      </c>
      <c r="K746">
        <v>6.4706784698001103</v>
      </c>
      <c r="L746">
        <v>10306.2733475717</v>
      </c>
      <c r="M746">
        <v>250</v>
      </c>
      <c r="O746">
        <v>41.222455478853099</v>
      </c>
      <c r="P746">
        <v>0.75808196870420796</v>
      </c>
      <c r="Q746">
        <v>1.5</v>
      </c>
      <c r="R746">
        <v>-0.93764208816911898</v>
      </c>
      <c r="S746" t="s">
        <v>1634</v>
      </c>
      <c r="T746" t="s">
        <v>1774</v>
      </c>
      <c r="U746" t="s">
        <v>1774</v>
      </c>
      <c r="V746" t="s">
        <v>1774</v>
      </c>
      <c r="W746" t="s">
        <v>2517</v>
      </c>
      <c r="X746">
        <v>5</v>
      </c>
      <c r="Y746" t="s">
        <v>3314</v>
      </c>
      <c r="Z746" t="s">
        <v>4196</v>
      </c>
      <c r="AA746">
        <v>1.4795443884669179</v>
      </c>
      <c r="AB746" t="str">
        <f>HYPERLINK("Melting_Curves/meltCurve_Q15404_RSU1.pdf", "Melting_Curves/meltCurve_Q15404_RSU1.pdf")</f>
        <v>Melting_Curves/meltCurve_Q15404_RSU1.pdf</v>
      </c>
    </row>
    <row r="747" spans="1:28" x14ac:dyDescent="0.25">
      <c r="A747" t="s">
        <v>751</v>
      </c>
      <c r="B747">
        <v>0.92982721775210697</v>
      </c>
      <c r="C747">
        <v>2.2835351068427201</v>
      </c>
      <c r="D747">
        <v>1.9685107998731299</v>
      </c>
      <c r="E747">
        <v>6.47242728984941</v>
      </c>
      <c r="F747">
        <v>4.1907354699730002</v>
      </c>
      <c r="G747">
        <v>4.8195605799743904</v>
      </c>
      <c r="H747">
        <v>1.6259260037552601</v>
      </c>
      <c r="I747">
        <v>2.6707234353440601</v>
      </c>
      <c r="J747">
        <v>1.7691386671378</v>
      </c>
      <c r="K747">
        <v>5.0384330299039304</v>
      </c>
      <c r="L747">
        <v>984.48313301788698</v>
      </c>
      <c r="M747">
        <v>39.821802868516301</v>
      </c>
      <c r="Q747">
        <v>1.5</v>
      </c>
      <c r="R747">
        <v>-0.93721178115068104</v>
      </c>
      <c r="S747" t="s">
        <v>1635</v>
      </c>
      <c r="T747" t="s">
        <v>1774</v>
      </c>
      <c r="U747" t="s">
        <v>1774</v>
      </c>
      <c r="V747" t="s">
        <v>1774</v>
      </c>
      <c r="W747" t="s">
        <v>2518</v>
      </c>
      <c r="X747">
        <v>3</v>
      </c>
      <c r="Y747" t="s">
        <v>3315</v>
      </c>
      <c r="Z747" t="s">
        <v>4197</v>
      </c>
      <c r="AA747">
        <v>1.499999992656053</v>
      </c>
      <c r="AB747" t="str">
        <f>HYPERLINK("Melting_Curves/meltCurve_Q15485_FCN2.pdf", "Melting_Curves/meltCurve_Q15485_FCN2.pdf")</f>
        <v>Melting_Curves/meltCurve_Q15485_FCN2.pdf</v>
      </c>
    </row>
    <row r="748" spans="1:28" x14ac:dyDescent="0.25">
      <c r="A748" t="s">
        <v>752</v>
      </c>
      <c r="B748">
        <v>0.92982721775210697</v>
      </c>
      <c r="C748">
        <v>1.4240973673378701</v>
      </c>
      <c r="D748">
        <v>1.00991111113094</v>
      </c>
      <c r="E748">
        <v>3.45032531145148</v>
      </c>
      <c r="F748">
        <v>2.1575610551916502</v>
      </c>
      <c r="G748">
        <v>1.89155105359639</v>
      </c>
      <c r="H748">
        <v>0.79058684176495997</v>
      </c>
      <c r="I748">
        <v>1.35411783187808</v>
      </c>
      <c r="J748">
        <v>1.0160553708689599</v>
      </c>
      <c r="K748">
        <v>3.1416435519141901</v>
      </c>
      <c r="L748">
        <v>10651.190104122499</v>
      </c>
      <c r="M748">
        <v>250</v>
      </c>
      <c r="O748">
        <v>42.602034030498501</v>
      </c>
      <c r="P748">
        <v>0.73353305245299505</v>
      </c>
      <c r="Q748">
        <v>1.5</v>
      </c>
      <c r="R748">
        <v>-1.8008459997173699E-2</v>
      </c>
      <c r="S748" t="s">
        <v>1636</v>
      </c>
      <c r="T748" t="s">
        <v>1774</v>
      </c>
      <c r="U748" t="s">
        <v>1774</v>
      </c>
      <c r="V748" t="s">
        <v>1774</v>
      </c>
      <c r="W748" t="s">
        <v>2519</v>
      </c>
      <c r="X748">
        <v>2</v>
      </c>
      <c r="Y748" t="s">
        <v>3316</v>
      </c>
      <c r="Z748" t="s">
        <v>4198</v>
      </c>
      <c r="AA748">
        <v>1.456549940834696</v>
      </c>
      <c r="AB748" t="str">
        <f>HYPERLINK("Melting_Curves/meltCurve_Q15555_4_MAPRE2.pdf", "Melting_Curves/meltCurve_Q15555_4_MAPRE2.pdf")</f>
        <v>Melting_Curves/meltCurve_Q15555_4_MAPRE2.pdf</v>
      </c>
    </row>
    <row r="749" spans="1:28" x14ac:dyDescent="0.25">
      <c r="A749" t="s">
        <v>753</v>
      </c>
      <c r="B749">
        <v>0.92982721775210697</v>
      </c>
      <c r="C749">
        <v>1.0489375461171899</v>
      </c>
      <c r="D749">
        <v>0.81867645019602697</v>
      </c>
      <c r="E749">
        <v>2.1794277560777</v>
      </c>
      <c r="F749">
        <v>1.7641144302704701</v>
      </c>
      <c r="G749">
        <v>1.3316442862837501</v>
      </c>
      <c r="H749">
        <v>0.32303431588645398</v>
      </c>
      <c r="I749">
        <v>0.457543322803804</v>
      </c>
      <c r="J749">
        <v>0.39370814197362303</v>
      </c>
      <c r="K749">
        <v>1.12385986015867</v>
      </c>
      <c r="L749">
        <v>1653.4937231542999</v>
      </c>
      <c r="M749">
        <v>27.771276961131999</v>
      </c>
      <c r="O749">
        <v>59.233553622652103</v>
      </c>
      <c r="P749">
        <v>-4.7501644614092203E-2</v>
      </c>
      <c r="Q749">
        <v>0.59473721651229805</v>
      </c>
      <c r="R749">
        <v>0.155354201204145</v>
      </c>
      <c r="S749" t="s">
        <v>1637</v>
      </c>
      <c r="T749" t="s">
        <v>1774</v>
      </c>
      <c r="U749" t="s">
        <v>1774</v>
      </c>
      <c r="V749" t="s">
        <v>1774</v>
      </c>
      <c r="W749" t="s">
        <v>2520</v>
      </c>
      <c r="X749">
        <v>1</v>
      </c>
      <c r="Y749" t="s">
        <v>3317</v>
      </c>
      <c r="Z749" t="s">
        <v>4199</v>
      </c>
      <c r="AA749">
        <v>0.86150183815550252</v>
      </c>
      <c r="AB749" t="str">
        <f>HYPERLINK("Melting_Curves/meltCurve_Q15828_CST6.pdf", "Melting_Curves/meltCurve_Q15828_CST6.pdf")</f>
        <v>Melting_Curves/meltCurve_Q15828_CST6.pdf</v>
      </c>
    </row>
    <row r="750" spans="1:28" x14ac:dyDescent="0.25">
      <c r="A750" t="s">
        <v>754</v>
      </c>
      <c r="B750">
        <v>0.92982721775210697</v>
      </c>
      <c r="C750">
        <v>2.1540257419917102</v>
      </c>
      <c r="D750">
        <v>1.99629526837264</v>
      </c>
      <c r="E750">
        <v>7.7763971950771698</v>
      </c>
      <c r="F750">
        <v>4.5548352854341196</v>
      </c>
      <c r="G750">
        <v>4.7506536833578696</v>
      </c>
      <c r="H750">
        <v>4.0893944099904598</v>
      </c>
      <c r="I750">
        <v>6.8276332971980302</v>
      </c>
      <c r="J750">
        <v>5.2710864562236601</v>
      </c>
      <c r="K750">
        <v>14.9109972950206</v>
      </c>
      <c r="L750">
        <v>10304.822594789601</v>
      </c>
      <c r="M750">
        <v>250</v>
      </c>
      <c r="O750">
        <v>41.216652891612</v>
      </c>
      <c r="P750">
        <v>0.75818869441571302</v>
      </c>
      <c r="Q750">
        <v>1.5</v>
      </c>
      <c r="R750">
        <v>-1.0210205551584299</v>
      </c>
      <c r="S750" t="s">
        <v>1638</v>
      </c>
      <c r="T750" t="s">
        <v>1774</v>
      </c>
      <c r="U750" t="s">
        <v>1774</v>
      </c>
      <c r="V750" t="s">
        <v>1774</v>
      </c>
      <c r="W750" t="s">
        <v>2521</v>
      </c>
      <c r="X750">
        <v>3</v>
      </c>
      <c r="Y750" t="s">
        <v>3318</v>
      </c>
      <c r="Z750" t="s">
        <v>4200</v>
      </c>
      <c r="AA750">
        <v>1.479641065420257</v>
      </c>
      <c r="AB750" t="str">
        <f>HYPERLINK("Melting_Curves/meltCurve_Q15833_2_STXBP2.pdf", "Melting_Curves/meltCurve_Q15833_2_STXBP2.pdf")</f>
        <v>Melting_Curves/meltCurve_Q15833_2_STXBP2.pdf</v>
      </c>
    </row>
    <row r="751" spans="1:28" x14ac:dyDescent="0.25">
      <c r="A751" t="s">
        <v>755</v>
      </c>
      <c r="B751">
        <v>0.92982721775210697</v>
      </c>
      <c r="C751">
        <v>1.0396202990985</v>
      </c>
      <c r="D751">
        <v>0.72880364363672201</v>
      </c>
      <c r="E751">
        <v>1.92558799358861</v>
      </c>
      <c r="F751">
        <v>1.4065446446358201</v>
      </c>
      <c r="G751">
        <v>0.97804383086295099</v>
      </c>
      <c r="H751">
        <v>0.31126846905260902</v>
      </c>
      <c r="I751">
        <v>0.44743032633680602</v>
      </c>
      <c r="J751">
        <v>0.35007868510203299</v>
      </c>
      <c r="K751">
        <v>0.93363156847611095</v>
      </c>
      <c r="L751">
        <v>14424.303285539099</v>
      </c>
      <c r="M751">
        <v>250</v>
      </c>
      <c r="O751">
        <v>57.6935216109854</v>
      </c>
      <c r="P751">
        <v>-0.53016976804361005</v>
      </c>
      <c r="Q751">
        <v>0.51060223105452196</v>
      </c>
      <c r="R751">
        <v>0.39137726316205301</v>
      </c>
      <c r="S751" t="s">
        <v>1639</v>
      </c>
      <c r="T751" t="s">
        <v>1774</v>
      </c>
      <c r="U751" t="s">
        <v>1774</v>
      </c>
      <c r="V751" t="s">
        <v>1774</v>
      </c>
      <c r="W751" t="s">
        <v>2522</v>
      </c>
      <c r="X751">
        <v>2</v>
      </c>
      <c r="Y751" t="s">
        <v>3319</v>
      </c>
      <c r="Z751" t="s">
        <v>4201</v>
      </c>
      <c r="AA751">
        <v>0.79935100729655251</v>
      </c>
      <c r="AB751" t="str">
        <f>HYPERLINK("Melting_Curves/meltCurve_Q15848_ADIPOQ.pdf", "Melting_Curves/meltCurve_Q15848_ADIPOQ.pdf")</f>
        <v>Melting_Curves/meltCurve_Q15848_ADIPOQ.pdf</v>
      </c>
    </row>
    <row r="752" spans="1:28" x14ac:dyDescent="0.25">
      <c r="A752" t="s">
        <v>756</v>
      </c>
      <c r="B752">
        <v>0.92982721775210697</v>
      </c>
      <c r="C752">
        <v>1.19218260426176</v>
      </c>
      <c r="D752">
        <v>0.92401990982137905</v>
      </c>
      <c r="E752">
        <v>2.9183084069945902</v>
      </c>
      <c r="F752">
        <v>1.7576664171852701</v>
      </c>
      <c r="G752">
        <v>1.34573293458857</v>
      </c>
      <c r="H752">
        <v>0.34027229946336801</v>
      </c>
      <c r="I752">
        <v>0.61808265922564098</v>
      </c>
      <c r="J752">
        <v>0.42516729944506099</v>
      </c>
      <c r="K752">
        <v>1.2967958620725299</v>
      </c>
      <c r="L752">
        <v>10602.5685798882</v>
      </c>
      <c r="M752">
        <v>250</v>
      </c>
      <c r="O752">
        <v>42.407560368971801</v>
      </c>
      <c r="P752">
        <v>0.299557101192793</v>
      </c>
      <c r="Q752">
        <v>1.2032557732833</v>
      </c>
      <c r="R752">
        <v>1.2094865566195399E-2</v>
      </c>
      <c r="S752" t="s">
        <v>1640</v>
      </c>
      <c r="T752" t="s">
        <v>1774</v>
      </c>
      <c r="U752" t="s">
        <v>1774</v>
      </c>
      <c r="V752" t="s">
        <v>1774</v>
      </c>
      <c r="W752" t="s">
        <v>2523</v>
      </c>
      <c r="X752">
        <v>3</v>
      </c>
      <c r="Y752" t="s">
        <v>3320</v>
      </c>
      <c r="Z752" t="s">
        <v>4202</v>
      </c>
      <c r="AA752">
        <v>1.1869105724378921</v>
      </c>
      <c r="AB752" t="str">
        <f>HYPERLINK("Melting_Curves/meltCurve_Q16270_2_IGFBP7.pdf", "Melting_Curves/meltCurve_Q16270_2_IGFBP7.pdf")</f>
        <v>Melting_Curves/meltCurve_Q16270_2_IGFBP7.pdf</v>
      </c>
    </row>
    <row r="753" spans="1:28" x14ac:dyDescent="0.25">
      <c r="A753" t="s">
        <v>757</v>
      </c>
      <c r="B753">
        <v>0.92982721775210697</v>
      </c>
      <c r="C753">
        <v>1.85941189097772</v>
      </c>
      <c r="D753">
        <v>1.4926209396727701</v>
      </c>
      <c r="E753">
        <v>7.1730511314296699</v>
      </c>
      <c r="F753">
        <v>4.3135961318880902</v>
      </c>
      <c r="G753">
        <v>3.7391193698551799</v>
      </c>
      <c r="H753">
        <v>1.47563175894038</v>
      </c>
      <c r="I753">
        <v>2.6719324086302301</v>
      </c>
      <c r="J753">
        <v>1.98309563388655</v>
      </c>
      <c r="K753">
        <v>4.9473845613361398</v>
      </c>
      <c r="L753">
        <v>10317.417662399799</v>
      </c>
      <c r="M753">
        <v>250</v>
      </c>
      <c r="O753">
        <v>41.2670296424306</v>
      </c>
      <c r="P753">
        <v>0.75726312968867804</v>
      </c>
      <c r="Q753">
        <v>1.5</v>
      </c>
      <c r="R753">
        <v>-0.68945418354584698</v>
      </c>
      <c r="S753" t="s">
        <v>1641</v>
      </c>
      <c r="T753" t="s">
        <v>1774</v>
      </c>
      <c r="U753" t="s">
        <v>1774</v>
      </c>
      <c r="V753" t="s">
        <v>1774</v>
      </c>
      <c r="W753" t="s">
        <v>2524</v>
      </c>
      <c r="X753">
        <v>2</v>
      </c>
      <c r="Y753" t="s">
        <v>3321</v>
      </c>
      <c r="Z753" t="s">
        <v>4203</v>
      </c>
      <c r="AA753">
        <v>1.478801691078891</v>
      </c>
      <c r="AB753" t="str">
        <f>HYPERLINK("Melting_Curves/meltCurve_Q16555_2_DPYSL2.pdf", "Melting_Curves/meltCurve_Q16555_2_DPYSL2.pdf")</f>
        <v>Melting_Curves/meltCurve_Q16555_2_DPYSL2.pdf</v>
      </c>
    </row>
    <row r="754" spans="1:28" x14ac:dyDescent="0.25">
      <c r="A754" t="s">
        <v>758</v>
      </c>
      <c r="B754">
        <v>0.92982721775210697</v>
      </c>
      <c r="C754">
        <v>0.934275766577918</v>
      </c>
      <c r="D754">
        <v>0.63866908709270098</v>
      </c>
      <c r="E754">
        <v>2.1831045117552099</v>
      </c>
      <c r="F754">
        <v>1.2238192918470501</v>
      </c>
      <c r="G754">
        <v>1.1058578908266199</v>
      </c>
      <c r="H754">
        <v>0.23051938701437499</v>
      </c>
      <c r="I754">
        <v>0.39558341371655698</v>
      </c>
      <c r="J754">
        <v>0.30417651164156401</v>
      </c>
      <c r="K754">
        <v>0.78616416111318899</v>
      </c>
      <c r="L754">
        <v>6260.9265833869104</v>
      </c>
      <c r="M754">
        <v>106.439462382255</v>
      </c>
      <c r="N754">
        <v>59.913531830272497</v>
      </c>
      <c r="O754">
        <v>58.800722947401702</v>
      </c>
      <c r="P754">
        <v>-0.25878484909449401</v>
      </c>
      <c r="Q754">
        <v>0.42815435862127799</v>
      </c>
      <c r="R754">
        <v>0.38721424421606299</v>
      </c>
      <c r="S754" t="s">
        <v>1642</v>
      </c>
      <c r="T754" t="s">
        <v>1774</v>
      </c>
      <c r="U754" t="s">
        <v>1774</v>
      </c>
      <c r="V754" t="s">
        <v>1774</v>
      </c>
      <c r="W754" t="s">
        <v>2525</v>
      </c>
      <c r="X754">
        <v>15</v>
      </c>
      <c r="Y754" t="s">
        <v>3322</v>
      </c>
      <c r="Z754" t="s">
        <v>4204</v>
      </c>
      <c r="AA754">
        <v>0.78724636401236625</v>
      </c>
      <c r="AB754" t="str">
        <f>HYPERLINK("Melting_Curves/meltCurve_Q16610_ECM1.pdf", "Melting_Curves/meltCurve_Q16610_ECM1.pdf")</f>
        <v>Melting_Curves/meltCurve_Q16610_ECM1.pdf</v>
      </c>
    </row>
    <row r="755" spans="1:28" x14ac:dyDescent="0.25">
      <c r="A755" t="s">
        <v>759</v>
      </c>
      <c r="B755">
        <v>0.92982721775210697</v>
      </c>
      <c r="C755">
        <v>0.68348428424368202</v>
      </c>
      <c r="D755">
        <v>0.43018627608531701</v>
      </c>
      <c r="E755">
        <v>1.0390634619967001</v>
      </c>
      <c r="F755">
        <v>0.85259918528581102</v>
      </c>
      <c r="G755">
        <v>0.61727923368878601</v>
      </c>
      <c r="H755">
        <v>0.284938976768569</v>
      </c>
      <c r="I755">
        <v>0.30744402661786102</v>
      </c>
      <c r="J755">
        <v>0.23282722800509401</v>
      </c>
      <c r="K755">
        <v>0.64555300801402504</v>
      </c>
      <c r="L755">
        <v>215.78849358840901</v>
      </c>
      <c r="M755">
        <v>3.5522065547756401</v>
      </c>
      <c r="N755">
        <v>60.747752328669698</v>
      </c>
      <c r="O755">
        <v>47.8870637617296</v>
      </c>
      <c r="P755">
        <v>-1.88909497514002E-2</v>
      </c>
      <c r="Q755">
        <v>0</v>
      </c>
      <c r="R755">
        <v>0.33738195608939597</v>
      </c>
      <c r="S755" t="s">
        <v>1643</v>
      </c>
      <c r="T755" t="s">
        <v>1774</v>
      </c>
      <c r="U755" t="s">
        <v>1774</v>
      </c>
      <c r="V755" t="s">
        <v>1774</v>
      </c>
      <c r="W755" t="s">
        <v>2526</v>
      </c>
      <c r="X755">
        <v>2</v>
      </c>
      <c r="Y755" t="s">
        <v>3323</v>
      </c>
      <c r="Z755" t="s">
        <v>4205</v>
      </c>
      <c r="AA755">
        <v>0.60414859481238059</v>
      </c>
      <c r="AB755" t="str">
        <f>HYPERLINK("Melting_Curves/meltCurve_Q16643_DBN1.pdf", "Melting_Curves/meltCurve_Q16643_DBN1.pdf")</f>
        <v>Melting_Curves/meltCurve_Q16643_DBN1.pdf</v>
      </c>
    </row>
    <row r="756" spans="1:28" x14ac:dyDescent="0.25">
      <c r="A756" t="s">
        <v>760</v>
      </c>
      <c r="B756">
        <v>0.92982721775210697</v>
      </c>
      <c r="C756">
        <v>1.7043764005732001</v>
      </c>
      <c r="D756">
        <v>1.2846093535049401</v>
      </c>
      <c r="E756">
        <v>5.1197711894222602</v>
      </c>
      <c r="F756">
        <v>3.5189986341223101</v>
      </c>
      <c r="G756">
        <v>3.9707587390077599</v>
      </c>
      <c r="H756">
        <v>1.1197858304016299</v>
      </c>
      <c r="I756">
        <v>1.9397247065890899</v>
      </c>
      <c r="J756">
        <v>1.4218241660856199</v>
      </c>
      <c r="K756">
        <v>3.8823267655749101</v>
      </c>
      <c r="L756">
        <v>10329.1672572102</v>
      </c>
      <c r="M756">
        <v>250</v>
      </c>
      <c r="O756">
        <v>41.314025086415903</v>
      </c>
      <c r="P756">
        <v>0.756401730631308</v>
      </c>
      <c r="Q756">
        <v>1.5</v>
      </c>
      <c r="R756">
        <v>-0.47488199701022399</v>
      </c>
      <c r="S756" t="s">
        <v>1644</v>
      </c>
      <c r="T756" t="s">
        <v>1774</v>
      </c>
      <c r="U756" t="s">
        <v>1774</v>
      </c>
      <c r="V756" t="s">
        <v>1774</v>
      </c>
      <c r="W756" t="s">
        <v>2527</v>
      </c>
      <c r="X756">
        <v>3</v>
      </c>
      <c r="Y756" t="s">
        <v>3324</v>
      </c>
      <c r="Z756" t="s">
        <v>4206</v>
      </c>
      <c r="AA756">
        <v>1.4780185778181121</v>
      </c>
      <c r="AB756" t="str">
        <f>HYPERLINK("Melting_Curves/meltCurve_Q16706_MAN2A1.pdf", "Melting_Curves/meltCurve_Q16706_MAN2A1.pdf")</f>
        <v>Melting_Curves/meltCurve_Q16706_MAN2A1.pdf</v>
      </c>
    </row>
    <row r="757" spans="1:28" x14ac:dyDescent="0.25">
      <c r="A757" t="s">
        <v>761</v>
      </c>
      <c r="B757">
        <v>0.92982721775210697</v>
      </c>
      <c r="C757">
        <v>0.67176421719090795</v>
      </c>
      <c r="D757">
        <v>0.39980241552154899</v>
      </c>
      <c r="E757">
        <v>1.0464760112792999</v>
      </c>
      <c r="F757">
        <v>0.68393618017135205</v>
      </c>
      <c r="G757">
        <v>0.59800944556430002</v>
      </c>
      <c r="H757">
        <v>0.173662081343022</v>
      </c>
      <c r="I757">
        <v>0.27654966453934499</v>
      </c>
      <c r="J757">
        <v>0.24530017908024701</v>
      </c>
      <c r="K757">
        <v>0.69501072704773303</v>
      </c>
      <c r="L757">
        <v>231.29357538064599</v>
      </c>
      <c r="M757">
        <v>4.35842094027955</v>
      </c>
      <c r="N757">
        <v>58.118881700928704</v>
      </c>
      <c r="O757">
        <v>44.7038452632925</v>
      </c>
      <c r="P757">
        <v>-2.0731087861892299E-2</v>
      </c>
      <c r="Q757">
        <v>0.157644259274487</v>
      </c>
      <c r="R757">
        <v>0.30314343041236402</v>
      </c>
      <c r="S757" t="s">
        <v>1645</v>
      </c>
      <c r="T757" t="s">
        <v>1774</v>
      </c>
      <c r="U757" t="s">
        <v>1774</v>
      </c>
      <c r="V757" t="s">
        <v>1774</v>
      </c>
      <c r="W757" t="s">
        <v>2528</v>
      </c>
      <c r="X757">
        <v>2</v>
      </c>
      <c r="Y757" t="s">
        <v>3325</v>
      </c>
      <c r="Z757" t="s">
        <v>4207</v>
      </c>
      <c r="AA757">
        <v>0.56864084750641897</v>
      </c>
      <c r="AB757" t="str">
        <f>HYPERLINK("Melting_Curves/meltCurve_Q16799_RTN1.pdf", "Melting_Curves/meltCurve_Q16799_RTN1.pdf")</f>
        <v>Melting_Curves/meltCurve_Q16799_RTN1.pdf</v>
      </c>
    </row>
    <row r="758" spans="1:28" x14ac:dyDescent="0.25">
      <c r="A758" t="s">
        <v>762</v>
      </c>
      <c r="B758">
        <v>0.92982721775210697</v>
      </c>
      <c r="C758">
        <v>2.6299175069288498</v>
      </c>
      <c r="D758">
        <v>1.89403599358576</v>
      </c>
      <c r="E758">
        <v>7.2682489369021397</v>
      </c>
      <c r="F758">
        <v>3.81080949365258</v>
      </c>
      <c r="G758">
        <v>3.9307502804154701</v>
      </c>
      <c r="H758">
        <v>0.95739167656612001</v>
      </c>
      <c r="I758">
        <v>1.42858126996334</v>
      </c>
      <c r="J758">
        <v>1.07213479840729</v>
      </c>
      <c r="K758">
        <v>2.8156814892934099</v>
      </c>
      <c r="L758">
        <v>398.32935160764902</v>
      </c>
      <c r="M758">
        <v>66.207269783083902</v>
      </c>
      <c r="Q758">
        <v>1.5</v>
      </c>
      <c r="R758">
        <v>-0.39684692530944399</v>
      </c>
      <c r="S758" t="s">
        <v>1646</v>
      </c>
      <c r="T758" t="s">
        <v>1774</v>
      </c>
      <c r="U758" t="s">
        <v>1774</v>
      </c>
      <c r="V758" t="s">
        <v>1774</v>
      </c>
      <c r="W758" t="s">
        <v>2529</v>
      </c>
      <c r="X758">
        <v>1</v>
      </c>
      <c r="Y758" t="s">
        <v>3326</v>
      </c>
      <c r="Z758" t="s">
        <v>4208</v>
      </c>
      <c r="AA758">
        <v>1.5</v>
      </c>
      <c r="AB758" t="str">
        <f>HYPERLINK("Melting_Curves/meltCurve_Q16853_AOC3.pdf", "Melting_Curves/meltCurve_Q16853_AOC3.pdf")</f>
        <v>Melting_Curves/meltCurve_Q16853_AOC3.pdf</v>
      </c>
    </row>
    <row r="759" spans="1:28" x14ac:dyDescent="0.25">
      <c r="A759" t="s">
        <v>763</v>
      </c>
      <c r="B759">
        <v>0.92982721775210697</v>
      </c>
      <c r="C759">
        <v>1.5498536357856101</v>
      </c>
      <c r="D759">
        <v>1.1209579964716001</v>
      </c>
      <c r="E759">
        <v>4.1430146745627203</v>
      </c>
      <c r="F759">
        <v>2.6568491474990599</v>
      </c>
      <c r="G759">
        <v>2.5453436158913898</v>
      </c>
      <c r="H759">
        <v>1.25036079137267</v>
      </c>
      <c r="I759">
        <v>2.1605617757824702</v>
      </c>
      <c r="J759">
        <v>1.65436926612529</v>
      </c>
      <c r="K759">
        <v>4.6174802823986596</v>
      </c>
      <c r="S759" t="s">
        <v>1647</v>
      </c>
      <c r="T759" t="s">
        <v>1774</v>
      </c>
      <c r="U759" t="s">
        <v>1775</v>
      </c>
      <c r="V759" t="s">
        <v>1774</v>
      </c>
      <c r="W759" t="s">
        <v>2530</v>
      </c>
      <c r="X759">
        <v>7</v>
      </c>
      <c r="Y759" t="s">
        <v>3327</v>
      </c>
      <c r="Z759" t="s">
        <v>4209</v>
      </c>
      <c r="AB759" t="str">
        <f>HYPERLINK("Melting_Curves/meltCurve_Q27J81_2_INF2.pdf", "Melting_Curves/meltCurve_Q27J81_2_INF2.pdf")</f>
        <v>Melting_Curves/meltCurve_Q27J81_2_INF2.pdf</v>
      </c>
    </row>
    <row r="760" spans="1:28" x14ac:dyDescent="0.25">
      <c r="A760" t="s">
        <v>764</v>
      </c>
      <c r="B760">
        <v>0.92982721775210697</v>
      </c>
      <c r="C760">
        <v>3.11447598040056</v>
      </c>
      <c r="D760">
        <v>2.2229474480243998</v>
      </c>
      <c r="E760">
        <v>7.3816900160697303</v>
      </c>
      <c r="F760">
        <v>4.1036841907639001</v>
      </c>
      <c r="G760">
        <v>4.3974851247079796</v>
      </c>
      <c r="H760">
        <v>2.46469570380461</v>
      </c>
      <c r="I760">
        <v>5.8115249481923499</v>
      </c>
      <c r="J760">
        <v>4.4954273886348997</v>
      </c>
      <c r="K760">
        <v>11.184894581281901</v>
      </c>
      <c r="L760">
        <v>1031.3586078210401</v>
      </c>
      <c r="M760">
        <v>39.912476360793697</v>
      </c>
      <c r="Q760">
        <v>1.5</v>
      </c>
      <c r="R760">
        <v>-1.22872210287269</v>
      </c>
      <c r="S760" t="s">
        <v>1648</v>
      </c>
      <c r="T760" t="s">
        <v>1774</v>
      </c>
      <c r="U760" t="s">
        <v>1774</v>
      </c>
      <c r="V760" t="s">
        <v>1774</v>
      </c>
      <c r="W760" t="s">
        <v>2531</v>
      </c>
      <c r="X760">
        <v>5</v>
      </c>
      <c r="Y760" t="s">
        <v>3328</v>
      </c>
      <c r="Z760" t="s">
        <v>4210</v>
      </c>
      <c r="AA760">
        <v>1.4999999794235019</v>
      </c>
      <c r="AB760" t="str">
        <f>HYPERLINK("Melting_Curves/meltCurve_Q29940_HLA_B.pdf", "Melting_Curves/meltCurve_Q29940_HLA_B.pdf")</f>
        <v>Melting_Curves/meltCurve_Q29940_HLA_B.pdf</v>
      </c>
    </row>
    <row r="761" spans="1:28" x14ac:dyDescent="0.25">
      <c r="A761" t="s">
        <v>765</v>
      </c>
      <c r="B761">
        <v>0.92982721775210697</v>
      </c>
      <c r="C761">
        <v>1.0707579349140599</v>
      </c>
      <c r="D761">
        <v>0.93789348990730703</v>
      </c>
      <c r="E761">
        <v>3.2235246978553298</v>
      </c>
      <c r="F761">
        <v>1.92027968067633</v>
      </c>
      <c r="G761">
        <v>1.6747792797465899</v>
      </c>
      <c r="H761">
        <v>0.48246862369904497</v>
      </c>
      <c r="I761">
        <v>0.87881717072558296</v>
      </c>
      <c r="J761">
        <v>0.62632048203033597</v>
      </c>
      <c r="K761">
        <v>1.56797244797791</v>
      </c>
      <c r="L761">
        <v>11900.683067955901</v>
      </c>
      <c r="M761">
        <v>250</v>
      </c>
      <c r="O761">
        <v>47.599707262275999</v>
      </c>
      <c r="P761">
        <v>0.63290939152989201</v>
      </c>
      <c r="Q761">
        <v>1.48202061391588</v>
      </c>
      <c r="R761">
        <v>8.9555041237109598E-2</v>
      </c>
      <c r="S761" t="s">
        <v>1649</v>
      </c>
      <c r="T761" t="s">
        <v>1774</v>
      </c>
      <c r="U761" t="s">
        <v>1774</v>
      </c>
      <c r="V761" t="s">
        <v>1774</v>
      </c>
      <c r="W761" t="s">
        <v>2532</v>
      </c>
      <c r="X761">
        <v>2</v>
      </c>
      <c r="Y761" t="s">
        <v>3329</v>
      </c>
      <c r="Z761" t="s">
        <v>4211</v>
      </c>
      <c r="AA761">
        <v>1.35982455568684</v>
      </c>
      <c r="AB761" t="str">
        <f>HYPERLINK("Melting_Curves/meltCurve_Q32MZ4_3_LRRFIP1.pdf", "Melting_Curves/meltCurve_Q32MZ4_3_LRRFIP1.pdf")</f>
        <v>Melting_Curves/meltCurve_Q32MZ4_3_LRRFIP1.pdf</v>
      </c>
    </row>
    <row r="762" spans="1:28" x14ac:dyDescent="0.25">
      <c r="A762" t="s">
        <v>766</v>
      </c>
      <c r="B762">
        <v>0.92982721775210697</v>
      </c>
      <c r="C762">
        <v>2.0693423854270301</v>
      </c>
      <c r="D762">
        <v>1.6784325249569101</v>
      </c>
      <c r="E762">
        <v>5.6189761899544299</v>
      </c>
      <c r="F762">
        <v>3.2139172777532901</v>
      </c>
      <c r="G762">
        <v>2.9853350737163198</v>
      </c>
      <c r="H762">
        <v>0.68278464189093602</v>
      </c>
      <c r="I762">
        <v>0.994232130359334</v>
      </c>
      <c r="J762">
        <v>0.76111362301316499</v>
      </c>
      <c r="K762">
        <v>1.98250445231385</v>
      </c>
      <c r="L762">
        <v>1.0000000000000001E-5</v>
      </c>
      <c r="M762">
        <v>47.346548270875999</v>
      </c>
      <c r="Q762">
        <v>1.5</v>
      </c>
      <c r="R762">
        <v>-0.16674610493247899</v>
      </c>
      <c r="S762" t="s">
        <v>1650</v>
      </c>
      <c r="T762" t="s">
        <v>1774</v>
      </c>
      <c r="U762" t="s">
        <v>1774</v>
      </c>
      <c r="V762" t="s">
        <v>1774</v>
      </c>
      <c r="W762" t="s">
        <v>2533</v>
      </c>
      <c r="X762">
        <v>1</v>
      </c>
      <c r="Y762" t="s">
        <v>3330</v>
      </c>
      <c r="Z762" t="s">
        <v>4212</v>
      </c>
      <c r="AA762">
        <v>1.5</v>
      </c>
      <c r="AB762" t="str">
        <f>HYPERLINK("Melting_Curves/meltCurve_Q3KNW1_SNAI3.pdf", "Melting_Curves/meltCurve_Q3KNW1_SNAI3.pdf")</f>
        <v>Melting_Curves/meltCurve_Q3KNW1_SNAI3.pdf</v>
      </c>
    </row>
    <row r="763" spans="1:28" x14ac:dyDescent="0.25">
      <c r="A763" t="s">
        <v>767</v>
      </c>
      <c r="B763">
        <v>0.92982721775210697</v>
      </c>
      <c r="C763">
        <v>2.3207876280149198</v>
      </c>
      <c r="D763">
        <v>1.9933414426546101</v>
      </c>
      <c r="E763">
        <v>7.6754013941190804</v>
      </c>
      <c r="F763">
        <v>4.5184385552704001</v>
      </c>
      <c r="G763">
        <v>5.0971062905113298</v>
      </c>
      <c r="H763">
        <v>2.4876420187441499</v>
      </c>
      <c r="I763">
        <v>4.2940135623644702</v>
      </c>
      <c r="J763">
        <v>3.23474326951886</v>
      </c>
      <c r="K763">
        <v>9.0984841191901609</v>
      </c>
      <c r="S763" t="s">
        <v>1651</v>
      </c>
      <c r="T763" t="s">
        <v>1774</v>
      </c>
      <c r="U763" t="s">
        <v>1775</v>
      </c>
      <c r="V763" t="s">
        <v>1774</v>
      </c>
      <c r="W763" t="s">
        <v>2534</v>
      </c>
      <c r="X763">
        <v>4</v>
      </c>
      <c r="Y763" t="s">
        <v>3331</v>
      </c>
      <c r="Z763" t="s">
        <v>4213</v>
      </c>
      <c r="AB763" t="str">
        <f>HYPERLINK("Melting_Curves/meltCurve_Q3ZCW2_LGALSL.pdf", "Melting_Curves/meltCurve_Q3ZCW2_LGALSL.pdf")</f>
        <v>Melting_Curves/meltCurve_Q3ZCW2_LGALSL.pdf</v>
      </c>
    </row>
    <row r="764" spans="1:28" x14ac:dyDescent="0.25">
      <c r="A764" t="s">
        <v>768</v>
      </c>
      <c r="B764">
        <v>0.92982721775210697</v>
      </c>
      <c r="C764">
        <v>1.7739657417465999</v>
      </c>
      <c r="D764">
        <v>1.4377289446574399</v>
      </c>
      <c r="E764">
        <v>5.5208987312438396</v>
      </c>
      <c r="F764">
        <v>3.15299561002815</v>
      </c>
      <c r="G764">
        <v>3.1422540203018601</v>
      </c>
      <c r="H764">
        <v>0.66571735137612698</v>
      </c>
      <c r="I764">
        <v>1.33232178927847</v>
      </c>
      <c r="J764">
        <v>0.92949736105201397</v>
      </c>
      <c r="K764">
        <v>2.6207640817061999</v>
      </c>
      <c r="L764">
        <v>10323.119480827199</v>
      </c>
      <c r="M764">
        <v>250</v>
      </c>
      <c r="O764">
        <v>41.289826066922799</v>
      </c>
      <c r="P764">
        <v>0.75684486627230596</v>
      </c>
      <c r="Q764">
        <v>1.5</v>
      </c>
      <c r="R764">
        <v>-0.19491059347704201</v>
      </c>
      <c r="S764" t="s">
        <v>1652</v>
      </c>
      <c r="T764" t="s">
        <v>1774</v>
      </c>
      <c r="U764" t="s">
        <v>1774</v>
      </c>
      <c r="V764" t="s">
        <v>1774</v>
      </c>
      <c r="W764" t="s">
        <v>2535</v>
      </c>
      <c r="X764">
        <v>2</v>
      </c>
      <c r="Y764" t="s">
        <v>3332</v>
      </c>
      <c r="Z764" t="s">
        <v>4214</v>
      </c>
      <c r="AA764">
        <v>1.4784216721609571</v>
      </c>
      <c r="AB764" t="str">
        <f>HYPERLINK("Melting_Curves/meltCurve_Q59FP8_NEO1.pdf", "Melting_Curves/meltCurve_Q59FP8_NEO1.pdf")</f>
        <v>Melting_Curves/meltCurve_Q59FP8_NEO1.pdf</v>
      </c>
    </row>
    <row r="765" spans="1:28" x14ac:dyDescent="0.25">
      <c r="A765" t="s">
        <v>769</v>
      </c>
      <c r="B765">
        <v>0.92982721775210697</v>
      </c>
      <c r="C765">
        <v>1.319287198102</v>
      </c>
      <c r="D765">
        <v>1.15708842695436</v>
      </c>
      <c r="E765">
        <v>6.74352864899235</v>
      </c>
      <c r="F765">
        <v>4.3467680822357302</v>
      </c>
      <c r="G765">
        <v>6.9935712735290201</v>
      </c>
      <c r="H765">
        <v>2.7138616628807801</v>
      </c>
      <c r="I765">
        <v>7.2491564648182596</v>
      </c>
      <c r="J765">
        <v>5.3487486348809901</v>
      </c>
      <c r="K765">
        <v>17.4692610440698</v>
      </c>
      <c r="L765">
        <v>2362.3164420787698</v>
      </c>
      <c r="M765">
        <v>55.422204411298203</v>
      </c>
      <c r="O765">
        <v>42.568620965436601</v>
      </c>
      <c r="P765">
        <v>0.16274380907472699</v>
      </c>
      <c r="Q765">
        <v>1.5</v>
      </c>
      <c r="R765">
        <v>-0.71107283288527301</v>
      </c>
      <c r="S765" t="s">
        <v>1653</v>
      </c>
      <c r="T765" t="s">
        <v>1774</v>
      </c>
      <c r="U765" t="s">
        <v>1774</v>
      </c>
      <c r="V765" t="s">
        <v>1774</v>
      </c>
      <c r="W765" t="s">
        <v>2536</v>
      </c>
      <c r="X765">
        <v>1</v>
      </c>
      <c r="Y765" t="s">
        <v>3333</v>
      </c>
      <c r="Z765" t="s">
        <v>4215</v>
      </c>
      <c r="AA765">
        <v>1.4552179816498489</v>
      </c>
      <c r="AB765" t="str">
        <f>HYPERLINK("Melting_Curves/meltCurve_Q5FBY0_ACPP.pdf", "Melting_Curves/meltCurve_Q5FBY0_ACPP.pdf")</f>
        <v>Melting_Curves/meltCurve_Q5FBY0_ACPP.pdf</v>
      </c>
    </row>
    <row r="766" spans="1:28" x14ac:dyDescent="0.25">
      <c r="A766" t="s">
        <v>770</v>
      </c>
      <c r="B766">
        <v>0.92982721775210697</v>
      </c>
      <c r="C766">
        <v>3.1959910358377202</v>
      </c>
      <c r="D766">
        <v>3.3563060346484401</v>
      </c>
      <c r="E766">
        <v>12.3520780942111</v>
      </c>
      <c r="F766">
        <v>8.0055206165088695</v>
      </c>
      <c r="G766">
        <v>7.3493490448134304</v>
      </c>
      <c r="H766">
        <v>2.1990674366107101</v>
      </c>
      <c r="I766">
        <v>3.8372487044977901</v>
      </c>
      <c r="J766">
        <v>2.8856076167735498</v>
      </c>
      <c r="K766">
        <v>7.60022303420822</v>
      </c>
      <c r="S766" t="s">
        <v>1654</v>
      </c>
      <c r="T766" t="s">
        <v>1774</v>
      </c>
      <c r="U766" t="s">
        <v>1775</v>
      </c>
      <c r="V766" t="s">
        <v>1774</v>
      </c>
      <c r="W766" t="s">
        <v>2537</v>
      </c>
      <c r="X766">
        <v>1</v>
      </c>
      <c r="Y766" t="s">
        <v>3334</v>
      </c>
      <c r="Z766" t="s">
        <v>4216</v>
      </c>
      <c r="AB766" t="str">
        <f>HYPERLINK("Melting_Curves/meltCurve_Q5H9A7_TIMP1.pdf", "Melting_Curves/meltCurve_Q5H9A7_TIMP1.pdf")</f>
        <v>Melting_Curves/meltCurve_Q5H9A7_TIMP1.pdf</v>
      </c>
    </row>
    <row r="767" spans="1:28" x14ac:dyDescent="0.25">
      <c r="A767" t="s">
        <v>771</v>
      </c>
      <c r="B767">
        <v>0.92982721775210697</v>
      </c>
      <c r="C767">
        <v>1.25577895627291</v>
      </c>
      <c r="D767">
        <v>0.96754772910328202</v>
      </c>
      <c r="E767">
        <v>3.0238797240257802</v>
      </c>
      <c r="F767">
        <v>1.88011235843522</v>
      </c>
      <c r="G767">
        <v>1.5979742880038299</v>
      </c>
      <c r="H767">
        <v>1.24287043453095</v>
      </c>
      <c r="I767">
        <v>2.3988217305810302</v>
      </c>
      <c r="J767">
        <v>1.81710599844334</v>
      </c>
      <c r="K767">
        <v>4.8614028870064798</v>
      </c>
      <c r="L767">
        <v>11888.6683683501</v>
      </c>
      <c r="M767">
        <v>250</v>
      </c>
      <c r="O767">
        <v>47.551631973186502</v>
      </c>
      <c r="P767">
        <v>0.65718041307153496</v>
      </c>
      <c r="Q767">
        <v>1.5</v>
      </c>
      <c r="R767">
        <v>-0.14514319308055201</v>
      </c>
      <c r="S767" t="s">
        <v>1655</v>
      </c>
      <c r="T767" t="s">
        <v>1774</v>
      </c>
      <c r="U767" t="s">
        <v>1774</v>
      </c>
      <c r="V767" t="s">
        <v>1774</v>
      </c>
      <c r="W767" t="s">
        <v>2538</v>
      </c>
      <c r="X767">
        <v>7</v>
      </c>
      <c r="Y767" t="s">
        <v>3335</v>
      </c>
      <c r="Z767" t="s">
        <v>4217</v>
      </c>
      <c r="AA767">
        <v>1.3740470465865799</v>
      </c>
      <c r="AB767" t="str">
        <f>HYPERLINK("Melting_Curves/meltCurve_Q5JP53_TUBB.pdf", "Melting_Curves/meltCurve_Q5JP53_TUBB.pdf")</f>
        <v>Melting_Curves/meltCurve_Q5JP53_TUBB.pdf</v>
      </c>
    </row>
    <row r="768" spans="1:28" x14ac:dyDescent="0.25">
      <c r="A768" t="s">
        <v>772</v>
      </c>
      <c r="B768">
        <v>0.92982721775210697</v>
      </c>
      <c r="C768">
        <v>1.70849120602663</v>
      </c>
      <c r="D768">
        <v>1.43180472507491</v>
      </c>
      <c r="E768">
        <v>5.3843889627464803</v>
      </c>
      <c r="F768">
        <v>3.0796535650751502</v>
      </c>
      <c r="G768">
        <v>3.0997406144562398</v>
      </c>
      <c r="H768">
        <v>1.4518978937956499</v>
      </c>
      <c r="I768">
        <v>2.7949740077799201</v>
      </c>
      <c r="J768">
        <v>2.2100478951622602</v>
      </c>
      <c r="K768">
        <v>5.8160470690939201</v>
      </c>
      <c r="S768" t="s">
        <v>1656</v>
      </c>
      <c r="T768" t="s">
        <v>1774</v>
      </c>
      <c r="U768" t="s">
        <v>1775</v>
      </c>
      <c r="V768" t="s">
        <v>1774</v>
      </c>
      <c r="W768" t="s">
        <v>2539</v>
      </c>
      <c r="X768">
        <v>3</v>
      </c>
      <c r="Y768" t="s">
        <v>3336</v>
      </c>
      <c r="Z768" t="s">
        <v>4218</v>
      </c>
      <c r="AB768" t="str">
        <f>HYPERLINK("Melting_Curves/meltCurve_Q5JR08_RHOC.pdf", "Melting_Curves/meltCurve_Q5JR08_RHOC.pdf")</f>
        <v>Melting_Curves/meltCurve_Q5JR08_RHOC.pdf</v>
      </c>
    </row>
    <row r="769" spans="1:28" x14ac:dyDescent="0.25">
      <c r="A769" t="s">
        <v>773</v>
      </c>
      <c r="B769">
        <v>0.92982721775210697</v>
      </c>
      <c r="C769">
        <v>0.70200191424983605</v>
      </c>
      <c r="D769">
        <v>0.45604629383904599</v>
      </c>
      <c r="E769">
        <v>1.3646479988509399</v>
      </c>
      <c r="F769">
        <v>0.99296962054746396</v>
      </c>
      <c r="G769">
        <v>0.89607644330951797</v>
      </c>
      <c r="H769">
        <v>0.271039615024113</v>
      </c>
      <c r="I769">
        <v>0.43559729580759599</v>
      </c>
      <c r="J769">
        <v>0.321113367768597</v>
      </c>
      <c r="K769">
        <v>0.83460033558223001</v>
      </c>
      <c r="L769">
        <v>14331.0119187687</v>
      </c>
      <c r="M769">
        <v>250</v>
      </c>
      <c r="N769">
        <v>57.944328836637702</v>
      </c>
      <c r="O769">
        <v>57.3203840253409</v>
      </c>
      <c r="P769">
        <v>-0.58270326571835895</v>
      </c>
      <c r="Q769">
        <v>0.46558764505364197</v>
      </c>
      <c r="R769">
        <v>0.34077752444437998</v>
      </c>
      <c r="S769" t="s">
        <v>1657</v>
      </c>
      <c r="T769" t="s">
        <v>1774</v>
      </c>
      <c r="U769" t="s">
        <v>1774</v>
      </c>
      <c r="V769" t="s">
        <v>1774</v>
      </c>
      <c r="W769" t="s">
        <v>2540</v>
      </c>
      <c r="X769">
        <v>4</v>
      </c>
      <c r="Y769" t="s">
        <v>3337</v>
      </c>
      <c r="Z769" t="s">
        <v>4219</v>
      </c>
      <c r="AA769">
        <v>0.77424757894704477</v>
      </c>
      <c r="AB769" t="str">
        <f>HYPERLINK("Melting_Curves/meltCurve_Q5JSH3_4_WDR44.pdf", "Melting_Curves/meltCurve_Q5JSH3_4_WDR44.pdf")</f>
        <v>Melting_Curves/meltCurve_Q5JSH3_4_WDR44.pdf</v>
      </c>
    </row>
    <row r="770" spans="1:28" x14ac:dyDescent="0.25">
      <c r="A770" t="s">
        <v>774</v>
      </c>
      <c r="B770">
        <v>0.92982721775210697</v>
      </c>
      <c r="C770">
        <v>2.08072998346961</v>
      </c>
      <c r="D770">
        <v>1.55693915753163</v>
      </c>
      <c r="E770">
        <v>5.6784290424563597</v>
      </c>
      <c r="F770">
        <v>3.5867115355433099</v>
      </c>
      <c r="G770">
        <v>3.1457577578487701</v>
      </c>
      <c r="H770">
        <v>1.5514616317068699</v>
      </c>
      <c r="I770">
        <v>2.8611513281229901</v>
      </c>
      <c r="J770">
        <v>2.10129348401051</v>
      </c>
      <c r="K770">
        <v>5.7489297583949801</v>
      </c>
      <c r="S770" t="s">
        <v>1658</v>
      </c>
      <c r="T770" t="s">
        <v>1774</v>
      </c>
      <c r="U770" t="s">
        <v>1775</v>
      </c>
      <c r="V770" t="s">
        <v>1774</v>
      </c>
      <c r="W770" t="s">
        <v>2541</v>
      </c>
      <c r="X770">
        <v>2</v>
      </c>
      <c r="Y770" t="s">
        <v>3338</v>
      </c>
      <c r="Z770" t="s">
        <v>4220</v>
      </c>
      <c r="AB770" t="str">
        <f>HYPERLINK("Melting_Curves/meltCurve_Q5JV99_STK24.pdf", "Melting_Curves/meltCurve_Q5JV99_STK24.pdf")</f>
        <v>Melting_Curves/meltCurve_Q5JV99_STK24.pdf</v>
      </c>
    </row>
    <row r="771" spans="1:28" x14ac:dyDescent="0.25">
      <c r="A771" t="s">
        <v>775</v>
      </c>
      <c r="B771">
        <v>0.92982721775210697</v>
      </c>
      <c r="C771">
        <v>1.3986385082583299</v>
      </c>
      <c r="D771">
        <v>1.0662314270284301</v>
      </c>
      <c r="E771">
        <v>3.7893637774116198</v>
      </c>
      <c r="F771">
        <v>2.4031202014961401</v>
      </c>
      <c r="G771">
        <v>2.1118871347709001</v>
      </c>
      <c r="H771">
        <v>1.18860721010225</v>
      </c>
      <c r="I771">
        <v>2.5749743562510798</v>
      </c>
      <c r="J771">
        <v>1.5888118981900801</v>
      </c>
      <c r="K771">
        <v>5.08054513680933</v>
      </c>
      <c r="L771">
        <v>8891.1983687903703</v>
      </c>
      <c r="M771">
        <v>208.623390739993</v>
      </c>
      <c r="O771">
        <v>42.614490219590998</v>
      </c>
      <c r="P771">
        <v>0.61194955412543095</v>
      </c>
      <c r="Q771">
        <v>1.5</v>
      </c>
      <c r="R771">
        <v>-0.29820862840614698</v>
      </c>
      <c r="S771" t="s">
        <v>1659</v>
      </c>
      <c r="T771" t="s">
        <v>1774</v>
      </c>
      <c r="U771" t="s">
        <v>1774</v>
      </c>
      <c r="V771" t="s">
        <v>1774</v>
      </c>
      <c r="W771" t="s">
        <v>2542</v>
      </c>
      <c r="X771">
        <v>2</v>
      </c>
      <c r="Y771" t="s">
        <v>3339</v>
      </c>
      <c r="Z771" t="s">
        <v>4221</v>
      </c>
      <c r="AA771">
        <v>1.4563060289545171</v>
      </c>
      <c r="AB771" t="str">
        <f>HYPERLINK("Melting_Curves/meltCurve_Q5JZH0_CTSA.pdf", "Melting_Curves/meltCurve_Q5JZH0_CTSA.pdf")</f>
        <v>Melting_Curves/meltCurve_Q5JZH0_CTSA.pdf</v>
      </c>
    </row>
    <row r="772" spans="1:28" x14ac:dyDescent="0.25">
      <c r="A772" t="s">
        <v>776</v>
      </c>
      <c r="B772">
        <v>0.92982721775210697</v>
      </c>
      <c r="C772">
        <v>1.19841045045352</v>
      </c>
      <c r="D772">
        <v>0.79267785429116899</v>
      </c>
      <c r="E772">
        <v>2.5240229673251999</v>
      </c>
      <c r="F772">
        <v>1.83837597501994</v>
      </c>
      <c r="G772">
        <v>1.6975334442304799</v>
      </c>
      <c r="H772">
        <v>1.5815895788390499</v>
      </c>
      <c r="I772">
        <v>3.72091498216392</v>
      </c>
      <c r="J772">
        <v>3.0680957501667798</v>
      </c>
      <c r="K772">
        <v>5.7489192498745201</v>
      </c>
      <c r="L772">
        <v>11941.0523033349</v>
      </c>
      <c r="M772">
        <v>250</v>
      </c>
      <c r="O772">
        <v>47.761172700813297</v>
      </c>
      <c r="P772">
        <v>0.65429744123898304</v>
      </c>
      <c r="Q772">
        <v>1.5</v>
      </c>
      <c r="R772">
        <v>-0.27287070059672502</v>
      </c>
      <c r="S772" t="s">
        <v>1660</v>
      </c>
      <c r="T772" t="s">
        <v>1774</v>
      </c>
      <c r="U772" t="s">
        <v>1774</v>
      </c>
      <c r="V772" t="s">
        <v>1774</v>
      </c>
      <c r="W772" t="s">
        <v>2543</v>
      </c>
      <c r="X772">
        <v>2</v>
      </c>
      <c r="Y772" t="s">
        <v>3340</v>
      </c>
      <c r="Z772" t="s">
        <v>4222</v>
      </c>
      <c r="AA772">
        <v>1.3705546003891149</v>
      </c>
      <c r="AB772" t="str">
        <f>HYPERLINK("Melting_Curves/meltCurve_Q5QNZ2_ATP5F1.pdf", "Melting_Curves/meltCurve_Q5QNZ2_ATP5F1.pdf")</f>
        <v>Melting_Curves/meltCurve_Q5QNZ2_ATP5F1.pdf</v>
      </c>
    </row>
    <row r="773" spans="1:28" x14ac:dyDescent="0.25">
      <c r="A773" t="s">
        <v>777</v>
      </c>
      <c r="B773">
        <v>0.92982721775210697</v>
      </c>
      <c r="C773">
        <v>1.3586639343469999</v>
      </c>
      <c r="D773">
        <v>1.01108088696875</v>
      </c>
      <c r="E773">
        <v>4.3709939785006897</v>
      </c>
      <c r="F773">
        <v>2.8970313707617099</v>
      </c>
      <c r="G773">
        <v>2.3013641505531601</v>
      </c>
      <c r="H773">
        <v>1.7697201177045001</v>
      </c>
      <c r="I773">
        <v>3.5885323718140998</v>
      </c>
      <c r="J773">
        <v>2.4730623674224299</v>
      </c>
      <c r="K773">
        <v>6.3978446079962499</v>
      </c>
      <c r="L773">
        <v>1778.9309069803301</v>
      </c>
      <c r="M773">
        <v>41.711738030443598</v>
      </c>
      <c r="O773">
        <v>42.550533626878199</v>
      </c>
      <c r="P773">
        <v>0.12253609919168899</v>
      </c>
      <c r="Q773">
        <v>1.5</v>
      </c>
      <c r="R773">
        <v>-0.54645500642318201</v>
      </c>
      <c r="S773" t="s">
        <v>1661</v>
      </c>
      <c r="T773" t="s">
        <v>1774</v>
      </c>
      <c r="U773" t="s">
        <v>1774</v>
      </c>
      <c r="V773" t="s">
        <v>1774</v>
      </c>
      <c r="W773" t="s">
        <v>2544</v>
      </c>
      <c r="X773">
        <v>2</v>
      </c>
      <c r="Y773" t="s">
        <v>3341</v>
      </c>
      <c r="Z773" t="s">
        <v>4223</v>
      </c>
      <c r="AA773">
        <v>1.4536290322635279</v>
      </c>
      <c r="AB773" t="str">
        <f>HYPERLINK("Melting_Curves/meltCurve_Q5SQ65_LY6G6D.pdf", "Melting_Curves/meltCurve_Q5SQ65_LY6G6D.pdf")</f>
        <v>Melting_Curves/meltCurve_Q5SQ65_LY6G6D.pdf</v>
      </c>
    </row>
    <row r="774" spans="1:28" x14ac:dyDescent="0.25">
      <c r="A774" t="s">
        <v>778</v>
      </c>
      <c r="B774">
        <v>0.92982721775210697</v>
      </c>
      <c r="C774">
        <v>1.90269221556628</v>
      </c>
      <c r="D774">
        <v>1.4229549934282699</v>
      </c>
      <c r="E774">
        <v>4.8859742676316298</v>
      </c>
      <c r="F774">
        <v>2.9282049150084499</v>
      </c>
      <c r="G774">
        <v>3.6059363206963102</v>
      </c>
      <c r="H774">
        <v>2.7104542825614502</v>
      </c>
      <c r="I774">
        <v>5.1118611762828596</v>
      </c>
      <c r="J774">
        <v>4.8268155891811899</v>
      </c>
      <c r="K774">
        <v>10.873001930573</v>
      </c>
      <c r="L774">
        <v>10315.006034297199</v>
      </c>
      <c r="M774">
        <v>250</v>
      </c>
      <c r="O774">
        <v>41.257383772102102</v>
      </c>
      <c r="P774">
        <v>0.75744017631750304</v>
      </c>
      <c r="Q774">
        <v>1.5</v>
      </c>
      <c r="R774">
        <v>-0.79432225654785205</v>
      </c>
      <c r="S774" t="s">
        <v>1662</v>
      </c>
      <c r="T774" t="s">
        <v>1774</v>
      </c>
      <c r="U774" t="s">
        <v>1774</v>
      </c>
      <c r="V774" t="s">
        <v>1774</v>
      </c>
      <c r="W774" t="s">
        <v>2545</v>
      </c>
      <c r="X774">
        <v>1</v>
      </c>
      <c r="Y774" t="s">
        <v>3342</v>
      </c>
      <c r="Z774" t="s">
        <v>4224</v>
      </c>
      <c r="AA774">
        <v>1.478962417509917</v>
      </c>
      <c r="AB774" t="str">
        <f>HYPERLINK("Melting_Curves/meltCurve_Q5SQU3_PRKG1.pdf", "Melting_Curves/meltCurve_Q5SQU3_PRKG1.pdf")</f>
        <v>Melting_Curves/meltCurve_Q5SQU3_PRKG1.pdf</v>
      </c>
    </row>
    <row r="775" spans="1:28" x14ac:dyDescent="0.25">
      <c r="A775" t="s">
        <v>779</v>
      </c>
      <c r="B775">
        <v>0.92982721775210697</v>
      </c>
      <c r="C775">
        <v>0.77193496186920496</v>
      </c>
      <c r="D775">
        <v>0.537940521679658</v>
      </c>
      <c r="E775">
        <v>1.4769327593367201</v>
      </c>
      <c r="F775">
        <v>0.77110996353821304</v>
      </c>
      <c r="G775">
        <v>0.58830869410596598</v>
      </c>
      <c r="H775">
        <v>0.12027072551444799</v>
      </c>
      <c r="I775">
        <v>0.218303452906668</v>
      </c>
      <c r="J775">
        <v>0.136153919031158</v>
      </c>
      <c r="K775">
        <v>0.44354861412810997</v>
      </c>
      <c r="L775">
        <v>2178.3293801895702</v>
      </c>
      <c r="M775">
        <v>38.704571893903598</v>
      </c>
      <c r="N775">
        <v>57.178640679112497</v>
      </c>
      <c r="O775">
        <v>56.1313200207817</v>
      </c>
      <c r="P775">
        <v>-0.13313380524263299</v>
      </c>
      <c r="Q775">
        <v>0.22769243307386799</v>
      </c>
      <c r="R775">
        <v>0.607250176883816</v>
      </c>
      <c r="S775" t="s">
        <v>1663</v>
      </c>
      <c r="T775" t="s">
        <v>1774</v>
      </c>
      <c r="U775" t="s">
        <v>1774</v>
      </c>
      <c r="V775" t="s">
        <v>1774</v>
      </c>
      <c r="W775" t="s">
        <v>2091</v>
      </c>
      <c r="X775">
        <v>4</v>
      </c>
      <c r="Y775" t="s">
        <v>2971</v>
      </c>
      <c r="Z775" t="s">
        <v>4225</v>
      </c>
      <c r="AA775">
        <v>0.65000237754405243</v>
      </c>
      <c r="AB775" t="str">
        <f>HYPERLINK("Melting_Curves/meltCurve_Q5SRP5_APOM.pdf", "Melting_Curves/meltCurve_Q5SRP5_APOM.pdf")</f>
        <v>Melting_Curves/meltCurve_Q5SRP5_APOM.pdf</v>
      </c>
    </row>
    <row r="776" spans="1:28" x14ac:dyDescent="0.25">
      <c r="A776" t="s">
        <v>780</v>
      </c>
      <c r="B776">
        <v>0.92982721775210697</v>
      </c>
      <c r="C776">
        <v>2.6653740096194198</v>
      </c>
      <c r="D776">
        <v>2.2166606758574501</v>
      </c>
      <c r="E776">
        <v>9.8594970886529794</v>
      </c>
      <c r="F776">
        <v>6.3135005372497899</v>
      </c>
      <c r="G776">
        <v>4.9176226689117399</v>
      </c>
      <c r="H776">
        <v>2.6171649183160199</v>
      </c>
      <c r="I776">
        <v>4.7967768672606699</v>
      </c>
      <c r="J776">
        <v>3.47674307096386</v>
      </c>
      <c r="K776">
        <v>9.7917684747548197</v>
      </c>
      <c r="L776">
        <v>1.0000000000000001E-5</v>
      </c>
      <c r="M776">
        <v>51.3820295964913</v>
      </c>
      <c r="Q776">
        <v>1.5</v>
      </c>
      <c r="R776">
        <v>-1.24144126204962</v>
      </c>
      <c r="S776" t="s">
        <v>1664</v>
      </c>
      <c r="T776" t="s">
        <v>1774</v>
      </c>
      <c r="U776" t="s">
        <v>1774</v>
      </c>
      <c r="V776" t="s">
        <v>1774</v>
      </c>
      <c r="W776" t="s">
        <v>2546</v>
      </c>
      <c r="X776">
        <v>1</v>
      </c>
      <c r="Y776" t="s">
        <v>3343</v>
      </c>
      <c r="Z776" t="s">
        <v>4226</v>
      </c>
      <c r="AA776">
        <v>1.5</v>
      </c>
      <c r="AB776" t="str">
        <f>HYPERLINK("Melting_Curves/meltCurve_Q5SZF2_PRUNE.pdf", "Melting_Curves/meltCurve_Q5SZF2_PRUNE.pdf")</f>
        <v>Melting_Curves/meltCurve_Q5SZF2_PRUNE.pdf</v>
      </c>
    </row>
    <row r="777" spans="1:28" x14ac:dyDescent="0.25">
      <c r="A777" t="s">
        <v>781</v>
      </c>
      <c r="B777">
        <v>0.92982721775210697</v>
      </c>
      <c r="C777">
        <v>1.1982287065794399</v>
      </c>
      <c r="D777">
        <v>0.88032285131140198</v>
      </c>
      <c r="E777">
        <v>2.92121906842655</v>
      </c>
      <c r="F777">
        <v>2.1314644890022798</v>
      </c>
      <c r="G777">
        <v>1.66445060664805</v>
      </c>
      <c r="H777">
        <v>0.53268884985646403</v>
      </c>
      <c r="I777">
        <v>0.86113742833066598</v>
      </c>
      <c r="J777">
        <v>0.64231707755952805</v>
      </c>
      <c r="K777">
        <v>1.89165801331096</v>
      </c>
      <c r="L777">
        <v>11921.8483104682</v>
      </c>
      <c r="M777">
        <v>250</v>
      </c>
      <c r="O777">
        <v>47.684341475699199</v>
      </c>
      <c r="P777">
        <v>0.65535140071135201</v>
      </c>
      <c r="Q777">
        <v>1.5</v>
      </c>
      <c r="R777">
        <v>0.10575907825014701</v>
      </c>
      <c r="S777" t="s">
        <v>1665</v>
      </c>
      <c r="T777" t="s">
        <v>1774</v>
      </c>
      <c r="U777" t="s">
        <v>1774</v>
      </c>
      <c r="V777" t="s">
        <v>1774</v>
      </c>
      <c r="W777" t="s">
        <v>2547</v>
      </c>
      <c r="X777">
        <v>3</v>
      </c>
      <c r="Y777" t="s">
        <v>3344</v>
      </c>
      <c r="Z777" t="s">
        <v>4227</v>
      </c>
      <c r="AA777">
        <v>1.3718349339856419</v>
      </c>
      <c r="AB777" t="str">
        <f>HYPERLINK("Melting_Curves/meltCurve_Q5T123_SH3BGRL3.pdf", "Melting_Curves/meltCurve_Q5T123_SH3BGRL3.pdf")</f>
        <v>Melting_Curves/meltCurve_Q5T123_SH3BGRL3.pdf</v>
      </c>
    </row>
    <row r="778" spans="1:28" x14ac:dyDescent="0.25">
      <c r="A778" t="s">
        <v>782</v>
      </c>
      <c r="B778">
        <v>0.92982721775210697</v>
      </c>
      <c r="C778">
        <v>3.39697202107036</v>
      </c>
      <c r="D778">
        <v>3.6661972621188901</v>
      </c>
      <c r="E778">
        <v>14.4890502393219</v>
      </c>
      <c r="F778">
        <v>11.2930415431619</v>
      </c>
      <c r="G778">
        <v>8.4295467536339093</v>
      </c>
      <c r="H778">
        <v>2.0560451517928202</v>
      </c>
      <c r="I778">
        <v>3.4089029224498102</v>
      </c>
      <c r="J778">
        <v>2.2308496577680801</v>
      </c>
      <c r="K778">
        <v>6.1996093410182596</v>
      </c>
      <c r="L778">
        <v>1.0000000000000001E-5</v>
      </c>
      <c r="M778">
        <v>34.907682504444502</v>
      </c>
      <c r="Q778">
        <v>1.5</v>
      </c>
      <c r="R778">
        <v>-0.94419083536885995</v>
      </c>
      <c r="S778" t="s">
        <v>1666</v>
      </c>
      <c r="T778" t="s">
        <v>1774</v>
      </c>
      <c r="U778" t="s">
        <v>1774</v>
      </c>
      <c r="V778" t="s">
        <v>1774</v>
      </c>
      <c r="W778" t="s">
        <v>2548</v>
      </c>
      <c r="X778">
        <v>1</v>
      </c>
      <c r="Y778" t="s">
        <v>3345</v>
      </c>
      <c r="Z778" t="s">
        <v>4228</v>
      </c>
      <c r="AA778">
        <v>1.5</v>
      </c>
      <c r="AB778" t="str">
        <f>HYPERLINK("Melting_Curves/meltCurve_Q5T1M5_2_FKBP15.pdf", "Melting_Curves/meltCurve_Q5T1M5_2_FKBP15.pdf")</f>
        <v>Melting_Curves/meltCurve_Q5T1M5_2_FKBP15.pdf</v>
      </c>
    </row>
    <row r="779" spans="1:28" x14ac:dyDescent="0.25">
      <c r="A779" t="s">
        <v>783</v>
      </c>
      <c r="B779">
        <v>0.92982721775210697</v>
      </c>
      <c r="C779">
        <v>9.4064790051941003</v>
      </c>
      <c r="D779">
        <v>6.2975770130156397</v>
      </c>
      <c r="E779">
        <v>14.333141776622799</v>
      </c>
      <c r="F779">
        <v>7.4674397837045099</v>
      </c>
      <c r="G779">
        <v>24.964577512165299</v>
      </c>
      <c r="H779">
        <v>38.873384002363302</v>
      </c>
      <c r="I779">
        <v>68.525972056616695</v>
      </c>
      <c r="J779">
        <v>48.043696488304697</v>
      </c>
      <c r="K779">
        <v>142.976493068114</v>
      </c>
      <c r="S779" t="s">
        <v>1667</v>
      </c>
      <c r="T779" t="s">
        <v>1774</v>
      </c>
      <c r="U779" t="s">
        <v>1775</v>
      </c>
      <c r="V779" t="s">
        <v>1774</v>
      </c>
      <c r="W779" t="s">
        <v>2549</v>
      </c>
      <c r="X779">
        <v>1</v>
      </c>
      <c r="Y779" t="s">
        <v>3346</v>
      </c>
      <c r="Z779" t="s">
        <v>4229</v>
      </c>
      <c r="AB779" t="str">
        <f>HYPERLINK("Melting_Curves/meltCurve_Q5T457_ANKRD2.pdf", "Melting_Curves/meltCurve_Q5T457_ANKRD2.pdf")</f>
        <v>Melting_Curves/meltCurve_Q5T457_ANKRD2.pdf</v>
      </c>
    </row>
    <row r="780" spans="1:28" x14ac:dyDescent="0.25">
      <c r="A780" t="s">
        <v>784</v>
      </c>
      <c r="B780">
        <v>0.92982721775210697</v>
      </c>
      <c r="C780">
        <v>0.67742140414840901</v>
      </c>
      <c r="D780">
        <v>0.62752974261586203</v>
      </c>
      <c r="E780">
        <v>2.0294582875269001</v>
      </c>
      <c r="F780">
        <v>1.7723119445598701</v>
      </c>
      <c r="G780">
        <v>1.15582986086935</v>
      </c>
      <c r="H780">
        <v>0.26562962616839098</v>
      </c>
      <c r="I780">
        <v>0.39476226910766998</v>
      </c>
      <c r="J780">
        <v>0.31278838546022902</v>
      </c>
      <c r="K780">
        <v>0.83697294039847103</v>
      </c>
      <c r="L780">
        <v>6608.8663299730797</v>
      </c>
      <c r="M780">
        <v>112.216369869237</v>
      </c>
      <c r="N780">
        <v>60.146225841635697</v>
      </c>
      <c r="O780">
        <v>58.8752616888532</v>
      </c>
      <c r="P780">
        <v>-0.261283522087352</v>
      </c>
      <c r="Q780">
        <v>0.45166163418308902</v>
      </c>
      <c r="R780">
        <v>0.33740459141099599</v>
      </c>
      <c r="S780" t="s">
        <v>1668</v>
      </c>
      <c r="T780" t="s">
        <v>1774</v>
      </c>
      <c r="U780" t="s">
        <v>1774</v>
      </c>
      <c r="V780" t="s">
        <v>1774</v>
      </c>
      <c r="W780" t="s">
        <v>2550</v>
      </c>
      <c r="X780">
        <v>1</v>
      </c>
      <c r="Y780" t="s">
        <v>3347</v>
      </c>
      <c r="Z780" t="s">
        <v>4230</v>
      </c>
      <c r="AA780">
        <v>0.79728593545519388</v>
      </c>
      <c r="AB780" t="str">
        <f>HYPERLINK("Melting_Curves/meltCurve_Q5T5P2_2_KIAA1217.pdf", "Melting_Curves/meltCurve_Q5T5P2_2_KIAA1217.pdf")</f>
        <v>Melting_Curves/meltCurve_Q5T5P2_2_KIAA1217.pdf</v>
      </c>
    </row>
    <row r="781" spans="1:28" x14ac:dyDescent="0.25">
      <c r="A781" t="s">
        <v>785</v>
      </c>
      <c r="B781">
        <v>0.92982721775210697</v>
      </c>
      <c r="C781">
        <v>0.32968633139207898</v>
      </c>
      <c r="D781">
        <v>0.35117029958340701</v>
      </c>
      <c r="E781">
        <v>0.45470527099423702</v>
      </c>
      <c r="F781">
        <v>0.61275638833195101</v>
      </c>
      <c r="G781">
        <v>0.25323334114151802</v>
      </c>
      <c r="H781">
        <v>0.129312990246603</v>
      </c>
      <c r="I781">
        <v>0.255358718883337</v>
      </c>
      <c r="J781">
        <v>0.28097374287421001</v>
      </c>
      <c r="K781">
        <v>0.59238225374772502</v>
      </c>
      <c r="L781">
        <v>10083.6218405869</v>
      </c>
      <c r="M781">
        <v>250</v>
      </c>
      <c r="N781">
        <v>40.543483243264397</v>
      </c>
      <c r="O781">
        <v>40.331912937849701</v>
      </c>
      <c r="P781">
        <v>-0.988399443996269</v>
      </c>
      <c r="Q781">
        <v>0.36217546149890201</v>
      </c>
      <c r="R781">
        <v>0.58044440441301903</v>
      </c>
      <c r="S781" t="s">
        <v>1669</v>
      </c>
      <c r="T781" t="s">
        <v>1774</v>
      </c>
      <c r="U781" t="s">
        <v>1774</v>
      </c>
      <c r="V781" t="s">
        <v>1774</v>
      </c>
      <c r="W781" t="s">
        <v>2551</v>
      </c>
      <c r="X781">
        <v>1</v>
      </c>
      <c r="Y781" t="s">
        <v>3348</v>
      </c>
      <c r="Z781" t="s">
        <v>4231</v>
      </c>
      <c r="AA781">
        <v>0.36972211395283999</v>
      </c>
      <c r="AB781" t="str">
        <f>HYPERLINK("Melting_Curves/meltCurve_Q5T749_KPRP.pdf", "Melting_Curves/meltCurve_Q5T749_KPRP.pdf")</f>
        <v>Melting_Curves/meltCurve_Q5T749_KPRP.pdf</v>
      </c>
    </row>
    <row r="782" spans="1:28" x14ac:dyDescent="0.25">
      <c r="A782" t="s">
        <v>786</v>
      </c>
      <c r="B782">
        <v>0.92982721775210697</v>
      </c>
      <c r="C782">
        <v>1.84059623474306</v>
      </c>
      <c r="D782">
        <v>1.4643091463106099</v>
      </c>
      <c r="E782">
        <v>6.4799899668860599</v>
      </c>
      <c r="F782">
        <v>6.1726226301481804</v>
      </c>
      <c r="G782">
        <v>5.8414756697697099</v>
      </c>
      <c r="H782">
        <v>2.1114572931294702</v>
      </c>
      <c r="I782">
        <v>3.4339999134732602</v>
      </c>
      <c r="J782">
        <v>2.8155629846863799</v>
      </c>
      <c r="K782">
        <v>7.6133462046552198</v>
      </c>
      <c r="S782" t="s">
        <v>1670</v>
      </c>
      <c r="T782" t="s">
        <v>1774</v>
      </c>
      <c r="U782" t="s">
        <v>1775</v>
      </c>
      <c r="V782" t="s">
        <v>1774</v>
      </c>
      <c r="W782" t="s">
        <v>2552</v>
      </c>
      <c r="X782">
        <v>1</v>
      </c>
      <c r="Y782" t="s">
        <v>3349</v>
      </c>
      <c r="Z782" t="s">
        <v>4232</v>
      </c>
      <c r="AB782" t="str">
        <f>HYPERLINK("Melting_Curves/meltCurve_Q5T949_PPP2R4.pdf", "Melting_Curves/meltCurve_Q5T949_PPP2R4.pdf")</f>
        <v>Melting_Curves/meltCurve_Q5T949_PPP2R4.pdf</v>
      </c>
    </row>
    <row r="783" spans="1:28" x14ac:dyDescent="0.25">
      <c r="A783" t="s">
        <v>787</v>
      </c>
      <c r="B783">
        <v>0.92982721775210697</v>
      </c>
      <c r="C783">
        <v>3.6814592772578001</v>
      </c>
      <c r="D783">
        <v>3.4131110009989198</v>
      </c>
      <c r="E783">
        <v>12.367028488621299</v>
      </c>
      <c r="F783">
        <v>8.9968211223552998</v>
      </c>
      <c r="G783">
        <v>7.9975488832624002</v>
      </c>
      <c r="H783">
        <v>2.9488782717467701</v>
      </c>
      <c r="I783">
        <v>4.1373830979487201</v>
      </c>
      <c r="J783">
        <v>2.73448302182535</v>
      </c>
      <c r="K783">
        <v>9.2282703247811799</v>
      </c>
      <c r="L783">
        <v>10280.211499446799</v>
      </c>
      <c r="M783">
        <v>250</v>
      </c>
      <c r="O783">
        <v>41.118214549272501</v>
      </c>
      <c r="P783">
        <v>0.76000381799095895</v>
      </c>
      <c r="Q783">
        <v>1.5</v>
      </c>
      <c r="R783">
        <v>-1.3833376935191599</v>
      </c>
      <c r="S783" t="s">
        <v>1671</v>
      </c>
      <c r="T783" t="s">
        <v>1774</v>
      </c>
      <c r="U783" t="s">
        <v>1774</v>
      </c>
      <c r="V783" t="s">
        <v>1774</v>
      </c>
      <c r="W783" t="s">
        <v>2553</v>
      </c>
      <c r="X783">
        <v>24</v>
      </c>
      <c r="Y783" t="s">
        <v>3350</v>
      </c>
      <c r="Z783" t="s">
        <v>4233</v>
      </c>
      <c r="AA783">
        <v>1.481280816380228</v>
      </c>
      <c r="AB783" t="str">
        <f>HYPERLINK("Melting_Curves/meltCurve_Q5T985_ITIH2.pdf", "Melting_Curves/meltCurve_Q5T985_ITIH2.pdf")</f>
        <v>Melting_Curves/meltCurve_Q5T985_ITIH2.pdf</v>
      </c>
    </row>
    <row r="784" spans="1:28" x14ac:dyDescent="0.25">
      <c r="A784" t="s">
        <v>788</v>
      </c>
      <c r="B784">
        <v>0.92982721775210697</v>
      </c>
      <c r="C784">
        <v>1.85254234934801</v>
      </c>
      <c r="D784">
        <v>1.6451386876557701</v>
      </c>
      <c r="E784">
        <v>5.37972173894482</v>
      </c>
      <c r="F784">
        <v>3.2395487528509199</v>
      </c>
      <c r="G784">
        <v>2.4681129117995901</v>
      </c>
      <c r="H784">
        <v>0.64272222324935402</v>
      </c>
      <c r="I784">
        <v>1.13978963065887</v>
      </c>
      <c r="J784">
        <v>0.78963445709964897</v>
      </c>
      <c r="K784">
        <v>2.1167397102178902</v>
      </c>
      <c r="L784">
        <v>10317.838639600899</v>
      </c>
      <c r="M784">
        <v>250</v>
      </c>
      <c r="O784">
        <v>41.268713443646099</v>
      </c>
      <c r="P784">
        <v>0.75723223266421202</v>
      </c>
      <c r="Q784">
        <v>1.5</v>
      </c>
      <c r="R784">
        <v>-0.128877818313228</v>
      </c>
      <c r="S784" t="s">
        <v>1672</v>
      </c>
      <c r="T784" t="s">
        <v>1774</v>
      </c>
      <c r="U784" t="s">
        <v>1774</v>
      </c>
      <c r="V784" t="s">
        <v>1774</v>
      </c>
      <c r="W784" t="s">
        <v>2554</v>
      </c>
      <c r="X784">
        <v>3</v>
      </c>
      <c r="Y784" t="s">
        <v>3351</v>
      </c>
      <c r="Z784" t="s">
        <v>4234</v>
      </c>
      <c r="AA784">
        <v>1.478773634096304</v>
      </c>
      <c r="AB784" t="str">
        <f>HYPERLINK("Melting_Curves/meltCurve_Q5VTE0_EEF1A1P5.pdf", "Melting_Curves/meltCurve_Q5VTE0_EEF1A1P5.pdf")</f>
        <v>Melting_Curves/meltCurve_Q5VTE0_EEF1A1P5.pdf</v>
      </c>
    </row>
    <row r="785" spans="1:28" x14ac:dyDescent="0.25">
      <c r="A785" t="s">
        <v>789</v>
      </c>
      <c r="B785">
        <v>0.92982721775210697</v>
      </c>
      <c r="C785">
        <v>4.0079691700641904</v>
      </c>
      <c r="D785">
        <v>3.38645345565264</v>
      </c>
      <c r="E785">
        <v>8.4998368998490896</v>
      </c>
      <c r="F785">
        <v>5.0753029607183997</v>
      </c>
      <c r="G785">
        <v>3.7926164432625802</v>
      </c>
      <c r="H785">
        <v>0.78933301085232999</v>
      </c>
      <c r="I785">
        <v>1.2629304452394201</v>
      </c>
      <c r="J785">
        <v>1.0057480541314201</v>
      </c>
      <c r="K785">
        <v>2.8448798572107501</v>
      </c>
      <c r="L785">
        <v>1.0000000000000001E-5</v>
      </c>
      <c r="M785">
        <v>33.912594638496202</v>
      </c>
      <c r="Q785">
        <v>1.5</v>
      </c>
      <c r="R785">
        <v>-0.52670568757174996</v>
      </c>
      <c r="S785" t="s">
        <v>1673</v>
      </c>
      <c r="T785" t="s">
        <v>1774</v>
      </c>
      <c r="U785" t="s">
        <v>1774</v>
      </c>
      <c r="V785" t="s">
        <v>1774</v>
      </c>
      <c r="W785" t="s">
        <v>2555</v>
      </c>
      <c r="X785">
        <v>1</v>
      </c>
      <c r="Y785" t="s">
        <v>3352</v>
      </c>
      <c r="Z785" t="s">
        <v>4235</v>
      </c>
      <c r="AA785">
        <v>1.4999999999999989</v>
      </c>
      <c r="AB785" t="str">
        <f>HYPERLINK("Melting_Curves/meltCurve_Q5VVP7_CRP.pdf", "Melting_Curves/meltCurve_Q5VVP7_CRP.pdf")</f>
        <v>Melting_Curves/meltCurve_Q5VVP7_CRP.pdf</v>
      </c>
    </row>
    <row r="786" spans="1:28" x14ac:dyDescent="0.25">
      <c r="A786" t="s">
        <v>790</v>
      </c>
      <c r="B786">
        <v>0.92982721775210697</v>
      </c>
      <c r="C786">
        <v>1.58733259713812</v>
      </c>
      <c r="D786">
        <v>1.1466511680615501</v>
      </c>
      <c r="E786">
        <v>4.0270933218835196</v>
      </c>
      <c r="F786">
        <v>2.4271855552522701</v>
      </c>
      <c r="G786">
        <v>2.1167220924578301</v>
      </c>
      <c r="H786">
        <v>0.56506952476723704</v>
      </c>
      <c r="I786">
        <v>0.78483021328931102</v>
      </c>
      <c r="J786">
        <v>0.680592898491308</v>
      </c>
      <c r="K786">
        <v>1.53680058258768</v>
      </c>
      <c r="L786">
        <v>10343.9229319572</v>
      </c>
      <c r="M786">
        <v>250</v>
      </c>
      <c r="O786">
        <v>41.373043384019802</v>
      </c>
      <c r="P786">
        <v>0.75532271853766497</v>
      </c>
      <c r="Q786">
        <v>1.5</v>
      </c>
      <c r="R786">
        <v>2.5383542299998601E-2</v>
      </c>
      <c r="S786" t="s">
        <v>1674</v>
      </c>
      <c r="T786" t="s">
        <v>1774</v>
      </c>
      <c r="U786" t="s">
        <v>1774</v>
      </c>
      <c r="V786" t="s">
        <v>1774</v>
      </c>
      <c r="W786" t="s">
        <v>2556</v>
      </c>
      <c r="X786">
        <v>1</v>
      </c>
      <c r="Y786" t="s">
        <v>3353</v>
      </c>
      <c r="Z786" t="s">
        <v>4236</v>
      </c>
      <c r="AA786">
        <v>1.4770350258275</v>
      </c>
      <c r="AB786" t="str">
        <f>HYPERLINK("Melting_Curves/meltCurve_Q5VXH5_PRAMEF7.pdf", "Melting_Curves/meltCurve_Q5VXH5_PRAMEF7.pdf")</f>
        <v>Melting_Curves/meltCurve_Q5VXH5_PRAMEF7.pdf</v>
      </c>
    </row>
    <row r="787" spans="1:28" x14ac:dyDescent="0.25">
      <c r="A787" t="s">
        <v>791</v>
      </c>
      <c r="B787">
        <v>0.92982721775210697</v>
      </c>
      <c r="C787">
        <v>0.81187400659452902</v>
      </c>
      <c r="D787">
        <v>1.5600347177061999</v>
      </c>
      <c r="E787">
        <v>3.7838314177639698</v>
      </c>
      <c r="F787">
        <v>2.47318181508551</v>
      </c>
      <c r="G787">
        <v>1.81238387905142</v>
      </c>
      <c r="H787">
        <v>0.47075293521153599</v>
      </c>
      <c r="I787">
        <v>0.71196429496396096</v>
      </c>
      <c r="J787">
        <v>0.58322293129880498</v>
      </c>
      <c r="K787">
        <v>1.6812127119831599</v>
      </c>
      <c r="L787">
        <v>11125.7957328093</v>
      </c>
      <c r="M787">
        <v>250</v>
      </c>
      <c r="O787">
        <v>44.500333324163698</v>
      </c>
      <c r="P787">
        <v>0.70224190491960903</v>
      </c>
      <c r="Q787">
        <v>1.5</v>
      </c>
      <c r="R787">
        <v>7.8534475535592799E-2</v>
      </c>
      <c r="S787" t="s">
        <v>1675</v>
      </c>
      <c r="T787" t="s">
        <v>1774</v>
      </c>
      <c r="U787" t="s">
        <v>1774</v>
      </c>
      <c r="V787" t="s">
        <v>1774</v>
      </c>
      <c r="W787" t="s">
        <v>2557</v>
      </c>
      <c r="X787">
        <v>8</v>
      </c>
      <c r="Y787" t="s">
        <v>3354</v>
      </c>
      <c r="Z787" t="s">
        <v>4237</v>
      </c>
      <c r="AA787">
        <v>1.424907899949335</v>
      </c>
      <c r="AB787" t="str">
        <f>HYPERLINK("Melting_Curves/meltCurve_Q5VY30_RBP4.pdf", "Melting_Curves/meltCurve_Q5VY30_RBP4.pdf")</f>
        <v>Melting_Curves/meltCurve_Q5VY30_RBP4.pdf</v>
      </c>
    </row>
    <row r="788" spans="1:28" x14ac:dyDescent="0.25">
      <c r="A788" t="s">
        <v>792</v>
      </c>
      <c r="B788">
        <v>0.92982721775210697</v>
      </c>
      <c r="C788">
        <v>3.6841967792764998</v>
      </c>
      <c r="D788">
        <v>3.8945192247699398</v>
      </c>
      <c r="E788">
        <v>14.2699193227013</v>
      </c>
      <c r="F788">
        <v>8.0307778688606</v>
      </c>
      <c r="G788">
        <v>7.9104254390561204</v>
      </c>
      <c r="H788">
        <v>1.9254606191509001</v>
      </c>
      <c r="I788">
        <v>3.3930941468641298</v>
      </c>
      <c r="J788">
        <v>2.25042816047231</v>
      </c>
      <c r="K788">
        <v>6.8699609485258799</v>
      </c>
      <c r="L788">
        <v>1.0000000000000001E-5</v>
      </c>
      <c r="M788">
        <v>32.553397813931099</v>
      </c>
      <c r="Q788">
        <v>1.5</v>
      </c>
      <c r="R788">
        <v>-1.0027993225332099</v>
      </c>
      <c r="S788" t="s">
        <v>1676</v>
      </c>
      <c r="T788" t="s">
        <v>1774</v>
      </c>
      <c r="U788" t="s">
        <v>1774</v>
      </c>
      <c r="V788" t="s">
        <v>1774</v>
      </c>
      <c r="W788" t="s">
        <v>2558</v>
      </c>
      <c r="X788">
        <v>6</v>
      </c>
      <c r="Y788" t="s">
        <v>3355</v>
      </c>
      <c r="Z788" t="s">
        <v>4238</v>
      </c>
      <c r="AA788">
        <v>1.499999999999996</v>
      </c>
      <c r="AB788" t="str">
        <f>HYPERLINK("Melting_Curves/meltCurve_Q5VYL6_CFHR5.pdf", "Melting_Curves/meltCurve_Q5VYL6_CFHR5.pdf")</f>
        <v>Melting_Curves/meltCurve_Q5VYL6_CFHR5.pdf</v>
      </c>
    </row>
    <row r="789" spans="1:28" x14ac:dyDescent="0.25">
      <c r="A789" t="s">
        <v>793</v>
      </c>
      <c r="B789">
        <v>0.92982721775210697</v>
      </c>
      <c r="C789">
        <v>1.5811848393063599</v>
      </c>
      <c r="D789">
        <v>1.24206339697657</v>
      </c>
      <c r="E789">
        <v>5.2606850509511602</v>
      </c>
      <c r="F789">
        <v>3.2019083087929001</v>
      </c>
      <c r="G789">
        <v>3.5055771664522002</v>
      </c>
      <c r="H789">
        <v>0.80953183276331597</v>
      </c>
      <c r="I789">
        <v>1.42929479046221</v>
      </c>
      <c r="J789">
        <v>1.2667081428796501</v>
      </c>
      <c r="K789">
        <v>2.8117981694976999</v>
      </c>
      <c r="S789" t="s">
        <v>1677</v>
      </c>
      <c r="T789" t="s">
        <v>1774</v>
      </c>
      <c r="U789" t="s">
        <v>1775</v>
      </c>
      <c r="V789" t="s">
        <v>1774</v>
      </c>
      <c r="W789" t="s">
        <v>2559</v>
      </c>
      <c r="X789">
        <v>1</v>
      </c>
      <c r="Y789" t="s">
        <v>3356</v>
      </c>
      <c r="Z789" t="s">
        <v>4239</v>
      </c>
      <c r="AB789" t="str">
        <f>HYPERLINK("Melting_Curves/meltCurve_Q5VZC3_FBP1.pdf", "Melting_Curves/meltCurve_Q5VZC3_FBP1.pdf")</f>
        <v>Melting_Curves/meltCurve_Q5VZC3_FBP1.pdf</v>
      </c>
    </row>
    <row r="790" spans="1:28" x14ac:dyDescent="0.25">
      <c r="A790" t="s">
        <v>794</v>
      </c>
      <c r="B790">
        <v>0.92982721775210697</v>
      </c>
      <c r="C790">
        <v>2.3611343560877298</v>
      </c>
      <c r="D790">
        <v>2.1418176325890999</v>
      </c>
      <c r="E790">
        <v>7.2141449248615404</v>
      </c>
      <c r="F790">
        <v>5.9438254690325296</v>
      </c>
      <c r="G790">
        <v>4.6402105092908297</v>
      </c>
      <c r="H790">
        <v>1.372908052643</v>
      </c>
      <c r="I790">
        <v>2.3349824248656401</v>
      </c>
      <c r="J790">
        <v>1.6873396658550299</v>
      </c>
      <c r="K790">
        <v>4.7385032539063499</v>
      </c>
      <c r="L790">
        <v>10297.3221802117</v>
      </c>
      <c r="M790">
        <v>250</v>
      </c>
      <c r="O790">
        <v>41.186648268027803</v>
      </c>
      <c r="P790">
        <v>0.75874094750695897</v>
      </c>
      <c r="Q790">
        <v>1.5</v>
      </c>
      <c r="R790">
        <v>-0.80987072871357102</v>
      </c>
      <c r="S790" t="s">
        <v>1678</v>
      </c>
      <c r="T790" t="s">
        <v>1774</v>
      </c>
      <c r="U790" t="s">
        <v>1774</v>
      </c>
      <c r="V790" t="s">
        <v>1774</v>
      </c>
      <c r="W790" t="s">
        <v>2560</v>
      </c>
      <c r="X790">
        <v>1</v>
      </c>
      <c r="Y790" t="s">
        <v>3357</v>
      </c>
      <c r="Z790" t="s">
        <v>4240</v>
      </c>
      <c r="AA790">
        <v>1.480140858776434</v>
      </c>
      <c r="AB790" t="str">
        <f>HYPERLINK("Melting_Curves/meltCurve_Q5VZR0_GLIPR2.pdf", "Melting_Curves/meltCurve_Q5VZR0_GLIPR2.pdf")</f>
        <v>Melting_Curves/meltCurve_Q5VZR0_GLIPR2.pdf</v>
      </c>
    </row>
    <row r="791" spans="1:28" x14ac:dyDescent="0.25">
      <c r="A791" t="s">
        <v>795</v>
      </c>
      <c r="B791">
        <v>0.92982721775210697</v>
      </c>
      <c r="C791">
        <v>1.1747937706075899</v>
      </c>
      <c r="D791">
        <v>0.51479034333792495</v>
      </c>
      <c r="E791">
        <v>1.46250666323814</v>
      </c>
      <c r="F791">
        <v>1.18472586058823</v>
      </c>
      <c r="G791">
        <v>0.97706057512315303</v>
      </c>
      <c r="H791">
        <v>0.93618606775436997</v>
      </c>
      <c r="I791">
        <v>1.2590949351271099</v>
      </c>
      <c r="J791">
        <v>0.82301909091006797</v>
      </c>
      <c r="K791">
        <v>3.2132465303726701</v>
      </c>
      <c r="L791">
        <v>15000</v>
      </c>
      <c r="M791">
        <v>220.20791451812499</v>
      </c>
      <c r="O791">
        <v>68.111813235384602</v>
      </c>
      <c r="P791">
        <v>0.40412937908493002</v>
      </c>
      <c r="Q791">
        <v>1.5</v>
      </c>
      <c r="R791">
        <v>0.27333033376274102</v>
      </c>
      <c r="S791" t="s">
        <v>1679</v>
      </c>
      <c r="T791" t="s">
        <v>1774</v>
      </c>
      <c r="U791" t="s">
        <v>1774</v>
      </c>
      <c r="V791" t="s">
        <v>1774</v>
      </c>
      <c r="W791" t="s">
        <v>2561</v>
      </c>
      <c r="X791">
        <v>1</v>
      </c>
      <c r="Y791" t="s">
        <v>3358</v>
      </c>
      <c r="Z791" t="s">
        <v>4241</v>
      </c>
      <c r="AA791">
        <v>1.03131361589249</v>
      </c>
      <c r="AB791" t="str">
        <f>HYPERLINK("Melting_Curves/meltCurve_Q6AWB1_DKFZp686E0752.pdf", "Melting_Curves/meltCurve_Q6AWB1_DKFZp686E0752.pdf")</f>
        <v>Melting_Curves/meltCurve_Q6AWB1_DKFZp686E0752.pdf</v>
      </c>
    </row>
    <row r="792" spans="1:28" x14ac:dyDescent="0.25">
      <c r="A792" t="s">
        <v>796</v>
      </c>
      <c r="B792">
        <v>0.92982721775210697</v>
      </c>
      <c r="C792">
        <v>1.7895851528386999</v>
      </c>
      <c r="D792">
        <v>1.3659617380536999</v>
      </c>
      <c r="E792">
        <v>4.6740638876095</v>
      </c>
      <c r="F792">
        <v>3.3416741998124202</v>
      </c>
      <c r="G792">
        <v>2.55413430952945</v>
      </c>
      <c r="H792">
        <v>0.67882189533814896</v>
      </c>
      <c r="I792">
        <v>1.04186967816098</v>
      </c>
      <c r="J792">
        <v>0.83505857988327503</v>
      </c>
      <c r="K792">
        <v>2.2773112740195698</v>
      </c>
      <c r="L792">
        <v>10322.0268020577</v>
      </c>
      <c r="M792">
        <v>250</v>
      </c>
      <c r="O792">
        <v>41.285465613856402</v>
      </c>
      <c r="P792">
        <v>0.75692498567761801</v>
      </c>
      <c r="Q792">
        <v>1.5</v>
      </c>
      <c r="R792">
        <v>-0.113558334182027</v>
      </c>
      <c r="S792" t="s">
        <v>1680</v>
      </c>
      <c r="T792" t="s">
        <v>1774</v>
      </c>
      <c r="U792" t="s">
        <v>1774</v>
      </c>
      <c r="V792" t="s">
        <v>1774</v>
      </c>
      <c r="W792" t="s">
        <v>2562</v>
      </c>
      <c r="X792">
        <v>5</v>
      </c>
      <c r="Y792" t="s">
        <v>3359</v>
      </c>
      <c r="Z792" t="s">
        <v>4242</v>
      </c>
      <c r="AA792">
        <v>1.478494499140852</v>
      </c>
      <c r="AB792" t="str">
        <f>HYPERLINK("Melting_Curves/meltCurve_Q6EMK4_VASN.pdf", "Melting_Curves/meltCurve_Q6EMK4_VASN.pdf")</f>
        <v>Melting_Curves/meltCurve_Q6EMK4_VASN.pdf</v>
      </c>
    </row>
    <row r="793" spans="1:28" x14ac:dyDescent="0.25">
      <c r="A793" t="s">
        <v>797</v>
      </c>
      <c r="B793">
        <v>0.92982721775210697</v>
      </c>
      <c r="C793">
        <v>1.07424677851224</v>
      </c>
      <c r="D793">
        <v>0.71600630580191105</v>
      </c>
      <c r="E793">
        <v>2.46276065239904</v>
      </c>
      <c r="F793">
        <v>1.23115455950333</v>
      </c>
      <c r="G793">
        <v>1.1033286546154799</v>
      </c>
      <c r="H793">
        <v>0.24573874952976499</v>
      </c>
      <c r="I793">
        <v>0.42961963154866301</v>
      </c>
      <c r="J793">
        <v>0.332931729760581</v>
      </c>
      <c r="K793">
        <v>0.90190553715074495</v>
      </c>
      <c r="L793">
        <v>6111.2122025090903</v>
      </c>
      <c r="M793">
        <v>104.025082334327</v>
      </c>
      <c r="N793">
        <v>60.547846743017303</v>
      </c>
      <c r="O793">
        <v>58.725785111153698</v>
      </c>
      <c r="P793">
        <v>-0.23146494533943801</v>
      </c>
      <c r="Q793">
        <v>0.47731990437774102</v>
      </c>
      <c r="R793">
        <v>0.29054011867523499</v>
      </c>
      <c r="S793" t="s">
        <v>1681</v>
      </c>
      <c r="T793" t="s">
        <v>1774</v>
      </c>
      <c r="U793" t="s">
        <v>1774</v>
      </c>
      <c r="V793" t="s">
        <v>1774</v>
      </c>
      <c r="W793" t="s">
        <v>2563</v>
      </c>
      <c r="X793">
        <v>2</v>
      </c>
      <c r="Y793" t="s">
        <v>3360</v>
      </c>
      <c r="Z793" t="s">
        <v>4243</v>
      </c>
      <c r="AA793">
        <v>0.80426275995928087</v>
      </c>
      <c r="AB793" t="str">
        <f>HYPERLINK("Melting_Curves/meltCurve_Q6IMJ5_OLFM1.pdf", "Melting_Curves/meltCurve_Q6IMJ5_OLFM1.pdf")</f>
        <v>Melting_Curves/meltCurve_Q6IMJ5_OLFM1.pdf</v>
      </c>
    </row>
    <row r="794" spans="1:28" x14ac:dyDescent="0.25">
      <c r="A794" t="s">
        <v>798</v>
      </c>
      <c r="B794">
        <v>0.92982721775210697</v>
      </c>
      <c r="C794">
        <v>0.73199950938633096</v>
      </c>
      <c r="D794">
        <v>0.43649862702533698</v>
      </c>
      <c r="E794">
        <v>1.0208304086109301</v>
      </c>
      <c r="F794">
        <v>0.48457674609481899</v>
      </c>
      <c r="G794">
        <v>0.39915131205800403</v>
      </c>
      <c r="H794">
        <v>7.8573254016410798E-2</v>
      </c>
      <c r="I794">
        <v>0.13466795079445101</v>
      </c>
      <c r="J794">
        <v>9.8557688469325E-2</v>
      </c>
      <c r="K794">
        <v>0.33224887262781899</v>
      </c>
      <c r="L794">
        <v>360.86753873917201</v>
      </c>
      <c r="M794">
        <v>6.8725106741661</v>
      </c>
      <c r="N794">
        <v>52.5088359017683</v>
      </c>
      <c r="O794">
        <v>48.602548384428303</v>
      </c>
      <c r="P794">
        <v>-3.5420667437045701E-2</v>
      </c>
      <c r="Q794">
        <v>0</v>
      </c>
      <c r="R794">
        <v>0.63312776037506602</v>
      </c>
      <c r="S794" t="s">
        <v>1682</v>
      </c>
      <c r="T794" t="s">
        <v>1774</v>
      </c>
      <c r="U794" t="s">
        <v>1774</v>
      </c>
      <c r="V794" t="s">
        <v>1774</v>
      </c>
      <c r="W794" t="s">
        <v>2564</v>
      </c>
      <c r="X794">
        <v>1</v>
      </c>
      <c r="Y794" t="s">
        <v>3361</v>
      </c>
      <c r="Z794" t="s">
        <v>4244</v>
      </c>
      <c r="AA794">
        <v>0.4657672444030333</v>
      </c>
      <c r="AB794" t="str">
        <f>HYPERLINK("Melting_Curves/meltCurve_Q6PID9_ACAN.pdf", "Melting_Curves/meltCurve_Q6PID9_ACAN.pdf")</f>
        <v>Melting_Curves/meltCurve_Q6PID9_ACAN.pdf</v>
      </c>
    </row>
    <row r="795" spans="1:28" x14ac:dyDescent="0.25">
      <c r="A795" t="s">
        <v>799</v>
      </c>
      <c r="B795">
        <v>0.92982721775210697</v>
      </c>
      <c r="C795">
        <v>1.2310056011728501</v>
      </c>
      <c r="D795">
        <v>0.96958742200196202</v>
      </c>
      <c r="E795">
        <v>3.43309412765031</v>
      </c>
      <c r="F795">
        <v>2.36773413195621</v>
      </c>
      <c r="G795">
        <v>2.3850587607248399</v>
      </c>
      <c r="H795">
        <v>0.71188344374020496</v>
      </c>
      <c r="I795">
        <v>1.5163985085982601</v>
      </c>
      <c r="J795">
        <v>1.0865446763675399</v>
      </c>
      <c r="K795">
        <v>2.9499323951763898</v>
      </c>
      <c r="L795">
        <v>11881.5225246885</v>
      </c>
      <c r="M795">
        <v>250</v>
      </c>
      <c r="O795">
        <v>47.523046357052301</v>
      </c>
      <c r="P795">
        <v>0.65757565773150395</v>
      </c>
      <c r="Q795">
        <v>1.5</v>
      </c>
      <c r="R795">
        <v>-5.6997733389694298E-3</v>
      </c>
      <c r="S795" t="s">
        <v>1683</v>
      </c>
      <c r="T795" t="s">
        <v>1774</v>
      </c>
      <c r="U795" t="s">
        <v>1774</v>
      </c>
      <c r="V795" t="s">
        <v>1774</v>
      </c>
      <c r="W795" t="s">
        <v>2565</v>
      </c>
      <c r="X795">
        <v>1</v>
      </c>
      <c r="Y795" t="s">
        <v>3362</v>
      </c>
      <c r="Z795" t="s">
        <v>4245</v>
      </c>
      <c r="AA795">
        <v>1.37452346124654</v>
      </c>
      <c r="AB795" t="str">
        <f>HYPERLINK("Melting_Curves/meltCurve_Q6PIK3_RAB4B.pdf", "Melting_Curves/meltCurve_Q6PIK3_RAB4B.pdf")</f>
        <v>Melting_Curves/meltCurve_Q6PIK3_RAB4B.pdf</v>
      </c>
    </row>
    <row r="796" spans="1:28" x14ac:dyDescent="0.25">
      <c r="A796" t="s">
        <v>800</v>
      </c>
      <c r="B796">
        <v>0.92982721775210697</v>
      </c>
      <c r="C796">
        <v>1.3852779282626899</v>
      </c>
      <c r="D796">
        <v>1.1111566831064901</v>
      </c>
      <c r="E796">
        <v>3.8928900758891198</v>
      </c>
      <c r="F796">
        <v>2.6868494537897898</v>
      </c>
      <c r="G796">
        <v>2.2132790810704202</v>
      </c>
      <c r="H796">
        <v>0.62608512342734401</v>
      </c>
      <c r="I796">
        <v>1.0904197399217901</v>
      </c>
      <c r="J796">
        <v>0.84273020531013898</v>
      </c>
      <c r="K796">
        <v>2.2326731872210899</v>
      </c>
      <c r="L796">
        <v>6539.5293604593899</v>
      </c>
      <c r="M796">
        <v>153.647579605651</v>
      </c>
      <c r="O796">
        <v>42.554666458812299</v>
      </c>
      <c r="P796">
        <v>0.45132411660067001</v>
      </c>
      <c r="Q796">
        <v>1.5</v>
      </c>
      <c r="R796">
        <v>-7.3898630861581899E-3</v>
      </c>
      <c r="S796" t="s">
        <v>1684</v>
      </c>
      <c r="T796" t="s">
        <v>1774</v>
      </c>
      <c r="U796" t="s">
        <v>1774</v>
      </c>
      <c r="V796" t="s">
        <v>1774</v>
      </c>
      <c r="W796" t="s">
        <v>2566</v>
      </c>
      <c r="X796">
        <v>2</v>
      </c>
      <c r="Y796" t="s">
        <v>3363</v>
      </c>
      <c r="Z796" t="s">
        <v>4246</v>
      </c>
      <c r="AA796">
        <v>1.457202925650759</v>
      </c>
      <c r="AB796" t="str">
        <f>HYPERLINK("Melting_Curves/meltCurve_Q6Q788_APOA5.pdf", "Melting_Curves/meltCurve_Q6Q788_APOA5.pdf")</f>
        <v>Melting_Curves/meltCurve_Q6Q788_APOA5.pdf</v>
      </c>
    </row>
    <row r="797" spans="1:28" x14ac:dyDescent="0.25">
      <c r="A797" t="s">
        <v>801</v>
      </c>
      <c r="B797">
        <v>0.92982721775210697</v>
      </c>
      <c r="C797">
        <v>1.58382341369341</v>
      </c>
      <c r="D797">
        <v>1.0922494089605701</v>
      </c>
      <c r="E797">
        <v>3.6768553572273799</v>
      </c>
      <c r="F797">
        <v>2.3244775554016401</v>
      </c>
      <c r="G797">
        <v>1.88337566620317</v>
      </c>
      <c r="H797">
        <v>0.44862665924984002</v>
      </c>
      <c r="I797">
        <v>0.76999985664557302</v>
      </c>
      <c r="J797">
        <v>0.51410914330345703</v>
      </c>
      <c r="K797">
        <v>1.41272090252287</v>
      </c>
      <c r="L797">
        <v>15000</v>
      </c>
      <c r="M797">
        <v>215.82473995311099</v>
      </c>
      <c r="O797">
        <v>69.494868892404099</v>
      </c>
      <c r="P797">
        <v>0.38820265217772498</v>
      </c>
      <c r="Q797">
        <v>1.5</v>
      </c>
      <c r="R797">
        <v>-0.22831345558852201</v>
      </c>
      <c r="S797" t="s">
        <v>1685</v>
      </c>
      <c r="T797" t="s">
        <v>1774</v>
      </c>
      <c r="U797" t="s">
        <v>1774</v>
      </c>
      <c r="V797" t="s">
        <v>1774</v>
      </c>
      <c r="W797" t="s">
        <v>2567</v>
      </c>
      <c r="X797">
        <v>1</v>
      </c>
      <c r="Y797" t="s">
        <v>3364</v>
      </c>
      <c r="Z797" t="s">
        <v>4247</v>
      </c>
      <c r="AA797">
        <v>1.009306510081754</v>
      </c>
      <c r="AB797" t="str">
        <f>HYPERLINK("Melting_Curves/meltCurve_Q6UWQ7_2_IGFL2.pdf", "Melting_Curves/meltCurve_Q6UWQ7_2_IGFL2.pdf")</f>
        <v>Melting_Curves/meltCurve_Q6UWQ7_2_IGFL2.pdf</v>
      </c>
    </row>
    <row r="798" spans="1:28" x14ac:dyDescent="0.25">
      <c r="A798" t="s">
        <v>802</v>
      </c>
      <c r="B798">
        <v>0.92982721775210697</v>
      </c>
      <c r="C798">
        <v>1.9426842907956501</v>
      </c>
      <c r="D798">
        <v>1.72970898584676</v>
      </c>
      <c r="E798">
        <v>6.2427706558446099</v>
      </c>
      <c r="F798">
        <v>4.6757349989774397</v>
      </c>
      <c r="G798">
        <v>3.9412746567878898</v>
      </c>
      <c r="H798">
        <v>1.0054020107691199</v>
      </c>
      <c r="I798">
        <v>1.7585902335308199</v>
      </c>
      <c r="J798">
        <v>1.3748798664127699</v>
      </c>
      <c r="K798">
        <v>3.4031854903923202</v>
      </c>
      <c r="L798">
        <v>10313.173844978401</v>
      </c>
      <c r="M798">
        <v>250</v>
      </c>
      <c r="O798">
        <v>41.250055498994001</v>
      </c>
      <c r="P798">
        <v>0.757574739529709</v>
      </c>
      <c r="Q798">
        <v>1.5</v>
      </c>
      <c r="R798">
        <v>-0.49174428522240299</v>
      </c>
      <c r="S798" t="s">
        <v>1686</v>
      </c>
      <c r="T798" t="s">
        <v>1774</v>
      </c>
      <c r="U798" t="s">
        <v>1774</v>
      </c>
      <c r="V798" t="s">
        <v>1774</v>
      </c>
      <c r="W798" t="s">
        <v>2568</v>
      </c>
      <c r="X798">
        <v>3</v>
      </c>
      <c r="Y798" t="s">
        <v>3365</v>
      </c>
      <c r="Z798" t="s">
        <v>4248</v>
      </c>
      <c r="AA798">
        <v>1.4790845240332779</v>
      </c>
      <c r="AB798" t="str">
        <f>HYPERLINK("Melting_Curves/meltCurve_Q6UX71_PLXDC2.pdf", "Melting_Curves/meltCurve_Q6UX71_PLXDC2.pdf")</f>
        <v>Melting_Curves/meltCurve_Q6UX71_PLXDC2.pdf</v>
      </c>
    </row>
    <row r="799" spans="1:28" x14ac:dyDescent="0.25">
      <c r="A799" t="s">
        <v>803</v>
      </c>
      <c r="B799">
        <v>0.92982721775210697</v>
      </c>
      <c r="C799">
        <v>1.5003486796374601</v>
      </c>
      <c r="D799">
        <v>1.10298550936947</v>
      </c>
      <c r="E799">
        <v>3.5841284002540501</v>
      </c>
      <c r="F799">
        <v>2.3490128357096598</v>
      </c>
      <c r="G799">
        <v>2.06427704095388</v>
      </c>
      <c r="H799">
        <v>0.53195532746470198</v>
      </c>
      <c r="I799">
        <v>0.80810482907443204</v>
      </c>
      <c r="J799">
        <v>0.63386145423751195</v>
      </c>
      <c r="K799">
        <v>1.89158072547824</v>
      </c>
      <c r="L799">
        <v>10439.557528859799</v>
      </c>
      <c r="M799">
        <v>250</v>
      </c>
      <c r="O799">
        <v>41.755557900010103</v>
      </c>
      <c r="P799">
        <v>0.74840336553874998</v>
      </c>
      <c r="Q799">
        <v>1.5</v>
      </c>
      <c r="R799">
        <v>3.7271967168817297E-2</v>
      </c>
      <c r="S799" t="s">
        <v>1687</v>
      </c>
      <c r="T799" t="s">
        <v>1774</v>
      </c>
      <c r="U799" t="s">
        <v>1774</v>
      </c>
      <c r="V799" t="s">
        <v>1774</v>
      </c>
      <c r="W799" t="s">
        <v>2569</v>
      </c>
      <c r="X799">
        <v>4</v>
      </c>
      <c r="Y799" t="s">
        <v>3366</v>
      </c>
      <c r="Z799" t="s">
        <v>4249</v>
      </c>
      <c r="AA799">
        <v>1.4706594794107539</v>
      </c>
      <c r="AB799" t="str">
        <f>HYPERLINK("Melting_Curves/meltCurve_Q6UXB8_2_PI16.pdf", "Melting_Curves/meltCurve_Q6UXB8_2_PI16.pdf")</f>
        <v>Melting_Curves/meltCurve_Q6UXB8_2_PI16.pdf</v>
      </c>
    </row>
    <row r="800" spans="1:28" x14ac:dyDescent="0.25">
      <c r="A800" t="s">
        <v>804</v>
      </c>
      <c r="B800">
        <v>0.92982721775210697</v>
      </c>
      <c r="C800">
        <v>1.6616554871088201</v>
      </c>
      <c r="D800">
        <v>1.2351937627366401</v>
      </c>
      <c r="E800">
        <v>4.5579861834236901</v>
      </c>
      <c r="F800">
        <v>2.6297161381066299</v>
      </c>
      <c r="G800">
        <v>2.39965479207105</v>
      </c>
      <c r="H800">
        <v>0.65830209200038303</v>
      </c>
      <c r="I800">
        <v>1.13412428527502</v>
      </c>
      <c r="J800">
        <v>0.895736586401784</v>
      </c>
      <c r="K800">
        <v>2.1770774058074398</v>
      </c>
      <c r="L800">
        <v>10333.544642463899</v>
      </c>
      <c r="M800">
        <v>250</v>
      </c>
      <c r="O800">
        <v>41.331533467633299</v>
      </c>
      <c r="P800">
        <v>0.75608131184995597</v>
      </c>
      <c r="Q800">
        <v>1.5</v>
      </c>
      <c r="R800">
        <v>-6.06665528442576E-2</v>
      </c>
      <c r="S800" t="s">
        <v>1688</v>
      </c>
      <c r="T800" t="s">
        <v>1774</v>
      </c>
      <c r="U800" t="s">
        <v>1774</v>
      </c>
      <c r="V800" t="s">
        <v>1774</v>
      </c>
      <c r="W800" t="s">
        <v>2570</v>
      </c>
      <c r="X800">
        <v>4</v>
      </c>
      <c r="Y800" t="s">
        <v>3367</v>
      </c>
      <c r="Z800" t="s">
        <v>4250</v>
      </c>
      <c r="AA800">
        <v>1.477726807850664</v>
      </c>
      <c r="AB800" t="str">
        <f>HYPERLINK("Melting_Curves/meltCurve_Q6UY14_2_ADAMTSL4.pdf", "Melting_Curves/meltCurve_Q6UY14_2_ADAMTSL4.pdf")</f>
        <v>Melting_Curves/meltCurve_Q6UY14_2_ADAMTSL4.pdf</v>
      </c>
    </row>
    <row r="801" spans="1:28" x14ac:dyDescent="0.25">
      <c r="A801" t="s">
        <v>805</v>
      </c>
      <c r="B801">
        <v>0.92982721775210697</v>
      </c>
      <c r="C801">
        <v>1.0717219927117201</v>
      </c>
      <c r="D801">
        <v>0.846695589304026</v>
      </c>
      <c r="E801">
        <v>3.8497446030079199</v>
      </c>
      <c r="F801">
        <v>1.85003054223204</v>
      </c>
      <c r="G801">
        <v>2.1473814016180799</v>
      </c>
      <c r="H801">
        <v>0.38913728821839599</v>
      </c>
      <c r="I801">
        <v>0.67096001675849304</v>
      </c>
      <c r="J801">
        <v>0.60766833046607005</v>
      </c>
      <c r="K801">
        <v>1.61031045128156</v>
      </c>
      <c r="L801">
        <v>11915.7639344409</v>
      </c>
      <c r="M801">
        <v>250</v>
      </c>
      <c r="O801">
        <v>47.660005536246501</v>
      </c>
      <c r="P801">
        <v>0.65568603341924903</v>
      </c>
      <c r="Q801">
        <v>1.5</v>
      </c>
      <c r="R801">
        <v>8.2757312856855406E-2</v>
      </c>
      <c r="S801" t="s">
        <v>1689</v>
      </c>
      <c r="T801" t="s">
        <v>1774</v>
      </c>
      <c r="U801" t="s">
        <v>1774</v>
      </c>
      <c r="V801" t="s">
        <v>1774</v>
      </c>
      <c r="W801" t="s">
        <v>2571</v>
      </c>
      <c r="X801">
        <v>5</v>
      </c>
      <c r="Y801" t="s">
        <v>3368</v>
      </c>
      <c r="Z801" t="s">
        <v>4251</v>
      </c>
      <c r="AA801">
        <v>1.3722405804100959</v>
      </c>
      <c r="AB801" t="str">
        <f>HYPERLINK("Melting_Curves/meltCurve_Q6WN34_2_CHRDL2.pdf", "Melting_Curves/meltCurve_Q6WN34_2_CHRDL2.pdf")</f>
        <v>Melting_Curves/meltCurve_Q6WN34_2_CHRDL2.pdf</v>
      </c>
    </row>
    <row r="802" spans="1:28" x14ac:dyDescent="0.25">
      <c r="A802" t="s">
        <v>806</v>
      </c>
      <c r="B802">
        <v>0.92982721775210697</v>
      </c>
      <c r="C802">
        <v>2.2288225838392002</v>
      </c>
      <c r="D802">
        <v>2.1111224096027899</v>
      </c>
      <c r="E802">
        <v>8.5841331780899708</v>
      </c>
      <c r="F802">
        <v>5.2140242376580703</v>
      </c>
      <c r="G802">
        <v>5.4642372751815103</v>
      </c>
      <c r="H802">
        <v>1.32747142417061</v>
      </c>
      <c r="I802">
        <v>2.2453570532274099</v>
      </c>
      <c r="J802">
        <v>1.7461278217541201</v>
      </c>
      <c r="K802">
        <v>4.4886968672317202</v>
      </c>
      <c r="L802">
        <v>1226.7266196855901</v>
      </c>
      <c r="M802">
        <v>46.644701522189898</v>
      </c>
      <c r="Q802">
        <v>1.5</v>
      </c>
      <c r="R802">
        <v>-0.70439608894535699</v>
      </c>
      <c r="S802" t="s">
        <v>1690</v>
      </c>
      <c r="T802" t="s">
        <v>1774</v>
      </c>
      <c r="U802" t="s">
        <v>1774</v>
      </c>
      <c r="V802" t="s">
        <v>1774</v>
      </c>
      <c r="W802" t="s">
        <v>2572</v>
      </c>
      <c r="X802">
        <v>4</v>
      </c>
      <c r="Y802" t="s">
        <v>3369</v>
      </c>
      <c r="Z802" t="s">
        <v>4252</v>
      </c>
      <c r="AA802">
        <v>1.499999997313834</v>
      </c>
      <c r="AB802" t="str">
        <f>HYPERLINK("Melting_Curves/meltCurve_Q6YHK3_2_CD109.pdf", "Melting_Curves/meltCurve_Q6YHK3_2_CD109.pdf")</f>
        <v>Melting_Curves/meltCurve_Q6YHK3_2_CD109.pdf</v>
      </c>
    </row>
    <row r="803" spans="1:28" x14ac:dyDescent="0.25">
      <c r="A803" t="s">
        <v>807</v>
      </c>
      <c r="B803">
        <v>0.92982721775210697</v>
      </c>
      <c r="C803">
        <v>0.91705383843116595</v>
      </c>
      <c r="D803">
        <v>0.53067563133417806</v>
      </c>
      <c r="E803">
        <v>1.2125185086014201</v>
      </c>
      <c r="F803">
        <v>0.758612815889806</v>
      </c>
      <c r="G803">
        <v>0.66661686318166602</v>
      </c>
      <c r="H803">
        <v>0.32505974369928198</v>
      </c>
      <c r="I803">
        <v>0.51850631852897699</v>
      </c>
      <c r="J803">
        <v>0.42724756190301499</v>
      </c>
      <c r="K803">
        <v>1.1852473483955801</v>
      </c>
      <c r="L803">
        <v>403.61248714819402</v>
      </c>
      <c r="M803">
        <v>8.5347503918462095</v>
      </c>
      <c r="O803">
        <v>44.908731332064001</v>
      </c>
      <c r="P803">
        <v>-1.7721326481736001E-2</v>
      </c>
      <c r="Q803">
        <v>0.62734140824558404</v>
      </c>
      <c r="R803">
        <v>9.8107114445402696E-2</v>
      </c>
      <c r="S803" t="s">
        <v>1691</v>
      </c>
      <c r="T803" t="s">
        <v>1774</v>
      </c>
      <c r="U803" t="s">
        <v>1774</v>
      </c>
      <c r="V803" t="s">
        <v>1774</v>
      </c>
      <c r="W803" t="s">
        <v>2573</v>
      </c>
      <c r="X803">
        <v>8</v>
      </c>
      <c r="Y803" t="s">
        <v>2814</v>
      </c>
      <c r="Z803" t="s">
        <v>4253</v>
      </c>
      <c r="AA803">
        <v>0.74438442627493484</v>
      </c>
      <c r="AB803" t="str">
        <f>HYPERLINK("Melting_Curves/meltCurve_Q6ZN40_TPM1.pdf", "Melting_Curves/meltCurve_Q6ZN40_TPM1.pdf")</f>
        <v>Melting_Curves/meltCurve_Q6ZN40_TPM1.pdf</v>
      </c>
    </row>
    <row r="804" spans="1:28" x14ac:dyDescent="0.25">
      <c r="A804" t="s">
        <v>808</v>
      </c>
      <c r="B804">
        <v>0.92982721775210697</v>
      </c>
      <c r="C804">
        <v>1.9625413318095299</v>
      </c>
      <c r="D804">
        <v>1.45026623114538</v>
      </c>
      <c r="E804">
        <v>6.12848302190626</v>
      </c>
      <c r="F804">
        <v>4.2661289838500203</v>
      </c>
      <c r="G804">
        <v>4.0005214797028898</v>
      </c>
      <c r="H804">
        <v>0.99443374319904199</v>
      </c>
      <c r="I804">
        <v>1.6425604715650399</v>
      </c>
      <c r="J804">
        <v>1.1071152599361</v>
      </c>
      <c r="K804">
        <v>2.9289545512937001</v>
      </c>
      <c r="L804">
        <v>10312.3044947649</v>
      </c>
      <c r="M804">
        <v>250</v>
      </c>
      <c r="O804">
        <v>41.246578317245501</v>
      </c>
      <c r="P804">
        <v>0.757638604765835</v>
      </c>
      <c r="Q804">
        <v>1.5</v>
      </c>
      <c r="R804">
        <v>-0.38245921064641197</v>
      </c>
      <c r="S804" t="s">
        <v>1692</v>
      </c>
      <c r="T804" t="s">
        <v>1774</v>
      </c>
      <c r="U804" t="s">
        <v>1774</v>
      </c>
      <c r="V804" t="s">
        <v>1774</v>
      </c>
      <c r="W804" t="s">
        <v>2574</v>
      </c>
      <c r="X804">
        <v>1</v>
      </c>
      <c r="Y804" t="s">
        <v>3370</v>
      </c>
      <c r="Z804" t="s">
        <v>4254</v>
      </c>
      <c r="AA804">
        <v>1.479142461256068</v>
      </c>
      <c r="AB804" t="str">
        <f>HYPERLINK("Melting_Curves/meltCurve_Q6ZR19_PTPRB.pdf", "Melting_Curves/meltCurve_Q6ZR19_PTPRB.pdf")</f>
        <v>Melting_Curves/meltCurve_Q6ZR19_PTPRB.pdf</v>
      </c>
    </row>
    <row r="805" spans="1:28" x14ac:dyDescent="0.25">
      <c r="A805" t="s">
        <v>809</v>
      </c>
      <c r="B805">
        <v>0.92982721775210697</v>
      </c>
      <c r="C805">
        <v>1.56394589587628</v>
      </c>
      <c r="D805">
        <v>0.93456591873258998</v>
      </c>
      <c r="E805">
        <v>3.00825481230078</v>
      </c>
      <c r="F805">
        <v>1.55613361452503</v>
      </c>
      <c r="G805">
        <v>1.49596405474636</v>
      </c>
      <c r="H805">
        <v>1.00986798669249</v>
      </c>
      <c r="I805">
        <v>1.87968691985018</v>
      </c>
      <c r="J805">
        <v>1.3977428782899499</v>
      </c>
      <c r="K805">
        <v>3.95634659888526</v>
      </c>
      <c r="L805">
        <v>10353.136474824099</v>
      </c>
      <c r="M805">
        <v>250</v>
      </c>
      <c r="O805">
        <v>41.4099005738288</v>
      </c>
      <c r="P805">
        <v>0.75465053577688701</v>
      </c>
      <c r="Q805">
        <v>1.5</v>
      </c>
      <c r="R805">
        <v>-4.9532262732982203E-2</v>
      </c>
      <c r="S805" t="s">
        <v>1693</v>
      </c>
      <c r="T805" t="s">
        <v>1774</v>
      </c>
      <c r="U805" t="s">
        <v>1774</v>
      </c>
      <c r="V805" t="s">
        <v>1774</v>
      </c>
      <c r="W805" t="s">
        <v>2575</v>
      </c>
      <c r="X805">
        <v>3</v>
      </c>
      <c r="Y805" t="s">
        <v>3371</v>
      </c>
      <c r="Z805" t="s">
        <v>4255</v>
      </c>
      <c r="AA805">
        <v>1.476420854699511</v>
      </c>
      <c r="AB805" t="str">
        <f>HYPERLINK("Melting_Curves/meltCurve_Q70J99_UNC13D.pdf", "Melting_Curves/meltCurve_Q70J99_UNC13D.pdf")</f>
        <v>Melting_Curves/meltCurve_Q70J99_UNC13D.pdf</v>
      </c>
    </row>
    <row r="806" spans="1:28" x14ac:dyDescent="0.25">
      <c r="A806" t="s">
        <v>810</v>
      </c>
      <c r="B806">
        <v>0.92982721775210697</v>
      </c>
      <c r="C806">
        <v>2.8768690824759799</v>
      </c>
      <c r="D806">
        <v>2.6969615863860401</v>
      </c>
      <c r="E806">
        <v>10.587593682711001</v>
      </c>
      <c r="F806">
        <v>6.85459926035319</v>
      </c>
      <c r="G806">
        <v>5.4660268058680304</v>
      </c>
      <c r="H806">
        <v>1.6064618547579601</v>
      </c>
      <c r="I806">
        <v>2.7901910640015402</v>
      </c>
      <c r="J806">
        <v>2.0846372415569201</v>
      </c>
      <c r="K806">
        <v>5.7374072147708404</v>
      </c>
      <c r="L806">
        <v>1.0000000000000001E-5</v>
      </c>
      <c r="M806">
        <v>33.679316274589397</v>
      </c>
      <c r="Q806">
        <v>1.5</v>
      </c>
      <c r="R806">
        <v>-0.88989226593616499</v>
      </c>
      <c r="S806" t="s">
        <v>1694</v>
      </c>
      <c r="T806" t="s">
        <v>1774</v>
      </c>
      <c r="U806" t="s">
        <v>1774</v>
      </c>
      <c r="V806" t="s">
        <v>1774</v>
      </c>
      <c r="W806" t="s">
        <v>2576</v>
      </c>
      <c r="X806">
        <v>8</v>
      </c>
      <c r="Y806" t="s">
        <v>3372</v>
      </c>
      <c r="Z806" t="s">
        <v>4256</v>
      </c>
      <c r="AA806">
        <v>1.4999999999999989</v>
      </c>
      <c r="AB806" t="str">
        <f>HYPERLINK("Melting_Curves/meltCurve_Q76LX8_3_ADAMTS13.pdf", "Melting_Curves/meltCurve_Q76LX8_3_ADAMTS13.pdf")</f>
        <v>Melting_Curves/meltCurve_Q76LX8_3_ADAMTS13.pdf</v>
      </c>
    </row>
    <row r="807" spans="1:28" x14ac:dyDescent="0.25">
      <c r="A807" t="s">
        <v>811</v>
      </c>
      <c r="B807">
        <v>0.92982721775210697</v>
      </c>
      <c r="C807">
        <v>0.77677834116771804</v>
      </c>
      <c r="D807">
        <v>0.57517856135322298</v>
      </c>
      <c r="E807">
        <v>1.80262992665924</v>
      </c>
      <c r="F807">
        <v>0.99057063896786202</v>
      </c>
      <c r="G807">
        <v>0.71556253378675805</v>
      </c>
      <c r="H807">
        <v>0.19586828920209401</v>
      </c>
      <c r="I807">
        <v>0.35366119434516602</v>
      </c>
      <c r="J807">
        <v>0.23299984936585599</v>
      </c>
      <c r="K807">
        <v>0.79543046541455098</v>
      </c>
      <c r="L807">
        <v>14256.905742195</v>
      </c>
      <c r="M807">
        <v>250</v>
      </c>
      <c r="N807">
        <v>57.3847396016536</v>
      </c>
      <c r="O807">
        <v>57.023972371508002</v>
      </c>
      <c r="P807">
        <v>-0.66365733386704995</v>
      </c>
      <c r="Q807">
        <v>0.39448994835255102</v>
      </c>
      <c r="R807">
        <v>0.435673104517388</v>
      </c>
      <c r="S807" t="s">
        <v>1695</v>
      </c>
      <c r="T807" t="s">
        <v>1774</v>
      </c>
      <c r="U807" t="s">
        <v>1774</v>
      </c>
      <c r="V807" t="s">
        <v>1774</v>
      </c>
      <c r="W807" t="s">
        <v>2577</v>
      </c>
      <c r="X807">
        <v>3</v>
      </c>
      <c r="Y807" t="s">
        <v>3373</v>
      </c>
      <c r="Z807" t="s">
        <v>4257</v>
      </c>
      <c r="AA807">
        <v>0.73823044480922895</v>
      </c>
      <c r="AB807" t="str">
        <f>HYPERLINK("Melting_Curves/meltCurve_Q86SQ4_2_GPR126.pdf", "Melting_Curves/meltCurve_Q86SQ4_2_GPR126.pdf")</f>
        <v>Melting_Curves/meltCurve_Q86SQ4_2_GPR126.pdf</v>
      </c>
    </row>
    <row r="808" spans="1:28" x14ac:dyDescent="0.25">
      <c r="A808" t="s">
        <v>812</v>
      </c>
      <c r="B808">
        <v>0.92982721775210697</v>
      </c>
      <c r="C808">
        <v>1.0637125087400401</v>
      </c>
      <c r="D808">
        <v>0.79274867152120498</v>
      </c>
      <c r="E808">
        <v>2.6552545195866499</v>
      </c>
      <c r="F808">
        <v>1.7395327441819799</v>
      </c>
      <c r="G808">
        <v>1.53792803556552</v>
      </c>
      <c r="H808">
        <v>0.35992925974212298</v>
      </c>
      <c r="I808">
        <v>0.59611306690837196</v>
      </c>
      <c r="J808">
        <v>0.437157984184952</v>
      </c>
      <c r="K808">
        <v>1.23571395842849</v>
      </c>
      <c r="L808">
        <v>2034.4375535761701</v>
      </c>
      <c r="M808">
        <v>34.074175299901903</v>
      </c>
      <c r="O808">
        <v>59.501618504708702</v>
      </c>
      <c r="P808">
        <v>-4.4555266830133097E-2</v>
      </c>
      <c r="Q808">
        <v>0.68878482840699395</v>
      </c>
      <c r="R808">
        <v>3.0469405100121701E-2</v>
      </c>
      <c r="S808" t="s">
        <v>1696</v>
      </c>
      <c r="T808" t="s">
        <v>1774</v>
      </c>
      <c r="U808" t="s">
        <v>1774</v>
      </c>
      <c r="V808" t="s">
        <v>1774</v>
      </c>
      <c r="W808" t="s">
        <v>2578</v>
      </c>
      <c r="X808">
        <v>4</v>
      </c>
      <c r="Y808" t="s">
        <v>3374</v>
      </c>
      <c r="Z808" t="s">
        <v>4258</v>
      </c>
      <c r="AA808">
        <v>0.89481087392746306</v>
      </c>
      <c r="AB808" t="str">
        <f>HYPERLINK("Melting_Curves/meltCurve_Q86U17_SERPINA11.pdf", "Melting_Curves/meltCurve_Q86U17_SERPINA11.pdf")</f>
        <v>Melting_Curves/meltCurve_Q86U17_SERPINA11.pdf</v>
      </c>
    </row>
    <row r="809" spans="1:28" x14ac:dyDescent="0.25">
      <c r="A809" t="s">
        <v>813</v>
      </c>
      <c r="B809">
        <v>0.92982721775210697</v>
      </c>
      <c r="C809">
        <v>2.1145529551333802</v>
      </c>
      <c r="D809">
        <v>1.8284381115514201</v>
      </c>
      <c r="E809">
        <v>7.6400042296042603</v>
      </c>
      <c r="F809">
        <v>4.6115319779825796</v>
      </c>
      <c r="G809">
        <v>4.7325427534120204</v>
      </c>
      <c r="H809">
        <v>1.11622702491682</v>
      </c>
      <c r="I809">
        <v>1.6490138297021599</v>
      </c>
      <c r="J809">
        <v>1.2442309185159901</v>
      </c>
      <c r="K809">
        <v>3.4674400098711602</v>
      </c>
      <c r="L809">
        <v>1.0000000000000001E-5</v>
      </c>
      <c r="M809">
        <v>26.824723604357501</v>
      </c>
      <c r="Q809">
        <v>1.5</v>
      </c>
      <c r="R809">
        <v>-0.48685391832286101</v>
      </c>
      <c r="S809" t="s">
        <v>1697</v>
      </c>
      <c r="T809" t="s">
        <v>1774</v>
      </c>
      <c r="U809" t="s">
        <v>1774</v>
      </c>
      <c r="V809" t="s">
        <v>1774</v>
      </c>
      <c r="W809" t="s">
        <v>2579</v>
      </c>
      <c r="X809">
        <v>3</v>
      </c>
      <c r="Y809" t="s">
        <v>3375</v>
      </c>
      <c r="Z809" t="s">
        <v>4259</v>
      </c>
      <c r="AA809">
        <v>1.49999999999888</v>
      </c>
      <c r="AB809" t="str">
        <f>HYPERLINK("Melting_Curves/meltCurve_Q86UN3_RTN4RL2.pdf", "Melting_Curves/meltCurve_Q86UN3_RTN4RL2.pdf")</f>
        <v>Melting_Curves/meltCurve_Q86UN3_RTN4RL2.pdf</v>
      </c>
    </row>
    <row r="810" spans="1:28" x14ac:dyDescent="0.25">
      <c r="A810" t="s">
        <v>814</v>
      </c>
      <c r="B810">
        <v>0.92982721775210697</v>
      </c>
      <c r="C810">
        <v>2.1975361047161601</v>
      </c>
      <c r="D810">
        <v>1.7235117823336601</v>
      </c>
      <c r="E810">
        <v>6.5375650888784902</v>
      </c>
      <c r="F810">
        <v>4.0841812549262597</v>
      </c>
      <c r="G810">
        <v>4.45506219980442</v>
      </c>
      <c r="H810">
        <v>3.0267825537467798</v>
      </c>
      <c r="I810">
        <v>5.5728542193636503</v>
      </c>
      <c r="J810">
        <v>4.3147232582175397</v>
      </c>
      <c r="K810">
        <v>11.533451633946701</v>
      </c>
      <c r="S810" t="s">
        <v>1698</v>
      </c>
      <c r="T810" t="s">
        <v>1774</v>
      </c>
      <c r="U810" t="s">
        <v>1775</v>
      </c>
      <c r="V810" t="s">
        <v>1774</v>
      </c>
      <c r="W810" t="s">
        <v>2580</v>
      </c>
      <c r="X810">
        <v>18</v>
      </c>
      <c r="Y810" t="s">
        <v>3376</v>
      </c>
      <c r="Z810" t="s">
        <v>4260</v>
      </c>
      <c r="AB810" t="str">
        <f>HYPERLINK("Melting_Curves/meltCurve_Q86UX7_2_FERMT3.pdf", "Melting_Curves/meltCurve_Q86UX7_2_FERMT3.pdf")</f>
        <v>Melting_Curves/meltCurve_Q86UX7_2_FERMT3.pdf</v>
      </c>
    </row>
    <row r="811" spans="1:28" x14ac:dyDescent="0.25">
      <c r="A811" t="s">
        <v>815</v>
      </c>
      <c r="B811">
        <v>0.92982721775210697</v>
      </c>
      <c r="C811">
        <v>1.2374079426609701</v>
      </c>
      <c r="D811">
        <v>0.93151645198727395</v>
      </c>
      <c r="E811">
        <v>3.0593882674427402</v>
      </c>
      <c r="F811">
        <v>1.72420631605149</v>
      </c>
      <c r="G811">
        <v>1.43886714879172</v>
      </c>
      <c r="H811">
        <v>0.65326856295115798</v>
      </c>
      <c r="I811">
        <v>1.1343717292117801</v>
      </c>
      <c r="J811">
        <v>0.78815409811670001</v>
      </c>
      <c r="K811">
        <v>2.4592720350208901</v>
      </c>
      <c r="L811">
        <v>1.0000000000000001E-5</v>
      </c>
      <c r="M811">
        <v>1.91210931083674</v>
      </c>
      <c r="Q811">
        <v>1.5</v>
      </c>
      <c r="R811">
        <v>5.8168203587172198E-10</v>
      </c>
      <c r="S811" t="s">
        <v>1699</v>
      </c>
      <c r="T811" t="s">
        <v>1774</v>
      </c>
      <c r="U811" t="s">
        <v>1774</v>
      </c>
      <c r="V811" t="s">
        <v>1774</v>
      </c>
      <c r="W811" t="s">
        <v>2581</v>
      </c>
      <c r="X811">
        <v>1</v>
      </c>
      <c r="Y811" t="s">
        <v>3377</v>
      </c>
      <c r="Z811" t="s">
        <v>4261</v>
      </c>
      <c r="AA811">
        <v>1.4356279558113649</v>
      </c>
      <c r="AB811" t="str">
        <f>HYPERLINK("Melting_Curves/meltCurve_Q86UY0_TXNDC5.pdf", "Melting_Curves/meltCurve_Q86UY0_TXNDC5.pdf")</f>
        <v>Melting_Curves/meltCurve_Q86UY0_TXNDC5.pdf</v>
      </c>
    </row>
    <row r="812" spans="1:28" x14ac:dyDescent="0.25">
      <c r="A812" t="s">
        <v>816</v>
      </c>
      <c r="B812">
        <v>0.92982721775210697</v>
      </c>
      <c r="C812">
        <v>2.2310175666230401</v>
      </c>
      <c r="D812">
        <v>1.8136383821533999</v>
      </c>
      <c r="E812">
        <v>6.1815060313840604</v>
      </c>
      <c r="F812">
        <v>3.9560230855403402</v>
      </c>
      <c r="G812">
        <v>4.4360469094164801</v>
      </c>
      <c r="H812">
        <v>1.6240479136422701</v>
      </c>
      <c r="I812">
        <v>2.99459451503215</v>
      </c>
      <c r="J812">
        <v>2.0839110718137999</v>
      </c>
      <c r="K812">
        <v>5.9141793302654397</v>
      </c>
      <c r="S812" t="s">
        <v>1700</v>
      </c>
      <c r="T812" t="s">
        <v>1774</v>
      </c>
      <c r="U812" t="s">
        <v>1775</v>
      </c>
      <c r="V812" t="s">
        <v>1774</v>
      </c>
      <c r="W812" t="s">
        <v>2582</v>
      </c>
      <c r="X812">
        <v>2</v>
      </c>
      <c r="Y812" t="s">
        <v>3378</v>
      </c>
      <c r="Z812" t="s">
        <v>4262</v>
      </c>
      <c r="AB812" t="str">
        <f>HYPERLINK("Melting_Curves/meltCurve_Q86VP6_CAND1.pdf", "Melting_Curves/meltCurve_Q86VP6_CAND1.pdf")</f>
        <v>Melting_Curves/meltCurve_Q86VP6_CAND1.pdf</v>
      </c>
    </row>
    <row r="813" spans="1:28" x14ac:dyDescent="0.25">
      <c r="A813" t="s">
        <v>817</v>
      </c>
      <c r="B813">
        <v>0.92982721775210697</v>
      </c>
      <c r="C813">
        <v>1.5512916751447701</v>
      </c>
      <c r="D813">
        <v>1.19695875213619</v>
      </c>
      <c r="E813">
        <v>4.1806517361773503</v>
      </c>
      <c r="F813">
        <v>2.69599544751896</v>
      </c>
      <c r="G813">
        <v>3.3164295142475</v>
      </c>
      <c r="H813">
        <v>1.53240851392229</v>
      </c>
      <c r="I813">
        <v>2.8052126189657201</v>
      </c>
      <c r="J813">
        <v>2.0234724882171098</v>
      </c>
      <c r="K813">
        <v>5.2988639491887897</v>
      </c>
      <c r="S813" t="s">
        <v>1701</v>
      </c>
      <c r="T813" t="s">
        <v>1774</v>
      </c>
      <c r="U813" t="s">
        <v>1775</v>
      </c>
      <c r="V813" t="s">
        <v>1774</v>
      </c>
      <c r="W813" t="s">
        <v>2583</v>
      </c>
      <c r="X813">
        <v>3</v>
      </c>
      <c r="Y813" t="s">
        <v>3379</v>
      </c>
      <c r="Z813" t="s">
        <v>4263</v>
      </c>
      <c r="AB813" t="str">
        <f>HYPERLINK("Melting_Curves/meltCurve_Q8IYJ9_DUSP3.pdf", "Melting_Curves/meltCurve_Q8IYJ9_DUSP3.pdf")</f>
        <v>Melting_Curves/meltCurve_Q8IYJ9_DUSP3.pdf</v>
      </c>
    </row>
    <row r="814" spans="1:28" x14ac:dyDescent="0.25">
      <c r="A814" t="s">
        <v>818</v>
      </c>
      <c r="B814">
        <v>0.92982721775210697</v>
      </c>
      <c r="C814">
        <v>0.93411166872290696</v>
      </c>
      <c r="D814">
        <v>0.628874426272235</v>
      </c>
      <c r="E814">
        <v>1.6502118737361899</v>
      </c>
      <c r="F814">
        <v>1.0314174182999001</v>
      </c>
      <c r="G814">
        <v>0.88198530693337196</v>
      </c>
      <c r="H814">
        <v>0.27671131366362101</v>
      </c>
      <c r="I814">
        <v>0.41752451373542898</v>
      </c>
      <c r="J814">
        <v>0.38700282573471401</v>
      </c>
      <c r="K814">
        <v>1.0291904649298</v>
      </c>
      <c r="L814">
        <v>14312.6744683301</v>
      </c>
      <c r="M814">
        <v>250</v>
      </c>
      <c r="O814">
        <v>57.247034240662799</v>
      </c>
      <c r="P814">
        <v>-0.51573928980096695</v>
      </c>
      <c r="Q814">
        <v>0.52760728430014403</v>
      </c>
      <c r="R814">
        <v>0.38348416210996999</v>
      </c>
      <c r="S814" t="s">
        <v>1702</v>
      </c>
      <c r="T814" t="s">
        <v>1774</v>
      </c>
      <c r="U814" t="s">
        <v>1774</v>
      </c>
      <c r="V814" t="s">
        <v>1774</v>
      </c>
      <c r="W814" t="s">
        <v>2584</v>
      </c>
      <c r="X814">
        <v>1</v>
      </c>
      <c r="Y814" t="s">
        <v>3380</v>
      </c>
      <c r="Z814" t="s">
        <v>4264</v>
      </c>
      <c r="AA814">
        <v>0.79929154806194191</v>
      </c>
      <c r="AB814" t="str">
        <f>HYPERLINK("Melting_Curves/meltCurve_Q8N392_2_ARHGAP18.pdf", "Melting_Curves/meltCurve_Q8N392_2_ARHGAP18.pdf")</f>
        <v>Melting_Curves/meltCurve_Q8N392_2_ARHGAP18.pdf</v>
      </c>
    </row>
    <row r="815" spans="1:28" x14ac:dyDescent="0.25">
      <c r="A815" t="s">
        <v>819</v>
      </c>
      <c r="B815">
        <v>0.92982721775210697</v>
      </c>
      <c r="C815">
        <v>1.72547582738576</v>
      </c>
      <c r="D815">
        <v>1.0272754777106501</v>
      </c>
      <c r="E815">
        <v>4.2331580605677397</v>
      </c>
      <c r="F815">
        <v>2.7171915573776002</v>
      </c>
      <c r="G815">
        <v>2.36109622646521</v>
      </c>
      <c r="H815">
        <v>0.58195399369074996</v>
      </c>
      <c r="I815">
        <v>1.0526574172862899</v>
      </c>
      <c r="J815">
        <v>0.80358077141991602</v>
      </c>
      <c r="K815">
        <v>1.9283995516024599</v>
      </c>
      <c r="L815">
        <v>10326.989274223401</v>
      </c>
      <c r="M815">
        <v>250</v>
      </c>
      <c r="O815">
        <v>41.3053108302867</v>
      </c>
      <c r="P815">
        <v>0.75656125723485101</v>
      </c>
      <c r="Q815">
        <v>1.5</v>
      </c>
      <c r="R815">
        <v>-2.0714867256312702E-2</v>
      </c>
      <c r="S815" t="s">
        <v>1703</v>
      </c>
      <c r="T815" t="s">
        <v>1774</v>
      </c>
      <c r="U815" t="s">
        <v>1774</v>
      </c>
      <c r="V815" t="s">
        <v>1774</v>
      </c>
      <c r="W815" t="s">
        <v>2585</v>
      </c>
      <c r="X815">
        <v>2</v>
      </c>
      <c r="Y815" t="s">
        <v>3381</v>
      </c>
      <c r="Z815" t="s">
        <v>4265</v>
      </c>
      <c r="AA815">
        <v>1.478163745945313</v>
      </c>
      <c r="AB815" t="str">
        <f>HYPERLINK("Melting_Curves/meltCurve_Q8N6C8_LILRA3.pdf", "Melting_Curves/meltCurve_Q8N6C8_LILRA3.pdf")</f>
        <v>Melting_Curves/meltCurve_Q8N6C8_LILRA3.pdf</v>
      </c>
    </row>
    <row r="816" spans="1:28" x14ac:dyDescent="0.25">
      <c r="A816" t="s">
        <v>820</v>
      </c>
      <c r="B816">
        <v>0.92982721775210697</v>
      </c>
      <c r="C816">
        <v>0.83841408311848997</v>
      </c>
      <c r="D816">
        <v>0.54743110265007899</v>
      </c>
      <c r="E816">
        <v>1.6430218743342</v>
      </c>
      <c r="F816">
        <v>1.0032229098537699</v>
      </c>
      <c r="G816">
        <v>0.82047511912697202</v>
      </c>
      <c r="H816">
        <v>0.20856612314054601</v>
      </c>
      <c r="I816">
        <v>0.33748083127541301</v>
      </c>
      <c r="J816">
        <v>0.273142932859953</v>
      </c>
      <c r="K816">
        <v>0.73145901276349201</v>
      </c>
      <c r="L816">
        <v>14300.1594658576</v>
      </c>
      <c r="M816">
        <v>250</v>
      </c>
      <c r="N816">
        <v>57.5443149292634</v>
      </c>
      <c r="O816">
        <v>57.196966900025799</v>
      </c>
      <c r="P816">
        <v>-0.66911073329419202</v>
      </c>
      <c r="Q816">
        <v>0.38766221652773702</v>
      </c>
      <c r="R816">
        <v>0.50169542314830895</v>
      </c>
      <c r="S816" t="s">
        <v>1704</v>
      </c>
      <c r="T816" t="s">
        <v>1774</v>
      </c>
      <c r="U816" t="s">
        <v>1774</v>
      </c>
      <c r="V816" t="s">
        <v>1774</v>
      </c>
      <c r="W816" t="s">
        <v>2586</v>
      </c>
      <c r="X816">
        <v>1</v>
      </c>
      <c r="Y816" t="s">
        <v>3382</v>
      </c>
      <c r="Z816" t="s">
        <v>4266</v>
      </c>
      <c r="AA816">
        <v>0.73881036892889262</v>
      </c>
      <c r="AB816" t="str">
        <f>HYPERLINK("Melting_Curves/meltCurve_Q8NBJ4_2_GOLM1.pdf", "Melting_Curves/meltCurve_Q8NBJ4_2_GOLM1.pdf")</f>
        <v>Melting_Curves/meltCurve_Q8NBJ4_2_GOLM1.pdf</v>
      </c>
    </row>
    <row r="817" spans="1:28" x14ac:dyDescent="0.25">
      <c r="A817" t="s">
        <v>821</v>
      </c>
      <c r="B817">
        <v>0.92982721775210697</v>
      </c>
      <c r="C817">
        <v>2.0053277048231402</v>
      </c>
      <c r="D817">
        <v>1.62424092011593</v>
      </c>
      <c r="E817">
        <v>6.4893952580731904</v>
      </c>
      <c r="F817">
        <v>4.6911664198830598</v>
      </c>
      <c r="G817">
        <v>5.4485810016677103</v>
      </c>
      <c r="H817">
        <v>1.3332766433390499</v>
      </c>
      <c r="I817">
        <v>2.3349793034536099</v>
      </c>
      <c r="J817">
        <v>1.73815130634057</v>
      </c>
      <c r="K817">
        <v>4.41254010548632</v>
      </c>
      <c r="L817">
        <v>1097.17695625231</v>
      </c>
      <c r="M817">
        <v>40.141460777201502</v>
      </c>
      <c r="Q817">
        <v>1.5</v>
      </c>
      <c r="R817">
        <v>-0.73409682121152697</v>
      </c>
      <c r="S817" t="s">
        <v>1705</v>
      </c>
      <c r="T817" t="s">
        <v>1774</v>
      </c>
      <c r="U817" t="s">
        <v>1774</v>
      </c>
      <c r="V817" t="s">
        <v>1774</v>
      </c>
      <c r="W817" t="s">
        <v>2587</v>
      </c>
      <c r="X817">
        <v>3</v>
      </c>
      <c r="Y817" t="s">
        <v>3383</v>
      </c>
      <c r="Z817" t="s">
        <v>4267</v>
      </c>
      <c r="AA817">
        <v>1.4999999207003081</v>
      </c>
      <c r="AB817" t="str">
        <f>HYPERLINK("Melting_Curves/meltCurve_Q8NBP7_PCSK9.pdf", "Melting_Curves/meltCurve_Q8NBP7_PCSK9.pdf")</f>
        <v>Melting_Curves/meltCurve_Q8NBP7_PCSK9.pdf</v>
      </c>
    </row>
    <row r="818" spans="1:28" x14ac:dyDescent="0.25">
      <c r="A818" t="s">
        <v>822</v>
      </c>
      <c r="B818">
        <v>0.92982721775210697</v>
      </c>
      <c r="C818">
        <v>2.0775094399315699</v>
      </c>
      <c r="D818">
        <v>2.27364242975466</v>
      </c>
      <c r="E818">
        <v>8.5552826817653393</v>
      </c>
      <c r="F818">
        <v>4.87738954493748</v>
      </c>
      <c r="G818">
        <v>4.8834386678502897</v>
      </c>
      <c r="H818">
        <v>1.2421168588615501</v>
      </c>
      <c r="I818">
        <v>1.9053052580696099</v>
      </c>
      <c r="J818">
        <v>1.3133245194476999</v>
      </c>
      <c r="K818">
        <v>3.5919218764071799</v>
      </c>
      <c r="L818">
        <v>10307.617766829</v>
      </c>
      <c r="M818">
        <v>250</v>
      </c>
      <c r="O818">
        <v>41.227832730055603</v>
      </c>
      <c r="P818">
        <v>0.75798309231799299</v>
      </c>
      <c r="Q818">
        <v>1.5</v>
      </c>
      <c r="R818">
        <v>-0.53930214348389205</v>
      </c>
      <c r="S818" t="s">
        <v>1706</v>
      </c>
      <c r="T818" t="s">
        <v>1774</v>
      </c>
      <c r="U818" t="s">
        <v>1774</v>
      </c>
      <c r="V818" t="s">
        <v>1774</v>
      </c>
      <c r="W818" t="s">
        <v>2588</v>
      </c>
      <c r="X818">
        <v>1</v>
      </c>
      <c r="Y818" t="s">
        <v>3384</v>
      </c>
      <c r="Z818" t="s">
        <v>4268</v>
      </c>
      <c r="AA818">
        <v>1.479454796054154</v>
      </c>
      <c r="AB818" t="str">
        <f>HYPERLINK("Melting_Curves/meltCurve_Q8NH02_OR2T29.pdf", "Melting_Curves/meltCurve_Q8NH02_OR2T29.pdf")</f>
        <v>Melting_Curves/meltCurve_Q8NH02_OR2T29.pdf</v>
      </c>
    </row>
    <row r="819" spans="1:28" x14ac:dyDescent="0.25">
      <c r="A819" t="s">
        <v>823</v>
      </c>
      <c r="B819">
        <v>0.92982721775210697</v>
      </c>
      <c r="C819">
        <v>1.4122335687560099</v>
      </c>
      <c r="D819">
        <v>1.4614904335838701</v>
      </c>
      <c r="E819">
        <v>5.7165426978205502</v>
      </c>
      <c r="F819">
        <v>2.5636284602533199</v>
      </c>
      <c r="G819">
        <v>2.4628406844040098</v>
      </c>
      <c r="H819">
        <v>2.1044818386749</v>
      </c>
      <c r="I819">
        <v>5.1964827449544799</v>
      </c>
      <c r="J819">
        <v>3.3407580138272301</v>
      </c>
      <c r="K819">
        <v>9.33018371335125</v>
      </c>
      <c r="S819" t="s">
        <v>1707</v>
      </c>
      <c r="T819" t="s">
        <v>1774</v>
      </c>
      <c r="U819" t="s">
        <v>1775</v>
      </c>
      <c r="V819" t="s">
        <v>1774</v>
      </c>
      <c r="W819" t="s">
        <v>2589</v>
      </c>
      <c r="X819">
        <v>2</v>
      </c>
      <c r="Y819" t="s">
        <v>3385</v>
      </c>
      <c r="Z819" t="s">
        <v>4269</v>
      </c>
      <c r="AB819" t="str">
        <f>HYPERLINK("Melting_Curves/meltCurve_Q8TC12_3_RDH11.pdf", "Melting_Curves/meltCurve_Q8TC12_3_RDH11.pdf")</f>
        <v>Melting_Curves/meltCurve_Q8TC12_3_RDH11.pdf</v>
      </c>
    </row>
    <row r="820" spans="1:28" x14ac:dyDescent="0.25">
      <c r="A820" t="s">
        <v>824</v>
      </c>
      <c r="B820">
        <v>0.92982721775210697</v>
      </c>
      <c r="C820">
        <v>1.08711838726098</v>
      </c>
      <c r="D820">
        <v>0.71251946037329095</v>
      </c>
      <c r="E820">
        <v>3.3535352047373399</v>
      </c>
      <c r="F820">
        <v>2.1447862945523801</v>
      </c>
      <c r="G820">
        <v>2.18127277720727</v>
      </c>
      <c r="H820">
        <v>0.539545856421903</v>
      </c>
      <c r="I820">
        <v>0.97078344643245695</v>
      </c>
      <c r="J820">
        <v>0.62553619780592395</v>
      </c>
      <c r="K820">
        <v>1.7807737502246901</v>
      </c>
      <c r="L820">
        <v>11935.848052621899</v>
      </c>
      <c r="M820">
        <v>250</v>
      </c>
      <c r="O820">
        <v>47.740337305136798</v>
      </c>
      <c r="P820">
        <v>0.65458272884192004</v>
      </c>
      <c r="Q820">
        <v>1.5</v>
      </c>
      <c r="R820">
        <v>0.13119649329569</v>
      </c>
      <c r="S820" t="s">
        <v>1708</v>
      </c>
      <c r="T820" t="s">
        <v>1774</v>
      </c>
      <c r="U820" t="s">
        <v>1774</v>
      </c>
      <c r="V820" t="s">
        <v>1774</v>
      </c>
      <c r="W820" t="s">
        <v>2590</v>
      </c>
      <c r="X820">
        <v>1</v>
      </c>
      <c r="Y820" t="s">
        <v>3386</v>
      </c>
      <c r="Z820" t="s">
        <v>4270</v>
      </c>
      <c r="AA820">
        <v>1.370901568703409</v>
      </c>
      <c r="AB820" t="str">
        <f>HYPERLINK("Melting_Curves/meltCurve_Q8TDL5_2_BPIFB1.pdf", "Melting_Curves/meltCurve_Q8TDL5_2_BPIFB1.pdf")</f>
        <v>Melting_Curves/meltCurve_Q8TDL5_2_BPIFB1.pdf</v>
      </c>
    </row>
    <row r="821" spans="1:28" x14ac:dyDescent="0.25">
      <c r="A821" t="s">
        <v>825</v>
      </c>
      <c r="B821">
        <v>0.92982721775210697</v>
      </c>
      <c r="C821">
        <v>1.2264366956044599</v>
      </c>
      <c r="D821">
        <v>1.0149775965865</v>
      </c>
      <c r="E821">
        <v>2.7879130490652102</v>
      </c>
      <c r="F821">
        <v>1.8082434592455101</v>
      </c>
      <c r="G821">
        <v>1.4323816071576601</v>
      </c>
      <c r="H821">
        <v>0.40115863717605699</v>
      </c>
      <c r="I821">
        <v>0.61010290121786204</v>
      </c>
      <c r="J821">
        <v>0.48015899465013201</v>
      </c>
      <c r="K821">
        <v>1.21867226038692</v>
      </c>
      <c r="L821">
        <v>1565.65230816238</v>
      </c>
      <c r="M821">
        <v>26.182359583397002</v>
      </c>
      <c r="O821">
        <v>59.4524168137171</v>
      </c>
      <c r="P821">
        <v>-3.0728032042059102E-2</v>
      </c>
      <c r="Q821">
        <v>0.72090593042869799</v>
      </c>
      <c r="R821">
        <v>-2.7233082913825198E-2</v>
      </c>
      <c r="S821" t="s">
        <v>1709</v>
      </c>
      <c r="T821" t="s">
        <v>1774</v>
      </c>
      <c r="U821" t="s">
        <v>1774</v>
      </c>
      <c r="V821" t="s">
        <v>1774</v>
      </c>
      <c r="W821" t="s">
        <v>2591</v>
      </c>
      <c r="X821">
        <v>1</v>
      </c>
      <c r="Y821" t="s">
        <v>3387</v>
      </c>
      <c r="Z821" t="s">
        <v>4271</v>
      </c>
      <c r="AA821">
        <v>0.90711496585799611</v>
      </c>
      <c r="AB821" t="str">
        <f>HYPERLINK("Melting_Curves/meltCurve_Q8TDY8_IGDCC4.pdf", "Melting_Curves/meltCurve_Q8TDY8_IGDCC4.pdf")</f>
        <v>Melting_Curves/meltCurve_Q8TDY8_IGDCC4.pdf</v>
      </c>
    </row>
    <row r="822" spans="1:28" x14ac:dyDescent="0.25">
      <c r="A822" t="s">
        <v>826</v>
      </c>
      <c r="B822">
        <v>0.92982721775210697</v>
      </c>
      <c r="C822">
        <v>2.3750824959316899</v>
      </c>
      <c r="D822">
        <v>1.57863369644729</v>
      </c>
      <c r="E822">
        <v>2.0861194206239402</v>
      </c>
      <c r="F822">
        <v>2.3325356326521698</v>
      </c>
      <c r="G822">
        <v>2.0252183480702999</v>
      </c>
      <c r="H822">
        <v>0.960648155784118</v>
      </c>
      <c r="I822">
        <v>0.96635426507832201</v>
      </c>
      <c r="J822">
        <v>0.81966372161492396</v>
      </c>
      <c r="K822">
        <v>2.5219305560899401</v>
      </c>
      <c r="L822">
        <v>199.001547873118</v>
      </c>
      <c r="M822">
        <v>21.2797401054261</v>
      </c>
      <c r="Q822">
        <v>1.5</v>
      </c>
      <c r="R822">
        <v>-6.0109379674696303E-2</v>
      </c>
      <c r="S822" t="s">
        <v>1710</v>
      </c>
      <c r="T822" t="s">
        <v>1774</v>
      </c>
      <c r="U822" t="s">
        <v>1774</v>
      </c>
      <c r="V822" t="s">
        <v>1774</v>
      </c>
      <c r="W822" t="s">
        <v>2592</v>
      </c>
      <c r="X822">
        <v>2</v>
      </c>
      <c r="Y822" t="s">
        <v>3388</v>
      </c>
      <c r="Z822" t="s">
        <v>4272</v>
      </c>
      <c r="AA822">
        <v>1.4999999858191091</v>
      </c>
      <c r="AB822" t="str">
        <f>HYPERLINK("Melting_Curves/meltCurve_Q8TEA8_DTD1.pdf", "Melting_Curves/meltCurve_Q8TEA8_DTD1.pdf")</f>
        <v>Melting_Curves/meltCurve_Q8TEA8_DTD1.pdf</v>
      </c>
    </row>
    <row r="823" spans="1:28" x14ac:dyDescent="0.25">
      <c r="A823" t="s">
        <v>827</v>
      </c>
      <c r="B823">
        <v>0.92982721775210697</v>
      </c>
      <c r="C823">
        <v>1.0025972097064</v>
      </c>
      <c r="D823">
        <v>0.71843783331252897</v>
      </c>
      <c r="E823">
        <v>2.81595807809243</v>
      </c>
      <c r="F823">
        <v>1.6934649031039799</v>
      </c>
      <c r="G823">
        <v>1.6377335487208</v>
      </c>
      <c r="H823">
        <v>0.85125494209423203</v>
      </c>
      <c r="I823">
        <v>1.75022046310304</v>
      </c>
      <c r="J823">
        <v>1.19089381612358</v>
      </c>
      <c r="K823">
        <v>3.3112378176014601</v>
      </c>
      <c r="L823">
        <v>11944.0934387055</v>
      </c>
      <c r="M823">
        <v>250</v>
      </c>
      <c r="O823">
        <v>47.773316559815399</v>
      </c>
      <c r="P823">
        <v>0.65413084964776003</v>
      </c>
      <c r="Q823">
        <v>1.5</v>
      </c>
      <c r="R823">
        <v>0.150790559168858</v>
      </c>
      <c r="S823" t="s">
        <v>1711</v>
      </c>
      <c r="T823" t="s">
        <v>1774</v>
      </c>
      <c r="U823" t="s">
        <v>1774</v>
      </c>
      <c r="V823" t="s">
        <v>1774</v>
      </c>
      <c r="W823" t="s">
        <v>2593</v>
      </c>
      <c r="X823">
        <v>2</v>
      </c>
      <c r="Y823" t="s">
        <v>3389</v>
      </c>
      <c r="Z823" t="s">
        <v>4273</v>
      </c>
      <c r="AA823">
        <v>1.37035184735678</v>
      </c>
      <c r="AB823" t="str">
        <f>HYPERLINK("Melting_Curves/meltCurve_Q92619_HMHA1.pdf", "Melting_Curves/meltCurve_Q92619_HMHA1.pdf")</f>
        <v>Melting_Curves/meltCurve_Q92619_HMHA1.pdf</v>
      </c>
    </row>
    <row r="824" spans="1:28" x14ac:dyDescent="0.25">
      <c r="A824" t="s">
        <v>828</v>
      </c>
      <c r="B824">
        <v>0.92982721775210697</v>
      </c>
      <c r="C824">
        <v>1.4669634915957499</v>
      </c>
      <c r="D824">
        <v>0.59713855763255197</v>
      </c>
      <c r="E824">
        <v>1.67493974177198</v>
      </c>
      <c r="F824">
        <v>1.35978224905361</v>
      </c>
      <c r="G824">
        <v>0.84070073378924903</v>
      </c>
      <c r="H824">
        <v>0.46489961072511998</v>
      </c>
      <c r="I824">
        <v>0.57130660947152101</v>
      </c>
      <c r="J824">
        <v>0.46196590532691401</v>
      </c>
      <c r="K824">
        <v>1.4743496027240901</v>
      </c>
      <c r="L824">
        <v>14222.057910815</v>
      </c>
      <c r="M824">
        <v>250</v>
      </c>
      <c r="O824">
        <v>56.884591548011997</v>
      </c>
      <c r="P824">
        <v>-0.28222665078530401</v>
      </c>
      <c r="Q824">
        <v>0.74313043792871003</v>
      </c>
      <c r="R824">
        <v>0.145016056178908</v>
      </c>
      <c r="S824" t="s">
        <v>1712</v>
      </c>
      <c r="T824" t="s">
        <v>1774</v>
      </c>
      <c r="U824" t="s">
        <v>1774</v>
      </c>
      <c r="V824" t="s">
        <v>1774</v>
      </c>
      <c r="W824" t="s">
        <v>2594</v>
      </c>
      <c r="X824">
        <v>1</v>
      </c>
      <c r="Y824" t="s">
        <v>3390</v>
      </c>
      <c r="Z824" t="s">
        <v>4274</v>
      </c>
      <c r="AA824">
        <v>0.88775850547416058</v>
      </c>
      <c r="AB824" t="str">
        <f>HYPERLINK("Melting_Curves/meltCurve_Q92686_NRGN.pdf", "Melting_Curves/meltCurve_Q92686_NRGN.pdf")</f>
        <v>Melting_Curves/meltCurve_Q92686_NRGN.pdf</v>
      </c>
    </row>
    <row r="825" spans="1:28" x14ac:dyDescent="0.25">
      <c r="A825" t="s">
        <v>829</v>
      </c>
      <c r="B825">
        <v>0.92982721775210697</v>
      </c>
      <c r="C825">
        <v>2.1650214645660002</v>
      </c>
      <c r="D825">
        <v>1.50770639686385</v>
      </c>
      <c r="E825">
        <v>4.61518799869489</v>
      </c>
      <c r="F825">
        <v>2.6116930767088902</v>
      </c>
      <c r="G825">
        <v>1.8725513325438901</v>
      </c>
      <c r="H825">
        <v>0.50875416047678101</v>
      </c>
      <c r="I825">
        <v>0.84261362445842503</v>
      </c>
      <c r="J825">
        <v>0.63663644528391805</v>
      </c>
      <c r="K825">
        <v>1.87802374535129</v>
      </c>
      <c r="L825">
        <v>10304.4257216348</v>
      </c>
      <c r="M825">
        <v>250</v>
      </c>
      <c r="O825">
        <v>41.215065504541499</v>
      </c>
      <c r="P825">
        <v>0.758217895920688</v>
      </c>
      <c r="Q825">
        <v>1.5</v>
      </c>
      <c r="R825">
        <v>-2.51570570962312E-2</v>
      </c>
      <c r="S825" t="s">
        <v>1713</v>
      </c>
      <c r="T825" t="s">
        <v>1774</v>
      </c>
      <c r="U825" t="s">
        <v>1774</v>
      </c>
      <c r="V825" t="s">
        <v>1774</v>
      </c>
      <c r="W825" t="s">
        <v>2595</v>
      </c>
      <c r="X825">
        <v>1</v>
      </c>
      <c r="Y825" t="s">
        <v>3391</v>
      </c>
      <c r="Z825" t="s">
        <v>4275</v>
      </c>
      <c r="AA825">
        <v>1.4796675124278149</v>
      </c>
      <c r="AB825" t="str">
        <f>HYPERLINK("Melting_Curves/meltCurve_Q92820_GGH.pdf", "Melting_Curves/meltCurve_Q92820_GGH.pdf")</f>
        <v>Melting_Curves/meltCurve_Q92820_GGH.pdf</v>
      </c>
    </row>
    <row r="826" spans="1:28" x14ac:dyDescent="0.25">
      <c r="A826" t="s">
        <v>830</v>
      </c>
      <c r="B826">
        <v>0.92982721775210697</v>
      </c>
      <c r="C826">
        <v>1.5082877864287501</v>
      </c>
      <c r="D826">
        <v>0.87910049722196804</v>
      </c>
      <c r="E826">
        <v>3.9475839704809301</v>
      </c>
      <c r="F826">
        <v>2.4099366549042101</v>
      </c>
      <c r="G826">
        <v>2.1510346417706301</v>
      </c>
      <c r="H826">
        <v>0.48805444819065003</v>
      </c>
      <c r="I826">
        <v>1.16135608121572</v>
      </c>
      <c r="J826">
        <v>0.82615582991857195</v>
      </c>
      <c r="K826">
        <v>1.46491406391756</v>
      </c>
      <c r="L826">
        <v>10394.8649621606</v>
      </c>
      <c r="M826">
        <v>250</v>
      </c>
      <c r="O826">
        <v>41.576820287222702</v>
      </c>
      <c r="P826">
        <v>0.75162111156907396</v>
      </c>
      <c r="Q826">
        <v>1.5</v>
      </c>
      <c r="R826">
        <v>2.75546083160116E-2</v>
      </c>
      <c r="S826" t="s">
        <v>1714</v>
      </c>
      <c r="T826" t="s">
        <v>1774</v>
      </c>
      <c r="U826" t="s">
        <v>1774</v>
      </c>
      <c r="V826" t="s">
        <v>1774</v>
      </c>
      <c r="W826" t="s">
        <v>2596</v>
      </c>
      <c r="X826">
        <v>2</v>
      </c>
      <c r="Y826" t="s">
        <v>3392</v>
      </c>
      <c r="Z826" t="s">
        <v>4276</v>
      </c>
      <c r="AA826">
        <v>1.473639052126432</v>
      </c>
      <c r="AB826" t="str">
        <f>HYPERLINK("Melting_Curves/meltCurve_Q92876_KLK6.pdf", "Melting_Curves/meltCurve_Q92876_KLK6.pdf")</f>
        <v>Melting_Curves/meltCurve_Q92876_KLK6.pdf</v>
      </c>
    </row>
    <row r="827" spans="1:28" x14ac:dyDescent="0.25">
      <c r="A827" t="s">
        <v>831</v>
      </c>
      <c r="B827">
        <v>0.92982721775210697</v>
      </c>
      <c r="C827">
        <v>1.0986621815606401</v>
      </c>
      <c r="D827">
        <v>0.81199908588162995</v>
      </c>
      <c r="E827">
        <v>2.23216976221015</v>
      </c>
      <c r="F827">
        <v>1.5875880040505801</v>
      </c>
      <c r="G827">
        <v>1.28677241459906</v>
      </c>
      <c r="H827">
        <v>0.35101707629689399</v>
      </c>
      <c r="I827">
        <v>0.54716174674853901</v>
      </c>
      <c r="J827">
        <v>0.43926300682864999</v>
      </c>
      <c r="K827">
        <v>1.37962774191642</v>
      </c>
      <c r="L827">
        <v>2226.41121639113</v>
      </c>
      <c r="M827">
        <v>37.868115347476902</v>
      </c>
      <c r="O827">
        <v>58.630579544284998</v>
      </c>
      <c r="P827">
        <v>-4.6471817997234002E-2</v>
      </c>
      <c r="Q827">
        <v>0.71219453756907503</v>
      </c>
      <c r="R827">
        <v>8.6736582808038407E-2</v>
      </c>
      <c r="S827" t="s">
        <v>1715</v>
      </c>
      <c r="T827" t="s">
        <v>1774</v>
      </c>
      <c r="U827" t="s">
        <v>1774</v>
      </c>
      <c r="V827" t="s">
        <v>1774</v>
      </c>
      <c r="W827" t="s">
        <v>2597</v>
      </c>
      <c r="X827">
        <v>12</v>
      </c>
      <c r="Y827" t="s">
        <v>3393</v>
      </c>
      <c r="Z827" t="s">
        <v>4277</v>
      </c>
      <c r="AA827">
        <v>0.89374757803165772</v>
      </c>
      <c r="AB827" t="str">
        <f>HYPERLINK("Melting_Curves/meltCurve_Q92954_3_PRG4.pdf", "Melting_Curves/meltCurve_Q92954_3_PRG4.pdf")</f>
        <v>Melting_Curves/meltCurve_Q92954_3_PRG4.pdf</v>
      </c>
    </row>
    <row r="828" spans="1:28" x14ac:dyDescent="0.25">
      <c r="A828" t="s">
        <v>832</v>
      </c>
      <c r="B828">
        <v>0.92982721775210697</v>
      </c>
      <c r="C828">
        <v>1.23153415598551</v>
      </c>
      <c r="D828">
        <v>0.91931762906887304</v>
      </c>
      <c r="E828">
        <v>3.1863959640283301</v>
      </c>
      <c r="F828">
        <v>2.09685737989069</v>
      </c>
      <c r="G828">
        <v>2.01377027385394</v>
      </c>
      <c r="H828">
        <v>3.9649916092350801</v>
      </c>
      <c r="I828">
        <v>7.7969074717524798</v>
      </c>
      <c r="J828">
        <v>5.1849692420990703</v>
      </c>
      <c r="K828">
        <v>15.2847847318096</v>
      </c>
      <c r="L828">
        <v>11908.114215695001</v>
      </c>
      <c r="M828">
        <v>250</v>
      </c>
      <c r="O828">
        <v>47.629408719269897</v>
      </c>
      <c r="P828">
        <v>0.65610724316336599</v>
      </c>
      <c r="Q828">
        <v>1.5</v>
      </c>
      <c r="R828">
        <v>-0.42616740626703198</v>
      </c>
      <c r="S828" t="s">
        <v>1716</v>
      </c>
      <c r="T828" t="s">
        <v>1774</v>
      </c>
      <c r="U828" t="s">
        <v>1774</v>
      </c>
      <c r="V828" t="s">
        <v>1774</v>
      </c>
      <c r="W828" t="s">
        <v>2598</v>
      </c>
      <c r="X828">
        <v>8</v>
      </c>
      <c r="Y828" t="s">
        <v>3394</v>
      </c>
      <c r="Z828" t="s">
        <v>4278</v>
      </c>
      <c r="AA828">
        <v>1.372750588510097</v>
      </c>
      <c r="AB828" t="str">
        <f>HYPERLINK("Melting_Curves/meltCurve_Q93084_4_ATP2A3.pdf", "Melting_Curves/meltCurve_Q93084_4_ATP2A3.pdf")</f>
        <v>Melting_Curves/meltCurve_Q93084_4_ATP2A3.pdf</v>
      </c>
    </row>
    <row r="829" spans="1:28" x14ac:dyDescent="0.25">
      <c r="A829" t="s">
        <v>833</v>
      </c>
      <c r="B829">
        <v>0.92982721775210697</v>
      </c>
      <c r="C829">
        <v>2.10854654284375</v>
      </c>
      <c r="D829">
        <v>1.90927607822283</v>
      </c>
      <c r="E829">
        <v>9.4546984783448806</v>
      </c>
      <c r="F829">
        <v>5.85002713148595</v>
      </c>
      <c r="G829">
        <v>5.2715779676580397</v>
      </c>
      <c r="H829">
        <v>1.2868557638022999</v>
      </c>
      <c r="I829">
        <v>2.1604109668608502</v>
      </c>
      <c r="J829">
        <v>1.72969319533461</v>
      </c>
      <c r="K829">
        <v>3.6893248654445201</v>
      </c>
      <c r="L829">
        <v>10305.601875991601</v>
      </c>
      <c r="M829">
        <v>250</v>
      </c>
      <c r="O829">
        <v>41.219769795418003</v>
      </c>
      <c r="P829">
        <v>0.75813136227699396</v>
      </c>
      <c r="Q829">
        <v>1.5</v>
      </c>
      <c r="R829">
        <v>-0.5733578465093</v>
      </c>
      <c r="S829" t="s">
        <v>1717</v>
      </c>
      <c r="T829" t="s">
        <v>1774</v>
      </c>
      <c r="U829" t="s">
        <v>1774</v>
      </c>
      <c r="V829" t="s">
        <v>1774</v>
      </c>
      <c r="W829" t="s">
        <v>2599</v>
      </c>
      <c r="X829">
        <v>1</v>
      </c>
      <c r="Y829" t="s">
        <v>3395</v>
      </c>
      <c r="Z829" t="s">
        <v>4279</v>
      </c>
      <c r="AA829">
        <v>1.479589134975456</v>
      </c>
      <c r="AB829" t="str">
        <f>HYPERLINK("Melting_Curves/meltCurve_Q96CX2_KCTD12.pdf", "Melting_Curves/meltCurve_Q96CX2_KCTD12.pdf")</f>
        <v>Melting_Curves/meltCurve_Q96CX2_KCTD12.pdf</v>
      </c>
    </row>
    <row r="830" spans="1:28" x14ac:dyDescent="0.25">
      <c r="A830" t="s">
        <v>834</v>
      </c>
      <c r="B830">
        <v>0.92982721775210697</v>
      </c>
      <c r="C830">
        <v>2.5149353350696999</v>
      </c>
      <c r="D830">
        <v>2.3023614402760701</v>
      </c>
      <c r="E830">
        <v>8.4983457123205604</v>
      </c>
      <c r="F830">
        <v>6.7491703243101204</v>
      </c>
      <c r="G830">
        <v>6.0673264724283502</v>
      </c>
      <c r="H830">
        <v>1.5851343098850701</v>
      </c>
      <c r="I830">
        <v>2.4396140918267699</v>
      </c>
      <c r="J830">
        <v>1.80495035743402</v>
      </c>
      <c r="K830">
        <v>4.9868631707357203</v>
      </c>
      <c r="L830">
        <v>1177.8370863423299</v>
      </c>
      <c r="M830">
        <v>47.705561183425999</v>
      </c>
      <c r="Q830">
        <v>1.5</v>
      </c>
      <c r="R830">
        <v>-0.86964336402928499</v>
      </c>
      <c r="S830" t="s">
        <v>1718</v>
      </c>
      <c r="T830" t="s">
        <v>1774</v>
      </c>
      <c r="U830" t="s">
        <v>1774</v>
      </c>
      <c r="V830" t="s">
        <v>1774</v>
      </c>
      <c r="W830" t="s">
        <v>2600</v>
      </c>
      <c r="X830">
        <v>7</v>
      </c>
      <c r="Y830" t="s">
        <v>3396</v>
      </c>
      <c r="Z830" t="s">
        <v>4280</v>
      </c>
      <c r="AA830">
        <v>1.4999999997138289</v>
      </c>
      <c r="AB830" t="str">
        <f>HYPERLINK("Melting_Curves/meltCurve_Q96IY4_CPB2.pdf", "Melting_Curves/meltCurve_Q96IY4_CPB2.pdf")</f>
        <v>Melting_Curves/meltCurve_Q96IY4_CPB2.pdf</v>
      </c>
    </row>
    <row r="831" spans="1:28" x14ac:dyDescent="0.25">
      <c r="A831" t="s">
        <v>835</v>
      </c>
      <c r="B831">
        <v>0.92982721775210697</v>
      </c>
      <c r="C831">
        <v>1.9975750510561201</v>
      </c>
      <c r="D831">
        <v>1.66566299535806</v>
      </c>
      <c r="E831">
        <v>6.8314998260304503</v>
      </c>
      <c r="F831">
        <v>4.6780581328406301</v>
      </c>
      <c r="G831">
        <v>3.9710735667650501</v>
      </c>
      <c r="H831">
        <v>0.94296650910569202</v>
      </c>
      <c r="I831">
        <v>1.56330219623911</v>
      </c>
      <c r="J831">
        <v>1.1778717765611399</v>
      </c>
      <c r="K831">
        <v>3.0898851638830598</v>
      </c>
      <c r="L831">
        <v>10310.557835258</v>
      </c>
      <c r="M831">
        <v>250</v>
      </c>
      <c r="O831">
        <v>41.239592123227801</v>
      </c>
      <c r="P831">
        <v>0.75776695249376602</v>
      </c>
      <c r="Q831">
        <v>1.5</v>
      </c>
      <c r="R831">
        <v>-0.40177668282231599</v>
      </c>
      <c r="S831" t="s">
        <v>1719</v>
      </c>
      <c r="T831" t="s">
        <v>1774</v>
      </c>
      <c r="U831" t="s">
        <v>1774</v>
      </c>
      <c r="V831" t="s">
        <v>1774</v>
      </c>
      <c r="W831" t="s">
        <v>2601</v>
      </c>
      <c r="X831">
        <v>13</v>
      </c>
      <c r="Y831" t="s">
        <v>3397</v>
      </c>
      <c r="Z831" t="s">
        <v>4281</v>
      </c>
      <c r="AA831">
        <v>1.4792588646174309</v>
      </c>
      <c r="AB831" t="str">
        <f>HYPERLINK("Melting_Curves/meltCurve_Q96KN2_CNDP1.pdf", "Melting_Curves/meltCurve_Q96KN2_CNDP1.pdf")</f>
        <v>Melting_Curves/meltCurve_Q96KN2_CNDP1.pdf</v>
      </c>
    </row>
    <row r="832" spans="1:28" x14ac:dyDescent="0.25">
      <c r="A832" t="s">
        <v>836</v>
      </c>
      <c r="B832">
        <v>0.92982721775210697</v>
      </c>
      <c r="C832">
        <v>1.6329649236616099</v>
      </c>
      <c r="D832">
        <v>1.1304211353889</v>
      </c>
      <c r="E832">
        <v>5.1741120517288204</v>
      </c>
      <c r="F832">
        <v>2.5544810728234402</v>
      </c>
      <c r="G832">
        <v>2.9469620582332201</v>
      </c>
      <c r="H832">
        <v>1.2052876119029701</v>
      </c>
      <c r="I832">
        <v>2.2344867022881298</v>
      </c>
      <c r="J832">
        <v>1.4917778477179</v>
      </c>
      <c r="K832">
        <v>3.3275922427554199</v>
      </c>
      <c r="L832">
        <v>10338.072009473201</v>
      </c>
      <c r="M832">
        <v>250</v>
      </c>
      <c r="O832">
        <v>41.349641775031998</v>
      </c>
      <c r="P832">
        <v>0.75575020005420701</v>
      </c>
      <c r="Q832">
        <v>1.5</v>
      </c>
      <c r="R832">
        <v>-0.35861835401248898</v>
      </c>
      <c r="S832" t="s">
        <v>1720</v>
      </c>
      <c r="T832" t="s">
        <v>1774</v>
      </c>
      <c r="U832" t="s">
        <v>1774</v>
      </c>
      <c r="V832" t="s">
        <v>1774</v>
      </c>
      <c r="W832" t="s">
        <v>2602</v>
      </c>
      <c r="X832">
        <v>1</v>
      </c>
      <c r="Y832" t="s">
        <v>3398</v>
      </c>
      <c r="Z832" t="s">
        <v>4282</v>
      </c>
      <c r="AA832">
        <v>1.4774250332402949</v>
      </c>
      <c r="AB832" t="str">
        <f>HYPERLINK("Melting_Curves/meltCurve_Q96KP4_2_CNDP2.pdf", "Melting_Curves/meltCurve_Q96KP4_2_CNDP2.pdf")</f>
        <v>Melting_Curves/meltCurve_Q96KP4_2_CNDP2.pdf</v>
      </c>
    </row>
    <row r="833" spans="1:28" x14ac:dyDescent="0.25">
      <c r="A833" t="s">
        <v>837</v>
      </c>
      <c r="B833">
        <v>0.92982721775210697</v>
      </c>
      <c r="C833">
        <v>1.5304014778588899</v>
      </c>
      <c r="D833">
        <v>1.27170705200025</v>
      </c>
      <c r="E833">
        <v>4.0265945363229401</v>
      </c>
      <c r="F833">
        <v>2.6414216220023201</v>
      </c>
      <c r="G833">
        <v>2.0608795097684798</v>
      </c>
      <c r="H833">
        <v>0.47925115549995601</v>
      </c>
      <c r="I833">
        <v>0.79145284771559499</v>
      </c>
      <c r="J833">
        <v>0.58580892747813695</v>
      </c>
      <c r="K833">
        <v>1.67805355617475</v>
      </c>
      <c r="L833">
        <v>10366.276993494401</v>
      </c>
      <c r="M833">
        <v>250</v>
      </c>
      <c r="O833">
        <v>41.462455852884098</v>
      </c>
      <c r="P833">
        <v>0.75369392445382799</v>
      </c>
      <c r="Q833">
        <v>1.5</v>
      </c>
      <c r="R833">
        <v>2.0677628984862299E-2</v>
      </c>
      <c r="S833" t="s">
        <v>1721</v>
      </c>
      <c r="T833" t="s">
        <v>1774</v>
      </c>
      <c r="U833" t="s">
        <v>1774</v>
      </c>
      <c r="V833" t="s">
        <v>1774</v>
      </c>
      <c r="W833" t="s">
        <v>2603</v>
      </c>
      <c r="X833">
        <v>12</v>
      </c>
      <c r="Y833" t="s">
        <v>3399</v>
      </c>
      <c r="Z833" t="s">
        <v>4283</v>
      </c>
      <c r="AA833">
        <v>1.475544879183158</v>
      </c>
      <c r="AB833" t="str">
        <f>HYPERLINK("Melting_Curves/meltCurve_Q96PD5_PGLYRP2.pdf", "Melting_Curves/meltCurve_Q96PD5_PGLYRP2.pdf")</f>
        <v>Melting_Curves/meltCurve_Q96PD5_PGLYRP2.pdf</v>
      </c>
    </row>
    <row r="834" spans="1:28" x14ac:dyDescent="0.25">
      <c r="A834" t="s">
        <v>838</v>
      </c>
      <c r="B834">
        <v>0.92982721775210697</v>
      </c>
      <c r="C834">
        <v>1.64545022346106</v>
      </c>
      <c r="D834">
        <v>1.35331092718686</v>
      </c>
      <c r="E834">
        <v>4.9601946134949202</v>
      </c>
      <c r="F834">
        <v>3.3974868029718901</v>
      </c>
      <c r="G834">
        <v>2.9005692464600901</v>
      </c>
      <c r="H834">
        <v>0.87537972977044998</v>
      </c>
      <c r="I834">
        <v>1.4377750536979299</v>
      </c>
      <c r="J834">
        <v>1.04180073771971</v>
      </c>
      <c r="K834">
        <v>3.0845843211984301</v>
      </c>
      <c r="S834" t="s">
        <v>1722</v>
      </c>
      <c r="T834" t="s">
        <v>1774</v>
      </c>
      <c r="U834" t="s">
        <v>1775</v>
      </c>
      <c r="V834" t="s">
        <v>1774</v>
      </c>
      <c r="W834" t="s">
        <v>2604</v>
      </c>
      <c r="X834">
        <v>3</v>
      </c>
      <c r="Y834" t="s">
        <v>3400</v>
      </c>
      <c r="Z834" t="s">
        <v>4284</v>
      </c>
      <c r="AB834" t="str">
        <f>HYPERLINK("Melting_Curves/meltCurve_Q99969_RARRES2.pdf", "Melting_Curves/meltCurve_Q99969_RARRES2.pdf")</f>
        <v>Melting_Curves/meltCurve_Q99969_RARRES2.pdf</v>
      </c>
    </row>
    <row r="835" spans="1:28" x14ac:dyDescent="0.25">
      <c r="A835" t="s">
        <v>839</v>
      </c>
      <c r="B835">
        <v>0.92982721775210697</v>
      </c>
      <c r="C835">
        <v>1.1828033943413701</v>
      </c>
      <c r="D835">
        <v>0.76062645308582699</v>
      </c>
      <c r="E835">
        <v>3.4452935935756899</v>
      </c>
      <c r="F835">
        <v>1.9184659136861599</v>
      </c>
      <c r="G835">
        <v>2.85861277311461</v>
      </c>
      <c r="H835">
        <v>0.96648949727405498</v>
      </c>
      <c r="I835">
        <v>1.25476611692766</v>
      </c>
      <c r="J835">
        <v>1.1832118077492699</v>
      </c>
      <c r="K835">
        <v>3.0374490636518998</v>
      </c>
      <c r="S835" t="s">
        <v>1723</v>
      </c>
      <c r="T835" t="s">
        <v>1774</v>
      </c>
      <c r="U835" t="s">
        <v>1775</v>
      </c>
      <c r="V835" t="s">
        <v>1774</v>
      </c>
      <c r="W835" t="s">
        <v>2605</v>
      </c>
      <c r="X835">
        <v>1</v>
      </c>
      <c r="Y835" t="s">
        <v>3401</v>
      </c>
      <c r="Z835" t="s">
        <v>4285</v>
      </c>
      <c r="AB835" t="str">
        <f>HYPERLINK("Melting_Curves/meltCurve_Q99972_MYOC.pdf", "Melting_Curves/meltCurve_Q99972_MYOC.pdf")</f>
        <v>Melting_Curves/meltCurve_Q99972_MYOC.pdf</v>
      </c>
    </row>
    <row r="836" spans="1:28" x14ac:dyDescent="0.25">
      <c r="A836" t="s">
        <v>840</v>
      </c>
      <c r="B836">
        <v>0.92982721775210697</v>
      </c>
      <c r="C836">
        <v>0.89350092609362897</v>
      </c>
      <c r="D836">
        <v>0.57126493389934896</v>
      </c>
      <c r="E836">
        <v>1.9121005931794499</v>
      </c>
      <c r="F836">
        <v>1.2868470366286899</v>
      </c>
      <c r="G836">
        <v>1.50818252831156</v>
      </c>
      <c r="H836">
        <v>0.74908009298596501</v>
      </c>
      <c r="I836">
        <v>1.3461323508287799</v>
      </c>
      <c r="J836">
        <v>1.0462679826777399</v>
      </c>
      <c r="K836">
        <v>2.8096744174616899</v>
      </c>
      <c r="L836">
        <v>11981.823126465901</v>
      </c>
      <c r="M836">
        <v>250</v>
      </c>
      <c r="O836">
        <v>47.924225371274602</v>
      </c>
      <c r="P836">
        <v>0.65207105019567402</v>
      </c>
      <c r="Q836">
        <v>1.5</v>
      </c>
      <c r="R836">
        <v>0.25029813322075201</v>
      </c>
      <c r="S836" t="s">
        <v>1724</v>
      </c>
      <c r="T836" t="s">
        <v>1774</v>
      </c>
      <c r="U836" t="s">
        <v>1774</v>
      </c>
      <c r="V836" t="s">
        <v>1774</v>
      </c>
      <c r="W836" t="s">
        <v>2606</v>
      </c>
      <c r="X836">
        <v>2</v>
      </c>
      <c r="Y836" t="s">
        <v>3402</v>
      </c>
      <c r="Z836" t="s">
        <v>4286</v>
      </c>
      <c r="AA836">
        <v>1.367836402409387</v>
      </c>
      <c r="AB836" t="str">
        <f>HYPERLINK("Melting_Curves/meltCurve_Q9BR76_CORO1B.pdf", "Melting_Curves/meltCurve_Q9BR76_CORO1B.pdf")</f>
        <v>Melting_Curves/meltCurve_Q9BR76_CORO1B.pdf</v>
      </c>
    </row>
    <row r="837" spans="1:28" x14ac:dyDescent="0.25">
      <c r="A837" t="s">
        <v>841</v>
      </c>
      <c r="B837">
        <v>0.92982721775210697</v>
      </c>
      <c r="C837">
        <v>2.2435141134799199</v>
      </c>
      <c r="D837">
        <v>1.7157643195765799</v>
      </c>
      <c r="E837">
        <v>7.2535204432264697</v>
      </c>
      <c r="F837">
        <v>5.3060233481058798</v>
      </c>
      <c r="G837">
        <v>5.6284139667045299</v>
      </c>
      <c r="H837">
        <v>3.23192779475501</v>
      </c>
      <c r="I837">
        <v>5.0456016852677701</v>
      </c>
      <c r="J837">
        <v>3.98542589350917</v>
      </c>
      <c r="K837">
        <v>10.412920929619</v>
      </c>
      <c r="S837" t="s">
        <v>1725</v>
      </c>
      <c r="T837" t="s">
        <v>1774</v>
      </c>
      <c r="U837" t="s">
        <v>1775</v>
      </c>
      <c r="V837" t="s">
        <v>1774</v>
      </c>
      <c r="W837" t="s">
        <v>2607</v>
      </c>
      <c r="X837">
        <v>4</v>
      </c>
      <c r="Y837" t="s">
        <v>3403</v>
      </c>
      <c r="Z837" t="s">
        <v>4287</v>
      </c>
      <c r="AB837" t="str">
        <f>HYPERLINK("Melting_Curves/meltCurve_Q9BS26_ERP44.pdf", "Melting_Curves/meltCurve_Q9BS26_ERP44.pdf")</f>
        <v>Melting_Curves/meltCurve_Q9BS26_ERP44.pdf</v>
      </c>
    </row>
    <row r="838" spans="1:28" x14ac:dyDescent="0.25">
      <c r="A838" t="s">
        <v>842</v>
      </c>
      <c r="B838">
        <v>0.92982721775210697</v>
      </c>
      <c r="C838">
        <v>0.90786262248423899</v>
      </c>
      <c r="D838">
        <v>0.630212118367105</v>
      </c>
      <c r="E838">
        <v>2.0233860705760298</v>
      </c>
      <c r="F838">
        <v>1.1503228582490399</v>
      </c>
      <c r="G838">
        <v>0.93519260157445705</v>
      </c>
      <c r="H838">
        <v>0.22285645498144099</v>
      </c>
      <c r="I838">
        <v>0.40541686261917498</v>
      </c>
      <c r="J838">
        <v>0.31844539815448097</v>
      </c>
      <c r="K838">
        <v>0.76580953207316305</v>
      </c>
      <c r="L838">
        <v>14367.2600264258</v>
      </c>
      <c r="M838">
        <v>250</v>
      </c>
      <c r="N838">
        <v>57.918435768904502</v>
      </c>
      <c r="O838">
        <v>57.465381255740603</v>
      </c>
      <c r="P838">
        <v>-0.621970275414371</v>
      </c>
      <c r="Q838">
        <v>0.42813204257691201</v>
      </c>
      <c r="R838">
        <v>0.423376687891583</v>
      </c>
      <c r="S838" t="s">
        <v>1726</v>
      </c>
      <c r="T838" t="s">
        <v>1774</v>
      </c>
      <c r="U838" t="s">
        <v>1774</v>
      </c>
      <c r="V838" t="s">
        <v>1774</v>
      </c>
      <c r="W838" t="s">
        <v>2608</v>
      </c>
      <c r="X838">
        <v>1</v>
      </c>
      <c r="Y838" t="s">
        <v>3404</v>
      </c>
      <c r="Z838" t="s">
        <v>4288</v>
      </c>
      <c r="AA838">
        <v>0.76118919573146882</v>
      </c>
      <c r="AB838" t="str">
        <f>HYPERLINK("Melting_Curves/meltCurve_Q9BUN1_2_MENT.pdf", "Melting_Curves/meltCurve_Q9BUN1_2_MENT.pdf")</f>
        <v>Melting_Curves/meltCurve_Q9BUN1_2_MENT.pdf</v>
      </c>
    </row>
    <row r="839" spans="1:28" x14ac:dyDescent="0.25">
      <c r="A839" t="s">
        <v>843</v>
      </c>
      <c r="B839">
        <v>0.92982721775210697</v>
      </c>
      <c r="C839">
        <v>1.13739331465823</v>
      </c>
      <c r="D839">
        <v>0.82295652806149699</v>
      </c>
      <c r="E839">
        <v>2.8986166897119801</v>
      </c>
      <c r="F839">
        <v>1.67727410065833</v>
      </c>
      <c r="G839">
        <v>1.218337572337</v>
      </c>
      <c r="H839">
        <v>2.0921088025568202</v>
      </c>
      <c r="I839">
        <v>3.8439778352423799</v>
      </c>
      <c r="J839">
        <v>2.8437038244317701</v>
      </c>
      <c r="K839">
        <v>8.2166535536190892</v>
      </c>
      <c r="L839">
        <v>11931.6464880207</v>
      </c>
      <c r="M839">
        <v>250</v>
      </c>
      <c r="O839">
        <v>47.723537572191802</v>
      </c>
      <c r="P839">
        <v>0.65481323096335398</v>
      </c>
      <c r="Q839">
        <v>1.5</v>
      </c>
      <c r="R839">
        <v>-0.23790782656763201</v>
      </c>
      <c r="S839" t="s">
        <v>1727</v>
      </c>
      <c r="T839" t="s">
        <v>1774</v>
      </c>
      <c r="U839" t="s">
        <v>1774</v>
      </c>
      <c r="V839" t="s">
        <v>1774</v>
      </c>
      <c r="W839" t="s">
        <v>2609</v>
      </c>
      <c r="X839">
        <v>1</v>
      </c>
      <c r="Y839" t="s">
        <v>3405</v>
      </c>
      <c r="Z839" t="s">
        <v>4289</v>
      </c>
      <c r="AA839">
        <v>1.371181687757516</v>
      </c>
      <c r="AB839" t="str">
        <f>HYPERLINK("Melting_Curves/meltCurve_Q9BVC6_TMEM109.pdf", "Melting_Curves/meltCurve_Q9BVC6_TMEM109.pdf")</f>
        <v>Melting_Curves/meltCurve_Q9BVC6_TMEM109.pdf</v>
      </c>
    </row>
    <row r="840" spans="1:28" x14ac:dyDescent="0.25">
      <c r="A840" t="s">
        <v>844</v>
      </c>
      <c r="B840">
        <v>0.92982721775210697</v>
      </c>
      <c r="C840">
        <v>1.5658095774010601</v>
      </c>
      <c r="D840">
        <v>1.4389412859162101</v>
      </c>
      <c r="E840">
        <v>5.0394662836099897</v>
      </c>
      <c r="F840">
        <v>3.3356295539196901</v>
      </c>
      <c r="G840">
        <v>2.7947342400899098</v>
      </c>
      <c r="H840">
        <v>0.88453241393929605</v>
      </c>
      <c r="I840">
        <v>1.77978050716687</v>
      </c>
      <c r="J840">
        <v>1.14777995115027</v>
      </c>
      <c r="K840">
        <v>3.5197154612078201</v>
      </c>
      <c r="L840">
        <v>10352.5928535855</v>
      </c>
      <c r="M840">
        <v>250</v>
      </c>
      <c r="O840">
        <v>41.407721453736698</v>
      </c>
      <c r="P840">
        <v>0.75469016311485304</v>
      </c>
      <c r="Q840">
        <v>1.5</v>
      </c>
      <c r="R840">
        <v>-0.30577130811972902</v>
      </c>
      <c r="S840" t="s">
        <v>1728</v>
      </c>
      <c r="T840" t="s">
        <v>1774</v>
      </c>
      <c r="U840" t="s">
        <v>1774</v>
      </c>
      <c r="V840" t="s">
        <v>1774</v>
      </c>
      <c r="W840" t="s">
        <v>2610</v>
      </c>
      <c r="X840">
        <v>3</v>
      </c>
      <c r="Y840" t="s">
        <v>3406</v>
      </c>
      <c r="Z840" t="s">
        <v>4290</v>
      </c>
      <c r="AA840">
        <v>1.47645709288028</v>
      </c>
      <c r="AB840" t="str">
        <f>HYPERLINK("Melting_Curves/meltCurve_Q9BWP8_8_COLEC11.pdf", "Melting_Curves/meltCurve_Q9BWP8_8_COLEC11.pdf")</f>
        <v>Melting_Curves/meltCurve_Q9BWP8_8_COLEC11.pdf</v>
      </c>
    </row>
    <row r="841" spans="1:28" x14ac:dyDescent="0.25">
      <c r="A841" t="s">
        <v>845</v>
      </c>
      <c r="B841">
        <v>0.92982721775210697</v>
      </c>
      <c r="C841">
        <v>0.645695237747688</v>
      </c>
      <c r="D841">
        <v>0.32398772393397002</v>
      </c>
      <c r="E841">
        <v>0.70056905503307898</v>
      </c>
      <c r="F841">
        <v>0.29623962089253603</v>
      </c>
      <c r="G841">
        <v>0.219428508690968</v>
      </c>
      <c r="H841">
        <v>3.8369666331387102E-2</v>
      </c>
      <c r="I841">
        <v>5.4798158236625899E-2</v>
      </c>
      <c r="J841">
        <v>6.9578065004761894E-2</v>
      </c>
      <c r="K841">
        <v>0.19113501588967899</v>
      </c>
      <c r="L841">
        <v>369.09752897833903</v>
      </c>
      <c r="M841">
        <v>7.7614829748303604</v>
      </c>
      <c r="N841">
        <v>47.555027091611699</v>
      </c>
      <c r="O841">
        <v>44.7075629107906</v>
      </c>
      <c r="P841">
        <v>-4.34563347902878E-2</v>
      </c>
      <c r="Q841">
        <v>0</v>
      </c>
      <c r="R841">
        <v>0.774564551043881</v>
      </c>
      <c r="S841" t="s">
        <v>1729</v>
      </c>
      <c r="T841" t="s">
        <v>1774</v>
      </c>
      <c r="U841" t="s">
        <v>1774</v>
      </c>
      <c r="V841" t="s">
        <v>1774</v>
      </c>
      <c r="W841" t="s">
        <v>2611</v>
      </c>
      <c r="X841">
        <v>1</v>
      </c>
      <c r="Y841" t="s">
        <v>3407</v>
      </c>
      <c r="Z841" t="s">
        <v>4291</v>
      </c>
      <c r="AA841">
        <v>0.33052690193410977</v>
      </c>
      <c r="AB841" t="str">
        <f>HYPERLINK("Melting_Curves/meltCurve_Q9BXP2_2_SLC12A9.pdf", "Melting_Curves/meltCurve_Q9BXP2_2_SLC12A9.pdf")</f>
        <v>Melting_Curves/meltCurve_Q9BXP2_2_SLC12A9.pdf</v>
      </c>
    </row>
    <row r="842" spans="1:28" x14ac:dyDescent="0.25">
      <c r="A842" t="s">
        <v>846</v>
      </c>
      <c r="B842">
        <v>0.92982721775210697</v>
      </c>
      <c r="C842">
        <v>2.1906408315139001</v>
      </c>
      <c r="D842">
        <v>1.98082783376623</v>
      </c>
      <c r="E842">
        <v>7.7225160708910296</v>
      </c>
      <c r="F842">
        <v>5.5796396906283103</v>
      </c>
      <c r="G842">
        <v>4.6030577788773703</v>
      </c>
      <c r="H842">
        <v>1.1351437176816599</v>
      </c>
      <c r="I842">
        <v>1.8066616326162099</v>
      </c>
      <c r="J842">
        <v>1.40666415924748</v>
      </c>
      <c r="K842">
        <v>3.7961983367382701</v>
      </c>
      <c r="L842">
        <v>1.0000000000000001E-5</v>
      </c>
      <c r="M842">
        <v>75.277890924030999</v>
      </c>
      <c r="Q842">
        <v>1.5</v>
      </c>
      <c r="R842">
        <v>-0.573978867050283</v>
      </c>
      <c r="S842" t="s">
        <v>1730</v>
      </c>
      <c r="T842" t="s">
        <v>1774</v>
      </c>
      <c r="U842" t="s">
        <v>1774</v>
      </c>
      <c r="V842" t="s">
        <v>1774</v>
      </c>
      <c r="W842" t="s">
        <v>2612</v>
      </c>
      <c r="X842">
        <v>4</v>
      </c>
      <c r="Y842" t="s">
        <v>3408</v>
      </c>
      <c r="Z842" t="s">
        <v>4292</v>
      </c>
      <c r="AA842">
        <v>1.5</v>
      </c>
      <c r="AB842" t="str">
        <f>HYPERLINK("Melting_Curves/meltCurve_Q9BYE9_CDHR2.pdf", "Melting_Curves/meltCurve_Q9BYE9_CDHR2.pdf")</f>
        <v>Melting_Curves/meltCurve_Q9BYE9_CDHR2.pdf</v>
      </c>
    </row>
    <row r="843" spans="1:28" x14ac:dyDescent="0.25">
      <c r="A843" t="s">
        <v>847</v>
      </c>
      <c r="B843">
        <v>0.92982721775210697</v>
      </c>
      <c r="C843">
        <v>0.94400845356588103</v>
      </c>
      <c r="D843">
        <v>0.81494222951312101</v>
      </c>
      <c r="E843">
        <v>2.06018094340368</v>
      </c>
      <c r="F843">
        <v>1.4082743194327201</v>
      </c>
      <c r="G843">
        <v>1.09910112445083</v>
      </c>
      <c r="H843">
        <v>0.256479951656301</v>
      </c>
      <c r="I843">
        <v>0.43083877519181002</v>
      </c>
      <c r="J843">
        <v>0.30697249466398602</v>
      </c>
      <c r="K843">
        <v>0.81412175590400304</v>
      </c>
      <c r="L843">
        <v>8820.7974698436992</v>
      </c>
      <c r="M843">
        <v>149.98246107320099</v>
      </c>
      <c r="N843">
        <v>59.745048525164698</v>
      </c>
      <c r="O843">
        <v>58.801738400883799</v>
      </c>
      <c r="P843">
        <v>-0.349487363453796</v>
      </c>
      <c r="Q843">
        <v>0.45192353499806098</v>
      </c>
      <c r="R843">
        <v>0.41986987734093201</v>
      </c>
      <c r="S843" t="s">
        <v>1731</v>
      </c>
      <c r="T843" t="s">
        <v>1774</v>
      </c>
      <c r="U843" t="s">
        <v>1774</v>
      </c>
      <c r="V843" t="s">
        <v>1774</v>
      </c>
      <c r="W843" t="s">
        <v>2613</v>
      </c>
      <c r="X843">
        <v>1</v>
      </c>
      <c r="Y843" t="s">
        <v>3409</v>
      </c>
      <c r="Z843" t="s">
        <v>4293</v>
      </c>
      <c r="AA843">
        <v>0.79576478165232634</v>
      </c>
      <c r="AB843" t="str">
        <f>HYPERLINK("Melting_Curves/meltCurve_Q9BYJ0_FGFBP2.pdf", "Melting_Curves/meltCurve_Q9BYJ0_FGFBP2.pdf")</f>
        <v>Melting_Curves/meltCurve_Q9BYJ0_FGFBP2.pdf</v>
      </c>
    </row>
    <row r="844" spans="1:28" x14ac:dyDescent="0.25">
      <c r="A844" t="s">
        <v>848</v>
      </c>
      <c r="B844">
        <v>0.92982721775210697</v>
      </c>
      <c r="C844">
        <v>1.3474861333199899</v>
      </c>
      <c r="D844">
        <v>1.04238482930416</v>
      </c>
      <c r="E844">
        <v>3.0768044071942899</v>
      </c>
      <c r="F844">
        <v>2.2954576924075898</v>
      </c>
      <c r="G844">
        <v>1.59919762747376</v>
      </c>
      <c r="H844">
        <v>0.36665305210481902</v>
      </c>
      <c r="I844">
        <v>0.57742312782480099</v>
      </c>
      <c r="J844">
        <v>0.51938354294794598</v>
      </c>
      <c r="K844">
        <v>1.20589641788644</v>
      </c>
      <c r="L844">
        <v>2054.4293980709199</v>
      </c>
      <c r="M844">
        <v>34.4664564099077</v>
      </c>
      <c r="O844">
        <v>59.407045211135099</v>
      </c>
      <c r="P844">
        <v>-3.6696487062490797E-2</v>
      </c>
      <c r="Q844">
        <v>0.746997873713939</v>
      </c>
      <c r="R844">
        <v>-9.2755367972723796E-2</v>
      </c>
      <c r="S844" t="s">
        <v>1732</v>
      </c>
      <c r="T844" t="s">
        <v>1774</v>
      </c>
      <c r="U844" t="s">
        <v>1774</v>
      </c>
      <c r="V844" t="s">
        <v>1774</v>
      </c>
      <c r="W844" t="s">
        <v>2614</v>
      </c>
      <c r="X844">
        <v>1</v>
      </c>
      <c r="Y844" t="s">
        <v>3410</v>
      </c>
      <c r="Z844" t="s">
        <v>4294</v>
      </c>
      <c r="AA844">
        <v>0.91362798227828079</v>
      </c>
      <c r="AB844" t="str">
        <f>HYPERLINK("Melting_Curves/meltCurve_Q9H497_3_TOR3A.pdf", "Melting_Curves/meltCurve_Q9H497_3_TOR3A.pdf")</f>
        <v>Melting_Curves/meltCurve_Q9H497_3_TOR3A.pdf</v>
      </c>
    </row>
    <row r="845" spans="1:28" x14ac:dyDescent="0.25">
      <c r="A845" t="s">
        <v>849</v>
      </c>
      <c r="B845">
        <v>0.92982721775210697</v>
      </c>
      <c r="C845">
        <v>1.8083895552090301</v>
      </c>
      <c r="D845">
        <v>1.51042334708017</v>
      </c>
      <c r="E845">
        <v>5.0940941364069801</v>
      </c>
      <c r="F845">
        <v>3.63414088313663</v>
      </c>
      <c r="G845">
        <v>2.9062908956113702</v>
      </c>
      <c r="H845">
        <v>1.44258272228005</v>
      </c>
      <c r="I845">
        <v>2.5194708120577798</v>
      </c>
      <c r="J845">
        <v>1.87456857347155</v>
      </c>
      <c r="K845">
        <v>5.2146143063204899</v>
      </c>
      <c r="S845" t="s">
        <v>1733</v>
      </c>
      <c r="T845" t="s">
        <v>1774</v>
      </c>
      <c r="U845" t="s">
        <v>1775</v>
      </c>
      <c r="V845" t="s">
        <v>1774</v>
      </c>
      <c r="W845" t="s">
        <v>2615</v>
      </c>
      <c r="X845">
        <v>6</v>
      </c>
      <c r="Y845" t="s">
        <v>3411</v>
      </c>
      <c r="Z845" t="s">
        <v>4295</v>
      </c>
      <c r="AB845" t="str">
        <f>HYPERLINK("Melting_Curves/meltCurve_Q9H4M9_EHD1.pdf", "Melting_Curves/meltCurve_Q9H4M9_EHD1.pdf")</f>
        <v>Melting_Curves/meltCurve_Q9H4M9_EHD1.pdf</v>
      </c>
    </row>
    <row r="846" spans="1:28" x14ac:dyDescent="0.25">
      <c r="A846" t="s">
        <v>850</v>
      </c>
      <c r="B846">
        <v>0.92982721775210697</v>
      </c>
      <c r="C846">
        <v>1.2384496311223601</v>
      </c>
      <c r="D846">
        <v>0.86699786391051603</v>
      </c>
      <c r="E846">
        <v>3.2300837355286398</v>
      </c>
      <c r="F846">
        <v>2.0570887721722402</v>
      </c>
      <c r="G846">
        <v>1.5588709168711199</v>
      </c>
      <c r="H846">
        <v>0.445219232749344</v>
      </c>
      <c r="I846">
        <v>0.71190169843513995</v>
      </c>
      <c r="J846">
        <v>0.54582430934850301</v>
      </c>
      <c r="K846">
        <v>1.44223435440585</v>
      </c>
      <c r="L846">
        <v>15000</v>
      </c>
      <c r="M846">
        <v>216.27972428857399</v>
      </c>
      <c r="O846">
        <v>69.348683189714606</v>
      </c>
      <c r="P846">
        <v>0.38984099163256197</v>
      </c>
      <c r="Q846">
        <v>1.5</v>
      </c>
      <c r="R846">
        <v>-0.11332112041924999</v>
      </c>
      <c r="S846" t="s">
        <v>1734</v>
      </c>
      <c r="T846" t="s">
        <v>1774</v>
      </c>
      <c r="U846" t="s">
        <v>1774</v>
      </c>
      <c r="V846" t="s">
        <v>1774</v>
      </c>
      <c r="W846" t="s">
        <v>2616</v>
      </c>
      <c r="X846">
        <v>1</v>
      </c>
      <c r="Y846" t="s">
        <v>3412</v>
      </c>
      <c r="Z846" t="s">
        <v>4296</v>
      </c>
      <c r="AA846">
        <v>1.0113766093673191</v>
      </c>
      <c r="AB846" t="str">
        <f>HYPERLINK("Melting_Curves/meltCurve_Q9H6X2_3_ANTXR1.pdf", "Melting_Curves/meltCurve_Q9H6X2_3_ANTXR1.pdf")</f>
        <v>Melting_Curves/meltCurve_Q9H6X2_3_ANTXR1.pdf</v>
      </c>
    </row>
    <row r="847" spans="1:28" x14ac:dyDescent="0.25">
      <c r="A847" t="s">
        <v>851</v>
      </c>
      <c r="B847">
        <v>0.92982721775210697</v>
      </c>
      <c r="C847">
        <v>1.0791708885732501</v>
      </c>
      <c r="D847">
        <v>0.82041283117101504</v>
      </c>
      <c r="E847">
        <v>2.5728789437209199</v>
      </c>
      <c r="F847">
        <v>1.55856863896445</v>
      </c>
      <c r="G847">
        <v>1.3315082305979999</v>
      </c>
      <c r="H847">
        <v>0.33967977569202001</v>
      </c>
      <c r="I847">
        <v>0.55328529743201205</v>
      </c>
      <c r="J847">
        <v>0.43789681168723299</v>
      </c>
      <c r="K847">
        <v>1.11659752125289</v>
      </c>
      <c r="L847">
        <v>3386.9369022197902</v>
      </c>
      <c r="M847">
        <v>57.399499316995602</v>
      </c>
      <c r="O847">
        <v>58.934903304525399</v>
      </c>
      <c r="P847">
        <v>-9.1483591070665796E-2</v>
      </c>
      <c r="Q847">
        <v>0.62427736319377303</v>
      </c>
      <c r="R847">
        <v>0.125687239770259</v>
      </c>
      <c r="S847" t="s">
        <v>1735</v>
      </c>
      <c r="T847" t="s">
        <v>1774</v>
      </c>
      <c r="U847" t="s">
        <v>1774</v>
      </c>
      <c r="V847" t="s">
        <v>1774</v>
      </c>
      <c r="W847" t="s">
        <v>2617</v>
      </c>
      <c r="X847">
        <v>1</v>
      </c>
      <c r="Y847" t="s">
        <v>3413</v>
      </c>
      <c r="Z847" t="s">
        <v>4297</v>
      </c>
      <c r="AA847">
        <v>0.86305372859959284</v>
      </c>
      <c r="AB847" t="str">
        <f>HYPERLINK("Melting_Curves/meltCurve_Q9H8L6_MMRN2.pdf", "Melting_Curves/meltCurve_Q9H8L6_MMRN2.pdf")</f>
        <v>Melting_Curves/meltCurve_Q9H8L6_MMRN2.pdf</v>
      </c>
    </row>
    <row r="848" spans="1:28" x14ac:dyDescent="0.25">
      <c r="A848" t="s">
        <v>852</v>
      </c>
      <c r="B848">
        <v>0.92982721775210697</v>
      </c>
      <c r="C848">
        <v>2.7553090118904602</v>
      </c>
      <c r="D848">
        <v>2.3664380201625601</v>
      </c>
      <c r="E848">
        <v>10.973877689605599</v>
      </c>
      <c r="F848">
        <v>9.817494371794</v>
      </c>
      <c r="G848">
        <v>9.5967768313711694</v>
      </c>
      <c r="H848">
        <v>3.39419787110588</v>
      </c>
      <c r="I848">
        <v>5.6614641802916399</v>
      </c>
      <c r="J848">
        <v>4.1089198696890898</v>
      </c>
      <c r="K848">
        <v>10.8560837652982</v>
      </c>
      <c r="S848" t="s">
        <v>1736</v>
      </c>
      <c r="T848" t="s">
        <v>1774</v>
      </c>
      <c r="U848" t="s">
        <v>1775</v>
      </c>
      <c r="V848" t="s">
        <v>1774</v>
      </c>
      <c r="W848" t="s">
        <v>2618</v>
      </c>
      <c r="X848">
        <v>1</v>
      </c>
      <c r="Y848" t="s">
        <v>3414</v>
      </c>
      <c r="Z848" t="s">
        <v>4298</v>
      </c>
      <c r="AB848" t="str">
        <f>HYPERLINK("Melting_Curves/meltCurve_Q9H8S9_MOB1A.pdf", "Melting_Curves/meltCurve_Q9H8S9_MOB1A.pdf")</f>
        <v>Melting_Curves/meltCurve_Q9H8S9_MOB1A.pdf</v>
      </c>
    </row>
    <row r="849" spans="1:28" x14ac:dyDescent="0.25">
      <c r="A849" t="s">
        <v>853</v>
      </c>
      <c r="B849">
        <v>0.92982721775210697</v>
      </c>
      <c r="C849">
        <v>1.7823382112236099</v>
      </c>
      <c r="D849">
        <v>1.48716965292759</v>
      </c>
      <c r="E849">
        <v>5.2819478017124801</v>
      </c>
      <c r="F849">
        <v>3.5343227830302202</v>
      </c>
      <c r="G849">
        <v>2.3732069076691502</v>
      </c>
      <c r="H849">
        <v>2.7354184258242702</v>
      </c>
      <c r="I849">
        <v>4.9985785881308002</v>
      </c>
      <c r="J849">
        <v>3.8331289993001199</v>
      </c>
      <c r="K849">
        <v>10.9081378846815</v>
      </c>
      <c r="L849">
        <v>10322.4711121822</v>
      </c>
      <c r="M849">
        <v>250</v>
      </c>
      <c r="O849">
        <v>41.287242325610599</v>
      </c>
      <c r="P849">
        <v>0.75689240535747404</v>
      </c>
      <c r="Q849">
        <v>1.5</v>
      </c>
      <c r="R849">
        <v>-0.69224231163982597</v>
      </c>
      <c r="S849" t="s">
        <v>1737</v>
      </c>
      <c r="T849" t="s">
        <v>1774</v>
      </c>
      <c r="U849" t="s">
        <v>1774</v>
      </c>
      <c r="V849" t="s">
        <v>1774</v>
      </c>
      <c r="W849" t="s">
        <v>2619</v>
      </c>
      <c r="X849">
        <v>1</v>
      </c>
      <c r="Y849" t="s">
        <v>3415</v>
      </c>
      <c r="Z849" t="s">
        <v>4299</v>
      </c>
      <c r="AA849">
        <v>1.478464885968662</v>
      </c>
      <c r="AB849" t="str">
        <f>HYPERLINK("Melting_Curves/meltCurve_Q9H939_PSTPIP2.pdf", "Melting_Curves/meltCurve_Q9H939_PSTPIP2.pdf")</f>
        <v>Melting_Curves/meltCurve_Q9H939_PSTPIP2.pdf</v>
      </c>
    </row>
    <row r="850" spans="1:28" x14ac:dyDescent="0.25">
      <c r="A850" t="s">
        <v>854</v>
      </c>
      <c r="B850">
        <v>0.92982721775210697</v>
      </c>
      <c r="C850">
        <v>2.44488375682162</v>
      </c>
      <c r="D850">
        <v>2.2083238296801802</v>
      </c>
      <c r="E850">
        <v>6.8295615889757801</v>
      </c>
      <c r="F850">
        <v>4.7634604880343598</v>
      </c>
      <c r="G850">
        <v>3.5572855227187601</v>
      </c>
      <c r="H850">
        <v>1.5566613558821001</v>
      </c>
      <c r="I850">
        <v>2.8229449041180201</v>
      </c>
      <c r="J850">
        <v>2.0381882045709401</v>
      </c>
      <c r="K850">
        <v>5.5128113961572298</v>
      </c>
      <c r="L850">
        <v>1008.04652242998</v>
      </c>
      <c r="M850">
        <v>39.963581179960002</v>
      </c>
      <c r="Q850">
        <v>1.5</v>
      </c>
      <c r="R850">
        <v>-0.97655346343939897</v>
      </c>
      <c r="S850" t="s">
        <v>1738</v>
      </c>
      <c r="T850" t="s">
        <v>1774</v>
      </c>
      <c r="U850" t="s">
        <v>1774</v>
      </c>
      <c r="V850" t="s">
        <v>1774</v>
      </c>
      <c r="W850" t="s">
        <v>2620</v>
      </c>
      <c r="X850">
        <v>3</v>
      </c>
      <c r="Y850" t="s">
        <v>3416</v>
      </c>
      <c r="Z850" t="s">
        <v>4300</v>
      </c>
      <c r="AA850">
        <v>1.4999999888074289</v>
      </c>
      <c r="AB850" t="str">
        <f>HYPERLINK("Melting_Curves/meltCurve_Q9HAV0_GNB4.pdf", "Melting_Curves/meltCurve_Q9HAV0_GNB4.pdf")</f>
        <v>Melting_Curves/meltCurve_Q9HAV0_GNB4.pdf</v>
      </c>
    </row>
    <row r="851" spans="1:28" x14ac:dyDescent="0.25">
      <c r="A851" t="s">
        <v>855</v>
      </c>
      <c r="B851">
        <v>0.92982721775210697</v>
      </c>
      <c r="C851">
        <v>1.7740206461324199</v>
      </c>
      <c r="D851">
        <v>1.456429370485</v>
      </c>
      <c r="E851">
        <v>5.5636729383950696</v>
      </c>
      <c r="F851">
        <v>3.4741875222893799</v>
      </c>
      <c r="G851">
        <v>3.0823400052184602</v>
      </c>
      <c r="H851">
        <v>1.9385089553044801</v>
      </c>
      <c r="I851">
        <v>3.46057850046338</v>
      </c>
      <c r="J851">
        <v>2.4887127530819702</v>
      </c>
      <c r="K851">
        <v>6.4854988379119396</v>
      </c>
      <c r="L851">
        <v>10322.960096696999</v>
      </c>
      <c r="M851">
        <v>250</v>
      </c>
      <c r="O851">
        <v>41.289180963939202</v>
      </c>
      <c r="P851">
        <v>0.75685655038722499</v>
      </c>
      <c r="Q851">
        <v>1.5</v>
      </c>
      <c r="R851">
        <v>-0.84318751879682097</v>
      </c>
      <c r="S851" t="s">
        <v>1739</v>
      </c>
      <c r="T851" t="s">
        <v>1774</v>
      </c>
      <c r="U851" t="s">
        <v>1774</v>
      </c>
      <c r="V851" t="s">
        <v>1774</v>
      </c>
      <c r="W851" t="s">
        <v>2621</v>
      </c>
      <c r="X851">
        <v>5</v>
      </c>
      <c r="Y851" t="s">
        <v>3417</v>
      </c>
      <c r="Z851" t="s">
        <v>4301</v>
      </c>
      <c r="AA851">
        <v>1.478432295142099</v>
      </c>
      <c r="AB851" t="str">
        <f>HYPERLINK("Melting_Curves/meltCurve_Q9HBI1_3_PARVB.pdf", "Melting_Curves/meltCurve_Q9HBI1_3_PARVB.pdf")</f>
        <v>Melting_Curves/meltCurve_Q9HBI1_3_PARVB.pdf</v>
      </c>
    </row>
    <row r="852" spans="1:28" x14ac:dyDescent="0.25">
      <c r="A852" t="s">
        <v>856</v>
      </c>
      <c r="B852">
        <v>0.92982721775210697</v>
      </c>
      <c r="C852">
        <v>0.66602322159489602</v>
      </c>
      <c r="D852">
        <v>0.44825522596276901</v>
      </c>
      <c r="E852">
        <v>0.92175563204094901</v>
      </c>
      <c r="F852">
        <v>0.66176806535405297</v>
      </c>
      <c r="G852">
        <v>0.81737561340292497</v>
      </c>
      <c r="H852">
        <v>0.24496529675925699</v>
      </c>
      <c r="I852">
        <v>0.33395332515627102</v>
      </c>
      <c r="J852">
        <v>0.28149767482389398</v>
      </c>
      <c r="K852">
        <v>0.785821061225356</v>
      </c>
      <c r="L852">
        <v>205.96772721703201</v>
      </c>
      <c r="M852">
        <v>4.1099774993767504</v>
      </c>
      <c r="N852">
        <v>64.226096573236006</v>
      </c>
      <c r="O852">
        <v>41.490936659442198</v>
      </c>
      <c r="P852">
        <v>-1.76059216562112E-2</v>
      </c>
      <c r="Q852">
        <v>0.29733647720873002</v>
      </c>
      <c r="R852">
        <v>0.22310331832821101</v>
      </c>
      <c r="S852" t="s">
        <v>1740</v>
      </c>
      <c r="T852" t="s">
        <v>1774</v>
      </c>
      <c r="U852" t="s">
        <v>1774</v>
      </c>
      <c r="V852" t="s">
        <v>1774</v>
      </c>
      <c r="W852" t="s">
        <v>2622</v>
      </c>
      <c r="X852">
        <v>2</v>
      </c>
      <c r="Y852" t="s">
        <v>3418</v>
      </c>
      <c r="Z852" t="s">
        <v>4302</v>
      </c>
      <c r="AA852">
        <v>0.60476033705050936</v>
      </c>
      <c r="AB852" t="str">
        <f>HYPERLINK("Melting_Curves/meltCurve_Q9HBR0_SLC38A10.pdf", "Melting_Curves/meltCurve_Q9HBR0_SLC38A10.pdf")</f>
        <v>Melting_Curves/meltCurve_Q9HBR0_SLC38A10.pdf</v>
      </c>
    </row>
    <row r="853" spans="1:28" x14ac:dyDescent="0.25">
      <c r="A853" t="s">
        <v>857</v>
      </c>
      <c r="B853">
        <v>0.92982721775210697</v>
      </c>
      <c r="C853">
        <v>1.6065626777895401</v>
      </c>
      <c r="D853">
        <v>1.51618671855363</v>
      </c>
      <c r="E853">
        <v>4.1278710071804401</v>
      </c>
      <c r="F853">
        <v>2.8991791844957802</v>
      </c>
      <c r="G853">
        <v>2.2404613188273301</v>
      </c>
      <c r="H853">
        <v>0.57595518778906296</v>
      </c>
      <c r="I853">
        <v>0.97258066410269495</v>
      </c>
      <c r="J853">
        <v>0.853878241291121</v>
      </c>
      <c r="K853">
        <v>2.2987029759846398</v>
      </c>
      <c r="L853">
        <v>10342.618555782199</v>
      </c>
      <c r="M853">
        <v>250</v>
      </c>
      <c r="O853">
        <v>41.367826833028197</v>
      </c>
      <c r="P853">
        <v>0.75541797729415805</v>
      </c>
      <c r="Q853">
        <v>1.5</v>
      </c>
      <c r="R853">
        <v>-5.3762078057587599E-2</v>
      </c>
      <c r="S853" t="s">
        <v>1741</v>
      </c>
      <c r="T853" t="s">
        <v>1774</v>
      </c>
      <c r="U853" t="s">
        <v>1774</v>
      </c>
      <c r="V853" t="s">
        <v>1774</v>
      </c>
      <c r="W853" t="s">
        <v>2623</v>
      </c>
      <c r="X853">
        <v>1</v>
      </c>
      <c r="Y853" t="s">
        <v>3419</v>
      </c>
      <c r="Z853" t="s">
        <v>4303</v>
      </c>
      <c r="AA853">
        <v>1.4771219731172249</v>
      </c>
      <c r="AB853" t="str">
        <f>HYPERLINK("Melting_Curves/meltCurve_Q9HCU0_CD248.pdf", "Melting_Curves/meltCurve_Q9HCU0_CD248.pdf")</f>
        <v>Melting_Curves/meltCurve_Q9HCU0_CD248.pdf</v>
      </c>
    </row>
    <row r="854" spans="1:28" x14ac:dyDescent="0.25">
      <c r="A854" t="s">
        <v>858</v>
      </c>
      <c r="B854">
        <v>0.92982721775210697</v>
      </c>
      <c r="C854">
        <v>2.1775696646164402</v>
      </c>
      <c r="D854">
        <v>1.9285636058335101</v>
      </c>
      <c r="E854">
        <v>6.5852617485921998</v>
      </c>
      <c r="F854">
        <v>4.3455190626431204</v>
      </c>
      <c r="G854">
        <v>3.46405525948366</v>
      </c>
      <c r="H854">
        <v>0.76261977674508397</v>
      </c>
      <c r="I854">
        <v>1.3164624908308</v>
      </c>
      <c r="J854">
        <v>1.0481065133752501</v>
      </c>
      <c r="K854">
        <v>2.9609644364848098</v>
      </c>
      <c r="L854">
        <v>1.0000000000000001E-5</v>
      </c>
      <c r="M854">
        <v>28.230370273657599</v>
      </c>
      <c r="Q854">
        <v>1.5</v>
      </c>
      <c r="R854">
        <v>-0.361200885554118</v>
      </c>
      <c r="S854" t="s">
        <v>1742</v>
      </c>
      <c r="T854" t="s">
        <v>1774</v>
      </c>
      <c r="U854" t="s">
        <v>1774</v>
      </c>
      <c r="V854" t="s">
        <v>1774</v>
      </c>
      <c r="W854" t="s">
        <v>2624</v>
      </c>
      <c r="X854">
        <v>5</v>
      </c>
      <c r="Y854" t="s">
        <v>3420</v>
      </c>
      <c r="Z854" t="s">
        <v>4304</v>
      </c>
      <c r="AA854">
        <v>1.4999999999997251</v>
      </c>
      <c r="AB854" t="str">
        <f>HYPERLINK("Melting_Curves/meltCurve_Q9NPH3_2_IL1RAP.pdf", "Melting_Curves/meltCurve_Q9NPH3_2_IL1RAP.pdf")</f>
        <v>Melting_Curves/meltCurve_Q9NPH3_2_IL1RAP.pdf</v>
      </c>
    </row>
    <row r="855" spans="1:28" x14ac:dyDescent="0.25">
      <c r="A855" t="s">
        <v>859</v>
      </c>
      <c r="B855">
        <v>0.92982721775210697</v>
      </c>
      <c r="C855">
        <v>2.1943328668725002</v>
      </c>
      <c r="D855">
        <v>1.87124781297594</v>
      </c>
      <c r="E855">
        <v>9.1373289241671802</v>
      </c>
      <c r="F855">
        <v>4.9975618603983598</v>
      </c>
      <c r="G855">
        <v>5.0321795060094203</v>
      </c>
      <c r="H855">
        <v>1.0790624962695301</v>
      </c>
      <c r="I855">
        <v>1.7712679216973699</v>
      </c>
      <c r="J855">
        <v>1.53694579063104</v>
      </c>
      <c r="K855">
        <v>3.71787955570746</v>
      </c>
      <c r="L855">
        <v>1.0000000000000001E-5</v>
      </c>
      <c r="M855">
        <v>66.781400477692799</v>
      </c>
      <c r="Q855">
        <v>1.5</v>
      </c>
      <c r="R855">
        <v>-0.50250417816221704</v>
      </c>
      <c r="S855" t="s">
        <v>1743</v>
      </c>
      <c r="T855" t="s">
        <v>1774</v>
      </c>
      <c r="U855" t="s">
        <v>1774</v>
      </c>
      <c r="V855" t="s">
        <v>1774</v>
      </c>
      <c r="W855" t="s">
        <v>2625</v>
      </c>
      <c r="X855">
        <v>1</v>
      </c>
      <c r="Y855" t="s">
        <v>3421</v>
      </c>
      <c r="Z855" t="s">
        <v>4305</v>
      </c>
      <c r="AA855">
        <v>1.5</v>
      </c>
      <c r="AB855" t="str">
        <f>HYPERLINK("Melting_Curves/meltCurve_Q9NPY3_CD93.pdf", "Melting_Curves/meltCurve_Q9NPY3_CD93.pdf")</f>
        <v>Melting_Curves/meltCurve_Q9NPY3_CD93.pdf</v>
      </c>
    </row>
    <row r="856" spans="1:28" x14ac:dyDescent="0.25">
      <c r="A856" t="s">
        <v>860</v>
      </c>
      <c r="B856">
        <v>0.92982721775210697</v>
      </c>
      <c r="C856">
        <v>3.23469357319693</v>
      </c>
      <c r="D856">
        <v>2.8702318248435401</v>
      </c>
      <c r="E856">
        <v>10.5954375136136</v>
      </c>
      <c r="F856">
        <v>6.71098265440079</v>
      </c>
      <c r="G856">
        <v>6.4825637733735499</v>
      </c>
      <c r="H856">
        <v>2.2684281899358001</v>
      </c>
      <c r="I856">
        <v>4.03428747138015</v>
      </c>
      <c r="J856">
        <v>2.9787554338862101</v>
      </c>
      <c r="K856">
        <v>8.1472622294153894</v>
      </c>
      <c r="L856">
        <v>1.0000000000000001E-5</v>
      </c>
      <c r="M856">
        <v>21.643894558373901</v>
      </c>
      <c r="Q856">
        <v>1.5</v>
      </c>
      <c r="R856">
        <v>-1.3365116905660299</v>
      </c>
      <c r="S856" t="s">
        <v>1744</v>
      </c>
      <c r="T856" t="s">
        <v>1774</v>
      </c>
      <c r="U856" t="s">
        <v>1774</v>
      </c>
      <c r="V856" t="s">
        <v>1774</v>
      </c>
      <c r="W856" t="s">
        <v>2626</v>
      </c>
      <c r="X856">
        <v>10</v>
      </c>
      <c r="Y856" t="s">
        <v>3422</v>
      </c>
      <c r="Z856" t="s">
        <v>4306</v>
      </c>
      <c r="AA856">
        <v>1.499999999800866</v>
      </c>
      <c r="AB856" t="str">
        <f>HYPERLINK("Melting_Curves/meltCurve_Q9NQ79_2_CRTAC1.pdf", "Melting_Curves/meltCurve_Q9NQ79_2_CRTAC1.pdf")</f>
        <v>Melting_Curves/meltCurve_Q9NQ79_2_CRTAC1.pdf</v>
      </c>
    </row>
    <row r="857" spans="1:28" x14ac:dyDescent="0.25">
      <c r="A857" t="s">
        <v>861</v>
      </c>
      <c r="B857">
        <v>0.92982721775210697</v>
      </c>
      <c r="C857">
        <v>1.4533809007298</v>
      </c>
      <c r="D857">
        <v>1.2859722387891901</v>
      </c>
      <c r="E857">
        <v>6.2096821643717597</v>
      </c>
      <c r="F857">
        <v>4.2686242532269398</v>
      </c>
      <c r="G857">
        <v>4.4637554415627498</v>
      </c>
      <c r="H857">
        <v>1.3972749248638801</v>
      </c>
      <c r="I857">
        <v>2.64559962040369</v>
      </c>
      <c r="J857">
        <v>1.77076361075141</v>
      </c>
      <c r="K857">
        <v>4.4098078982514597</v>
      </c>
      <c r="L857">
        <v>10627.4169050903</v>
      </c>
      <c r="M857">
        <v>250</v>
      </c>
      <c r="O857">
        <v>42.506956628123802</v>
      </c>
      <c r="P857">
        <v>0.73517394238121503</v>
      </c>
      <c r="Q857">
        <v>1.5</v>
      </c>
      <c r="R857">
        <v>-0.63301731664099503</v>
      </c>
      <c r="S857" t="s">
        <v>1745</v>
      </c>
      <c r="T857" t="s">
        <v>1774</v>
      </c>
      <c r="U857" t="s">
        <v>1774</v>
      </c>
      <c r="V857" t="s">
        <v>1774</v>
      </c>
      <c r="W857" t="s">
        <v>2627</v>
      </c>
      <c r="X857">
        <v>1</v>
      </c>
      <c r="Y857" t="s">
        <v>3423</v>
      </c>
      <c r="Z857" t="s">
        <v>4307</v>
      </c>
      <c r="AA857">
        <v>1.458134904040888</v>
      </c>
      <c r="AB857" t="str">
        <f>HYPERLINK("Melting_Curves/meltCurve_Q9NW21_FAM49B.pdf", "Melting_Curves/meltCurve_Q9NW21_FAM49B.pdf")</f>
        <v>Melting_Curves/meltCurve_Q9NW21_FAM49B.pdf</v>
      </c>
    </row>
    <row r="858" spans="1:28" x14ac:dyDescent="0.25">
      <c r="A858" t="s">
        <v>862</v>
      </c>
      <c r="B858">
        <v>0.92982721775210697</v>
      </c>
      <c r="C858">
        <v>1.4456998517050501</v>
      </c>
      <c r="D858">
        <v>1.18512755107739</v>
      </c>
      <c r="E858">
        <v>5.8505651206224698</v>
      </c>
      <c r="F858">
        <v>3.4990001397946799</v>
      </c>
      <c r="G858">
        <v>3.1519991087802399</v>
      </c>
      <c r="H858">
        <v>0.86194650053578703</v>
      </c>
      <c r="I858">
        <v>1.4204054550724901</v>
      </c>
      <c r="J858">
        <v>0.89668363176565502</v>
      </c>
      <c r="K858">
        <v>2.4395719163077501</v>
      </c>
      <c r="S858" t="s">
        <v>1746</v>
      </c>
      <c r="T858" t="s">
        <v>1774</v>
      </c>
      <c r="U858" t="s">
        <v>1775</v>
      </c>
      <c r="V858" t="s">
        <v>1774</v>
      </c>
      <c r="W858" t="s">
        <v>2628</v>
      </c>
      <c r="X858">
        <v>1</v>
      </c>
      <c r="Y858" t="s">
        <v>3424</v>
      </c>
      <c r="Z858" t="s">
        <v>4308</v>
      </c>
      <c r="AB858" t="str">
        <f>HYPERLINK("Melting_Curves/meltCurve_Q9NX62_IMPAD1.pdf", "Melting_Curves/meltCurve_Q9NX62_IMPAD1.pdf")</f>
        <v>Melting_Curves/meltCurve_Q9NX62_IMPAD1.pdf</v>
      </c>
    </row>
    <row r="859" spans="1:28" x14ac:dyDescent="0.25">
      <c r="A859" t="s">
        <v>863</v>
      </c>
      <c r="B859">
        <v>0.92982721775210697</v>
      </c>
      <c r="C859">
        <v>2.3727397902859302</v>
      </c>
      <c r="D859">
        <v>2.0447445850401702</v>
      </c>
      <c r="E859">
        <v>5.89500108186167</v>
      </c>
      <c r="F859">
        <v>4.5379651025102401</v>
      </c>
      <c r="G859">
        <v>3.3617964241153899</v>
      </c>
      <c r="H859">
        <v>1.2632689393170999</v>
      </c>
      <c r="I859">
        <v>1.60135788361306</v>
      </c>
      <c r="J859">
        <v>1.20634812797432</v>
      </c>
      <c r="K859">
        <v>2.8857762587412199</v>
      </c>
      <c r="L859">
        <v>584.41129102896195</v>
      </c>
      <c r="M859">
        <v>58.696653971270898</v>
      </c>
      <c r="Q859">
        <v>1.5</v>
      </c>
      <c r="R859">
        <v>-0.53212117135930903</v>
      </c>
      <c r="S859" t="s">
        <v>1747</v>
      </c>
      <c r="T859" t="s">
        <v>1774</v>
      </c>
      <c r="U859" t="s">
        <v>1774</v>
      </c>
      <c r="V859" t="s">
        <v>1774</v>
      </c>
      <c r="W859" t="s">
        <v>2629</v>
      </c>
      <c r="X859">
        <v>1</v>
      </c>
      <c r="Y859" t="s">
        <v>3425</v>
      </c>
      <c r="Z859" t="s">
        <v>4309</v>
      </c>
      <c r="AA859">
        <v>1.5</v>
      </c>
      <c r="AB859" t="str">
        <f>HYPERLINK("Melting_Curves/meltCurve_Q9NY97_2_B3GNT2.pdf", "Melting_Curves/meltCurve_Q9NY97_2_B3GNT2.pdf")</f>
        <v>Melting_Curves/meltCurve_Q9NY97_2_B3GNT2.pdf</v>
      </c>
    </row>
    <row r="860" spans="1:28" x14ac:dyDescent="0.25">
      <c r="A860" t="s">
        <v>864</v>
      </c>
      <c r="B860">
        <v>0.92982721775210697</v>
      </c>
      <c r="C860">
        <v>1.7859924537043601</v>
      </c>
      <c r="D860">
        <v>1.45662656906609</v>
      </c>
      <c r="E860">
        <v>5.1781282418727601</v>
      </c>
      <c r="F860">
        <v>3.2856023283728999</v>
      </c>
      <c r="G860">
        <v>3.1165333585698298</v>
      </c>
      <c r="H860">
        <v>1.8558485828842399</v>
      </c>
      <c r="I860">
        <v>3.1041306839382998</v>
      </c>
      <c r="J860">
        <v>1.93959271200279</v>
      </c>
      <c r="K860">
        <v>6.0928457930092401</v>
      </c>
      <c r="L860">
        <v>10322.0970701307</v>
      </c>
      <c r="M860">
        <v>250</v>
      </c>
      <c r="O860">
        <v>41.285746569667197</v>
      </c>
      <c r="P860">
        <v>0.75691983288234599</v>
      </c>
      <c r="Q860">
        <v>1.5</v>
      </c>
      <c r="R860">
        <v>-0.74789196394940904</v>
      </c>
      <c r="S860" t="s">
        <v>1748</v>
      </c>
      <c r="T860" t="s">
        <v>1774</v>
      </c>
      <c r="U860" t="s">
        <v>1774</v>
      </c>
      <c r="V860" t="s">
        <v>1774</v>
      </c>
      <c r="W860" t="s">
        <v>2630</v>
      </c>
      <c r="X860">
        <v>2</v>
      </c>
      <c r="Y860" t="s">
        <v>3426</v>
      </c>
      <c r="Z860" t="s">
        <v>4310</v>
      </c>
      <c r="AA860">
        <v>1.4784898157959561</v>
      </c>
      <c r="AB860" t="str">
        <f>HYPERLINK("Melting_Curves/meltCurve_Q9NYU2_2_UGGT1.pdf", "Melting_Curves/meltCurve_Q9NYU2_2_UGGT1.pdf")</f>
        <v>Melting_Curves/meltCurve_Q9NYU2_2_UGGT1.pdf</v>
      </c>
    </row>
    <row r="861" spans="1:28" x14ac:dyDescent="0.25">
      <c r="A861" t="s">
        <v>865</v>
      </c>
      <c r="B861">
        <v>0.92982721775210697</v>
      </c>
      <c r="C861">
        <v>1.5994232111114399</v>
      </c>
      <c r="D861">
        <v>1.21947015658683</v>
      </c>
      <c r="E861">
        <v>4.32273687280611</v>
      </c>
      <c r="F861">
        <v>2.9574418571427898</v>
      </c>
      <c r="G861">
        <v>2.67715629796621</v>
      </c>
      <c r="H861">
        <v>1.18058655497737</v>
      </c>
      <c r="I861">
        <v>2.0619757600644499</v>
      </c>
      <c r="J861">
        <v>1.5375650273816399</v>
      </c>
      <c r="K861">
        <v>4.0188351613928797</v>
      </c>
      <c r="S861" t="s">
        <v>1749</v>
      </c>
      <c r="T861" t="s">
        <v>1774</v>
      </c>
      <c r="U861" t="s">
        <v>1775</v>
      </c>
      <c r="V861" t="s">
        <v>1774</v>
      </c>
      <c r="W861" t="s">
        <v>2631</v>
      </c>
      <c r="X861">
        <v>3</v>
      </c>
      <c r="Y861" t="s">
        <v>3427</v>
      </c>
      <c r="Z861" t="s">
        <v>4311</v>
      </c>
      <c r="AB861" t="str">
        <f>HYPERLINK("Melting_Curves/meltCurve_Q9NZ08_ERAP1.pdf", "Melting_Curves/meltCurve_Q9NZ08_ERAP1.pdf")</f>
        <v>Melting_Curves/meltCurve_Q9NZ08_ERAP1.pdf</v>
      </c>
    </row>
    <row r="862" spans="1:28" x14ac:dyDescent="0.25">
      <c r="A862" t="s">
        <v>866</v>
      </c>
      <c r="B862">
        <v>0.92982721775210697</v>
      </c>
      <c r="C862">
        <v>1.6795419806776</v>
      </c>
      <c r="D862">
        <v>1.29869559680359</v>
      </c>
      <c r="E862">
        <v>5.36610161165639</v>
      </c>
      <c r="F862">
        <v>3.26039787723859</v>
      </c>
      <c r="G862">
        <v>3.0562839885876398</v>
      </c>
      <c r="H862">
        <v>1.69169679149815</v>
      </c>
      <c r="I862">
        <v>3.2228620042820402</v>
      </c>
      <c r="J862">
        <v>2.5027987060645498</v>
      </c>
      <c r="K862">
        <v>6.8448638109030604</v>
      </c>
      <c r="L862">
        <v>10331.9036573219</v>
      </c>
      <c r="M862">
        <v>250</v>
      </c>
      <c r="O862">
        <v>41.324969974348797</v>
      </c>
      <c r="P862">
        <v>0.75620139796766705</v>
      </c>
      <c r="Q862">
        <v>1.5</v>
      </c>
      <c r="R862">
        <v>-0.69278363597866</v>
      </c>
      <c r="S862" t="s">
        <v>1750</v>
      </c>
      <c r="T862" t="s">
        <v>1774</v>
      </c>
      <c r="U862" t="s">
        <v>1774</v>
      </c>
      <c r="V862" t="s">
        <v>1774</v>
      </c>
      <c r="W862" t="s">
        <v>2632</v>
      </c>
      <c r="X862">
        <v>6</v>
      </c>
      <c r="Y862" t="s">
        <v>3428</v>
      </c>
      <c r="Z862" t="s">
        <v>4312</v>
      </c>
      <c r="AA862">
        <v>1.47783618688371</v>
      </c>
      <c r="AB862" t="str">
        <f>HYPERLINK("Melting_Curves/meltCurve_Q9NZN3_EHD3.pdf", "Melting_Curves/meltCurve_Q9NZN3_EHD3.pdf")</f>
        <v>Melting_Curves/meltCurve_Q9NZN3_EHD3.pdf</v>
      </c>
    </row>
    <row r="863" spans="1:28" x14ac:dyDescent="0.25">
      <c r="A863" t="s">
        <v>867</v>
      </c>
      <c r="B863">
        <v>0.92982721775210697</v>
      </c>
      <c r="C863">
        <v>1.90633866298568</v>
      </c>
      <c r="D863">
        <v>1.4747605822756999</v>
      </c>
      <c r="E863">
        <v>4.9733662419402904</v>
      </c>
      <c r="F863">
        <v>3.7660526070410301</v>
      </c>
      <c r="G863">
        <v>3.2954060840103101</v>
      </c>
      <c r="H863">
        <v>0.97077722544052103</v>
      </c>
      <c r="I863">
        <v>1.32896032904865</v>
      </c>
      <c r="J863">
        <v>1.0380204622811899</v>
      </c>
      <c r="K863">
        <v>3.3671582278263199</v>
      </c>
      <c r="L863">
        <v>573.697526553898</v>
      </c>
      <c r="M863">
        <v>37.955837800488702</v>
      </c>
      <c r="Q863">
        <v>1.5</v>
      </c>
      <c r="R863">
        <v>-0.351456920757302</v>
      </c>
      <c r="S863" t="s">
        <v>1751</v>
      </c>
      <c r="T863" t="s">
        <v>1774</v>
      </c>
      <c r="U863" t="s">
        <v>1774</v>
      </c>
      <c r="V863" t="s">
        <v>1774</v>
      </c>
      <c r="W863" t="s">
        <v>2633</v>
      </c>
      <c r="X863">
        <v>7</v>
      </c>
      <c r="Y863" t="s">
        <v>3429</v>
      </c>
      <c r="Z863" t="s">
        <v>4313</v>
      </c>
      <c r="AA863">
        <v>1.4999999999969711</v>
      </c>
      <c r="AB863" t="str">
        <f>HYPERLINK("Melting_Curves/meltCurve_Q9NZP8_C1RL.pdf", "Melting_Curves/meltCurve_Q9NZP8_C1RL.pdf")</f>
        <v>Melting_Curves/meltCurve_Q9NZP8_C1RL.pdf</v>
      </c>
    </row>
    <row r="864" spans="1:28" x14ac:dyDescent="0.25">
      <c r="A864" t="s">
        <v>868</v>
      </c>
      <c r="B864">
        <v>0.92982721775210697</v>
      </c>
      <c r="C864">
        <v>2.3538058840981702</v>
      </c>
      <c r="D864">
        <v>1.81808750414658</v>
      </c>
      <c r="E864">
        <v>6.9989883114323899</v>
      </c>
      <c r="F864">
        <v>4.21554871260075</v>
      </c>
      <c r="G864">
        <v>3.9673531946297702</v>
      </c>
      <c r="H864">
        <v>1.0905156880829101</v>
      </c>
      <c r="I864">
        <v>2.0441825523226802</v>
      </c>
      <c r="J864">
        <v>1.41370035420106</v>
      </c>
      <c r="K864">
        <v>3.8520266520050099</v>
      </c>
      <c r="L864">
        <v>10299.5667097142</v>
      </c>
      <c r="M864">
        <v>250</v>
      </c>
      <c r="O864">
        <v>41.195636244363001</v>
      </c>
      <c r="P864">
        <v>0.75857559906222405</v>
      </c>
      <c r="Q864">
        <v>1.5</v>
      </c>
      <c r="R864">
        <v>-0.57276071317988797</v>
      </c>
      <c r="S864" t="s">
        <v>1752</v>
      </c>
      <c r="T864" t="s">
        <v>1774</v>
      </c>
      <c r="U864" t="s">
        <v>1774</v>
      </c>
      <c r="V864" t="s">
        <v>1774</v>
      </c>
      <c r="W864" t="s">
        <v>2634</v>
      </c>
      <c r="X864">
        <v>2</v>
      </c>
      <c r="Y864" t="s">
        <v>3430</v>
      </c>
      <c r="Z864" t="s">
        <v>4314</v>
      </c>
      <c r="AA864">
        <v>1.479991298788419</v>
      </c>
      <c r="AB864" t="str">
        <f>HYPERLINK("Melting_Curves/meltCurve_Q9P232_CNTN3.pdf", "Melting_Curves/meltCurve_Q9P232_CNTN3.pdf")</f>
        <v>Melting_Curves/meltCurve_Q9P232_CNTN3.pdf</v>
      </c>
    </row>
    <row r="865" spans="1:28" x14ac:dyDescent="0.25">
      <c r="A865" t="s">
        <v>869</v>
      </c>
      <c r="B865">
        <v>0.92982721775210697</v>
      </c>
      <c r="C865">
        <v>0.95769957332076106</v>
      </c>
      <c r="D865">
        <v>0.61285677921302395</v>
      </c>
      <c r="E865">
        <v>1.6175491487737601</v>
      </c>
      <c r="F865">
        <v>1.04502598341692</v>
      </c>
      <c r="G865">
        <v>0.83184502191491905</v>
      </c>
      <c r="H865">
        <v>0.26025938245094399</v>
      </c>
      <c r="I865">
        <v>0.41429469952765002</v>
      </c>
      <c r="J865">
        <v>0.337528210914945</v>
      </c>
      <c r="K865">
        <v>0.88415328252101399</v>
      </c>
      <c r="L865">
        <v>14293.0377434497</v>
      </c>
      <c r="M865">
        <v>250</v>
      </c>
      <c r="N865">
        <v>57.856903277722502</v>
      </c>
      <c r="O865">
        <v>57.168497488730203</v>
      </c>
      <c r="P865">
        <v>-0.57499013664874599</v>
      </c>
      <c r="Q865">
        <v>0.47405889303147403</v>
      </c>
      <c r="R865">
        <v>0.470626127931348</v>
      </c>
      <c r="S865" t="s">
        <v>1753</v>
      </c>
      <c r="T865" t="s">
        <v>1774</v>
      </c>
      <c r="U865" t="s">
        <v>1774</v>
      </c>
      <c r="V865" t="s">
        <v>1774</v>
      </c>
      <c r="W865" t="s">
        <v>2635</v>
      </c>
      <c r="X865">
        <v>2</v>
      </c>
      <c r="Y865" t="s">
        <v>3431</v>
      </c>
      <c r="Z865" t="s">
        <v>4315</v>
      </c>
      <c r="AA865">
        <v>0.77516300038841224</v>
      </c>
      <c r="AB865" t="str">
        <f>HYPERLINK("Melting_Curves/meltCurve_Q9UDY2_3_TJP2.pdf", "Melting_Curves/meltCurve_Q9UDY2_3_TJP2.pdf")</f>
        <v>Melting_Curves/meltCurve_Q9UDY2_3_TJP2.pdf</v>
      </c>
    </row>
    <row r="866" spans="1:28" x14ac:dyDescent="0.25">
      <c r="A866" t="s">
        <v>870</v>
      </c>
      <c r="B866">
        <v>0.92982721775210697</v>
      </c>
      <c r="C866">
        <v>2.0651127061980001</v>
      </c>
      <c r="D866">
        <v>6.1102953642252702</v>
      </c>
      <c r="E866">
        <v>9.3358354240540198</v>
      </c>
      <c r="F866">
        <v>16.2591840500628</v>
      </c>
      <c r="G866">
        <v>10.4456096776896</v>
      </c>
      <c r="H866">
        <v>2.4286163481931999</v>
      </c>
      <c r="I866">
        <v>4.10533470306029</v>
      </c>
      <c r="J866">
        <v>2.0612177892566299</v>
      </c>
      <c r="K866">
        <v>6.8149901457179798</v>
      </c>
      <c r="L866">
        <v>1.0000000000000001E-5</v>
      </c>
      <c r="M866">
        <v>38.472526747080103</v>
      </c>
      <c r="Q866">
        <v>1.5</v>
      </c>
      <c r="R866">
        <v>-0.98903446669964801</v>
      </c>
      <c r="S866" t="s">
        <v>1754</v>
      </c>
      <c r="T866" t="s">
        <v>1774</v>
      </c>
      <c r="U866" t="s">
        <v>1774</v>
      </c>
      <c r="V866" t="s">
        <v>1774</v>
      </c>
      <c r="W866" t="s">
        <v>2636</v>
      </c>
      <c r="X866">
        <v>1</v>
      </c>
      <c r="Y866" t="s">
        <v>3432</v>
      </c>
      <c r="Z866" t="s">
        <v>4316</v>
      </c>
      <c r="AA866">
        <v>1.5</v>
      </c>
      <c r="AB866" t="str">
        <f>HYPERLINK("Melting_Curves/meltCurve_Q9UEU0_2_VTI1B.pdf", "Melting_Curves/meltCurve_Q9UEU0_2_VTI1B.pdf")</f>
        <v>Melting_Curves/meltCurve_Q9UEU0_2_VTI1B.pdf</v>
      </c>
    </row>
    <row r="867" spans="1:28" x14ac:dyDescent="0.25">
      <c r="A867" t="s">
        <v>871</v>
      </c>
      <c r="B867">
        <v>0.92982721775210697</v>
      </c>
      <c r="C867">
        <v>1.6100537785746301</v>
      </c>
      <c r="D867">
        <v>1.52501666051194</v>
      </c>
      <c r="E867">
        <v>8.3318313541481093</v>
      </c>
      <c r="F867">
        <v>5.5890521439261303</v>
      </c>
      <c r="G867">
        <v>7.3961144264771201</v>
      </c>
      <c r="H867">
        <v>1.851001778406</v>
      </c>
      <c r="I867">
        <v>3.28772061900009</v>
      </c>
      <c r="J867">
        <v>2.5793300540337398</v>
      </c>
      <c r="K867">
        <v>6.2532685902503697</v>
      </c>
      <c r="L867">
        <v>10342.4748134087</v>
      </c>
      <c r="M867">
        <v>250</v>
      </c>
      <c r="O867">
        <v>41.367251902454399</v>
      </c>
      <c r="P867">
        <v>0.75542847628739296</v>
      </c>
      <c r="Q867">
        <v>1.5</v>
      </c>
      <c r="R867">
        <v>-0.89016628322765001</v>
      </c>
      <c r="S867" t="s">
        <v>1755</v>
      </c>
      <c r="T867" t="s">
        <v>1774</v>
      </c>
      <c r="U867" t="s">
        <v>1774</v>
      </c>
      <c r="V867" t="s">
        <v>1774</v>
      </c>
      <c r="W867" t="s">
        <v>2637</v>
      </c>
      <c r="X867">
        <v>2</v>
      </c>
      <c r="Y867" t="s">
        <v>3433</v>
      </c>
      <c r="Z867" t="s">
        <v>4317</v>
      </c>
      <c r="AA867">
        <v>1.4771315546848429</v>
      </c>
      <c r="AB867" t="str">
        <f>HYPERLINK("Melting_Curves/meltCurve_Q9UL25_RAB21.pdf", "Melting_Curves/meltCurve_Q9UL25_RAB21.pdf")</f>
        <v>Melting_Curves/meltCurve_Q9UL25_RAB21.pdf</v>
      </c>
    </row>
    <row r="868" spans="1:28" x14ac:dyDescent="0.25">
      <c r="A868" t="s">
        <v>872</v>
      </c>
      <c r="B868">
        <v>0.92982721775210697</v>
      </c>
      <c r="C868">
        <v>1.81437067081593</v>
      </c>
      <c r="D868">
        <v>1.60968502578072</v>
      </c>
      <c r="E868">
        <v>5.5242925770602902</v>
      </c>
      <c r="F868">
        <v>4.0714074391411001</v>
      </c>
      <c r="G868">
        <v>3.37599695272218</v>
      </c>
      <c r="H868">
        <v>1.14742318263761</v>
      </c>
      <c r="I868">
        <v>1.8229377726749001</v>
      </c>
      <c r="J868">
        <v>1.42504664286629</v>
      </c>
      <c r="K868">
        <v>3.8856313478261502</v>
      </c>
      <c r="L868">
        <v>10319.876730354499</v>
      </c>
      <c r="M868">
        <v>250</v>
      </c>
      <c r="O868">
        <v>41.276852967291603</v>
      </c>
      <c r="P868">
        <v>0.75708268446927995</v>
      </c>
      <c r="Q868">
        <v>1.5</v>
      </c>
      <c r="R868">
        <v>-0.50984284472115804</v>
      </c>
      <c r="S868" t="s">
        <v>1756</v>
      </c>
      <c r="T868" t="s">
        <v>1774</v>
      </c>
      <c r="U868" t="s">
        <v>1774</v>
      </c>
      <c r="V868" t="s">
        <v>1774</v>
      </c>
      <c r="W868" t="s">
        <v>2638</v>
      </c>
      <c r="X868">
        <v>2</v>
      </c>
      <c r="Y868" t="s">
        <v>3434</v>
      </c>
      <c r="Z868" t="s">
        <v>4318</v>
      </c>
      <c r="AA868">
        <v>1.4786377994916049</v>
      </c>
      <c r="AB868" t="str">
        <f>HYPERLINK("Melting_Curves/meltCurve_Q9UL46_PSME2.pdf", "Melting_Curves/meltCurve_Q9UL46_PSME2.pdf")</f>
        <v>Melting_Curves/meltCurve_Q9UL46_PSME2.pdf</v>
      </c>
    </row>
    <row r="869" spans="1:28" x14ac:dyDescent="0.25">
      <c r="A869" t="s">
        <v>873</v>
      </c>
      <c r="B869">
        <v>0.92982721775210697</v>
      </c>
      <c r="C869">
        <v>0.89906567169677198</v>
      </c>
      <c r="D869">
        <v>0.62408887377433897</v>
      </c>
      <c r="E869">
        <v>1.6444964593154701</v>
      </c>
      <c r="F869">
        <v>1.1169790458265001</v>
      </c>
      <c r="G869">
        <v>0.94412399149730297</v>
      </c>
      <c r="H869">
        <v>0.22752401483436999</v>
      </c>
      <c r="I869">
        <v>0.37919548056524199</v>
      </c>
      <c r="J869">
        <v>0.291519130118845</v>
      </c>
      <c r="K869">
        <v>0.87512861778545403</v>
      </c>
      <c r="L869">
        <v>14375.0015701592</v>
      </c>
      <c r="M869">
        <v>250</v>
      </c>
      <c r="N869">
        <v>58.005249088341003</v>
      </c>
      <c r="O869">
        <v>57.4963029047954</v>
      </c>
      <c r="P869">
        <v>-0.60510192285820397</v>
      </c>
      <c r="Q869">
        <v>0.44334179404226198</v>
      </c>
      <c r="R869">
        <v>0.49074071854690299</v>
      </c>
      <c r="S869" t="s">
        <v>1757</v>
      </c>
      <c r="T869" t="s">
        <v>1774</v>
      </c>
      <c r="U869" t="s">
        <v>1774</v>
      </c>
      <c r="V869" t="s">
        <v>1774</v>
      </c>
      <c r="W869" t="s">
        <v>2639</v>
      </c>
      <c r="X869">
        <v>2</v>
      </c>
      <c r="Y869" t="s">
        <v>3435</v>
      </c>
      <c r="Z869" t="s">
        <v>4319</v>
      </c>
      <c r="AA869">
        <v>0.76811537066906865</v>
      </c>
      <c r="AB869" t="str">
        <f>HYPERLINK("Melting_Curves/meltCurve_Q9ULI3_2_HEG1.pdf", "Melting_Curves/meltCurve_Q9ULI3_2_HEG1.pdf")</f>
        <v>Melting_Curves/meltCurve_Q9ULI3_2_HEG1.pdf</v>
      </c>
    </row>
    <row r="870" spans="1:28" x14ac:dyDescent="0.25">
      <c r="A870" t="s">
        <v>874</v>
      </c>
      <c r="B870">
        <v>0.92982721775210697</v>
      </c>
      <c r="C870">
        <v>1.8987083693492199</v>
      </c>
      <c r="D870">
        <v>1.54978997417377</v>
      </c>
      <c r="E870">
        <v>5.3510142314486897</v>
      </c>
      <c r="F870">
        <v>4.2772511125535502</v>
      </c>
      <c r="G870">
        <v>5.7358806622191603</v>
      </c>
      <c r="H870">
        <v>3.7792412483028102</v>
      </c>
      <c r="I870">
        <v>6.8102274349740801</v>
      </c>
      <c r="J870">
        <v>5.0916379634854696</v>
      </c>
      <c r="K870">
        <v>13.7585263835244</v>
      </c>
      <c r="L870">
        <v>10315.345962134401</v>
      </c>
      <c r="M870">
        <v>250</v>
      </c>
      <c r="O870">
        <v>41.258743391547299</v>
      </c>
      <c r="P870">
        <v>0.75741521593304895</v>
      </c>
      <c r="Q870">
        <v>1.5</v>
      </c>
      <c r="R870">
        <v>-0.96541458546594505</v>
      </c>
      <c r="S870" t="s">
        <v>1758</v>
      </c>
      <c r="T870" t="s">
        <v>1774</v>
      </c>
      <c r="U870" t="s">
        <v>1774</v>
      </c>
      <c r="V870" t="s">
        <v>1774</v>
      </c>
      <c r="W870" t="s">
        <v>2640</v>
      </c>
      <c r="X870">
        <v>5</v>
      </c>
      <c r="Y870" t="s">
        <v>3436</v>
      </c>
      <c r="Z870" t="s">
        <v>4320</v>
      </c>
      <c r="AA870">
        <v>1.47893976274032</v>
      </c>
      <c r="AB870" t="str">
        <f>HYPERLINK("Melting_Curves/meltCurve_Q9ULV4_CORO1C.pdf", "Melting_Curves/meltCurve_Q9ULV4_CORO1C.pdf")</f>
        <v>Melting_Curves/meltCurve_Q9ULV4_CORO1C.pdf</v>
      </c>
    </row>
    <row r="871" spans="1:28" x14ac:dyDescent="0.25">
      <c r="A871" t="s">
        <v>875</v>
      </c>
      <c r="B871">
        <v>0.92982721775210697</v>
      </c>
      <c r="C871">
        <v>1.5800973171627599</v>
      </c>
      <c r="D871">
        <v>1.1186202615736101</v>
      </c>
      <c r="E871">
        <v>4.7946731814280303</v>
      </c>
      <c r="F871">
        <v>2.2359939873357502</v>
      </c>
      <c r="G871">
        <v>2.0026558844259501</v>
      </c>
      <c r="H871">
        <v>0.42279145950955199</v>
      </c>
      <c r="I871">
        <v>0.71571201593917599</v>
      </c>
      <c r="J871">
        <v>0.58043215943420101</v>
      </c>
      <c r="K871">
        <v>1.71782016589792</v>
      </c>
      <c r="L871">
        <v>10348.0251589002</v>
      </c>
      <c r="M871">
        <v>250</v>
      </c>
      <c r="O871">
        <v>41.389449811353799</v>
      </c>
      <c r="P871">
        <v>0.75502328889543502</v>
      </c>
      <c r="Q871">
        <v>1.5</v>
      </c>
      <c r="R871">
        <v>1.3592145893562399E-2</v>
      </c>
      <c r="S871" t="s">
        <v>1759</v>
      </c>
      <c r="T871" t="s">
        <v>1774</v>
      </c>
      <c r="U871" t="s">
        <v>1774</v>
      </c>
      <c r="V871" t="s">
        <v>1774</v>
      </c>
      <c r="W871" t="s">
        <v>2641</v>
      </c>
      <c r="X871">
        <v>3</v>
      </c>
      <c r="Y871" t="s">
        <v>3437</v>
      </c>
      <c r="Z871" t="s">
        <v>4321</v>
      </c>
      <c r="AA871">
        <v>1.476761575789608</v>
      </c>
      <c r="AB871" t="str">
        <f>HYPERLINK("Melting_Curves/meltCurve_Q9UM47_NOTCH3.pdf", "Melting_Curves/meltCurve_Q9UM47_NOTCH3.pdf")</f>
        <v>Melting_Curves/meltCurve_Q9UM47_NOTCH3.pdf</v>
      </c>
    </row>
    <row r="872" spans="1:28" x14ac:dyDescent="0.25">
      <c r="A872" t="s">
        <v>876</v>
      </c>
      <c r="B872">
        <v>0.92982721775210697</v>
      </c>
      <c r="C872">
        <v>0.782342957663689</v>
      </c>
      <c r="D872">
        <v>0.421244382220128</v>
      </c>
      <c r="E872">
        <v>1.26881736256707</v>
      </c>
      <c r="F872">
        <v>0.78785570068486099</v>
      </c>
      <c r="G872">
        <v>0.88399238092685894</v>
      </c>
      <c r="H872">
        <v>0.20912099807346901</v>
      </c>
      <c r="I872">
        <v>0.28784046272406999</v>
      </c>
      <c r="J872">
        <v>0.26059729133953002</v>
      </c>
      <c r="K872">
        <v>0.62879801935263702</v>
      </c>
      <c r="L872">
        <v>331.20931011438398</v>
      </c>
      <c r="M872">
        <v>5.3226810106029996</v>
      </c>
      <c r="N872">
        <v>62.226031006470102</v>
      </c>
      <c r="O872">
        <v>55.072379633428099</v>
      </c>
      <c r="P872">
        <v>-2.4281534746301601E-2</v>
      </c>
      <c r="Q872">
        <v>0</v>
      </c>
      <c r="R872">
        <v>0.30468401492380398</v>
      </c>
      <c r="S872" t="s">
        <v>1760</v>
      </c>
      <c r="T872" t="s">
        <v>1774</v>
      </c>
      <c r="U872" t="s">
        <v>1774</v>
      </c>
      <c r="V872" t="s">
        <v>1774</v>
      </c>
      <c r="W872" t="s">
        <v>2642</v>
      </c>
      <c r="X872">
        <v>1</v>
      </c>
      <c r="Y872" t="s">
        <v>3438</v>
      </c>
      <c r="Z872" t="s">
        <v>4322</v>
      </c>
      <c r="AA872">
        <v>0.66456410279389033</v>
      </c>
      <c r="AB872" t="str">
        <f>HYPERLINK("Melting_Curves/meltCurve_Q9UMX0_2_UBQLN1.pdf", "Melting_Curves/meltCurve_Q9UMX0_2_UBQLN1.pdf")</f>
        <v>Melting_Curves/meltCurve_Q9UMX0_2_UBQLN1.pdf</v>
      </c>
    </row>
    <row r="873" spans="1:28" x14ac:dyDescent="0.25">
      <c r="A873" t="s">
        <v>877</v>
      </c>
      <c r="B873">
        <v>0.92982721775210697</v>
      </c>
      <c r="C873">
        <v>2.0892023708087302</v>
      </c>
      <c r="D873">
        <v>1.98491404919237</v>
      </c>
      <c r="E873">
        <v>9.2719467224484404</v>
      </c>
      <c r="F873">
        <v>5.2510097325426699</v>
      </c>
      <c r="G873">
        <v>4.3204855074010302</v>
      </c>
      <c r="H873">
        <v>0.96233516301450694</v>
      </c>
      <c r="I873">
        <v>1.7113012530170699</v>
      </c>
      <c r="J873">
        <v>1.3588527749486501</v>
      </c>
      <c r="K873">
        <v>3.3360458557019999</v>
      </c>
      <c r="L873">
        <v>595.55162094891</v>
      </c>
      <c r="M873">
        <v>63.352866984537101</v>
      </c>
      <c r="Q873">
        <v>1.5</v>
      </c>
      <c r="R873">
        <v>-0.432743545621459</v>
      </c>
      <c r="S873" t="s">
        <v>1761</v>
      </c>
      <c r="T873" t="s">
        <v>1774</v>
      </c>
      <c r="U873" t="s">
        <v>1774</v>
      </c>
      <c r="V873" t="s">
        <v>1774</v>
      </c>
      <c r="W873" t="s">
        <v>2643</v>
      </c>
      <c r="X873">
        <v>1</v>
      </c>
      <c r="Y873" t="s">
        <v>3439</v>
      </c>
      <c r="Z873" t="s">
        <v>4323</v>
      </c>
      <c r="AA873">
        <v>1.5</v>
      </c>
      <c r="AB873" t="str">
        <f>HYPERLINK("Melting_Curves/meltCurve_Q9UNN8_PROCR.pdf", "Melting_Curves/meltCurve_Q9UNN8_PROCR.pdf")</f>
        <v>Melting_Curves/meltCurve_Q9UNN8_PROCR.pdf</v>
      </c>
    </row>
    <row r="874" spans="1:28" x14ac:dyDescent="0.25">
      <c r="A874" t="s">
        <v>878</v>
      </c>
      <c r="B874">
        <v>0.92982721775210697</v>
      </c>
      <c r="C874">
        <v>2.8446616426619999</v>
      </c>
      <c r="D874">
        <v>3.11767397118546</v>
      </c>
      <c r="E874">
        <v>10.4682947437304</v>
      </c>
      <c r="F874">
        <v>6.62697344376702</v>
      </c>
      <c r="G874">
        <v>5.0847249616070203</v>
      </c>
      <c r="H874">
        <v>1.7461278940016201</v>
      </c>
      <c r="I874">
        <v>2.1671568182795702</v>
      </c>
      <c r="J874">
        <v>1.4359066142600501</v>
      </c>
      <c r="K874">
        <v>4.32840576734531</v>
      </c>
      <c r="L874">
        <v>232.99070107281</v>
      </c>
      <c r="M874">
        <v>70.6848050620696</v>
      </c>
      <c r="Q874">
        <v>1.5</v>
      </c>
      <c r="R874">
        <v>-0.73808261791743601</v>
      </c>
      <c r="S874" t="s">
        <v>1762</v>
      </c>
      <c r="T874" t="s">
        <v>1774</v>
      </c>
      <c r="U874" t="s">
        <v>1774</v>
      </c>
      <c r="V874" t="s">
        <v>1774</v>
      </c>
      <c r="W874" t="s">
        <v>2644</v>
      </c>
      <c r="X874">
        <v>4</v>
      </c>
      <c r="Y874" t="s">
        <v>3440</v>
      </c>
      <c r="Z874" t="s">
        <v>4324</v>
      </c>
      <c r="AA874">
        <v>1.5</v>
      </c>
      <c r="AB874" t="str">
        <f>HYPERLINK("Melting_Curves/meltCurve_Q9UNW1_MINPP1.pdf", "Melting_Curves/meltCurve_Q9UNW1_MINPP1.pdf")</f>
        <v>Melting_Curves/meltCurve_Q9UNW1_MINPP1.pdf</v>
      </c>
    </row>
    <row r="875" spans="1:28" x14ac:dyDescent="0.25">
      <c r="A875" t="s">
        <v>879</v>
      </c>
      <c r="B875">
        <v>0.92982721775210697</v>
      </c>
      <c r="C875">
        <v>1.5807812712975799</v>
      </c>
      <c r="D875">
        <v>1.24328620455352</v>
      </c>
      <c r="E875">
        <v>4.4201710314033802</v>
      </c>
      <c r="F875">
        <v>2.68919946337344</v>
      </c>
      <c r="G875">
        <v>2.5696493570868202</v>
      </c>
      <c r="H875">
        <v>1.84833864939313</v>
      </c>
      <c r="I875">
        <v>3.3484727854926102</v>
      </c>
      <c r="J875">
        <v>2.5808946002547</v>
      </c>
      <c r="K875">
        <v>7.1444212892848498</v>
      </c>
      <c r="L875">
        <v>10348.321809884101</v>
      </c>
      <c r="M875">
        <v>250</v>
      </c>
      <c r="O875">
        <v>41.390636610987201</v>
      </c>
      <c r="P875">
        <v>0.75500164496775801</v>
      </c>
      <c r="Q875">
        <v>1.5</v>
      </c>
      <c r="R875">
        <v>-0.579725113131356</v>
      </c>
      <c r="S875" t="s">
        <v>1763</v>
      </c>
      <c r="T875" t="s">
        <v>1774</v>
      </c>
      <c r="U875" t="s">
        <v>1774</v>
      </c>
      <c r="V875" t="s">
        <v>1774</v>
      </c>
      <c r="W875" t="s">
        <v>2645</v>
      </c>
      <c r="X875">
        <v>93</v>
      </c>
      <c r="Y875" t="s">
        <v>3441</v>
      </c>
      <c r="Z875" t="s">
        <v>4325</v>
      </c>
      <c r="AA875">
        <v>1.4767418011733331</v>
      </c>
      <c r="AB875" t="str">
        <f>HYPERLINK("Melting_Curves/meltCurve_Q9Y490_TLN1.pdf", "Melting_Curves/meltCurve_Q9Y490_TLN1.pdf")</f>
        <v>Melting_Curves/meltCurve_Q9Y490_TLN1.pdf</v>
      </c>
    </row>
    <row r="876" spans="1:28" x14ac:dyDescent="0.25">
      <c r="A876" t="s">
        <v>880</v>
      </c>
      <c r="B876">
        <v>0.92982721775210697</v>
      </c>
      <c r="C876">
        <v>1.5123324071287501</v>
      </c>
      <c r="D876">
        <v>1.20231662355136</v>
      </c>
      <c r="E876">
        <v>4.29698755713118</v>
      </c>
      <c r="F876">
        <v>2.29713239823305</v>
      </c>
      <c r="G876">
        <v>2.2544932103666802</v>
      </c>
      <c r="H876">
        <v>3.6710853861097101</v>
      </c>
      <c r="I876">
        <v>6.6086860475453602</v>
      </c>
      <c r="J876">
        <v>5.5329889417746996</v>
      </c>
      <c r="K876">
        <v>13.407160338173799</v>
      </c>
      <c r="S876" t="s">
        <v>1764</v>
      </c>
      <c r="T876" t="s">
        <v>1774</v>
      </c>
      <c r="U876" t="s">
        <v>1775</v>
      </c>
      <c r="V876" t="s">
        <v>1774</v>
      </c>
      <c r="W876" t="s">
        <v>2646</v>
      </c>
      <c r="X876">
        <v>1</v>
      </c>
      <c r="Y876" t="s">
        <v>3442</v>
      </c>
      <c r="Z876" t="s">
        <v>4326</v>
      </c>
      <c r="AB876" t="str">
        <f>HYPERLINK("Melting_Curves/meltCurve_Q9Y4D1_3_DAAM1.pdf", "Melting_Curves/meltCurve_Q9Y4D1_3_DAAM1.pdf")</f>
        <v>Melting_Curves/meltCurve_Q9Y4D1_3_DAAM1.pdf</v>
      </c>
    </row>
    <row r="877" spans="1:28" x14ac:dyDescent="0.25">
      <c r="A877" t="s">
        <v>881</v>
      </c>
      <c r="B877">
        <v>0.92982721775210697</v>
      </c>
      <c r="C877">
        <v>1.15543242420868</v>
      </c>
      <c r="D877">
        <v>0.90708173598997399</v>
      </c>
      <c r="E877">
        <v>3.3989143000773501</v>
      </c>
      <c r="F877">
        <v>1.8626456243830101</v>
      </c>
      <c r="G877">
        <v>1.80716431576795</v>
      </c>
      <c r="H877">
        <v>0.47687554589789</v>
      </c>
      <c r="I877">
        <v>0.87117464477240902</v>
      </c>
      <c r="J877">
        <v>0.61112740889365902</v>
      </c>
      <c r="K877">
        <v>1.7779366074076901</v>
      </c>
      <c r="L877">
        <v>11908.412318725001</v>
      </c>
      <c r="M877">
        <v>250</v>
      </c>
      <c r="O877">
        <v>47.630601053802302</v>
      </c>
      <c r="P877">
        <v>0.656090818844829</v>
      </c>
      <c r="Q877">
        <v>1.5</v>
      </c>
      <c r="R877">
        <v>9.0278923880657794E-2</v>
      </c>
      <c r="S877" t="s">
        <v>1765</v>
      </c>
      <c r="T877" t="s">
        <v>1774</v>
      </c>
      <c r="U877" t="s">
        <v>1774</v>
      </c>
      <c r="V877" t="s">
        <v>1774</v>
      </c>
      <c r="W877" t="s">
        <v>2647</v>
      </c>
      <c r="X877">
        <v>2</v>
      </c>
      <c r="Y877" t="s">
        <v>3443</v>
      </c>
      <c r="Z877" t="s">
        <v>4327</v>
      </c>
      <c r="AA877">
        <v>1.372730713928431</v>
      </c>
      <c r="AB877" t="str">
        <f>HYPERLINK("Melting_Curves/meltCurve_Q9Y5C1_ANGPTL3.pdf", "Melting_Curves/meltCurve_Q9Y5C1_ANGPTL3.pdf")</f>
        <v>Melting_Curves/meltCurve_Q9Y5C1_ANGPTL3.pdf</v>
      </c>
    </row>
    <row r="878" spans="1:28" x14ac:dyDescent="0.25">
      <c r="A878" t="s">
        <v>882</v>
      </c>
      <c r="B878">
        <v>0.92982721775210697</v>
      </c>
      <c r="C878">
        <v>0.87547123171520203</v>
      </c>
      <c r="D878">
        <v>0.56627021832716895</v>
      </c>
      <c r="E878">
        <v>1.7432251807238299</v>
      </c>
      <c r="F878">
        <v>1.0200104711928999</v>
      </c>
      <c r="G878">
        <v>0.87630120146625601</v>
      </c>
      <c r="H878">
        <v>0.170567181548021</v>
      </c>
      <c r="I878">
        <v>0.30022412276132199</v>
      </c>
      <c r="J878">
        <v>0.223275101187317</v>
      </c>
      <c r="K878">
        <v>0.573423246824733</v>
      </c>
      <c r="L878">
        <v>14336.016642606201</v>
      </c>
      <c r="M878">
        <v>250</v>
      </c>
      <c r="N878">
        <v>57.575364616600702</v>
      </c>
      <c r="O878">
        <v>57.340394887028097</v>
      </c>
      <c r="P878">
        <v>-0.74459680389165905</v>
      </c>
      <c r="Q878">
        <v>0.31687238017351299</v>
      </c>
      <c r="R878">
        <v>0.57097521876876001</v>
      </c>
      <c r="S878" t="s">
        <v>1766</v>
      </c>
      <c r="T878" t="s">
        <v>1774</v>
      </c>
      <c r="U878" t="s">
        <v>1774</v>
      </c>
      <c r="V878" t="s">
        <v>1774</v>
      </c>
      <c r="W878" t="s">
        <v>2648</v>
      </c>
      <c r="X878">
        <v>2</v>
      </c>
      <c r="Y878" t="s">
        <v>3444</v>
      </c>
      <c r="Z878" t="s">
        <v>4328</v>
      </c>
      <c r="AA878">
        <v>0.71188149254512245</v>
      </c>
      <c r="AB878" t="str">
        <f>HYPERLINK("Melting_Curves/meltCurve_Q9Y5Y7_LYVE1.pdf", "Melting_Curves/meltCurve_Q9Y5Y7_LYVE1.pdf")</f>
        <v>Melting_Curves/meltCurve_Q9Y5Y7_LYVE1.pdf</v>
      </c>
    </row>
    <row r="879" spans="1:28" x14ac:dyDescent="0.25">
      <c r="A879" t="s">
        <v>883</v>
      </c>
      <c r="B879">
        <v>0.92982721775210697</v>
      </c>
      <c r="C879">
        <v>0.99297027027365803</v>
      </c>
      <c r="D879">
        <v>0.67468044420230699</v>
      </c>
      <c r="E879">
        <v>1.87364372963708</v>
      </c>
      <c r="F879">
        <v>1.0905740307427201</v>
      </c>
      <c r="G879">
        <v>0.877248140612778</v>
      </c>
      <c r="H879">
        <v>0.335703599888725</v>
      </c>
      <c r="I879">
        <v>0.56863035200517897</v>
      </c>
      <c r="J879">
        <v>0.42438425114839201</v>
      </c>
      <c r="K879">
        <v>1.210261665692</v>
      </c>
      <c r="L879">
        <v>14288.8083154631</v>
      </c>
      <c r="M879">
        <v>250</v>
      </c>
      <c r="O879">
        <v>57.151600189825302</v>
      </c>
      <c r="P879">
        <v>-0.39943673293085702</v>
      </c>
      <c r="Q879">
        <v>0.63474498047167904</v>
      </c>
      <c r="R879">
        <v>0.247384891459246</v>
      </c>
      <c r="S879" t="s">
        <v>1767</v>
      </c>
      <c r="T879" t="s">
        <v>1774</v>
      </c>
      <c r="U879" t="s">
        <v>1774</v>
      </c>
      <c r="V879" t="s">
        <v>1774</v>
      </c>
      <c r="W879" t="s">
        <v>2649</v>
      </c>
      <c r="X879">
        <v>3</v>
      </c>
      <c r="Y879" t="s">
        <v>3445</v>
      </c>
      <c r="Z879" t="s">
        <v>4329</v>
      </c>
      <c r="AA879">
        <v>0.8436494532763682</v>
      </c>
      <c r="AB879" t="str">
        <f>HYPERLINK("Melting_Curves/meltCurve_Q9Y608_2_LRRFIP2.pdf", "Melting_Curves/meltCurve_Q9Y608_2_LRRFIP2.pdf")</f>
        <v>Melting_Curves/meltCurve_Q9Y608_2_LRRFIP2.pdf</v>
      </c>
    </row>
    <row r="880" spans="1:28" x14ac:dyDescent="0.25">
      <c r="A880" t="s">
        <v>884</v>
      </c>
      <c r="B880">
        <v>0.92982721775210697</v>
      </c>
      <c r="C880">
        <v>2.8011423573854199</v>
      </c>
      <c r="D880">
        <v>2.3775915228896101</v>
      </c>
      <c r="E880">
        <v>9.9116072925881493</v>
      </c>
      <c r="F880">
        <v>6.0787862565228998</v>
      </c>
      <c r="G880">
        <v>5.1306916727993199</v>
      </c>
      <c r="H880">
        <v>1.21415043493263</v>
      </c>
      <c r="I880">
        <v>2.1807759596957199</v>
      </c>
      <c r="J880">
        <v>1.4783740807894199</v>
      </c>
      <c r="K880">
        <v>3.9655265016844501</v>
      </c>
      <c r="L880">
        <v>1925.3565962172599</v>
      </c>
      <c r="M880">
        <v>62.710894854207901</v>
      </c>
      <c r="Q880">
        <v>1.5</v>
      </c>
      <c r="R880">
        <v>-0.63477729245886005</v>
      </c>
      <c r="S880" t="s">
        <v>1768</v>
      </c>
      <c r="T880" t="s">
        <v>1774</v>
      </c>
      <c r="U880" t="s">
        <v>1774</v>
      </c>
      <c r="V880" t="s">
        <v>1774</v>
      </c>
      <c r="W880" t="s">
        <v>2650</v>
      </c>
      <c r="X880">
        <v>5</v>
      </c>
      <c r="Y880" t="s">
        <v>3446</v>
      </c>
      <c r="Z880" t="s">
        <v>4330</v>
      </c>
      <c r="AA880">
        <v>1.499999993245168</v>
      </c>
      <c r="AB880" t="str">
        <f>HYPERLINK("Melting_Curves/meltCurve_Q9Y613_FHOD1.pdf", "Melting_Curves/meltCurve_Q9Y613_FHOD1.pdf")</f>
        <v>Melting_Curves/meltCurve_Q9Y613_FHOD1.pdf</v>
      </c>
    </row>
    <row r="881" spans="1:28" x14ac:dyDescent="0.25">
      <c r="A881" t="s">
        <v>885</v>
      </c>
      <c r="B881">
        <v>0.92982721775210697</v>
      </c>
      <c r="C881">
        <v>1.27918185596208</v>
      </c>
      <c r="D881">
        <v>0.91155128619080295</v>
      </c>
      <c r="E881">
        <v>3.71672761426592</v>
      </c>
      <c r="F881">
        <v>2.8044149637337399</v>
      </c>
      <c r="G881">
        <v>2.5703632770191698</v>
      </c>
      <c r="H881">
        <v>1.32608545556908</v>
      </c>
      <c r="I881">
        <v>2.0325076907697301</v>
      </c>
      <c r="J881">
        <v>1.5939492049933801</v>
      </c>
      <c r="K881">
        <v>3.9532990373336401</v>
      </c>
      <c r="S881" t="s">
        <v>1769</v>
      </c>
      <c r="T881" t="s">
        <v>1774</v>
      </c>
      <c r="U881" t="s">
        <v>1775</v>
      </c>
      <c r="V881" t="s">
        <v>1774</v>
      </c>
      <c r="W881" t="s">
        <v>2651</v>
      </c>
      <c r="X881">
        <v>1</v>
      </c>
      <c r="Y881" t="s">
        <v>3447</v>
      </c>
      <c r="Z881" t="s">
        <v>4331</v>
      </c>
      <c r="AB881" t="str">
        <f>HYPERLINK("Melting_Curves/meltCurve_Q9Y696_CLIC4.pdf", "Melting_Curves/meltCurve_Q9Y696_CLIC4.pdf")</f>
        <v>Melting_Curves/meltCurve_Q9Y696_CLIC4.pdf</v>
      </c>
    </row>
    <row r="882" spans="1:28" x14ac:dyDescent="0.25">
      <c r="A882" t="s">
        <v>886</v>
      </c>
      <c r="B882">
        <v>0.92982721775210697</v>
      </c>
      <c r="C882">
        <v>1.0078219225935099</v>
      </c>
      <c r="D882">
        <v>0.69793031085257895</v>
      </c>
      <c r="E882">
        <v>2.4170598571231698</v>
      </c>
      <c r="F882">
        <v>1.30800991555246</v>
      </c>
      <c r="G882">
        <v>1.5086065922549601</v>
      </c>
      <c r="H882">
        <v>0.85554667944445395</v>
      </c>
      <c r="I882">
        <v>1.5963927210956199</v>
      </c>
      <c r="J882">
        <v>1.1556029977442701</v>
      </c>
      <c r="K882">
        <v>3.2986862976856099</v>
      </c>
      <c r="L882">
        <v>11954.530102557501</v>
      </c>
      <c r="M882">
        <v>250</v>
      </c>
      <c r="O882">
        <v>47.8150608125489</v>
      </c>
      <c r="P882">
        <v>0.65355977376748198</v>
      </c>
      <c r="Q882">
        <v>1.5</v>
      </c>
      <c r="R882">
        <v>0.18924266095013301</v>
      </c>
      <c r="S882" t="s">
        <v>1770</v>
      </c>
      <c r="T882" t="s">
        <v>1774</v>
      </c>
      <c r="U882" t="s">
        <v>1774</v>
      </c>
      <c r="V882" t="s">
        <v>1774</v>
      </c>
      <c r="W882" t="s">
        <v>2652</v>
      </c>
      <c r="X882">
        <v>6</v>
      </c>
      <c r="Y882" t="s">
        <v>3448</v>
      </c>
      <c r="Z882" t="s">
        <v>4332</v>
      </c>
      <c r="AA882">
        <v>1.36965603313428</v>
      </c>
      <c r="AB882" t="str">
        <f>HYPERLINK("Melting_Curves/meltCurve_Q9Y6C2_EMILIN1.pdf", "Melting_Curves/meltCurve_Q9Y6C2_EMILIN1.pdf")</f>
        <v>Melting_Curves/meltCurve_Q9Y6C2_EMILIN1.pdf</v>
      </c>
    </row>
    <row r="883" spans="1:28" x14ac:dyDescent="0.25">
      <c r="A883" t="s">
        <v>887</v>
      </c>
      <c r="B883">
        <v>0.92982721775210697</v>
      </c>
      <c r="C883">
        <v>0.90090619321984899</v>
      </c>
      <c r="D883">
        <v>0.58429297217092202</v>
      </c>
      <c r="E883">
        <v>1.9727576600807</v>
      </c>
      <c r="F883">
        <v>1.08021581957718</v>
      </c>
      <c r="G883">
        <v>0.92649286159455801</v>
      </c>
      <c r="H883">
        <v>0.23752403331477601</v>
      </c>
      <c r="I883">
        <v>0.38889783407106399</v>
      </c>
      <c r="J883">
        <v>0.24459093474410001</v>
      </c>
      <c r="K883">
        <v>0.65915676778181598</v>
      </c>
      <c r="L883">
        <v>14364.0835573688</v>
      </c>
      <c r="M883">
        <v>250</v>
      </c>
      <c r="N883">
        <v>57.791185172276698</v>
      </c>
      <c r="O883">
        <v>57.452657372084801</v>
      </c>
      <c r="P883">
        <v>-0.67170266274672197</v>
      </c>
      <c r="Q883">
        <v>0.38254235334874198</v>
      </c>
      <c r="R883">
        <v>0.466657427969004</v>
      </c>
      <c r="S883" t="s">
        <v>1771</v>
      </c>
      <c r="T883" t="s">
        <v>1774</v>
      </c>
      <c r="U883" t="s">
        <v>1774</v>
      </c>
      <c r="V883" t="s">
        <v>1774</v>
      </c>
      <c r="W883" t="s">
        <v>2653</v>
      </c>
      <c r="X883">
        <v>18</v>
      </c>
      <c r="Y883" t="s">
        <v>3449</v>
      </c>
      <c r="Z883" t="s">
        <v>4333</v>
      </c>
      <c r="AA883">
        <v>0.74188951642312473</v>
      </c>
      <c r="AB883" t="str">
        <f>HYPERLINK("Melting_Curves/meltCurve_Q9Y6R7_FCGBP.pdf", "Melting_Curves/meltCurve_Q9Y6R7_FCGBP.pdf")</f>
        <v>Melting_Curves/meltCurve_Q9Y6R7_FCGBP.pdf</v>
      </c>
    </row>
    <row r="884" spans="1:28" x14ac:dyDescent="0.25">
      <c r="A884" t="s">
        <v>888</v>
      </c>
      <c r="B884">
        <v>0.92982721775210697</v>
      </c>
      <c r="C884">
        <v>0.94901089741620104</v>
      </c>
      <c r="D884">
        <v>0.66327989897133399</v>
      </c>
      <c r="E884">
        <v>1.96256942571548</v>
      </c>
      <c r="F884">
        <v>1.23348981670177</v>
      </c>
      <c r="G884">
        <v>1.2200554143087401</v>
      </c>
      <c r="H884">
        <v>0.43009090950804002</v>
      </c>
      <c r="I884">
        <v>0.61142396144480304</v>
      </c>
      <c r="J884">
        <v>0.50442410415073602</v>
      </c>
      <c r="K884">
        <v>1.2915162370697699</v>
      </c>
      <c r="L884">
        <v>3076.71419770483</v>
      </c>
      <c r="M884">
        <v>52.334722264408001</v>
      </c>
      <c r="O884">
        <v>58.703485346556398</v>
      </c>
      <c r="P884">
        <v>-6.2041816522249701E-2</v>
      </c>
      <c r="Q884">
        <v>0.72163263454603299</v>
      </c>
      <c r="R884">
        <v>0.14710550342807899</v>
      </c>
      <c r="S884" t="s">
        <v>1772</v>
      </c>
      <c r="T884" t="s">
        <v>1774</v>
      </c>
      <c r="U884" t="s">
        <v>1774</v>
      </c>
      <c r="V884" t="s">
        <v>1774</v>
      </c>
      <c r="W884" t="s">
        <v>2654</v>
      </c>
      <c r="X884">
        <v>2</v>
      </c>
      <c r="Y884" t="s">
        <v>3450</v>
      </c>
      <c r="Z884" t="s">
        <v>4334</v>
      </c>
      <c r="AA884">
        <v>0.89663059428309522</v>
      </c>
      <c r="AB884" t="str">
        <f>HYPERLINK("Melting_Curves/meltCurve_Q9Y6W5_WASF2.pdf", "Melting_Curves/meltCurve_Q9Y6W5_WASF2.pdf")</f>
        <v>Melting_Curves/meltCurve_Q9Y6W5_WASF2.pdf</v>
      </c>
    </row>
    <row r="885" spans="1:28" x14ac:dyDescent="0.25">
      <c r="A885" t="s">
        <v>889</v>
      </c>
      <c r="B885">
        <v>0.92982721775210697</v>
      </c>
      <c r="C885">
        <v>1.63040433687288</v>
      </c>
      <c r="D885">
        <v>1.1419062955677799</v>
      </c>
      <c r="E885">
        <v>4.4995867714650899</v>
      </c>
      <c r="F885">
        <v>2.1202921593990198</v>
      </c>
      <c r="G885">
        <v>2.3848021672094601</v>
      </c>
      <c r="H885">
        <v>0.92480484512485595</v>
      </c>
      <c r="I885">
        <v>1.6682625262614399</v>
      </c>
      <c r="J885">
        <v>1.15793286982688</v>
      </c>
      <c r="K885">
        <v>3.0135471003821701</v>
      </c>
      <c r="L885">
        <v>10337.8679279107</v>
      </c>
      <c r="M885">
        <v>250</v>
      </c>
      <c r="O885">
        <v>41.348825501313399</v>
      </c>
      <c r="P885">
        <v>0.75576511944404401</v>
      </c>
      <c r="Q885">
        <v>1.5</v>
      </c>
      <c r="R885">
        <v>-0.147254555024146</v>
      </c>
      <c r="S885" t="s">
        <v>1773</v>
      </c>
      <c r="T885" t="s">
        <v>1774</v>
      </c>
      <c r="U885" t="s">
        <v>1774</v>
      </c>
      <c r="V885" t="s">
        <v>1774</v>
      </c>
      <c r="W885" t="s">
        <v>2655</v>
      </c>
      <c r="X885">
        <v>2</v>
      </c>
      <c r="Y885" t="s">
        <v>3451</v>
      </c>
      <c r="Z885" t="s">
        <v>4335</v>
      </c>
      <c r="AA885">
        <v>1.477438636588349</v>
      </c>
      <c r="AB885" t="str">
        <f>HYPERLINK("Melting_Curves/meltCurve_R4GMU1_H6PD.pdf", "Melting_Curves/meltCurve_R4GMU1_H6PD.pdf")</f>
        <v>Melting_Curves/meltCurve_R4GMU1_H6PD.pdf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2018-02-09T14:23:44Z</dcterms:created>
  <dcterms:modified xsi:type="dcterms:W3CDTF">2018-08-08T08:28:19Z</dcterms:modified>
</cp:coreProperties>
</file>