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internal_projects\active\Meltome\Meltome_analyzed_data\body_fluids\P014820_CSF_noFractionation_QE+\"/>
    </mc:Choice>
  </mc:AlternateContent>
  <bookViews>
    <workbookView xWindow="0" yWindow="0" windowWidth="25200" windowHeight="113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B457" i="1" l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<sst xmlns="http://schemas.openxmlformats.org/spreadsheetml/2006/main" count="3662" uniqueCount="2292">
  <si>
    <t>Protein_ID</t>
  </si>
  <si>
    <t>FC_TMT126_P014829_CSF</t>
  </si>
  <si>
    <t>FC_TMT127L_P014829_CSF</t>
  </si>
  <si>
    <t>FC_TMT127H_P014829_CSF</t>
  </si>
  <si>
    <t>FC_TMT128L_P014829_CSF</t>
  </si>
  <si>
    <t>FC_TMT128H_P014829_CSF</t>
  </si>
  <si>
    <t>FC_TMT129L_P014829_CSF</t>
  </si>
  <si>
    <t>FC_TMT129H_P014829_CSF</t>
  </si>
  <si>
    <t>FC_TMT130L_P014829_CSF</t>
  </si>
  <si>
    <t>FC_TMT130H_P014829_CSF</t>
  </si>
  <si>
    <t>FC_TMT131L_P014829_CSF</t>
  </si>
  <si>
    <t>a_P014829_CSF</t>
  </si>
  <si>
    <t>b_P014829_CSF</t>
  </si>
  <si>
    <t>meltPoint_P014829_CSF</t>
  </si>
  <si>
    <t>inflPoint_P014829_CSF</t>
  </si>
  <si>
    <t>slope_P014829_CSF</t>
  </si>
  <si>
    <t>plateau_P014829_CSF</t>
  </si>
  <si>
    <t>R_sq_P014829_CSF</t>
  </si>
  <si>
    <t>plot</t>
  </si>
  <si>
    <t>protein_identified_in_P014829_CSF</t>
  </si>
  <si>
    <t>model_converged_P014829_CSF</t>
  </si>
  <si>
    <t>sufficient_data_for_fit_P014829_CSF</t>
  </si>
  <si>
    <t>Proteinname_P014829_CSF</t>
  </si>
  <si>
    <t>numSpec_P014829_CSF</t>
  </si>
  <si>
    <t>gene_name</t>
  </si>
  <si>
    <t>uniprot_ac</t>
  </si>
  <si>
    <t>auc</t>
  </si>
  <si>
    <t>plot_link</t>
  </si>
  <si>
    <t>A2A2D9_CBFA2T2</t>
  </si>
  <si>
    <t>A2A2V1_PRNP</t>
  </si>
  <si>
    <t>A3KFI2_NBL1</t>
  </si>
  <si>
    <t>A6NK56_NTNG1</t>
  </si>
  <si>
    <t>A6NLG9_BGN</t>
  </si>
  <si>
    <t>A6NLU5_VSTM2B</t>
  </si>
  <si>
    <t>A6PVX1_SELENBP1</t>
  </si>
  <si>
    <t>A8MVZ9_ALDOC</t>
  </si>
  <si>
    <t>B0AZS6_YWHAZ</t>
  </si>
  <si>
    <t>B0QYH4_SEZ6L</t>
  </si>
  <si>
    <t>B0V046_TNXB</t>
  </si>
  <si>
    <t>B0YIW2_APOC3</t>
  </si>
  <si>
    <t>B1AHL2_FBLN1</t>
  </si>
  <si>
    <t>B1AN99_PRSS3</t>
  </si>
  <si>
    <t>B2CZX2_OPCML</t>
  </si>
  <si>
    <t>B3KUE5_PLTP</t>
  </si>
  <si>
    <t>B3KWA1_IDS</t>
  </si>
  <si>
    <t>B4DFZ5_KLHL2</t>
  </si>
  <si>
    <t>B4DHB2_MYRF</t>
  </si>
  <si>
    <t>B4DQI1_C2</t>
  </si>
  <si>
    <t>B4DTT5_FSTL1</t>
  </si>
  <si>
    <t>B4DW75_EFEMP1</t>
  </si>
  <si>
    <t>B4DWL3_LAMP1</t>
  </si>
  <si>
    <t>B4E1Z4_CFB</t>
  </si>
  <si>
    <t>B4E351_IGFBP4</t>
  </si>
  <si>
    <t>B5MBX2_TCN2</t>
  </si>
  <si>
    <t>B5MCZ9_QPCT</t>
  </si>
  <si>
    <t>B7Z1I4_NTM</t>
  </si>
  <si>
    <t>B7Z2R9_LAMP2</t>
  </si>
  <si>
    <t>B7Z729_SMPDL3A</t>
  </si>
  <si>
    <t>B7Z7E9_GOT1</t>
  </si>
  <si>
    <t>B7Z7Q6_PRCP</t>
  </si>
  <si>
    <t>B7Z8R6_AMBP</t>
  </si>
  <si>
    <t>B7Z8T3_FETUB</t>
  </si>
  <si>
    <t>B7ZKJ8_ITIH4</t>
  </si>
  <si>
    <t>B8ZZ51_MDH1</t>
  </si>
  <si>
    <t>B8ZZE5_C2orf40</t>
  </si>
  <si>
    <t>B8ZZL8_HSPE1</t>
  </si>
  <si>
    <t>C0H5X3_HCFC2</t>
  </si>
  <si>
    <t>C9IZG4_CUTA</t>
  </si>
  <si>
    <t>C9J2H1_ITIH5</t>
  </si>
  <si>
    <t>C9J4M6_POLR2B</t>
  </si>
  <si>
    <t>C9J6G4_WFIKKN2</t>
  </si>
  <si>
    <t>C9J8S2_RARRES2</t>
  </si>
  <si>
    <t>C9J8Z4_IGSF8</t>
  </si>
  <si>
    <t>C9JE82_CACNA2D2</t>
  </si>
  <si>
    <t>C9JEU5_FGG</t>
  </si>
  <si>
    <t>C9JF17_APOD</t>
  </si>
  <si>
    <t>C9JFR7_CYCS</t>
  </si>
  <si>
    <t>C9JIZ6_PSAP</t>
  </si>
  <si>
    <t>C9JNY7_SCG5</t>
  </si>
  <si>
    <t>C9JPD0_NXPH1</t>
  </si>
  <si>
    <t>C9JR52_PTN</t>
  </si>
  <si>
    <t>C9JV77_AHSG</t>
  </si>
  <si>
    <t>C9JXX4_IGFBP5</t>
  </si>
  <si>
    <t>C9JYY6_NRCAM</t>
  </si>
  <si>
    <t>D3YTA8_CHRDL1</t>
  </si>
  <si>
    <t>D6RA08_C1QB</t>
  </si>
  <si>
    <t>D6RAQ8_CANX</t>
  </si>
  <si>
    <t>D6RAR4_HGFAC</t>
  </si>
  <si>
    <t>D6RD99_SCRG1</t>
  </si>
  <si>
    <t>D6REX5_SEPP1</t>
  </si>
  <si>
    <t>D6RF35_GC</t>
  </si>
  <si>
    <t>D6RF86_CDH6</t>
  </si>
  <si>
    <t>D6RGW1_CSF1R</t>
  </si>
  <si>
    <t>D6RIU4_LMAN2</t>
  </si>
  <si>
    <t>E5RHH3_LOXL2</t>
  </si>
  <si>
    <t>E5RJW2_LYNX1</t>
  </si>
  <si>
    <t>E7EMR3_LPHN3</t>
  </si>
  <si>
    <t>E7END6_PROC</t>
  </si>
  <si>
    <t>E7ENL6_COL6A3</t>
  </si>
  <si>
    <t>E7ENT5_SLC39A10</t>
  </si>
  <si>
    <t>E7EQ48_PRG4</t>
  </si>
  <si>
    <t>E7EQB2_LTF</t>
  </si>
  <si>
    <t>E7EQR4_EZR</t>
  </si>
  <si>
    <t>E7EQR8_YIPF3</t>
  </si>
  <si>
    <t>E7ERV9_ASAH1</t>
  </si>
  <si>
    <t>E7ERX1_MORC1</t>
  </si>
  <si>
    <t>E7EU09_FGFR1</t>
  </si>
  <si>
    <t>E7EUD0_DKK3</t>
  </si>
  <si>
    <t>E7EUF1_ENPP2</t>
  </si>
  <si>
    <t>E7EUT5_GAPDH</t>
  </si>
  <si>
    <t>E7EVF0_B3GALNT1</t>
  </si>
  <si>
    <t>E7EVP0_PNOC</t>
  </si>
  <si>
    <t>E9PEH6_SGCE</t>
  </si>
  <si>
    <t>E9PEV0_APP</t>
  </si>
  <si>
    <t>E9PG71_EPHA4</t>
  </si>
  <si>
    <t>E9PGL4_HEXA</t>
  </si>
  <si>
    <t>E9PGN7_SERPING1</t>
  </si>
  <si>
    <t>E9PIM6_THY1</t>
  </si>
  <si>
    <t>E9PK08_PPP6R3</t>
  </si>
  <si>
    <t>E9PKP4_CSF1</t>
  </si>
  <si>
    <t>E9PL22_HYOU1</t>
  </si>
  <si>
    <t>E9PND1_BAI2</t>
  </si>
  <si>
    <t>E9PNW4_CD59</t>
  </si>
  <si>
    <t>E9PR54_CTSB</t>
  </si>
  <si>
    <t>E9PRQ8_EFEMP2</t>
  </si>
  <si>
    <t>F5GWY7_PTPRD</t>
  </si>
  <si>
    <t>F5GXC9_LTBP4</t>
  </si>
  <si>
    <t>F5GXH2_LDHA</t>
  </si>
  <si>
    <t>F5GXJ9_ALCAM</t>
  </si>
  <si>
    <t>F5GXV3_FOLR2</t>
  </si>
  <si>
    <t>F5GY03_SPARC</t>
  </si>
  <si>
    <t>F5GY80_C8B</t>
  </si>
  <si>
    <t>F5GZ08_APLP1</t>
  </si>
  <si>
    <t>F5GZ53_TIAM1</t>
  </si>
  <si>
    <t>F5GZK1_EXTL2</t>
  </si>
  <si>
    <t>F5GZZ9_CD163</t>
  </si>
  <si>
    <t>F5H0C8_ENO2</t>
  </si>
  <si>
    <t>F5H0N9_PIANP</t>
  </si>
  <si>
    <t>F5H107_CNTNAP4</t>
  </si>
  <si>
    <t>F5H1S8_MLEC</t>
  </si>
  <si>
    <t>F5H3L5_PCDH1</t>
  </si>
  <si>
    <t>F5H3S3_GYS1</t>
  </si>
  <si>
    <t>F5H4W9_PON1</t>
  </si>
  <si>
    <t>F5H6I0_B2M</t>
  </si>
  <si>
    <t>F5H6L8_MST1</t>
  </si>
  <si>
    <t>F5H7E1_ITIH1</t>
  </si>
  <si>
    <t>F5H810_OLFM1</t>
  </si>
  <si>
    <t>F8VR31_DNA2</t>
  </si>
  <si>
    <t>F8VVB6_NELL2</t>
  </si>
  <si>
    <t>F8VXZ8_DCN</t>
  </si>
  <si>
    <t>F8VYK9_IGFBP6</t>
  </si>
  <si>
    <t>F8W1Q3_BTD</t>
  </si>
  <si>
    <t>F8W7G7_FN1</t>
  </si>
  <si>
    <t>F8W9W0_EPHA5</t>
  </si>
  <si>
    <t>F8WB18_NRXN1</t>
  </si>
  <si>
    <t>F8WBR3_ROBO2</t>
  </si>
  <si>
    <t>F8WCM8_EPHB6</t>
  </si>
  <si>
    <t>F8WCZ6_C1S</t>
  </si>
  <si>
    <t>F8WDW9_ESAM</t>
  </si>
  <si>
    <t>F8WE65_PPIA</t>
  </si>
  <si>
    <t>F8WEX5_SUMF2</t>
  </si>
  <si>
    <t>G3V0F0_C16orf89</t>
  </si>
  <si>
    <t>G3V164_GRIA4</t>
  </si>
  <si>
    <t>G3V1D7_RTN4RL2</t>
  </si>
  <si>
    <t>G3V2V8_NPC2</t>
  </si>
  <si>
    <t>G3V2Y8_CBLN3</t>
  </si>
  <si>
    <t>G3V357_RNASE1</t>
  </si>
  <si>
    <t>G3V482_SERPINA5</t>
  </si>
  <si>
    <t>G3V5I3_SERPINA3</t>
  </si>
  <si>
    <t>G3XAE6_SULF2</t>
  </si>
  <si>
    <t>G3XAM2_CFI</t>
  </si>
  <si>
    <t>G5E9G7_NRXN2</t>
  </si>
  <si>
    <t>G8JL96_PTPRS</t>
  </si>
  <si>
    <t>H0Y3T6_SDF4</t>
  </si>
  <si>
    <t>H0Y5A1_PTGDS</t>
  </si>
  <si>
    <t>H0Y6W5_BNC2</t>
  </si>
  <si>
    <t>H0Y7G9_HTRA1</t>
  </si>
  <si>
    <t>H0Y8A0_MOG</t>
  </si>
  <si>
    <t>H0Y8L3_TGFBI</t>
  </si>
  <si>
    <t>H0Y9J2_CAMK2D</t>
  </si>
  <si>
    <t>H0YA83_HEXB</t>
  </si>
  <si>
    <t>H0YAC1_KLKB1</t>
  </si>
  <si>
    <t>H0YAE9_</t>
  </si>
  <si>
    <t>H0YCY8_CTSC</t>
  </si>
  <si>
    <t>H0YD13_CD44</t>
  </si>
  <si>
    <t>H0YDE5_KIAA1549L</t>
  </si>
  <si>
    <t>H0YF95_SEZ6</t>
  </si>
  <si>
    <t>H0YFX4_SLC3A2</t>
  </si>
  <si>
    <t>H0YLB9_MAN2A2</t>
  </si>
  <si>
    <t>H0YMA6_SEMA6D</t>
  </si>
  <si>
    <t>H0YMR1_SEMA4B</t>
  </si>
  <si>
    <t>H3BLU2_LSAMP</t>
  </si>
  <si>
    <t>H3BLV0_CD55</t>
  </si>
  <si>
    <t>H3BQX6_MT3</t>
  </si>
  <si>
    <t>H3BR66_MMP2</t>
  </si>
  <si>
    <t>H3BTT9_SIRPB1</t>
  </si>
  <si>
    <t>H7BXV5_COL18A1</t>
  </si>
  <si>
    <t>H7BY57_NFASC</t>
  </si>
  <si>
    <t>H7C2K7_SUSD5</t>
  </si>
  <si>
    <t>H7C394_CAMK2B</t>
  </si>
  <si>
    <t>H7C3E1_ATP6AP2</t>
  </si>
  <si>
    <t>H7C3I7_MMP11</t>
  </si>
  <si>
    <t>I3L0L3_NSF</t>
  </si>
  <si>
    <t>I3L0L4_ENDOV</t>
  </si>
  <si>
    <t>I3L498_NLGN2</t>
  </si>
  <si>
    <t>I3L4M2_P4HB</t>
  </si>
  <si>
    <t>J3KNF6_RGMB</t>
  </si>
  <si>
    <t>J3KP07_GAS6</t>
  </si>
  <si>
    <t>J3KQ66_RELN</t>
  </si>
  <si>
    <t>J3QS39_UBB</t>
  </si>
  <si>
    <t>K4DIA0_ICOSLG</t>
  </si>
  <si>
    <t>K7EIG1_CLUH</t>
  </si>
  <si>
    <t>K7EIX4_TIMP2</t>
  </si>
  <si>
    <t>K7ELL7_PRKCSH</t>
  </si>
  <si>
    <t>K7ELW0_PARK7</t>
  </si>
  <si>
    <t>K7EN15_CANT1</t>
  </si>
  <si>
    <t>K7ERG9_CFD</t>
  </si>
  <si>
    <t>K7ES70_MFAP4</t>
  </si>
  <si>
    <t>M0QZI4_PLD3</t>
  </si>
  <si>
    <t>M0R0W6_AXL</t>
  </si>
  <si>
    <t>O00468-2_AGRN</t>
  </si>
  <si>
    <t>O00533_CHL1</t>
  </si>
  <si>
    <t>O14498_ISLR</t>
  </si>
  <si>
    <t>O14594_NCAN</t>
  </si>
  <si>
    <t>O14773_TPP1</t>
  </si>
  <si>
    <t>O15240_VGF</t>
  </si>
  <si>
    <t>O15394_NCAM2</t>
  </si>
  <si>
    <t>O43286_B4GALT5</t>
  </si>
  <si>
    <t>O43505_B3GNT1</t>
  </si>
  <si>
    <t>O60883_GPR37L1</t>
  </si>
  <si>
    <t>O75326_SEMA7A</t>
  </si>
  <si>
    <t>O75493_CA11</t>
  </si>
  <si>
    <t>O75503_CLN5</t>
  </si>
  <si>
    <t>O75882-3_ATRN</t>
  </si>
  <si>
    <t>O94772_LY6H</t>
  </si>
  <si>
    <t>O94910-2_LPHN1</t>
  </si>
  <si>
    <t>O94919_ENDOD1</t>
  </si>
  <si>
    <t>O94985-2_CLSTN1</t>
  </si>
  <si>
    <t>O95502_NPTXR</t>
  </si>
  <si>
    <t>O95633-2_FSTL3</t>
  </si>
  <si>
    <t>P00441_SOD1</t>
  </si>
  <si>
    <t>P00450_CP</t>
  </si>
  <si>
    <t>P00709_LALBA</t>
  </si>
  <si>
    <t>P00734_F2</t>
  </si>
  <si>
    <t>P00736_C1R</t>
  </si>
  <si>
    <t>P00738_HP</t>
  </si>
  <si>
    <t>P00742_F10</t>
  </si>
  <si>
    <t>P00747_PLG</t>
  </si>
  <si>
    <t>P00748_F12</t>
  </si>
  <si>
    <t>P01008_SERPINC1</t>
  </si>
  <si>
    <t>P01009_SERPINA1</t>
  </si>
  <si>
    <t>P01019_AGT</t>
  </si>
  <si>
    <t>P01023_A2M</t>
  </si>
  <si>
    <t>P01024_C3</t>
  </si>
  <si>
    <t>P01031_C5</t>
  </si>
  <si>
    <t>P01034_CST3</t>
  </si>
  <si>
    <t>P01042_KNG1</t>
  </si>
  <si>
    <t>P01042-2_KNG1</t>
  </si>
  <si>
    <t>P01210_PENK</t>
  </si>
  <si>
    <t>P01303_NPY</t>
  </si>
  <si>
    <t>P01344_IGF2</t>
  </si>
  <si>
    <t>P01596_</t>
  </si>
  <si>
    <t>P01611_</t>
  </si>
  <si>
    <t>P01623_</t>
  </si>
  <si>
    <t>P01625_</t>
  </si>
  <si>
    <t>P01714_</t>
  </si>
  <si>
    <t>P01743_</t>
  </si>
  <si>
    <t>P01764_</t>
  </si>
  <si>
    <t>P01765_</t>
  </si>
  <si>
    <t>P01777_</t>
  </si>
  <si>
    <t>P01814_</t>
  </si>
  <si>
    <t>P01834_IGKC</t>
  </si>
  <si>
    <t>P01857_IGHG1</t>
  </si>
  <si>
    <t>P01859_IGHG2</t>
  </si>
  <si>
    <t>P01860_IGHG3</t>
  </si>
  <si>
    <t>P01861_IGHG4</t>
  </si>
  <si>
    <t>P01876_IGHA1</t>
  </si>
  <si>
    <t>P01877_IGHA2</t>
  </si>
  <si>
    <t>P02452_COL1A1</t>
  </si>
  <si>
    <t>P02647_APOA1</t>
  </si>
  <si>
    <t>P02649_APOE</t>
  </si>
  <si>
    <t>P02652_APOA2</t>
  </si>
  <si>
    <t>P02671-2_FGA</t>
  </si>
  <si>
    <t>P02745_C1QA</t>
  </si>
  <si>
    <t>P02747_C1QC</t>
  </si>
  <si>
    <t>P02748_C9</t>
  </si>
  <si>
    <t>P02749_APOH</t>
  </si>
  <si>
    <t>P02750_LRG1</t>
  </si>
  <si>
    <t>P02763_ORM1</t>
  </si>
  <si>
    <t>P02766_TTR</t>
  </si>
  <si>
    <t>P02787_TF</t>
  </si>
  <si>
    <t>P02790_HPX</t>
  </si>
  <si>
    <t>P04004_VTN</t>
  </si>
  <si>
    <t>P04066_FUCA1</t>
  </si>
  <si>
    <t>P04180_LCAT</t>
  </si>
  <si>
    <t>P04196_HRG</t>
  </si>
  <si>
    <t>P04208_</t>
  </si>
  <si>
    <t>P04217_A1BG</t>
  </si>
  <si>
    <t>P05060_CHGB</t>
  </si>
  <si>
    <t>P05546_SERPIND1</t>
  </si>
  <si>
    <t>P05814_CSN2</t>
  </si>
  <si>
    <t>P06331_</t>
  </si>
  <si>
    <t>P06702_S100A9</t>
  </si>
  <si>
    <t>P06727_APOA4</t>
  </si>
  <si>
    <t>P07108_DBI</t>
  </si>
  <si>
    <t>P07195_LDHB</t>
  </si>
  <si>
    <t>P07225_PROS1</t>
  </si>
  <si>
    <t>P07339_CTSD</t>
  </si>
  <si>
    <t>P07357_C8A</t>
  </si>
  <si>
    <t>P08123_COL1A2</t>
  </si>
  <si>
    <t>P08185_SERPINA6</t>
  </si>
  <si>
    <t>P08294_SOD3</t>
  </si>
  <si>
    <t>P08571_CD14</t>
  </si>
  <si>
    <t>P08603_CFH</t>
  </si>
  <si>
    <t>P08697-2_SERPINF2</t>
  </si>
  <si>
    <t>P09382_LGALS1</t>
  </si>
  <si>
    <t>P0C0L4_C4A</t>
  </si>
  <si>
    <t>P0C0L5_C4B</t>
  </si>
  <si>
    <t>P0CG06_IGLC3</t>
  </si>
  <si>
    <t>P10451-5_SPP1</t>
  </si>
  <si>
    <t>P10643_C7</t>
  </si>
  <si>
    <t>P10645_CHGA</t>
  </si>
  <si>
    <t>P10909-4_CLU</t>
  </si>
  <si>
    <t>P11021_HSPA5</t>
  </si>
  <si>
    <t>P12109_COL6A1</t>
  </si>
  <si>
    <t>P12259_F5</t>
  </si>
  <si>
    <t>P13521_SCG2</t>
  </si>
  <si>
    <t>P13591_NCAM1</t>
  </si>
  <si>
    <t>P13591-4_NCAM1</t>
  </si>
  <si>
    <t>P14209-3_CD99</t>
  </si>
  <si>
    <t>P14543-2_NID1</t>
  </si>
  <si>
    <t>P14618-2_PKM</t>
  </si>
  <si>
    <t>P15151-3_PVR</t>
  </si>
  <si>
    <t>P15924-2_DSP</t>
  </si>
  <si>
    <t>P16519-2_PCSK2</t>
  </si>
  <si>
    <t>P16870-2_CPE</t>
  </si>
  <si>
    <t>P17900_GM2A</t>
  </si>
  <si>
    <t>P18065_IGFBP2</t>
  </si>
  <si>
    <t>P18428_LBP</t>
  </si>
  <si>
    <t>P19021-4_PAM</t>
  </si>
  <si>
    <t>P19022_CDH2</t>
  </si>
  <si>
    <t>P19320-2_VCAM1</t>
  </si>
  <si>
    <t>P19652_ORM2</t>
  </si>
  <si>
    <t>P20774_OGN</t>
  </si>
  <si>
    <t>P21802-14_FGFR2</t>
  </si>
  <si>
    <t>P22352_GPX3</t>
  </si>
  <si>
    <t>P22792_CPN2</t>
  </si>
  <si>
    <t>P23142-3_FBLN1</t>
  </si>
  <si>
    <t>P23284_PPIB</t>
  </si>
  <si>
    <t>P23470-2_PTPRG</t>
  </si>
  <si>
    <t>P23471_PTPRZ1</t>
  </si>
  <si>
    <t>P23515_OMG</t>
  </si>
  <si>
    <t>P25311_AZGP1</t>
  </si>
  <si>
    <t>P27797_CALR</t>
  </si>
  <si>
    <t>P29120-2_PCSK1</t>
  </si>
  <si>
    <t>P29622_SERPINA4</t>
  </si>
  <si>
    <t>P30086_PEBP1</t>
  </si>
  <si>
    <t>P31944_CASP14</t>
  </si>
  <si>
    <t>P33908_MAN1A1</t>
  </si>
  <si>
    <t>P34096_RNASE4</t>
  </si>
  <si>
    <t>P35858_IGFALS</t>
  </si>
  <si>
    <t>P36222_CHI3L1</t>
  </si>
  <si>
    <t>P36955_SERPINF1</t>
  </si>
  <si>
    <t>P40189_IL6ST</t>
  </si>
  <si>
    <t>P43121-2_MCAM</t>
  </si>
  <si>
    <t>P43652_AFM</t>
  </si>
  <si>
    <t>P45877_PPIC</t>
  </si>
  <si>
    <t>P48740-4_MASP1</t>
  </si>
  <si>
    <t>P51801_CLCNKB</t>
  </si>
  <si>
    <t>P51884_LUM</t>
  </si>
  <si>
    <t>P51888_PRELP</t>
  </si>
  <si>
    <t>P52799_EFNB2</t>
  </si>
  <si>
    <t>P54289-3_CACNA2D1</t>
  </si>
  <si>
    <t>P54802_NAGLU</t>
  </si>
  <si>
    <t>P55290_CDH13</t>
  </si>
  <si>
    <t>P60174-4_TPI1</t>
  </si>
  <si>
    <t>P62258-2_YWHAE</t>
  </si>
  <si>
    <t>P80748_</t>
  </si>
  <si>
    <t>P81605_DCD</t>
  </si>
  <si>
    <t>P98160_HSPG2</t>
  </si>
  <si>
    <t>Q01459_CTBS</t>
  </si>
  <si>
    <t>Q02246_CNTN2</t>
  </si>
  <si>
    <t>Q02818_NUCB1</t>
  </si>
  <si>
    <t>Q06481_APLP2</t>
  </si>
  <si>
    <t>Q07954_LRP1</t>
  </si>
  <si>
    <t>Q08380_LGALS3BP</t>
  </si>
  <si>
    <t>Q09328_MGAT5</t>
  </si>
  <si>
    <t>Q12805-2_EFEMP1</t>
  </si>
  <si>
    <t>Q12860-2_CNTN1</t>
  </si>
  <si>
    <t>Q13616_CUL1</t>
  </si>
  <si>
    <t>Q14118_DAG1</t>
  </si>
  <si>
    <t>Q14515_SPARCL1</t>
  </si>
  <si>
    <t>Q14C87_TMEM132D</t>
  </si>
  <si>
    <t>Q15113_PCOLCE</t>
  </si>
  <si>
    <t>Q15223-3_PVRL1</t>
  </si>
  <si>
    <t>Q15818_NPTX1</t>
  </si>
  <si>
    <t>Q15904_ATP6AP1</t>
  </si>
  <si>
    <t>Q16270-2_IGFBP7</t>
  </si>
  <si>
    <t>Q16568_CARTPT</t>
  </si>
  <si>
    <t>Q16610_ECM1</t>
  </si>
  <si>
    <t>Q16620-2_NTRK2</t>
  </si>
  <si>
    <t>Q16674_MIA</t>
  </si>
  <si>
    <t>Q24JP5_TMEM132A</t>
  </si>
  <si>
    <t>Q4G0X9-3_CCDC40</t>
  </si>
  <si>
    <t>Q5H9B4_TIMP1</t>
  </si>
  <si>
    <t>Q5SPY9_NPDC1</t>
  </si>
  <si>
    <t>Q5STZ8_ABCF1</t>
  </si>
  <si>
    <t>Q5T0V3_SLIT1</t>
  </si>
  <si>
    <t>Q5T197-2_DCST1</t>
  </si>
  <si>
    <t>Q5T4B6_TMSB4XP4</t>
  </si>
  <si>
    <t>Q5VY30_RBP4</t>
  </si>
  <si>
    <t>Q5W0A2_ITM2B</t>
  </si>
  <si>
    <t>Q6EMK4_VASN</t>
  </si>
  <si>
    <t>Q6IFG1_OR52E8</t>
  </si>
  <si>
    <t>Q6MZW2-3_FSTL4</t>
  </si>
  <si>
    <t>Q6NSI4-2_CXorf57</t>
  </si>
  <si>
    <t>Q6UX71_PLXDC2</t>
  </si>
  <si>
    <t>Q6UXB8-2_PI16</t>
  </si>
  <si>
    <t>Q6UXD5-4_SEZ6L2</t>
  </si>
  <si>
    <t>Q6ZMT4-2_JHDM1D</t>
  </si>
  <si>
    <t>Q6ZRP7_QSOX2</t>
  </si>
  <si>
    <t>Q6ZSJ9_SHISA6</t>
  </si>
  <si>
    <t>Q7LFX5_CHST15</t>
  </si>
  <si>
    <t>Q7Z494-2_NPHP3</t>
  </si>
  <si>
    <t>Q7Z7M0-2_MEGF8</t>
  </si>
  <si>
    <t>Q86UD1_OAF</t>
  </si>
  <si>
    <t>Q86W61_VCAN</t>
  </si>
  <si>
    <t>Q8IUX7-2_AEBP1</t>
  </si>
  <si>
    <t>Q8IWV2_CNTN4</t>
  </si>
  <si>
    <t>Q8IYE0-2_CCDC146</t>
  </si>
  <si>
    <t>Q8N126-3_CADM3</t>
  </si>
  <si>
    <t>Q8N440_NEGR1</t>
  </si>
  <si>
    <t>Q8N967_LRTM2</t>
  </si>
  <si>
    <t>Q8NES3-3_LFNG</t>
  </si>
  <si>
    <t>Q8NFZ8_CADM4</t>
  </si>
  <si>
    <t>Q8WXD2_SCG3</t>
  </si>
  <si>
    <t>Q8WY21-4_SORCS1</t>
  </si>
  <si>
    <t>Q92520_FAM3C</t>
  </si>
  <si>
    <t>Q92563_SPOCK2</t>
  </si>
  <si>
    <t>Q92820_GGH</t>
  </si>
  <si>
    <t>Q92859-3_NEO1</t>
  </si>
  <si>
    <t>Q92876_KLK6</t>
  </si>
  <si>
    <t>Q969Z4_RELT</t>
  </si>
  <si>
    <t>Q96FE5-2_LINGO1</t>
  </si>
  <si>
    <t>Q96FE7-4_PIK3IP1</t>
  </si>
  <si>
    <t>Q96GW7-2_BCAN</t>
  </si>
  <si>
    <t>Q96KN2_CNDP1</t>
  </si>
  <si>
    <t>Q96PD5_PGLYRP2</t>
  </si>
  <si>
    <t>Q96PX8_SLITRK1</t>
  </si>
  <si>
    <t>Q96S96_PEBP4</t>
  </si>
  <si>
    <t>Q99574_SERPINI1</t>
  </si>
  <si>
    <t>Q99674_CGREF1</t>
  </si>
  <si>
    <t>Q99983_OMD</t>
  </si>
  <si>
    <t>Q9BWV1-2_BOC</t>
  </si>
  <si>
    <t>Q9BY67-2_CADM1</t>
  </si>
  <si>
    <t>Q9H2E6_SEMA6A</t>
  </si>
  <si>
    <t>Q9H3G5_CPVL</t>
  </si>
  <si>
    <t>Q9H4D0_CLSTN2</t>
  </si>
  <si>
    <t>Q9H8J5_MANSC1</t>
  </si>
  <si>
    <t>Q9H8L6_MMRN2</t>
  </si>
  <si>
    <t>Q9HCB6_SPON1</t>
  </si>
  <si>
    <t>Q9HCU0_CD248</t>
  </si>
  <si>
    <t>Q9NQ79-2_CRTAC1</t>
  </si>
  <si>
    <t>Q9NR34_MAN1C1</t>
  </si>
  <si>
    <t>Q9NRN5-3_OLFML3</t>
  </si>
  <si>
    <t>Q9NT99_LRRC4B</t>
  </si>
  <si>
    <t>Q9NX62_IMPAD1</t>
  </si>
  <si>
    <t>Q9NYQ8_FAT2</t>
  </si>
  <si>
    <t>Q9NYX4_CALY</t>
  </si>
  <si>
    <t>Q9NZC2-2_TREM2</t>
  </si>
  <si>
    <t>Q9UBR2_CTSZ</t>
  </si>
  <si>
    <t>Q9UBX1_CTSF</t>
  </si>
  <si>
    <t>Q9UFP1_FAM198A</t>
  </si>
  <si>
    <t>Q9UHG2_PCSK1N</t>
  </si>
  <si>
    <t>Q9UHL4_DPP7</t>
  </si>
  <si>
    <t>Q9UJJ9_GNPTG</t>
  </si>
  <si>
    <t>Q9UN70-4_PCDHGC3</t>
  </si>
  <si>
    <t>Q9UNW1_MINPP1</t>
  </si>
  <si>
    <t>Q9UPU3_SORCS3</t>
  </si>
  <si>
    <t>Q9Y4C0-4_NRXN3</t>
  </si>
  <si>
    <t>Q9Y5Y7_LYVE1</t>
  </si>
  <si>
    <t>Q9Y613_FHOD1</t>
  </si>
  <si>
    <t>Q9Y646_CPQ</t>
  </si>
  <si>
    <t>Q9Y6R7_FCGBP</t>
  </si>
  <si>
    <t>Melting_Curves/meltCurve_A2A2D9_CBFA2T2.pdf</t>
  </si>
  <si>
    <t>Melting_Curves/meltCurve_A2A2V1_PRNP.pdf</t>
  </si>
  <si>
    <t>Melting_Curves/meltCurve_A3KFI2_NBL1.pdf</t>
  </si>
  <si>
    <t>Melting_Curves/meltCurve_A6NK56_NTNG1.pdf</t>
  </si>
  <si>
    <t>Melting_Curves/meltCurve_A6NLG9_BGN.pdf</t>
  </si>
  <si>
    <t>Melting_Curves/meltCurve_A6NLU5_VSTM2B.pdf</t>
  </si>
  <si>
    <t>Melting_Curves/meltCurve_A6PVX1_SELENBP1.pdf</t>
  </si>
  <si>
    <t>Melting_Curves/meltCurve_A8MVZ9_ALDOC.pdf</t>
  </si>
  <si>
    <t>Melting_Curves/meltCurve_B0AZS6_YWHAZ.pdf</t>
  </si>
  <si>
    <t>Melting_Curves/meltCurve_B0QYH4_SEZ6L.pdf</t>
  </si>
  <si>
    <t>Melting_Curves/meltCurve_B0V046_TNXB.pdf</t>
  </si>
  <si>
    <t>Melting_Curves/meltCurve_B0YIW2_APOC3.pdf</t>
  </si>
  <si>
    <t>Melting_Curves/meltCurve_B1AHL2_FBLN1.pdf</t>
  </si>
  <si>
    <t>Melting_Curves/meltCurve_B1AN99_PRSS3.pdf</t>
  </si>
  <si>
    <t>Melting_Curves/meltCurve_B2CZX2_OPCML.pdf</t>
  </si>
  <si>
    <t>Melting_Curves/meltCurve_B3KUE5_PLTP.pdf</t>
  </si>
  <si>
    <t>Melting_Curves/meltCurve_B3KWA1_IDS.pdf</t>
  </si>
  <si>
    <t>Melting_Curves/meltCurve_B4DFZ5_KLHL2.pdf</t>
  </si>
  <si>
    <t>Melting_Curves/meltCurve_B4DHB2_MYRF.pdf</t>
  </si>
  <si>
    <t>Melting_Curves/meltCurve_B4DQI1_C2.pdf</t>
  </si>
  <si>
    <t>Melting_Curves/meltCurve_B4DTT5_FSTL1.pdf</t>
  </si>
  <si>
    <t>Melting_Curves/meltCurve_B4DW75_EFEMP1.pdf</t>
  </si>
  <si>
    <t>Melting_Curves/meltCurve_B4DWL3_LAMP1.pdf</t>
  </si>
  <si>
    <t>Melting_Curves/meltCurve_B4E1Z4_CFB.pdf</t>
  </si>
  <si>
    <t>Melting_Curves/meltCurve_B4E351_IGFBP4.pdf</t>
  </si>
  <si>
    <t>Melting_Curves/meltCurve_B5MBX2_TCN2.pdf</t>
  </si>
  <si>
    <t>Melting_Curves/meltCurve_B5MCZ9_QPCT.pdf</t>
  </si>
  <si>
    <t>Melting_Curves/meltCurve_B7Z1I4_NTM.pdf</t>
  </si>
  <si>
    <t>Melting_Curves/meltCurve_B7Z2R9_LAMP2.pdf</t>
  </si>
  <si>
    <t>Melting_Curves/meltCurve_B7Z729_SMPDL3A.pdf</t>
  </si>
  <si>
    <t>Melting_Curves/meltCurve_B7Z7E9_GOT1.pdf</t>
  </si>
  <si>
    <t>Melting_Curves/meltCurve_B7Z7Q6_PRCP.pdf</t>
  </si>
  <si>
    <t>Melting_Curves/meltCurve_B7Z8R6_AMBP.pdf</t>
  </si>
  <si>
    <t>Melting_Curves/meltCurve_B7Z8T3_FETUB.pdf</t>
  </si>
  <si>
    <t>Melting_Curves/meltCurve_B7ZKJ8_ITIH4.pdf</t>
  </si>
  <si>
    <t>Melting_Curves/meltCurve_B8ZZ51_MDH1.pdf</t>
  </si>
  <si>
    <t>Melting_Curves/meltCurve_B8ZZE5_C2orf40.pdf</t>
  </si>
  <si>
    <t>Melting_Curves/meltCurve_B8ZZL8_HSPE1.pdf</t>
  </si>
  <si>
    <t>Melting_Curves/meltCurve_C0H5X3_HCFC2.pdf</t>
  </si>
  <si>
    <t>Melting_Curves/meltCurve_C9IZG4_CUTA.pdf</t>
  </si>
  <si>
    <t>Melting_Curves/meltCurve_C9J2H1_ITIH5.pdf</t>
  </si>
  <si>
    <t>Melting_Curves/meltCurve_C9J4M6_POLR2B.pdf</t>
  </si>
  <si>
    <t>Melting_Curves/meltCurve_C9J6G4_WFIKKN2.pdf</t>
  </si>
  <si>
    <t>Melting_Curves/meltCurve_C9J8S2_RARRES2.pdf</t>
  </si>
  <si>
    <t>Melting_Curves/meltCurve_C9J8Z4_IGSF8.pdf</t>
  </si>
  <si>
    <t>Melting_Curves/meltCurve_C9JE82_CACNA2D2.pdf</t>
  </si>
  <si>
    <t>Melting_Curves/meltCurve_C9JEU5_FGG.pdf</t>
  </si>
  <si>
    <t>Melting_Curves/meltCurve_C9JF17_APOD.pdf</t>
  </si>
  <si>
    <t>Melting_Curves/meltCurve_C9JFR7_CYCS.pdf</t>
  </si>
  <si>
    <t>Melting_Curves/meltCurve_C9JIZ6_PSAP.pdf</t>
  </si>
  <si>
    <t>Melting_Curves/meltCurve_C9JNY7_SCG5.pdf</t>
  </si>
  <si>
    <t>Melting_Curves/meltCurve_C9JPD0_NXPH1.pdf</t>
  </si>
  <si>
    <t>Melting_Curves/meltCurve_C9JR52_PTN.pdf</t>
  </si>
  <si>
    <t>Melting_Curves/meltCurve_C9JV77_AHSG.pdf</t>
  </si>
  <si>
    <t>Melting_Curves/meltCurve_C9JXX4_IGFBP5.pdf</t>
  </si>
  <si>
    <t>Melting_Curves/meltCurve_C9JYY6_NRCAM.pdf</t>
  </si>
  <si>
    <t>Melting_Curves/meltCurve_D3YTA8_CHRDL1.pdf</t>
  </si>
  <si>
    <t>Melting_Curves/meltCurve_D6RA08_C1QB.pdf</t>
  </si>
  <si>
    <t>Melting_Curves/meltCurve_D6RAQ8_CANX.pdf</t>
  </si>
  <si>
    <t>Melting_Curves/meltCurve_D6RAR4_HGFAC.pdf</t>
  </si>
  <si>
    <t>Melting_Curves/meltCurve_D6RD99_SCRG1.pdf</t>
  </si>
  <si>
    <t>Melting_Curves/meltCurve_D6REX5_SEPP1.pdf</t>
  </si>
  <si>
    <t>Melting_Curves/meltCurve_D6RF35_GC.pdf</t>
  </si>
  <si>
    <t>Melting_Curves/meltCurve_D6RF86_CDH6.pdf</t>
  </si>
  <si>
    <t>Melting_Curves/meltCurve_D6RGW1_CSF1R.pdf</t>
  </si>
  <si>
    <t>Melting_Curves/meltCurve_D6RIU4_LMAN2.pdf</t>
  </si>
  <si>
    <t>Melting_Curves/meltCurve_E5RHH3_LOXL2.pdf</t>
  </si>
  <si>
    <t>Melting_Curves/meltCurve_E5RJW2_LYNX1.pdf</t>
  </si>
  <si>
    <t>Melting_Curves/meltCurve_E7EMR3_LPHN3.pdf</t>
  </si>
  <si>
    <t>Melting_Curves/meltCurve_E7END6_PROC.pdf</t>
  </si>
  <si>
    <t>Melting_Curves/meltCurve_E7ENL6_COL6A3.pdf</t>
  </si>
  <si>
    <t>Melting_Curves/meltCurve_E7ENT5_SLC39A10.pdf</t>
  </si>
  <si>
    <t>Melting_Curves/meltCurve_E7EQ48_PRG4.pdf</t>
  </si>
  <si>
    <t>Melting_Curves/meltCurve_E7EQB2_LTF.pdf</t>
  </si>
  <si>
    <t>Melting_Curves/meltCurve_E7EQR4_EZR.pdf</t>
  </si>
  <si>
    <t>Melting_Curves/meltCurve_E7EQR8_YIPF3.pdf</t>
  </si>
  <si>
    <t>Melting_Curves/meltCurve_E7ERV9_ASAH1.pdf</t>
  </si>
  <si>
    <t>Melting_Curves/meltCurve_E7ERX1_MORC1.pdf</t>
  </si>
  <si>
    <t>Melting_Curves/meltCurve_E7EU09_FGFR1.pdf</t>
  </si>
  <si>
    <t>Melting_Curves/meltCurve_E7EUD0_DKK3.pdf</t>
  </si>
  <si>
    <t>Melting_Curves/meltCurve_E7EUF1_ENPP2.pdf</t>
  </si>
  <si>
    <t>Melting_Curves/meltCurve_E7EUT5_GAPDH.pdf</t>
  </si>
  <si>
    <t>Melting_Curves/meltCurve_E7EVF0_B3GALNT1.pdf</t>
  </si>
  <si>
    <t>Melting_Curves/meltCurve_E7EVP0_PNOC.pdf</t>
  </si>
  <si>
    <t>Melting_Curves/meltCurve_E9PEH6_SGCE.pdf</t>
  </si>
  <si>
    <t>Melting_Curves/meltCurve_E9PEV0_APP.pdf</t>
  </si>
  <si>
    <t>Melting_Curves/meltCurve_E9PG71_EPHA4.pdf</t>
  </si>
  <si>
    <t>Melting_Curves/meltCurve_E9PGL4_HEXA.pdf</t>
  </si>
  <si>
    <t>Melting_Curves/meltCurve_E9PGN7_SERPING1.pdf</t>
  </si>
  <si>
    <t>Melting_Curves/meltCurve_E9PIM6_THY1.pdf</t>
  </si>
  <si>
    <t>Melting_Curves/meltCurve_E9PK08_PPP6R3.pdf</t>
  </si>
  <si>
    <t>Melting_Curves/meltCurve_E9PKP4_CSF1.pdf</t>
  </si>
  <si>
    <t>Melting_Curves/meltCurve_E9PL22_HYOU1.pdf</t>
  </si>
  <si>
    <t>Melting_Curves/meltCurve_E9PND1_BAI2.pdf</t>
  </si>
  <si>
    <t>Melting_Curves/meltCurve_E9PNW4_CD59.pdf</t>
  </si>
  <si>
    <t>Melting_Curves/meltCurve_E9PR54_CTSB.pdf</t>
  </si>
  <si>
    <t>Melting_Curves/meltCurve_E9PRQ8_EFEMP2.pdf</t>
  </si>
  <si>
    <t>Melting_Curves/meltCurve_F5GWY7_PTPRD.pdf</t>
  </si>
  <si>
    <t>Melting_Curves/meltCurve_F5GXC9_LTBP4.pdf</t>
  </si>
  <si>
    <t>Melting_Curves/meltCurve_F5GXH2_LDHA.pdf</t>
  </si>
  <si>
    <t>Melting_Curves/meltCurve_F5GXJ9_ALCAM.pdf</t>
  </si>
  <si>
    <t>Melting_Curves/meltCurve_F5GXV3_FOLR2.pdf</t>
  </si>
  <si>
    <t>Melting_Curves/meltCurve_F5GY03_SPARC.pdf</t>
  </si>
  <si>
    <t>Melting_Curves/meltCurve_F5GY80_C8B.pdf</t>
  </si>
  <si>
    <t>Melting_Curves/meltCurve_F5GZ08_APLP1.pdf</t>
  </si>
  <si>
    <t>Melting_Curves/meltCurve_F5GZ53_TIAM1.pdf</t>
  </si>
  <si>
    <t>Melting_Curves/meltCurve_F5GZK1_EXTL2.pdf</t>
  </si>
  <si>
    <t>Melting_Curves/meltCurve_F5GZZ9_CD163.pdf</t>
  </si>
  <si>
    <t>Melting_Curves/meltCurve_F5H0C8_ENO2.pdf</t>
  </si>
  <si>
    <t>Melting_Curves/meltCurve_F5H0N9_PIANP.pdf</t>
  </si>
  <si>
    <t>Melting_Curves/meltCurve_F5H107_CNTNAP4.pdf</t>
  </si>
  <si>
    <t>Melting_Curves/meltCurve_F5H1S8_MLEC.pdf</t>
  </si>
  <si>
    <t>Melting_Curves/meltCurve_F5H3L5_PCDH1.pdf</t>
  </si>
  <si>
    <t>Melting_Curves/meltCurve_F5H3S3_GYS1.pdf</t>
  </si>
  <si>
    <t>Melting_Curves/meltCurve_F5H4W9_PON1.pdf</t>
  </si>
  <si>
    <t>Melting_Curves/meltCurve_F5H6I0_B2M.pdf</t>
  </si>
  <si>
    <t>Melting_Curves/meltCurve_F5H6L8_MST1.pdf</t>
  </si>
  <si>
    <t>Melting_Curves/meltCurve_F5H7E1_ITIH1.pdf</t>
  </si>
  <si>
    <t>Melting_Curves/meltCurve_F5H810_OLFM1.pdf</t>
  </si>
  <si>
    <t>Melting_Curves/meltCurve_F8VR31_DNA2.pdf</t>
  </si>
  <si>
    <t>Melting_Curves/meltCurve_F8VVB6_NELL2.pdf</t>
  </si>
  <si>
    <t>Melting_Curves/meltCurve_F8VXZ8_DCN.pdf</t>
  </si>
  <si>
    <t>Melting_Curves/meltCurve_F8VYK9_IGFBP6.pdf</t>
  </si>
  <si>
    <t>Melting_Curves/meltCurve_F8W1Q3_BTD.pdf</t>
  </si>
  <si>
    <t>Melting_Curves/meltCurve_F8W7G7_FN1.pdf</t>
  </si>
  <si>
    <t>Melting_Curves/meltCurve_F8W9W0_EPHA5.pdf</t>
  </si>
  <si>
    <t>Melting_Curves/meltCurve_F8WB18_NRXN1.pdf</t>
  </si>
  <si>
    <t>Melting_Curves/meltCurve_F8WBR3_ROBO2.pdf</t>
  </si>
  <si>
    <t>Melting_Curves/meltCurve_F8WCM8_EPHB6.pdf</t>
  </si>
  <si>
    <t>Melting_Curves/meltCurve_F8WCZ6_C1S.pdf</t>
  </si>
  <si>
    <t>Melting_Curves/meltCurve_F8WDW9_ESAM.pdf</t>
  </si>
  <si>
    <t>Melting_Curves/meltCurve_F8WE65_PPIA.pdf</t>
  </si>
  <si>
    <t>Melting_Curves/meltCurve_F8WEX5_SUMF2.pdf</t>
  </si>
  <si>
    <t>Melting_Curves/meltCurve_G3V0F0_C16orf89.pdf</t>
  </si>
  <si>
    <t>Melting_Curves/meltCurve_G3V164_GRIA4.pdf</t>
  </si>
  <si>
    <t>Melting_Curves/meltCurve_G3V1D7_RTN4RL2.pdf</t>
  </si>
  <si>
    <t>Melting_Curves/meltCurve_G3V2V8_NPC2.pdf</t>
  </si>
  <si>
    <t>Melting_Curves/meltCurve_G3V2Y8_CBLN3.pdf</t>
  </si>
  <si>
    <t>Melting_Curves/meltCurve_G3V357_RNASE1.pdf</t>
  </si>
  <si>
    <t>Melting_Curves/meltCurve_G3V482_SERPINA5.pdf</t>
  </si>
  <si>
    <t>Melting_Curves/meltCurve_G3V5I3_SERPINA3.pdf</t>
  </si>
  <si>
    <t>Melting_Curves/meltCurve_G3XAE6_SULF2.pdf</t>
  </si>
  <si>
    <t>Melting_Curves/meltCurve_G3XAM2_CFI.pdf</t>
  </si>
  <si>
    <t>Melting_Curves/meltCurve_G5E9G7_NRXN2.pdf</t>
  </si>
  <si>
    <t>Melting_Curves/meltCurve_G8JL96_PTPRS.pdf</t>
  </si>
  <si>
    <t>Melting_Curves/meltCurve_H0Y3T6_SDF4.pdf</t>
  </si>
  <si>
    <t>Melting_Curves/meltCurve_H0Y5A1_PTGDS.pdf</t>
  </si>
  <si>
    <t>Melting_Curves/meltCurve_H0Y6W5_BNC2.pdf</t>
  </si>
  <si>
    <t>Melting_Curves/meltCurve_H0Y7G9_HTRA1.pdf</t>
  </si>
  <si>
    <t>Melting_Curves/meltCurve_H0Y8A0_MOG.pdf</t>
  </si>
  <si>
    <t>Melting_Curves/meltCurve_H0Y8L3_TGFBI.pdf</t>
  </si>
  <si>
    <t>Melting_Curves/meltCurve_H0Y9J2_CAMK2D.pdf</t>
  </si>
  <si>
    <t>Melting_Curves/meltCurve_H0YA83_HEXB.pdf</t>
  </si>
  <si>
    <t>Melting_Curves/meltCurve_H0YAC1_KLKB1.pdf</t>
  </si>
  <si>
    <t>Melting_Curves/meltCurve_H0YAE9_.pdf</t>
  </si>
  <si>
    <t>Melting_Curves/meltCurve_H0YCY8_CTSC.pdf</t>
  </si>
  <si>
    <t>Melting_Curves/meltCurve_H0YD13_CD44.pdf</t>
  </si>
  <si>
    <t>Melting_Curves/meltCurve_H0YDE5_KIAA1549L.pdf</t>
  </si>
  <si>
    <t>Melting_Curves/meltCurve_H0YF95_SEZ6.pdf</t>
  </si>
  <si>
    <t>Melting_Curves/meltCurve_H0YFX4_SLC3A2.pdf</t>
  </si>
  <si>
    <t>Melting_Curves/meltCurve_H0YLB9_MAN2A2.pdf</t>
  </si>
  <si>
    <t>Melting_Curves/meltCurve_H0YMA6_SEMA6D.pdf</t>
  </si>
  <si>
    <t>Melting_Curves/meltCurve_H0YMR1_SEMA4B.pdf</t>
  </si>
  <si>
    <t>Melting_Curves/meltCurve_H3BLU2_LSAMP.pdf</t>
  </si>
  <si>
    <t>Melting_Curves/meltCurve_H3BLV0_CD55.pdf</t>
  </si>
  <si>
    <t>Melting_Curves/meltCurve_H3BQX6_MT3.pdf</t>
  </si>
  <si>
    <t>Melting_Curves/meltCurve_H3BR66_MMP2.pdf</t>
  </si>
  <si>
    <t>Melting_Curves/meltCurve_H3BTT9_SIRPB1.pdf</t>
  </si>
  <si>
    <t>Melting_Curves/meltCurve_H7BXV5_COL18A1.pdf</t>
  </si>
  <si>
    <t>Melting_Curves/meltCurve_H7BY57_NFASC.pdf</t>
  </si>
  <si>
    <t>Melting_Curves/meltCurve_H7C2K7_SUSD5.pdf</t>
  </si>
  <si>
    <t>Melting_Curves/meltCurve_H7C394_CAMK2B.pdf</t>
  </si>
  <si>
    <t>Melting_Curves/meltCurve_H7C3E1_ATP6AP2.pdf</t>
  </si>
  <si>
    <t>Melting_Curves/meltCurve_H7C3I7_MMP11.pdf</t>
  </si>
  <si>
    <t>Melting_Curves/meltCurve_I3L0L3_NSF.pdf</t>
  </si>
  <si>
    <t>Melting_Curves/meltCurve_I3L0L4_ENDOV.pdf</t>
  </si>
  <si>
    <t>Melting_Curves/meltCurve_I3L498_NLGN2.pdf</t>
  </si>
  <si>
    <t>Melting_Curves/meltCurve_I3L4M2_P4HB.pdf</t>
  </si>
  <si>
    <t>Melting_Curves/meltCurve_J3KNF6_RGMB.pdf</t>
  </si>
  <si>
    <t>Melting_Curves/meltCurve_J3KP07_GAS6.pdf</t>
  </si>
  <si>
    <t>Melting_Curves/meltCurve_J3KQ66_RELN.pdf</t>
  </si>
  <si>
    <t>Melting_Curves/meltCurve_J3QS39_UBB.pdf</t>
  </si>
  <si>
    <t>Melting_Curves/meltCurve_K4DIA0_ICOSLG.pdf</t>
  </si>
  <si>
    <t>Melting_Curves/meltCurve_K7EIG1_CLUH.pdf</t>
  </si>
  <si>
    <t>Melting_Curves/meltCurve_K7EIX4_TIMP2.pdf</t>
  </si>
  <si>
    <t>Melting_Curves/meltCurve_K7ELL7_PRKCSH.pdf</t>
  </si>
  <si>
    <t>Melting_Curves/meltCurve_K7ELW0_PARK7.pdf</t>
  </si>
  <si>
    <t>Melting_Curves/meltCurve_K7EN15_CANT1.pdf</t>
  </si>
  <si>
    <t>Melting_Curves/meltCurve_K7ERG9_CFD.pdf</t>
  </si>
  <si>
    <t>Melting_Curves/meltCurve_K7ES70_MFAP4.pdf</t>
  </si>
  <si>
    <t>Melting_Curves/meltCurve_M0QZI4_PLD3.pdf</t>
  </si>
  <si>
    <t>Melting_Curves/meltCurve_M0R0W6_AXL.pdf</t>
  </si>
  <si>
    <t>Melting_Curves/meltCurve_O00468_2_AGRN.pdf</t>
  </si>
  <si>
    <t>Melting_Curves/meltCurve_O00533_CHL1.pdf</t>
  </si>
  <si>
    <t>Melting_Curves/meltCurve_O14498_ISLR.pdf</t>
  </si>
  <si>
    <t>Melting_Curves/meltCurve_O14594_NCAN.pdf</t>
  </si>
  <si>
    <t>Melting_Curves/meltCurve_O14773_TPP1.pdf</t>
  </si>
  <si>
    <t>Melting_Curves/meltCurve_O15240_VGF.pdf</t>
  </si>
  <si>
    <t>Melting_Curves/meltCurve_O15394_NCAM2.pdf</t>
  </si>
  <si>
    <t>Melting_Curves/meltCurve_O43286_B4GALT5.pdf</t>
  </si>
  <si>
    <t>Melting_Curves/meltCurve_O43505_B3GNT1.pdf</t>
  </si>
  <si>
    <t>Melting_Curves/meltCurve_O60883_GPR37L1.pdf</t>
  </si>
  <si>
    <t>Melting_Curves/meltCurve_O75326_SEMA7A.pdf</t>
  </si>
  <si>
    <t>Melting_Curves/meltCurve_O75493_CA11.pdf</t>
  </si>
  <si>
    <t>Melting_Curves/meltCurve_O75503_CLN5.pdf</t>
  </si>
  <si>
    <t>Melting_Curves/meltCurve_O75882_3_ATRN.pdf</t>
  </si>
  <si>
    <t>Melting_Curves/meltCurve_O94772_LY6H.pdf</t>
  </si>
  <si>
    <t>Melting_Curves/meltCurve_O94910_2_LPHN1.pdf</t>
  </si>
  <si>
    <t>Melting_Curves/meltCurve_O94919_ENDOD1.pdf</t>
  </si>
  <si>
    <t>Melting_Curves/meltCurve_O94985_2_CLSTN1.pdf</t>
  </si>
  <si>
    <t>Melting_Curves/meltCurve_O95502_NPTXR.pdf</t>
  </si>
  <si>
    <t>Melting_Curves/meltCurve_O95633_2_FSTL3.pdf</t>
  </si>
  <si>
    <t>Melting_Curves/meltCurve_P00441_SOD1.pdf</t>
  </si>
  <si>
    <t>Melting_Curves/meltCurve_P00450_CP.pdf</t>
  </si>
  <si>
    <t>Melting_Curves/meltCurve_P00709_LALBA.pdf</t>
  </si>
  <si>
    <t>Melting_Curves/meltCurve_P00734_F2.pdf</t>
  </si>
  <si>
    <t>Melting_Curves/meltCurve_P00736_C1R.pdf</t>
  </si>
  <si>
    <t>Melting_Curves/meltCurve_P00738_HP.pdf</t>
  </si>
  <si>
    <t>Melting_Curves/meltCurve_P00742_F10.pdf</t>
  </si>
  <si>
    <t>Melting_Curves/meltCurve_P00747_PLG.pdf</t>
  </si>
  <si>
    <t>Melting_Curves/meltCurve_P00748_F12.pdf</t>
  </si>
  <si>
    <t>Melting_Curves/meltCurve_P01008_SERPINC1.pdf</t>
  </si>
  <si>
    <t>Melting_Curves/meltCurve_P01009_SERPINA1.pdf</t>
  </si>
  <si>
    <t>Melting_Curves/meltCurve_P01019_AGT.pdf</t>
  </si>
  <si>
    <t>Melting_Curves/meltCurve_P01023_A2M.pdf</t>
  </si>
  <si>
    <t>Melting_Curves/meltCurve_P01024_C3.pdf</t>
  </si>
  <si>
    <t>Melting_Curves/meltCurve_P01031_C5.pdf</t>
  </si>
  <si>
    <t>Melting_Curves/meltCurve_P01034_CST3.pdf</t>
  </si>
  <si>
    <t>Melting_Curves/meltCurve_P01042_KNG1.pdf</t>
  </si>
  <si>
    <t>Melting_Curves/meltCurve_P01042_2_KNG1.pdf</t>
  </si>
  <si>
    <t>Melting_Curves/meltCurve_P01210_PENK.pdf</t>
  </si>
  <si>
    <t>Melting_Curves/meltCurve_P01303_NPY.pdf</t>
  </si>
  <si>
    <t>Melting_Curves/meltCurve_P01344_IGF2.pdf</t>
  </si>
  <si>
    <t>Melting_Curves/meltCurve_P01596_.pdf</t>
  </si>
  <si>
    <t>Melting_Curves/meltCurve_P01611_.pdf</t>
  </si>
  <si>
    <t>Melting_Curves/meltCurve_P01623_.pdf</t>
  </si>
  <si>
    <t>Melting_Curves/meltCurve_P01625_.pdf</t>
  </si>
  <si>
    <t>Melting_Curves/meltCurve_P01714_.pdf</t>
  </si>
  <si>
    <t>Melting_Curves/meltCurve_P01743_.pdf</t>
  </si>
  <si>
    <t>Melting_Curves/meltCurve_P01764_.pdf</t>
  </si>
  <si>
    <t>Melting_Curves/meltCurve_P01765_.pdf</t>
  </si>
  <si>
    <t>Melting_Curves/meltCurve_P01777_.pdf</t>
  </si>
  <si>
    <t>Melting_Curves/meltCurve_P01814_.pdf</t>
  </si>
  <si>
    <t>Melting_Curves/meltCurve_P01834_IGKC.pdf</t>
  </si>
  <si>
    <t>Melting_Curves/meltCurve_P01857_IGHG1.pdf</t>
  </si>
  <si>
    <t>Melting_Curves/meltCurve_P01859_IGHG2.pdf</t>
  </si>
  <si>
    <t>Melting_Curves/meltCurve_P01860_IGHG3.pdf</t>
  </si>
  <si>
    <t>Melting_Curves/meltCurve_P01861_IGHG4.pdf</t>
  </si>
  <si>
    <t>Melting_Curves/meltCurve_P01876_IGHA1.pdf</t>
  </si>
  <si>
    <t>Melting_Curves/meltCurve_P01877_IGHA2.pdf</t>
  </si>
  <si>
    <t>Melting_Curves/meltCurve_P02452_COL1A1.pdf</t>
  </si>
  <si>
    <t>Melting_Curves/meltCurve_P02647_APOA1.pdf</t>
  </si>
  <si>
    <t>Melting_Curves/meltCurve_P02649_APOE.pdf</t>
  </si>
  <si>
    <t>Melting_Curves/meltCurve_P02652_APOA2.pdf</t>
  </si>
  <si>
    <t>Melting_Curves/meltCurve_P02671_2_FGA.pdf</t>
  </si>
  <si>
    <t>Melting_Curves/meltCurve_P02745_C1QA.pdf</t>
  </si>
  <si>
    <t>Melting_Curves/meltCurve_P02747_C1QC.pdf</t>
  </si>
  <si>
    <t>Melting_Curves/meltCurve_P02748_C9.pdf</t>
  </si>
  <si>
    <t>Melting_Curves/meltCurve_P02749_APOH.pdf</t>
  </si>
  <si>
    <t>Melting_Curves/meltCurve_P02750_LRG1.pdf</t>
  </si>
  <si>
    <t>Melting_Curves/meltCurve_P02763_ORM1.pdf</t>
  </si>
  <si>
    <t>Melting_Curves/meltCurve_P02766_TTR.pdf</t>
  </si>
  <si>
    <t>Melting_Curves/meltCurve_P02787_TF.pdf</t>
  </si>
  <si>
    <t>Melting_Curves/meltCurve_P02790_HPX.pdf</t>
  </si>
  <si>
    <t>Melting_Curves/meltCurve_P04004_VTN.pdf</t>
  </si>
  <si>
    <t>Melting_Curves/meltCurve_P04066_FUCA1.pdf</t>
  </si>
  <si>
    <t>Melting_Curves/meltCurve_P04180_LCAT.pdf</t>
  </si>
  <si>
    <t>Melting_Curves/meltCurve_P04196_HRG.pdf</t>
  </si>
  <si>
    <t>Melting_Curves/meltCurve_P04208_.pdf</t>
  </si>
  <si>
    <t>Melting_Curves/meltCurve_P04217_A1BG.pdf</t>
  </si>
  <si>
    <t>Melting_Curves/meltCurve_P05060_CHGB.pdf</t>
  </si>
  <si>
    <t>Melting_Curves/meltCurve_P05546_SERPIND1.pdf</t>
  </si>
  <si>
    <t>Melting_Curves/meltCurve_P05814_CSN2.pdf</t>
  </si>
  <si>
    <t>Melting_Curves/meltCurve_P06331_.pdf</t>
  </si>
  <si>
    <t>Melting_Curves/meltCurve_P06702_S100A9.pdf</t>
  </si>
  <si>
    <t>Melting_Curves/meltCurve_P06727_APOA4.pdf</t>
  </si>
  <si>
    <t>Melting_Curves/meltCurve_P07108_DBI.pdf</t>
  </si>
  <si>
    <t>Melting_Curves/meltCurve_P07195_LDHB.pdf</t>
  </si>
  <si>
    <t>Melting_Curves/meltCurve_P07225_PROS1.pdf</t>
  </si>
  <si>
    <t>Melting_Curves/meltCurve_P07339_CTSD.pdf</t>
  </si>
  <si>
    <t>Melting_Curves/meltCurve_P07357_C8A.pdf</t>
  </si>
  <si>
    <t>Melting_Curves/meltCurve_P08123_COL1A2.pdf</t>
  </si>
  <si>
    <t>Melting_Curves/meltCurve_P08185_SERPINA6.pdf</t>
  </si>
  <si>
    <t>Melting_Curves/meltCurve_P08294_SOD3.pdf</t>
  </si>
  <si>
    <t>Melting_Curves/meltCurve_P08571_CD14.pdf</t>
  </si>
  <si>
    <t>Melting_Curves/meltCurve_P08603_CFH.pdf</t>
  </si>
  <si>
    <t>Melting_Curves/meltCurve_P08697_2_SERPINF2.pdf</t>
  </si>
  <si>
    <t>Melting_Curves/meltCurve_P09382_LGALS1.pdf</t>
  </si>
  <si>
    <t>Melting_Curves/meltCurve_P0C0L4_C4A.pdf</t>
  </si>
  <si>
    <t>Melting_Curves/meltCurve_P0C0L5_C4B.pdf</t>
  </si>
  <si>
    <t>Melting_Curves/meltCurve_P0CG06_IGLC3.pdf</t>
  </si>
  <si>
    <t>Melting_Curves/meltCurve_P10451_5_SPP1.pdf</t>
  </si>
  <si>
    <t>Melting_Curves/meltCurve_P10643_C7.pdf</t>
  </si>
  <si>
    <t>Melting_Curves/meltCurve_P10645_CHGA.pdf</t>
  </si>
  <si>
    <t>Melting_Curves/meltCurve_P10909_4_CLU.pdf</t>
  </si>
  <si>
    <t>Melting_Curves/meltCurve_P11021_HSPA5.pdf</t>
  </si>
  <si>
    <t>Melting_Curves/meltCurve_P12109_COL6A1.pdf</t>
  </si>
  <si>
    <t>Melting_Curves/meltCurve_P12259_F5.pdf</t>
  </si>
  <si>
    <t>Melting_Curves/meltCurve_P13521_SCG2.pdf</t>
  </si>
  <si>
    <t>Melting_Curves/meltCurve_P13591_NCAM1.pdf</t>
  </si>
  <si>
    <t>Melting_Curves/meltCurve_P13591_4_NCAM1.pdf</t>
  </si>
  <si>
    <t>Melting_Curves/meltCurve_P14209_3_CD99.pdf</t>
  </si>
  <si>
    <t>Melting_Curves/meltCurve_P14543_2_NID1.pdf</t>
  </si>
  <si>
    <t>Melting_Curves/meltCurve_P14618_2_PKM.pdf</t>
  </si>
  <si>
    <t>Melting_Curves/meltCurve_P15151_3_PVR.pdf</t>
  </si>
  <si>
    <t>Melting_Curves/meltCurve_P15924_2_DSP.pdf</t>
  </si>
  <si>
    <t>Melting_Curves/meltCurve_P16519_2_PCSK2.pdf</t>
  </si>
  <si>
    <t>Melting_Curves/meltCurve_P16870_2_CPE.pdf</t>
  </si>
  <si>
    <t>Melting_Curves/meltCurve_P17900_GM2A.pdf</t>
  </si>
  <si>
    <t>Melting_Curves/meltCurve_P18065_IGFBP2.pdf</t>
  </si>
  <si>
    <t>Melting_Curves/meltCurve_P18428_LBP.pdf</t>
  </si>
  <si>
    <t>Melting_Curves/meltCurve_P19021_4_PAM.pdf</t>
  </si>
  <si>
    <t>Melting_Curves/meltCurve_P19022_CDH2.pdf</t>
  </si>
  <si>
    <t>Melting_Curves/meltCurve_P19320_2_VCAM1.pdf</t>
  </si>
  <si>
    <t>Melting_Curves/meltCurve_P19652_ORM2.pdf</t>
  </si>
  <si>
    <t>Melting_Curves/meltCurve_P20774_OGN.pdf</t>
  </si>
  <si>
    <t>Melting_Curves/meltCurve_P21802_14_FGFR2.pdf</t>
  </si>
  <si>
    <t>Melting_Curves/meltCurve_P22352_GPX3.pdf</t>
  </si>
  <si>
    <t>Melting_Curves/meltCurve_P22792_CPN2.pdf</t>
  </si>
  <si>
    <t>Melting_Curves/meltCurve_P23142_3_FBLN1.pdf</t>
  </si>
  <si>
    <t>Melting_Curves/meltCurve_P23284_PPIB.pdf</t>
  </si>
  <si>
    <t>Melting_Curves/meltCurve_P23470_2_PTPRG.pdf</t>
  </si>
  <si>
    <t>Melting_Curves/meltCurve_P23471_PTPRZ1.pdf</t>
  </si>
  <si>
    <t>Melting_Curves/meltCurve_P23515_OMG.pdf</t>
  </si>
  <si>
    <t>Melting_Curves/meltCurve_P25311_AZGP1.pdf</t>
  </si>
  <si>
    <t>Melting_Curves/meltCurve_P27797_CALR.pdf</t>
  </si>
  <si>
    <t>Melting_Curves/meltCurve_P29120_2_PCSK1.pdf</t>
  </si>
  <si>
    <t>Melting_Curves/meltCurve_P29622_SERPINA4.pdf</t>
  </si>
  <si>
    <t>Melting_Curves/meltCurve_P30086_PEBP1.pdf</t>
  </si>
  <si>
    <t>Melting_Curves/meltCurve_P31944_CASP14.pdf</t>
  </si>
  <si>
    <t>Melting_Curves/meltCurve_P33908_MAN1A1.pdf</t>
  </si>
  <si>
    <t>Melting_Curves/meltCurve_P34096_RNASE4.pdf</t>
  </si>
  <si>
    <t>Melting_Curves/meltCurve_P35858_IGFALS.pdf</t>
  </si>
  <si>
    <t>Melting_Curves/meltCurve_P36222_CHI3L1.pdf</t>
  </si>
  <si>
    <t>Melting_Curves/meltCurve_P36955_SERPINF1.pdf</t>
  </si>
  <si>
    <t>Melting_Curves/meltCurve_P40189_IL6ST.pdf</t>
  </si>
  <si>
    <t>Melting_Curves/meltCurve_P43121_2_MCAM.pdf</t>
  </si>
  <si>
    <t>Melting_Curves/meltCurve_P43652_AFM.pdf</t>
  </si>
  <si>
    <t>Melting_Curves/meltCurve_P45877_PPIC.pdf</t>
  </si>
  <si>
    <t>Melting_Curves/meltCurve_P48740_4_MASP1.pdf</t>
  </si>
  <si>
    <t>Melting_Curves/meltCurve_P51801_CLCNKB.pdf</t>
  </si>
  <si>
    <t>Melting_Curves/meltCurve_P51884_LUM.pdf</t>
  </si>
  <si>
    <t>Melting_Curves/meltCurve_P51888_PRELP.pdf</t>
  </si>
  <si>
    <t>Melting_Curves/meltCurve_P52799_EFNB2.pdf</t>
  </si>
  <si>
    <t>Melting_Curves/meltCurve_P54289_3_CACNA2D1.pdf</t>
  </si>
  <si>
    <t>Melting_Curves/meltCurve_P54802_NAGLU.pdf</t>
  </si>
  <si>
    <t>Melting_Curves/meltCurve_P55290_CDH13.pdf</t>
  </si>
  <si>
    <t>Melting_Curves/meltCurve_P60174_4_TPI1.pdf</t>
  </si>
  <si>
    <t>Melting_Curves/meltCurve_P62258_2_YWHAE.pdf</t>
  </si>
  <si>
    <t>Melting_Curves/meltCurve_P80748_.pdf</t>
  </si>
  <si>
    <t>Melting_Curves/meltCurve_P81605_DCD.pdf</t>
  </si>
  <si>
    <t>Melting_Curves/meltCurve_P98160_HSPG2.pdf</t>
  </si>
  <si>
    <t>Melting_Curves/meltCurve_Q01459_CTBS.pdf</t>
  </si>
  <si>
    <t>Melting_Curves/meltCurve_Q02246_CNTN2.pdf</t>
  </si>
  <si>
    <t>Melting_Curves/meltCurve_Q02818_NUCB1.pdf</t>
  </si>
  <si>
    <t>Melting_Curves/meltCurve_Q06481_APLP2.pdf</t>
  </si>
  <si>
    <t>Melting_Curves/meltCurve_Q07954_LRP1.pdf</t>
  </si>
  <si>
    <t>Melting_Curves/meltCurve_Q08380_LGALS3BP.pdf</t>
  </si>
  <si>
    <t>Melting_Curves/meltCurve_Q09328_MGAT5.pdf</t>
  </si>
  <si>
    <t>Melting_Curves/meltCurve_Q12805_2_EFEMP1.pdf</t>
  </si>
  <si>
    <t>Melting_Curves/meltCurve_Q12860_2_CNTN1.pdf</t>
  </si>
  <si>
    <t>Melting_Curves/meltCurve_Q13616_CUL1.pdf</t>
  </si>
  <si>
    <t>Melting_Curves/meltCurve_Q14118_DAG1.pdf</t>
  </si>
  <si>
    <t>Melting_Curves/meltCurve_Q14515_SPARCL1.pdf</t>
  </si>
  <si>
    <t>Melting_Curves/meltCurve_Q14C87_TMEM132D.pdf</t>
  </si>
  <si>
    <t>Melting_Curves/meltCurve_Q15113_PCOLCE.pdf</t>
  </si>
  <si>
    <t>Melting_Curves/meltCurve_Q15223_3_PVRL1.pdf</t>
  </si>
  <si>
    <t>Melting_Curves/meltCurve_Q15818_NPTX1.pdf</t>
  </si>
  <si>
    <t>Melting_Curves/meltCurve_Q15904_ATP6AP1.pdf</t>
  </si>
  <si>
    <t>Melting_Curves/meltCurve_Q16270_2_IGFBP7.pdf</t>
  </si>
  <si>
    <t>Melting_Curves/meltCurve_Q16568_CARTPT.pdf</t>
  </si>
  <si>
    <t>Melting_Curves/meltCurve_Q16610_ECM1.pdf</t>
  </si>
  <si>
    <t>Melting_Curves/meltCurve_Q16620_2_NTRK2.pdf</t>
  </si>
  <si>
    <t>Melting_Curves/meltCurve_Q16674_MIA.pdf</t>
  </si>
  <si>
    <t>Melting_Curves/meltCurve_Q24JP5_TMEM132A.pdf</t>
  </si>
  <si>
    <t>Melting_Curves/meltCurve_Q4G0X9_3_CCDC40.pdf</t>
  </si>
  <si>
    <t>Melting_Curves/meltCurve_Q5H9B4_TIMP1.pdf</t>
  </si>
  <si>
    <t>Melting_Curves/meltCurve_Q5SPY9_NPDC1.pdf</t>
  </si>
  <si>
    <t>Melting_Curves/meltCurve_Q5STZ8_ABCF1.pdf</t>
  </si>
  <si>
    <t>Melting_Curves/meltCurve_Q5T0V3_SLIT1.pdf</t>
  </si>
  <si>
    <t>Melting_Curves/meltCurve_Q5T197_2_DCST1.pdf</t>
  </si>
  <si>
    <t>Melting_Curves/meltCurve_Q5T4B6_TMSB4XP4.pdf</t>
  </si>
  <si>
    <t>Melting_Curves/meltCurve_Q5VY30_RBP4.pdf</t>
  </si>
  <si>
    <t>Melting_Curves/meltCurve_Q5W0A2_ITM2B.pdf</t>
  </si>
  <si>
    <t>Melting_Curves/meltCurve_Q6EMK4_VASN.pdf</t>
  </si>
  <si>
    <t>Melting_Curves/meltCurve_Q6IFG1_OR52E8.pdf</t>
  </si>
  <si>
    <t>Melting_Curves/meltCurve_Q6MZW2_3_FSTL4.pdf</t>
  </si>
  <si>
    <t>Melting_Curves/meltCurve_Q6NSI4_2_CXorf57.pdf</t>
  </si>
  <si>
    <t>Melting_Curves/meltCurve_Q6UX71_PLXDC2.pdf</t>
  </si>
  <si>
    <t>Melting_Curves/meltCurve_Q6UXB8_2_PI16.pdf</t>
  </si>
  <si>
    <t>Melting_Curves/meltCurve_Q6UXD5_4_SEZ6L2.pdf</t>
  </si>
  <si>
    <t>Melting_Curves/meltCurve_Q6ZMT4_2_JHDM1D.pdf</t>
  </si>
  <si>
    <t>Melting_Curves/meltCurve_Q6ZRP7_QSOX2.pdf</t>
  </si>
  <si>
    <t>Melting_Curves/meltCurve_Q6ZSJ9_SHISA6.pdf</t>
  </si>
  <si>
    <t>Melting_Curves/meltCurve_Q7LFX5_CHST15.pdf</t>
  </si>
  <si>
    <t>Melting_Curves/meltCurve_Q7Z494_2_NPHP3.pdf</t>
  </si>
  <si>
    <t>Melting_Curves/meltCurve_Q7Z7M0_2_MEGF8.pdf</t>
  </si>
  <si>
    <t>Melting_Curves/meltCurve_Q86UD1_OAF.pdf</t>
  </si>
  <si>
    <t>Melting_Curves/meltCurve_Q86W61_VCAN.pdf</t>
  </si>
  <si>
    <t>Melting_Curves/meltCurve_Q8IUX7_2_AEBP1.pdf</t>
  </si>
  <si>
    <t>Melting_Curves/meltCurve_Q8IWV2_CNTN4.pdf</t>
  </si>
  <si>
    <t>Melting_Curves/meltCurve_Q8IYE0_2_CCDC146.pdf</t>
  </si>
  <si>
    <t>Melting_Curves/meltCurve_Q8N126_3_CADM3.pdf</t>
  </si>
  <si>
    <t>Melting_Curves/meltCurve_Q8N440_NEGR1.pdf</t>
  </si>
  <si>
    <t>Melting_Curves/meltCurve_Q8N967_LRTM2.pdf</t>
  </si>
  <si>
    <t>Melting_Curves/meltCurve_Q8NES3_3_LFNG.pdf</t>
  </si>
  <si>
    <t>Melting_Curves/meltCurve_Q8NFZ8_CADM4.pdf</t>
  </si>
  <si>
    <t>Melting_Curves/meltCurve_Q8WXD2_SCG3.pdf</t>
  </si>
  <si>
    <t>Melting_Curves/meltCurve_Q8WY21_4_SORCS1.pdf</t>
  </si>
  <si>
    <t>Melting_Curves/meltCurve_Q92520_FAM3C.pdf</t>
  </si>
  <si>
    <t>Melting_Curves/meltCurve_Q92563_SPOCK2.pdf</t>
  </si>
  <si>
    <t>Melting_Curves/meltCurve_Q92820_GGH.pdf</t>
  </si>
  <si>
    <t>Melting_Curves/meltCurve_Q92859_3_NEO1.pdf</t>
  </si>
  <si>
    <t>Melting_Curves/meltCurve_Q92876_KLK6.pdf</t>
  </si>
  <si>
    <t>Melting_Curves/meltCurve_Q969Z4_RELT.pdf</t>
  </si>
  <si>
    <t>Melting_Curves/meltCurve_Q96FE5_2_LINGO1.pdf</t>
  </si>
  <si>
    <t>Melting_Curves/meltCurve_Q96FE7_4_PIK3IP1.pdf</t>
  </si>
  <si>
    <t>Melting_Curves/meltCurve_Q96GW7_2_BCAN.pdf</t>
  </si>
  <si>
    <t>Melting_Curves/meltCurve_Q96KN2_CNDP1.pdf</t>
  </si>
  <si>
    <t>Melting_Curves/meltCurve_Q96PD5_PGLYRP2.pdf</t>
  </si>
  <si>
    <t>Melting_Curves/meltCurve_Q96PX8_SLITRK1.pdf</t>
  </si>
  <si>
    <t>Melting_Curves/meltCurve_Q96S96_PEBP4.pdf</t>
  </si>
  <si>
    <t>Melting_Curves/meltCurve_Q99574_SERPINI1.pdf</t>
  </si>
  <si>
    <t>Melting_Curves/meltCurve_Q99674_CGREF1.pdf</t>
  </si>
  <si>
    <t>Melting_Curves/meltCurve_Q99983_OMD.pdf</t>
  </si>
  <si>
    <t>Melting_Curves/meltCurve_Q9BWV1_2_BOC.pdf</t>
  </si>
  <si>
    <t>Melting_Curves/meltCurve_Q9BY67_2_CADM1.pdf</t>
  </si>
  <si>
    <t>Melting_Curves/meltCurve_Q9H2E6_SEMA6A.pdf</t>
  </si>
  <si>
    <t>Melting_Curves/meltCurve_Q9H3G5_CPVL.pdf</t>
  </si>
  <si>
    <t>Melting_Curves/meltCurve_Q9H4D0_CLSTN2.pdf</t>
  </si>
  <si>
    <t>Melting_Curves/meltCurve_Q9H8J5_MANSC1.pdf</t>
  </si>
  <si>
    <t>Melting_Curves/meltCurve_Q9H8L6_MMRN2.pdf</t>
  </si>
  <si>
    <t>Melting_Curves/meltCurve_Q9HCB6_SPON1.pdf</t>
  </si>
  <si>
    <t>Melting_Curves/meltCurve_Q9HCU0_CD248.pdf</t>
  </si>
  <si>
    <t>Melting_Curves/meltCurve_Q9NQ79_2_CRTAC1.pdf</t>
  </si>
  <si>
    <t>Melting_Curves/meltCurve_Q9NR34_MAN1C1.pdf</t>
  </si>
  <si>
    <t>Melting_Curves/meltCurve_Q9NRN5_3_OLFML3.pdf</t>
  </si>
  <si>
    <t>Melting_Curves/meltCurve_Q9NT99_LRRC4B.pdf</t>
  </si>
  <si>
    <t>Melting_Curves/meltCurve_Q9NX62_IMPAD1.pdf</t>
  </si>
  <si>
    <t>Melting_Curves/meltCurve_Q9NYQ8_FAT2.pdf</t>
  </si>
  <si>
    <t>Melting_Curves/meltCurve_Q9NYX4_CALY.pdf</t>
  </si>
  <si>
    <t>Melting_Curves/meltCurve_Q9NZC2_2_TREM2.pdf</t>
  </si>
  <si>
    <t>Melting_Curves/meltCurve_Q9UBR2_CTSZ.pdf</t>
  </si>
  <si>
    <t>Melting_Curves/meltCurve_Q9UBX1_CTSF.pdf</t>
  </si>
  <si>
    <t>Melting_Curves/meltCurve_Q9UFP1_FAM198A.pdf</t>
  </si>
  <si>
    <t>Melting_Curves/meltCurve_Q9UHG2_PCSK1N.pdf</t>
  </si>
  <si>
    <t>Melting_Curves/meltCurve_Q9UHL4_DPP7.pdf</t>
  </si>
  <si>
    <t>Melting_Curves/meltCurve_Q9UJJ9_GNPTG.pdf</t>
  </si>
  <si>
    <t>Melting_Curves/meltCurve_Q9UN70_4_PCDHGC3.pdf</t>
  </si>
  <si>
    <t>Melting_Curves/meltCurve_Q9UNW1_MINPP1.pdf</t>
  </si>
  <si>
    <t>Melting_Curves/meltCurve_Q9UPU3_SORCS3.pdf</t>
  </si>
  <si>
    <t>Melting_Curves/meltCurve_Q9Y4C0_4_NRXN3.pdf</t>
  </si>
  <si>
    <t>Melting_Curves/meltCurve_Q9Y5Y7_LYVE1.pdf</t>
  </si>
  <si>
    <t>Melting_Curves/meltCurve_Q9Y613_FHOD1.pdf</t>
  </si>
  <si>
    <t>Melting_Curves/meltCurve_Q9Y646_CPQ.pdf</t>
  </si>
  <si>
    <t>Melting_Curves/meltCurve_Q9Y6R7_FCGBP.pdf</t>
  </si>
  <si>
    <t>Yes</t>
  </si>
  <si>
    <t>No</t>
  </si>
  <si>
    <t>Protein CBFA2T2 (Fragment)</t>
  </si>
  <si>
    <t>Major prion protein (Fragment)</t>
  </si>
  <si>
    <t>Neuroblastoma suppressor of tumorigenicity 1 (Fragment)</t>
  </si>
  <si>
    <t>Netrin-G1</t>
  </si>
  <si>
    <t>Biglycan</t>
  </si>
  <si>
    <t>V-set and transmembrane domain-containing protein 2B</t>
  </si>
  <si>
    <t>Selenium-binding protein 1 (Fragment)</t>
  </si>
  <si>
    <t>Fructose-bisphosphate aldolase</t>
  </si>
  <si>
    <t>14-3-3 protein zeta/delta</t>
  </si>
  <si>
    <t>Seizure 6-like protein</t>
  </si>
  <si>
    <t>Tenascin-X</t>
  </si>
  <si>
    <t>Apolipoprotein C-III</t>
  </si>
  <si>
    <t>Fibulin-1</t>
  </si>
  <si>
    <t>Trypsin-3 (Fragment)</t>
  </si>
  <si>
    <t>Opioid binding protein/cell adhesion molecule-like isoform c</t>
  </si>
  <si>
    <t>Phospholipid transfer protein</t>
  </si>
  <si>
    <t>Iduronate 2-sulfatase (Hunter syndrome), isoform CRA_e</t>
  </si>
  <si>
    <t>Kelch-like protein 2</t>
  </si>
  <si>
    <t>Myelin regulatory factor</t>
  </si>
  <si>
    <t>Complement C2b fragment</t>
  </si>
  <si>
    <t>Follistatin-related protein 1</t>
  </si>
  <si>
    <t>EGF-containing fibulin-like extracellular matrix protein 1</t>
  </si>
  <si>
    <t>Lysosome-associated membrane glycoprotein 1</t>
  </si>
  <si>
    <t>Complement factor B</t>
  </si>
  <si>
    <t>Insulin-like growth factor-binding protein 4</t>
  </si>
  <si>
    <t>Transcobalamin-2</t>
  </si>
  <si>
    <t>Glutaminyl-peptide cyclotransferase (Fragment)</t>
  </si>
  <si>
    <t>Neurotrimin</t>
  </si>
  <si>
    <t>Lysosome-associated membrane glycoprotein 2</t>
  </si>
  <si>
    <t>Acid sphingomyelinase-like phosphodiesterase 3a</t>
  </si>
  <si>
    <t>Aspartate aminotransferase</t>
  </si>
  <si>
    <t>Lysosomal Pro-X carboxypeptidase</t>
  </si>
  <si>
    <t>Alpha-1-microglobulin</t>
  </si>
  <si>
    <t>Fetuin-B</t>
  </si>
  <si>
    <t>35 kDa inter-alpha-trypsin inhibitor heavy chain H4</t>
  </si>
  <si>
    <t>Malate dehydrogenase, cytoplasmic</t>
  </si>
  <si>
    <t>Augurin</t>
  </si>
  <si>
    <t>10 kDa heat shock protein, mitochondrial</t>
  </si>
  <si>
    <t>HCFC2 protein</t>
  </si>
  <si>
    <t>Protein CutA</t>
  </si>
  <si>
    <t>Inter-alpha-trypsin inhibitor heavy chain H5</t>
  </si>
  <si>
    <t>DNA-directed RNA polymerase</t>
  </si>
  <si>
    <t>WAP, Kazal, immunoglobulin, Kunitz and NTR domain-containing protein 2</t>
  </si>
  <si>
    <t>Retinoic acid receptor responder protein 2 (Fragment)</t>
  </si>
  <si>
    <t>Immunoglobulin superfamily member 8 (Fragment)</t>
  </si>
  <si>
    <t>Voltage-dependent calcium channel subunit alpha-2/delta-2</t>
  </si>
  <si>
    <t>Fibrinogen gamma chain</t>
  </si>
  <si>
    <t>Apolipoprotein D (Fragment)</t>
  </si>
  <si>
    <t>Cytochrome c (Fragment)</t>
  </si>
  <si>
    <t>Pulmonary surfactant-associated protein A2</t>
  </si>
  <si>
    <t>N-terminal peptide</t>
  </si>
  <si>
    <t>Neurexophilin-1 (Fragment)</t>
  </si>
  <si>
    <t>Pleiotrophin</t>
  </si>
  <si>
    <t>Alpha-2-HS-glycoprotein</t>
  </si>
  <si>
    <t>Insulin-like growth factor-binding protein 5 (Fragment)</t>
  </si>
  <si>
    <t>Neuronal cell adhesion molecule</t>
  </si>
  <si>
    <t>Chordin-like protein 1</t>
  </si>
  <si>
    <t>Complement C1q subcomponent subunit B (Fragment)</t>
  </si>
  <si>
    <t>Calnexin (Fragment)</t>
  </si>
  <si>
    <t>Hepatocyte growth factor activator</t>
  </si>
  <si>
    <t>Scrapie-responsive protein 1</t>
  </si>
  <si>
    <t>Selenoprotein P (Fragment)</t>
  </si>
  <si>
    <t>Vitamin D-binding protein</t>
  </si>
  <si>
    <t>Cadherin-6</t>
  </si>
  <si>
    <t>Macrophage colony-stimulating factor 1 receptor (Fragment)</t>
  </si>
  <si>
    <t>Vesicular integral-membrane protein VIP36 (Fragment)</t>
  </si>
  <si>
    <t>Lysyl oxidase homolog 2 (Fragment)</t>
  </si>
  <si>
    <t>Ly-6/neurotoxin-like protein 1 (Fragment)</t>
  </si>
  <si>
    <t>Latrophilin-3</t>
  </si>
  <si>
    <t>Vitamin K-dependent protein C heavy chain</t>
  </si>
  <si>
    <t>Collagen alpha-3(VI) chain</t>
  </si>
  <si>
    <t>Zinc transporter ZIP10 (Fragment)</t>
  </si>
  <si>
    <t>Proteoglycan 4</t>
  </si>
  <si>
    <t>Kaliocin-1 (Fragment)</t>
  </si>
  <si>
    <t>Ezrin</t>
  </si>
  <si>
    <t>Protein YIPF3</t>
  </si>
  <si>
    <t>Acid ceramidase</t>
  </si>
  <si>
    <t>MORC family CW-type zinc finger protein 1</t>
  </si>
  <si>
    <t>Fibroblast growth factor receptor</t>
  </si>
  <si>
    <t>Dickkopf-related protein 3</t>
  </si>
  <si>
    <t>Ectonucleotide pyrophosphatase/phosphodiesterase family member 2</t>
  </si>
  <si>
    <t>Glyceraldehyde-3-phosphate dehydrogenase</t>
  </si>
  <si>
    <t>UDP-GalNAc:beta-1,3-N-acetylgalactosaminyltransferase 1</t>
  </si>
  <si>
    <t>Prepronociceptin (Fragment)</t>
  </si>
  <si>
    <t>Epsilon-sarcoglycan</t>
  </si>
  <si>
    <t>Gamma-secretase C-terminal fragment 59</t>
  </si>
  <si>
    <t>Ephrin type-A receptor 4</t>
  </si>
  <si>
    <t>Beta-hexosaminidase subunit alpha</t>
  </si>
  <si>
    <t>Plasma protease C1 inhibitor</t>
  </si>
  <si>
    <t>Thy-1 membrane glycoprotein (Fragment)</t>
  </si>
  <si>
    <t>Serine/threonine-protein phosphatase 6 regulatory subunit 3 (Fragment)</t>
  </si>
  <si>
    <t>Macrophage colony-stimulating factor 1 (Fragment)</t>
  </si>
  <si>
    <t>Hypoxia up-regulated protein 1</t>
  </si>
  <si>
    <t>Brain-specific angiogenesis inhibitor 2 (Fragment)</t>
  </si>
  <si>
    <t>CD59 glycoprotein</t>
  </si>
  <si>
    <t>Cathepsin B heavy chain (Fragment)</t>
  </si>
  <si>
    <t>EGF-containing fibulin-like extracellular matrix protein 2 (Fragment)</t>
  </si>
  <si>
    <t>Receptor-type tyrosine-protein phosphatase delta</t>
  </si>
  <si>
    <t>Latent-transforming growth factor beta-binding protein 4</t>
  </si>
  <si>
    <t>L-lactate dehydrogenase A chain (Fragment)</t>
  </si>
  <si>
    <t>CD166 antigen</t>
  </si>
  <si>
    <t>Folate receptor beta (Fragment)</t>
  </si>
  <si>
    <t>SPARC (Fragment)</t>
  </si>
  <si>
    <t>Complement component C8 beta chain</t>
  </si>
  <si>
    <t>Amyloid-like protein 1</t>
  </si>
  <si>
    <t>T-lymphoma invasion and metastasis-inducing protein 1</t>
  </si>
  <si>
    <t>Processed exostosin-like 2</t>
  </si>
  <si>
    <t>Scavenger receptor cysteine-rich type 1 protein M130</t>
  </si>
  <si>
    <t>Enolase</t>
  </si>
  <si>
    <t>PILR alpha-associated neural protein (Fragment)</t>
  </si>
  <si>
    <t>Contactin-associated protein-like 4</t>
  </si>
  <si>
    <t>Malectin (Fragment)</t>
  </si>
  <si>
    <t>Protocadherin-1</t>
  </si>
  <si>
    <t>Glycogen [starch] synthase, muscle</t>
  </si>
  <si>
    <t>Serum paraoxonase/arylesterase 1</t>
  </si>
  <si>
    <t>Beta-2-microglobulin form pI 5.3</t>
  </si>
  <si>
    <t>Hepatocyte growth factor-like protein alpha chain</t>
  </si>
  <si>
    <t>Inter-alpha-trypsin inhibitor heavy chain H1</t>
  </si>
  <si>
    <t>Noelin (Fragment)</t>
  </si>
  <si>
    <t>DNA replication ATP-dependent helicase/nuclease DNA2</t>
  </si>
  <si>
    <t>Protein kinase C-binding protein NELL2</t>
  </si>
  <si>
    <t>Decorin (Fragment)</t>
  </si>
  <si>
    <t>Insulin-like growth factor-binding protein 6</t>
  </si>
  <si>
    <t>Biotinidase</t>
  </si>
  <si>
    <t>Ugl-Y3</t>
  </si>
  <si>
    <t>Ephrin type-A receptor 5</t>
  </si>
  <si>
    <t>Neurexin-1-beta</t>
  </si>
  <si>
    <t>Roundabout homolog 2</t>
  </si>
  <si>
    <t>Ephrin type-B receptor 6</t>
  </si>
  <si>
    <t>Complement C1s subcomponent</t>
  </si>
  <si>
    <t>Endothelial cell-selective adhesion molecule</t>
  </si>
  <si>
    <t>Peptidyl-prolyl cis-trans isomerase</t>
  </si>
  <si>
    <t>Sulfatase-modifying factor 2</t>
  </si>
  <si>
    <t>Putative uncharacterized protein MGC45438</t>
  </si>
  <si>
    <t>Glutamate receptor 4</t>
  </si>
  <si>
    <t>Reticulon 4 receptor-like 2, isoform CRA_a</t>
  </si>
  <si>
    <t>Epididymal secretory protein E1 (Fragment)</t>
  </si>
  <si>
    <t>Cerebellin-3</t>
  </si>
  <si>
    <t>Ribonuclease pancreatic</t>
  </si>
  <si>
    <t>Plasma serine protease inhibitor (Fragment)</t>
  </si>
  <si>
    <t>Alpha-1-antichymotrypsin</t>
  </si>
  <si>
    <t>Extracellular sulfatase Sulf-2</t>
  </si>
  <si>
    <t>Complement factor I light chain</t>
  </si>
  <si>
    <t>Neurexin 2, isoform CRA_a</t>
  </si>
  <si>
    <t>Receptor-type tyrosine-protein phosphatase S</t>
  </si>
  <si>
    <t>45 kDa calcium-binding protein (Fragment)</t>
  </si>
  <si>
    <t>Prostaglandin-H2 D-isomerase (Fragment)</t>
  </si>
  <si>
    <t>Zinc finger protein basonuclin-2 (Fragment)</t>
  </si>
  <si>
    <t>Serine protease HTRA1 (Fragment)</t>
  </si>
  <si>
    <t>Myelin-oligodendrocyte glycoprotein (Fragment)</t>
  </si>
  <si>
    <t>Transforming growth factor-beta-induced protein ig-h3 (Fragment)</t>
  </si>
  <si>
    <t>Calcium/calmodulin-dependent protein kinase type II subunit delta (Fragment)</t>
  </si>
  <si>
    <t>Beta-hexosaminidase subunit beta (Fragment)</t>
  </si>
  <si>
    <t>Plasma kallikrein heavy chain (Fragment)</t>
  </si>
  <si>
    <t>Uncharacterized protein (Fragment)</t>
  </si>
  <si>
    <t>Dipeptidyl peptidase 1 exclusion domain chain (Fragment)</t>
  </si>
  <si>
    <t>CD44 antigen (Fragment)</t>
  </si>
  <si>
    <t>UPF0606 protein KIAA1549L (Fragment)</t>
  </si>
  <si>
    <t>Seizure protein 6 homolog (Fragment)</t>
  </si>
  <si>
    <t>4F2 cell-surface antigen heavy chain (Fragment)</t>
  </si>
  <si>
    <t>Alpha-mannosidase 2x (Fragment)</t>
  </si>
  <si>
    <t>Semaphorin-6D (Fragment)</t>
  </si>
  <si>
    <t>Semaphorin-4B (Fragment)</t>
  </si>
  <si>
    <t>Limbic system-associated membrane protein (Fragment)</t>
  </si>
  <si>
    <t>Complement decay-accelerating factor (Fragment)</t>
  </si>
  <si>
    <t>Metallothionein</t>
  </si>
  <si>
    <t>PEX (Fragment)</t>
  </si>
  <si>
    <t>Signal-regulatory protein beta-1 isoform 3 (Fragment)</t>
  </si>
  <si>
    <t>Endostatin (Fragment)</t>
  </si>
  <si>
    <t>Neurofascin (Fragment)</t>
  </si>
  <si>
    <t>Sushi domain-containing protein 5 (Fragment)</t>
  </si>
  <si>
    <t>Calcium/calmodulin-dependent protein kinase type II subunit beta (Fragment)</t>
  </si>
  <si>
    <t>Renin receptor (Fragment)</t>
  </si>
  <si>
    <t>Stromelysin-3 (Fragment)</t>
  </si>
  <si>
    <t>Vesicle-fusing ATPase (Fragment)</t>
  </si>
  <si>
    <t>Endonuclease V</t>
  </si>
  <si>
    <t>Neuroligin-2 (Fragment)</t>
  </si>
  <si>
    <t>Protein disulfide-isomerase (Fragment)</t>
  </si>
  <si>
    <t>RGM domain family member B</t>
  </si>
  <si>
    <t>Growth arrest-specific protein 6</t>
  </si>
  <si>
    <t>Reelin</t>
  </si>
  <si>
    <t>Ubiquitin (Fragment)</t>
  </si>
  <si>
    <t>ICOS ligand</t>
  </si>
  <si>
    <t>Clustered mitochondria protein homolog</t>
  </si>
  <si>
    <t>Metalloproteinase inhibitor 2</t>
  </si>
  <si>
    <t>Glucosidase 2 subunit beta</t>
  </si>
  <si>
    <t>Protein DJ-1</t>
  </si>
  <si>
    <t>Soluble calcium-activated nucleotidase 1</t>
  </si>
  <si>
    <t>Complement factor D</t>
  </si>
  <si>
    <t>Microfibril-associated glycoprotein 4</t>
  </si>
  <si>
    <t>Phospholipase D3 (Fragment)</t>
  </si>
  <si>
    <t>Tyrosine-protein kinase receptor UFO</t>
  </si>
  <si>
    <t>Isoform 2 of Agrin</t>
  </si>
  <si>
    <t>Neural cell adhesion molecule L1-like protein</t>
  </si>
  <si>
    <t>Immunoglobulin superfamily containing leucine-rich repeat protein</t>
  </si>
  <si>
    <t>Neurocan core protein</t>
  </si>
  <si>
    <t>Tripeptidyl-peptidase 1</t>
  </si>
  <si>
    <t>Neurosecretory protein VGF</t>
  </si>
  <si>
    <t>Neural cell adhesion molecule 2</t>
  </si>
  <si>
    <t>Beta-1,4-galactosyltransferase 5</t>
  </si>
  <si>
    <t>N-acetyllactosaminide beta-1,3-N-acetylglucosaminyltransferase</t>
  </si>
  <si>
    <t>Endothelin B receptor-like protein 2</t>
  </si>
  <si>
    <t>Semaphorin-7A</t>
  </si>
  <si>
    <t>Carbonic anhydrase-related protein 11</t>
  </si>
  <si>
    <t>Ceroid-lipofuscinosis neuronal protein 5</t>
  </si>
  <si>
    <t>Isoform 3 of Attractin</t>
  </si>
  <si>
    <t>Lymphocyte antigen 6H</t>
  </si>
  <si>
    <t>Isoform 2 of Latrophilin-1</t>
  </si>
  <si>
    <t>Endonuclease domain-containing 1 protein</t>
  </si>
  <si>
    <t>Isoform 2 of Calsyntenin-1</t>
  </si>
  <si>
    <t>Neuronal pentraxin receptor</t>
  </si>
  <si>
    <t>Isoform 2 of Follistatin-related protein 3</t>
  </si>
  <si>
    <t>Superoxide dismutase [Cu-Zn]</t>
  </si>
  <si>
    <t>Ceruloplasmin</t>
  </si>
  <si>
    <t>Alpha-lactalbumin</t>
  </si>
  <si>
    <t>Prothrombin</t>
  </si>
  <si>
    <t>Complement C1r subcomponent</t>
  </si>
  <si>
    <t>Haptoglobin</t>
  </si>
  <si>
    <t>Coagulation factor X</t>
  </si>
  <si>
    <t>Plasminogen</t>
  </si>
  <si>
    <t>Coagulation factor XII</t>
  </si>
  <si>
    <t>Antithrombin-III</t>
  </si>
  <si>
    <t>Alpha-1-antitrypsin</t>
  </si>
  <si>
    <t>Angiotensinogen</t>
  </si>
  <si>
    <t>Alpha-2-macroglobulin</t>
  </si>
  <si>
    <t>Complement C3</t>
  </si>
  <si>
    <t>Complement C5</t>
  </si>
  <si>
    <t>Cystatin-C</t>
  </si>
  <si>
    <t>Kininogen-1</t>
  </si>
  <si>
    <t>Isoform LMW of Kininogen-1</t>
  </si>
  <si>
    <t>Proenkephalin-A</t>
  </si>
  <si>
    <t>Pro-neuropeptide Y</t>
  </si>
  <si>
    <t>Insulin-like growth factor II</t>
  </si>
  <si>
    <t>Ig kappa chain V-I region CAR</t>
  </si>
  <si>
    <t>Ig kappa chain V-I region Wes</t>
  </si>
  <si>
    <t>Ig kappa chain V-III region WOL</t>
  </si>
  <si>
    <t>Ig kappa chain V-IV region Len</t>
  </si>
  <si>
    <t>Ig lambda chain V-III region SH</t>
  </si>
  <si>
    <t>Ig heavy chain V-I region HG3</t>
  </si>
  <si>
    <t>Ig heavy chain V-III region VH26</t>
  </si>
  <si>
    <t>Ig heavy chain V-III region TIL</t>
  </si>
  <si>
    <t>Ig heavy chain V-III region TEI</t>
  </si>
  <si>
    <t>Ig heavy chain V-II region OU</t>
  </si>
  <si>
    <t>Ig kappa chain C region</t>
  </si>
  <si>
    <t>Ig gamma-1 chain C region</t>
  </si>
  <si>
    <t>Ig gamma-2 chain C region</t>
  </si>
  <si>
    <t>Ig gamma-3 chain C region</t>
  </si>
  <si>
    <t>Ig gamma-4 chain C region</t>
  </si>
  <si>
    <t>Ig alpha-1 chain C region</t>
  </si>
  <si>
    <t>Ig alpha-2 chain C region</t>
  </si>
  <si>
    <t>Collagen alpha-1(I) chain</t>
  </si>
  <si>
    <t>Apolipoprotein A-I</t>
  </si>
  <si>
    <t>Apolipoprotein E</t>
  </si>
  <si>
    <t>Apolipoprotein A-II</t>
  </si>
  <si>
    <t>Isoform 2 of Fibrinogen alpha chain</t>
  </si>
  <si>
    <t>Complement C1q subcomponent subunit A</t>
  </si>
  <si>
    <t>Complement C1q subcomponent subunit C</t>
  </si>
  <si>
    <t>Complement component C9</t>
  </si>
  <si>
    <t>Beta-2-glycoprotein 1</t>
  </si>
  <si>
    <t>Leucine-rich alpha-2-glycoprotein</t>
  </si>
  <si>
    <t>Alpha-1-acid glycoprotein 1</t>
  </si>
  <si>
    <t>Transthyretin</t>
  </si>
  <si>
    <t>Serotransferrin</t>
  </si>
  <si>
    <t>Hemopexin</t>
  </si>
  <si>
    <t>Vitronectin</t>
  </si>
  <si>
    <t>Tissue alpha-L-fucosidase</t>
  </si>
  <si>
    <t>Phosphatidylcholine-sterol acyltransferase</t>
  </si>
  <si>
    <t>Histidine-rich glycoprotein</t>
  </si>
  <si>
    <t>Ig lambda chain V-I region WAH</t>
  </si>
  <si>
    <t>Alpha-1B-glycoprotein</t>
  </si>
  <si>
    <t>Secretogranin-1</t>
  </si>
  <si>
    <t>Heparin cofactor 2</t>
  </si>
  <si>
    <t>Beta-casein</t>
  </si>
  <si>
    <t>Ig heavy chain V-II region ARH-77</t>
  </si>
  <si>
    <t>Protein S100-A9</t>
  </si>
  <si>
    <t>Apolipoprotein A-IV</t>
  </si>
  <si>
    <t>Acyl-CoA-binding protein</t>
  </si>
  <si>
    <t>L-lactate dehydrogenase B chain</t>
  </si>
  <si>
    <t>Vitamin K-dependent protein S</t>
  </si>
  <si>
    <t>Cathepsin D</t>
  </si>
  <si>
    <t>Complement component C8 alpha chain</t>
  </si>
  <si>
    <t>Collagen alpha-2(I) chain</t>
  </si>
  <si>
    <t>Corticosteroid-binding globulin</t>
  </si>
  <si>
    <t>Extracellular superoxide dismutase [Cu-Zn]</t>
  </si>
  <si>
    <t>Monocyte differentiation antigen CD14</t>
  </si>
  <si>
    <t>Complement factor H</t>
  </si>
  <si>
    <t>Isoform 2 of Alpha-2-antiplasmin</t>
  </si>
  <si>
    <t>Galectin-1</t>
  </si>
  <si>
    <t>Complement C4-A</t>
  </si>
  <si>
    <t>Complement C4-B</t>
  </si>
  <si>
    <t>Ig lambda-3 chain C regions</t>
  </si>
  <si>
    <t>Isoform 5 of Osteopontin</t>
  </si>
  <si>
    <t>Complement component C7</t>
  </si>
  <si>
    <t>Chromogranin-A</t>
  </si>
  <si>
    <t>Isoform 4 of Clusterin</t>
  </si>
  <si>
    <t>78 kDa glucose-regulated protein</t>
  </si>
  <si>
    <t>Collagen alpha-1(VI) chain</t>
  </si>
  <si>
    <t>Coagulation factor V</t>
  </si>
  <si>
    <t>Secretogranin-2</t>
  </si>
  <si>
    <t>Neural cell adhesion molecule 1</t>
  </si>
  <si>
    <t>Isoform 4 of Neural cell adhesion molecule 1</t>
  </si>
  <si>
    <t>Isoform 3 of CD99 antigen</t>
  </si>
  <si>
    <t>Isoform 2 of Nidogen-1</t>
  </si>
  <si>
    <t>Isoform M1 of Pyruvate kinase isozymes M1/M2</t>
  </si>
  <si>
    <t>Isoform Gamma of Poliovirus receptor</t>
  </si>
  <si>
    <t>Isoform DPII of Desmoplakin</t>
  </si>
  <si>
    <t>Isoform 2 of Neuroendocrine convertase 2</t>
  </si>
  <si>
    <t>Isoform 2 of Carboxypeptidase E</t>
  </si>
  <si>
    <t>Ganglioside GM2 activator</t>
  </si>
  <si>
    <t>Insulin-like growth factor-binding protein 2</t>
  </si>
  <si>
    <t>Lipopolysaccharide-binding protein</t>
  </si>
  <si>
    <t>Isoform 4 of Peptidyl-glycine alpha-amidating monooxygenase</t>
  </si>
  <si>
    <t>Cadherin-2</t>
  </si>
  <si>
    <t>Isoform 2 of Vascular cell adhesion protein 1</t>
  </si>
  <si>
    <t>Alpha-1-acid glycoprotein 2</t>
  </si>
  <si>
    <t>Mimecan</t>
  </si>
  <si>
    <t>Isoform 14 of Fibroblast growth factor receptor 2</t>
  </si>
  <si>
    <t>Glutathione peroxidase 3</t>
  </si>
  <si>
    <t>Carboxypeptidase N subunit 2</t>
  </si>
  <si>
    <t>Isoform B of Fibulin-1</t>
  </si>
  <si>
    <t>Peptidyl-prolyl cis-trans isomerase B</t>
  </si>
  <si>
    <t>Isoform 2 of Receptor-type tyrosine-protein phosphatase gamma</t>
  </si>
  <si>
    <t>Receptor-type tyrosine-protein phosphatase zeta</t>
  </si>
  <si>
    <t>Oligodendrocyte-myelin glycoprotein</t>
  </si>
  <si>
    <t>Zinc-alpha-2-glycoprotein</t>
  </si>
  <si>
    <t>Calreticulin</t>
  </si>
  <si>
    <t>Isoform 2 of Neuroendocrine convertase 1</t>
  </si>
  <si>
    <t>Kallistatin</t>
  </si>
  <si>
    <t>Phosphatidylethanolamine-binding protein 1</t>
  </si>
  <si>
    <t>Caspase-14</t>
  </si>
  <si>
    <t>Mannosyl-oligosaccharide 1,2-alpha-mannosidase IA</t>
  </si>
  <si>
    <t>Ribonuclease 4</t>
  </si>
  <si>
    <t>Insulin-like growth factor-binding protein complex acid labile subunit</t>
  </si>
  <si>
    <t>Chitinase-3-like protein 1</t>
  </si>
  <si>
    <t>Pigment epithelium-derived factor</t>
  </si>
  <si>
    <t>Interleukin-6 receptor subunit beta</t>
  </si>
  <si>
    <t>Isoform 2 of Cell surface glycoprotein MUC18</t>
  </si>
  <si>
    <t>Afamin</t>
  </si>
  <si>
    <t>Peptidyl-prolyl cis-trans isomerase C</t>
  </si>
  <si>
    <t>Isoform 4 of Mannan-binding lectin serine protease 1</t>
  </si>
  <si>
    <t>Chloride channel protein ClC-Kb</t>
  </si>
  <si>
    <t>Lumican</t>
  </si>
  <si>
    <t>Prolargin</t>
  </si>
  <si>
    <t>Ephrin-B2</t>
  </si>
  <si>
    <t>Isoform 3 of Voltage-dependent calcium channel subunit alpha-2/delta-1</t>
  </si>
  <si>
    <t>Alpha-N-acetylglucosaminidase</t>
  </si>
  <si>
    <t>Cadherin-13</t>
  </si>
  <si>
    <t>Isoform 4 of Triosephosphate isomerase</t>
  </si>
  <si>
    <t>Isoform SV of 14-3-3 protein epsilon</t>
  </si>
  <si>
    <t>Ig lambda chain V-III region LOI</t>
  </si>
  <si>
    <t>Dermcidin</t>
  </si>
  <si>
    <t>Basement membrane-specific heparan sulfate proteoglycan core protein</t>
  </si>
  <si>
    <t>Di-N-acetylchitobiase</t>
  </si>
  <si>
    <t>Contactin-2</t>
  </si>
  <si>
    <t>Nucleobindin-1</t>
  </si>
  <si>
    <t>Amyloid-like protein 2</t>
  </si>
  <si>
    <t>Prolow-density lipoprotein receptor-related protein 1</t>
  </si>
  <si>
    <t>Galectin-3-binding protein</t>
  </si>
  <si>
    <t>Alpha-1,6-mannosylglycoprotein 6-beta-N-acetylglucosaminyltransferase A</t>
  </si>
  <si>
    <t>Isoform 2 of EGF-containing fibulin-like extracellular matrix protein 1</t>
  </si>
  <si>
    <t>Isoform 2 of Contactin-1</t>
  </si>
  <si>
    <t>Cullin-1</t>
  </si>
  <si>
    <t>Dystroglycan</t>
  </si>
  <si>
    <t>SPARC-like protein 1</t>
  </si>
  <si>
    <t>Transmembrane protein 132D</t>
  </si>
  <si>
    <t>Procollagen C-endopeptidase enhancer 1</t>
  </si>
  <si>
    <t>Isoform Gamma of Poliovirus receptor-related protein 1</t>
  </si>
  <si>
    <t>Neuronal pentraxin-1</t>
  </si>
  <si>
    <t>V-type proton ATPase subunit S1</t>
  </si>
  <si>
    <t>Isoform 2 of Insulin-like growth factor-binding protein 7</t>
  </si>
  <si>
    <t>Cocaine- and amphetamine-regulated transcript protein</t>
  </si>
  <si>
    <t>Extracellular matrix protein 1</t>
  </si>
  <si>
    <t>Isoform TrkB-T1 of BDNF/NT-3 growth factors receptor</t>
  </si>
  <si>
    <t>Melanoma-derived growth regulatory protein</t>
  </si>
  <si>
    <t>Transmembrane protein 132A</t>
  </si>
  <si>
    <t>Isoform 3 of Coiled-coil domain-containing protein 40</t>
  </si>
  <si>
    <t>Metalloproteinase inhibitor 1 (Fragment)</t>
  </si>
  <si>
    <t>Neural proliferation differentiation and control protein 1</t>
  </si>
  <si>
    <t>ATP-binding cassette sub-family F member 1 (Fragment)</t>
  </si>
  <si>
    <t>Slit homolog 1 protein (Fragment)</t>
  </si>
  <si>
    <t>Isoform 2 of DC-STAMP domain-containing protein 1</t>
  </si>
  <si>
    <t>HCG1780554</t>
  </si>
  <si>
    <t>Plasma retinol-binding protein(1-182)</t>
  </si>
  <si>
    <t>BRI2, membrane form</t>
  </si>
  <si>
    <t>Vasorin</t>
  </si>
  <si>
    <t>Olfactory receptor 52E8</t>
  </si>
  <si>
    <t>Isoform 3 of Follistatin-related protein 4</t>
  </si>
  <si>
    <t>Isoform 2 of Uncharacterized protein CXorf57</t>
  </si>
  <si>
    <t>Plexin domain-containing protein 2</t>
  </si>
  <si>
    <t>Isoform 2 of Peptidase inhibitor 16</t>
  </si>
  <si>
    <t>Isoform 4 of Seizure 6-like protein 2</t>
  </si>
  <si>
    <t>Isoform 2 of Lysine-specific demethylase 7</t>
  </si>
  <si>
    <t>Sulfhydryl oxidase 2</t>
  </si>
  <si>
    <t>Protein shisa-6 homolog</t>
  </si>
  <si>
    <t>Carbohydrate sulfotransferase 15</t>
  </si>
  <si>
    <t>Isoform 2 of Nephrocystin-3</t>
  </si>
  <si>
    <t>Isoform 2 of Multiple epidermal growth factor-like domains protein 8</t>
  </si>
  <si>
    <t>Out at first protein homolog</t>
  </si>
  <si>
    <t>VCAN protein</t>
  </si>
  <si>
    <t>Isoform 2 of Adipocyte enhancer-binding protein 1</t>
  </si>
  <si>
    <t>Contactin-4</t>
  </si>
  <si>
    <t>Isoform 2 of Coiled-coil domain-containing protein 146</t>
  </si>
  <si>
    <t>Isoform 3 of Cell adhesion molecule 3</t>
  </si>
  <si>
    <t>NEGR1 protein</t>
  </si>
  <si>
    <t>Leucine-rich repeat and transmembrane domain-containing protein 2</t>
  </si>
  <si>
    <t>Isoform 3 of Beta-1,3-N-acetylglucosaminyltransferase lunatic fringe</t>
  </si>
  <si>
    <t>Cell adhesion molecule 4</t>
  </si>
  <si>
    <t>Secretogranin-3</t>
  </si>
  <si>
    <t>Isoform 4 of VPS10 domain-containing receptor SorCS1</t>
  </si>
  <si>
    <t>Protein FAM3C</t>
  </si>
  <si>
    <t>Testican-2</t>
  </si>
  <si>
    <t>Gamma-glutamyl hydrolase</t>
  </si>
  <si>
    <t>Isoform 3 of Neogenin</t>
  </si>
  <si>
    <t>Kallikrein-6</t>
  </si>
  <si>
    <t>Tumor necrosis factor receptor superfamily member 19L</t>
  </si>
  <si>
    <t>Isoform 2 of Leucine-rich repeat and immunoglobulin-like domain-containing nogo receptor-interacting protein 1</t>
  </si>
  <si>
    <t>Isoform 4 of Phosphoinositide-3-kinase-interacting protein 1</t>
  </si>
  <si>
    <t>Isoform 2 of Brevican core protein</t>
  </si>
  <si>
    <t>Beta-Ala-His dipeptidase</t>
  </si>
  <si>
    <t>N-acetylmuramoyl-L-alanine amidase</t>
  </si>
  <si>
    <t>SLIT and NTRK-like protein 1</t>
  </si>
  <si>
    <t>Phosphatidylethanolamine-binding protein 4</t>
  </si>
  <si>
    <t>Neuroserpin</t>
  </si>
  <si>
    <t>Cell growth regulator with EF hand domain protein 1</t>
  </si>
  <si>
    <t>Osteomodulin</t>
  </si>
  <si>
    <t>Isoform 2 of Brother of CDO</t>
  </si>
  <si>
    <t>Isoform 2 of Cell adhesion molecule 1</t>
  </si>
  <si>
    <t>Semaphorin-6A</t>
  </si>
  <si>
    <t>Probable serine carboxypeptidase CPVL</t>
  </si>
  <si>
    <t>Calsyntenin-2</t>
  </si>
  <si>
    <t>MANSC domain-containing protein 1</t>
  </si>
  <si>
    <t>Multimerin-2</t>
  </si>
  <si>
    <t>Spondin-1</t>
  </si>
  <si>
    <t>Endosialin</t>
  </si>
  <si>
    <t>Isoform 2 of Cartilage acidic protein 1</t>
  </si>
  <si>
    <t>Mannosyl-oligosaccharide 1,2-alpha-mannosidase IC</t>
  </si>
  <si>
    <t>Isoform 3 of Olfactomedin-like protein 3</t>
  </si>
  <si>
    <t>Leucine-rich repeat-containing protein 4B</t>
  </si>
  <si>
    <t>Inositol monophosphatase 3</t>
  </si>
  <si>
    <t>Protocadherin Fat 2</t>
  </si>
  <si>
    <t>Neuron-specific vesicular protein calcyon</t>
  </si>
  <si>
    <t>Isoform 2 of Triggering receptor expressed on myeloid cells 2</t>
  </si>
  <si>
    <t>Cathepsin Z</t>
  </si>
  <si>
    <t>Cathepsin F</t>
  </si>
  <si>
    <t>Protein FAM198A</t>
  </si>
  <si>
    <t>ProSAAS</t>
  </si>
  <si>
    <t>Dipeptidyl peptidase 2</t>
  </si>
  <si>
    <t>N-acetylglucosamine-1-phosphotransferase subunit gamma</t>
  </si>
  <si>
    <t>Isoform 4 of Protocadherin gamma-C3</t>
  </si>
  <si>
    <t>Multiple inositol polyphosphate phosphatase 1</t>
  </si>
  <si>
    <t>VPS10 domain-containing receptor SorCS3</t>
  </si>
  <si>
    <t>Isoform 4a of Neurexin-3</t>
  </si>
  <si>
    <t>Lymphatic vessel endothelial hyaluronic acid receptor 1</t>
  </si>
  <si>
    <t>FH1/FH2 domain-containing protein 1</t>
  </si>
  <si>
    <t>Carboxypeptidase Q</t>
  </si>
  <si>
    <t>IgGFc-binding protein</t>
  </si>
  <si>
    <t>CBFA2T2</t>
  </si>
  <si>
    <t>PRNP</t>
  </si>
  <si>
    <t>NBL1</t>
  </si>
  <si>
    <t>NTNG1</t>
  </si>
  <si>
    <t>BGN</t>
  </si>
  <si>
    <t>VSTM2B</t>
  </si>
  <si>
    <t>SELENBP1</t>
  </si>
  <si>
    <t>ALDOC</t>
  </si>
  <si>
    <t>YWHAZ</t>
  </si>
  <si>
    <t>SEZ6L</t>
  </si>
  <si>
    <t>TNXB</t>
  </si>
  <si>
    <t>APOC3</t>
  </si>
  <si>
    <t>FBLN1</t>
  </si>
  <si>
    <t>PRSS3</t>
  </si>
  <si>
    <t>OPCML</t>
  </si>
  <si>
    <t>PLTP</t>
  </si>
  <si>
    <t>IDS</t>
  </si>
  <si>
    <t>KLHL2</t>
  </si>
  <si>
    <t>MYRF</t>
  </si>
  <si>
    <t>C2</t>
  </si>
  <si>
    <t>FSTL1</t>
  </si>
  <si>
    <t>EFEMP1</t>
  </si>
  <si>
    <t>LAMP1</t>
  </si>
  <si>
    <t>CFB</t>
  </si>
  <si>
    <t>IGFBP4</t>
  </si>
  <si>
    <t>TCN2</t>
  </si>
  <si>
    <t>QPCT</t>
  </si>
  <si>
    <t>NTM</t>
  </si>
  <si>
    <t>LAMP2</t>
  </si>
  <si>
    <t>SMPDL3A</t>
  </si>
  <si>
    <t>GOT1</t>
  </si>
  <si>
    <t>PRCP</t>
  </si>
  <si>
    <t>AMBP</t>
  </si>
  <si>
    <t>FETUB</t>
  </si>
  <si>
    <t>ITIH4</t>
  </si>
  <si>
    <t>MDH1</t>
  </si>
  <si>
    <t>C2orf40</t>
  </si>
  <si>
    <t>HSPE1</t>
  </si>
  <si>
    <t>HCFC2</t>
  </si>
  <si>
    <t>CUTA</t>
  </si>
  <si>
    <t>ITIH5</t>
  </si>
  <si>
    <t>POLR2B</t>
  </si>
  <si>
    <t>WFIKKN2</t>
  </si>
  <si>
    <t>RARRES2</t>
  </si>
  <si>
    <t>IGSF8</t>
  </si>
  <si>
    <t>CACNA2D2</t>
  </si>
  <si>
    <t>FGG</t>
  </si>
  <si>
    <t>APOD</t>
  </si>
  <si>
    <t>CYCS</t>
  </si>
  <si>
    <t>PSAP</t>
  </si>
  <si>
    <t>SCG5</t>
  </si>
  <si>
    <t>NXPH1</t>
  </si>
  <si>
    <t>PTN</t>
  </si>
  <si>
    <t>AHSG</t>
  </si>
  <si>
    <t>IGFBP5</t>
  </si>
  <si>
    <t>NRCAM</t>
  </si>
  <si>
    <t>CHRDL1</t>
  </si>
  <si>
    <t>C1QB</t>
  </si>
  <si>
    <t>CANX</t>
  </si>
  <si>
    <t>HGFAC</t>
  </si>
  <si>
    <t>SCRG1</t>
  </si>
  <si>
    <t>SEPP1</t>
  </si>
  <si>
    <t>GC</t>
  </si>
  <si>
    <t>CDH6</t>
  </si>
  <si>
    <t>CSF1R</t>
  </si>
  <si>
    <t>LMAN2</t>
  </si>
  <si>
    <t>LOXL2</t>
  </si>
  <si>
    <t>LYNX1</t>
  </si>
  <si>
    <t>LPHN3</t>
  </si>
  <si>
    <t>PROC</t>
  </si>
  <si>
    <t>COL6A3</t>
  </si>
  <si>
    <t>SLC39A10</t>
  </si>
  <si>
    <t>PRG4</t>
  </si>
  <si>
    <t>LTF</t>
  </si>
  <si>
    <t>EZR</t>
  </si>
  <si>
    <t>YIPF3</t>
  </si>
  <si>
    <t>ASAH1</t>
  </si>
  <si>
    <t>MORC1</t>
  </si>
  <si>
    <t>FGFR1</t>
  </si>
  <si>
    <t>DKK3</t>
  </si>
  <si>
    <t>ENPP2</t>
  </si>
  <si>
    <t>GAPDH</t>
  </si>
  <si>
    <t>B3GALNT1</t>
  </si>
  <si>
    <t>PNOC</t>
  </si>
  <si>
    <t>SGCE</t>
  </si>
  <si>
    <t>APP</t>
  </si>
  <si>
    <t>EPHA4</t>
  </si>
  <si>
    <t>HEXA</t>
  </si>
  <si>
    <t>SERPING1</t>
  </si>
  <si>
    <t>THY1</t>
  </si>
  <si>
    <t>PPP6R3</t>
  </si>
  <si>
    <t>CSF1</t>
  </si>
  <si>
    <t>HYOU1</t>
  </si>
  <si>
    <t>BAI2</t>
  </si>
  <si>
    <t>CD59</t>
  </si>
  <si>
    <t>CTSB</t>
  </si>
  <si>
    <t>EFEMP2</t>
  </si>
  <si>
    <t>PTPRD</t>
  </si>
  <si>
    <t>LTBP4</t>
  </si>
  <si>
    <t>LDHA</t>
  </si>
  <si>
    <t>ALCAM</t>
  </si>
  <si>
    <t>FOLR2</t>
  </si>
  <si>
    <t>SPARC</t>
  </si>
  <si>
    <t>C8B</t>
  </si>
  <si>
    <t>APLP1</t>
  </si>
  <si>
    <t>TIAM1</t>
  </si>
  <si>
    <t>EXTL2</t>
  </si>
  <si>
    <t>CD163</t>
  </si>
  <si>
    <t>ENO2</t>
  </si>
  <si>
    <t>PIANP</t>
  </si>
  <si>
    <t>CNTNAP4</t>
  </si>
  <si>
    <t>MLEC</t>
  </si>
  <si>
    <t>PCDH1</t>
  </si>
  <si>
    <t>GYS1</t>
  </si>
  <si>
    <t>PON1</t>
  </si>
  <si>
    <t>B2M</t>
  </si>
  <si>
    <t>MST1</t>
  </si>
  <si>
    <t>ITIH1</t>
  </si>
  <si>
    <t>OLFM1</t>
  </si>
  <si>
    <t>DNA2</t>
  </si>
  <si>
    <t>NELL2</t>
  </si>
  <si>
    <t>DCN</t>
  </si>
  <si>
    <t>IGFBP6</t>
  </si>
  <si>
    <t>BTD</t>
  </si>
  <si>
    <t>FN1</t>
  </si>
  <si>
    <t>EPHA5</t>
  </si>
  <si>
    <t>NRXN1</t>
  </si>
  <si>
    <t>ROBO2</t>
  </si>
  <si>
    <t>EPHB6</t>
  </si>
  <si>
    <t>C1S</t>
  </si>
  <si>
    <t>ESAM</t>
  </si>
  <si>
    <t>PPIA</t>
  </si>
  <si>
    <t>SUMF2</t>
  </si>
  <si>
    <t>C16orf89</t>
  </si>
  <si>
    <t>GRIA4</t>
  </si>
  <si>
    <t>RTN4RL2</t>
  </si>
  <si>
    <t>NPC2</t>
  </si>
  <si>
    <t>CBLN3</t>
  </si>
  <si>
    <t>RNASE1</t>
  </si>
  <si>
    <t>SERPINA5</t>
  </si>
  <si>
    <t>SERPINA3</t>
  </si>
  <si>
    <t>SULF2</t>
  </si>
  <si>
    <t>CFI</t>
  </si>
  <si>
    <t>NRXN2</t>
  </si>
  <si>
    <t>PTPRS</t>
  </si>
  <si>
    <t>SDF4</t>
  </si>
  <si>
    <t>PTGDS</t>
  </si>
  <si>
    <t>BNC2</t>
  </si>
  <si>
    <t>HTRA1</t>
  </si>
  <si>
    <t>MOG</t>
  </si>
  <si>
    <t>TGFBI</t>
  </si>
  <si>
    <t>CAMK2D</t>
  </si>
  <si>
    <t>HEXB</t>
  </si>
  <si>
    <t>KLKB1</t>
  </si>
  <si>
    <t>CTSC</t>
  </si>
  <si>
    <t>CD44</t>
  </si>
  <si>
    <t>KIAA1549L</t>
  </si>
  <si>
    <t>SEZ6</t>
  </si>
  <si>
    <t>SLC3A2</t>
  </si>
  <si>
    <t>MAN2A2</t>
  </si>
  <si>
    <t>SEMA6D</t>
  </si>
  <si>
    <t>SEMA4B</t>
  </si>
  <si>
    <t>LSAMP</t>
  </si>
  <si>
    <t>CD55</t>
  </si>
  <si>
    <t>MT3</t>
  </si>
  <si>
    <t>MMP2</t>
  </si>
  <si>
    <t>SIRPB1</t>
  </si>
  <si>
    <t>COL18A1</t>
  </si>
  <si>
    <t>NFASC</t>
  </si>
  <si>
    <t>SUSD5</t>
  </si>
  <si>
    <t>CAMK2B</t>
  </si>
  <si>
    <t>ATP6AP2</t>
  </si>
  <si>
    <t>MMP11</t>
  </si>
  <si>
    <t>NSF</t>
  </si>
  <si>
    <t>ENDOV</t>
  </si>
  <si>
    <t>NLGN2</t>
  </si>
  <si>
    <t>P4HB</t>
  </si>
  <si>
    <t>RGMB</t>
  </si>
  <si>
    <t>GAS6</t>
  </si>
  <si>
    <t>RELN</t>
  </si>
  <si>
    <t>UBB</t>
  </si>
  <si>
    <t>ICOSLG</t>
  </si>
  <si>
    <t>CLUH</t>
  </si>
  <si>
    <t>TIMP2</t>
  </si>
  <si>
    <t>PRKCSH</t>
  </si>
  <si>
    <t>PARK7</t>
  </si>
  <si>
    <t>CANT1</t>
  </si>
  <si>
    <t>CFD</t>
  </si>
  <si>
    <t>MFAP4</t>
  </si>
  <si>
    <t>PLD3</t>
  </si>
  <si>
    <t>AXL</t>
  </si>
  <si>
    <t>AGRN</t>
  </si>
  <si>
    <t>CHL1</t>
  </si>
  <si>
    <t>ISLR</t>
  </si>
  <si>
    <t>NCAN</t>
  </si>
  <si>
    <t>TPP1</t>
  </si>
  <si>
    <t>VGF</t>
  </si>
  <si>
    <t>NCAM2</t>
  </si>
  <si>
    <t>B4GALT5</t>
  </si>
  <si>
    <t>B3GNT1</t>
  </si>
  <si>
    <t>GPR37L1</t>
  </si>
  <si>
    <t>SEMA7A</t>
  </si>
  <si>
    <t>CA11</t>
  </si>
  <si>
    <t>CLN5</t>
  </si>
  <si>
    <t>ATRN</t>
  </si>
  <si>
    <t>LY6H</t>
  </si>
  <si>
    <t>LPHN1</t>
  </si>
  <si>
    <t>ENDOD1</t>
  </si>
  <si>
    <t>CLSTN1</t>
  </si>
  <si>
    <t>NPTXR</t>
  </si>
  <si>
    <t>FSTL3</t>
  </si>
  <si>
    <t>SOD1</t>
  </si>
  <si>
    <t>CP</t>
  </si>
  <si>
    <t>LALBA</t>
  </si>
  <si>
    <t>F2</t>
  </si>
  <si>
    <t>C1R</t>
  </si>
  <si>
    <t>HP</t>
  </si>
  <si>
    <t>F10</t>
  </si>
  <si>
    <t>PLG</t>
  </si>
  <si>
    <t>F12</t>
  </si>
  <si>
    <t>SERPINC1</t>
  </si>
  <si>
    <t>SERPINA1</t>
  </si>
  <si>
    <t>AGT</t>
  </si>
  <si>
    <t>A2M</t>
  </si>
  <si>
    <t>C3</t>
  </si>
  <si>
    <t>C5</t>
  </si>
  <si>
    <t>CST3</t>
  </si>
  <si>
    <t>KNG1</t>
  </si>
  <si>
    <t>PENK</t>
  </si>
  <si>
    <t>NPY</t>
  </si>
  <si>
    <t>IGF2</t>
  </si>
  <si>
    <t>IGKC</t>
  </si>
  <si>
    <t>IGHG1</t>
  </si>
  <si>
    <t>IGHG2</t>
  </si>
  <si>
    <t>IGHG3</t>
  </si>
  <si>
    <t>IGHG4</t>
  </si>
  <si>
    <t>IGHA1</t>
  </si>
  <si>
    <t>IGHA2</t>
  </si>
  <si>
    <t>COL1A1</t>
  </si>
  <si>
    <t>APOA1</t>
  </si>
  <si>
    <t>APOE</t>
  </si>
  <si>
    <t>APOA2</t>
  </si>
  <si>
    <t>FGA</t>
  </si>
  <si>
    <t>C1QA</t>
  </si>
  <si>
    <t>C1QC</t>
  </si>
  <si>
    <t>C9</t>
  </si>
  <si>
    <t>APOH</t>
  </si>
  <si>
    <t>LRG1</t>
  </si>
  <si>
    <t>ORM1</t>
  </si>
  <si>
    <t>TTR</t>
  </si>
  <si>
    <t>TF</t>
  </si>
  <si>
    <t>HPX</t>
  </si>
  <si>
    <t>VTN</t>
  </si>
  <si>
    <t>FUCA1</t>
  </si>
  <si>
    <t>LCAT</t>
  </si>
  <si>
    <t>HRG</t>
  </si>
  <si>
    <t>A1BG</t>
  </si>
  <si>
    <t>CHGB</t>
  </si>
  <si>
    <t>SERPIND1</t>
  </si>
  <si>
    <t>CSN2</t>
  </si>
  <si>
    <t>S100A9</t>
  </si>
  <si>
    <t>APOA4</t>
  </si>
  <si>
    <t>DBI</t>
  </si>
  <si>
    <t>LDHB</t>
  </si>
  <si>
    <t>PROS1</t>
  </si>
  <si>
    <t>CTSD</t>
  </si>
  <si>
    <t>C8A</t>
  </si>
  <si>
    <t>COL1A2</t>
  </si>
  <si>
    <t>SERPINA6</t>
  </si>
  <si>
    <t>SOD3</t>
  </si>
  <si>
    <t>CD14</t>
  </si>
  <si>
    <t>CFH</t>
  </si>
  <si>
    <t>SERPINF2</t>
  </si>
  <si>
    <t>LGALS1</t>
  </si>
  <si>
    <t>C4A</t>
  </si>
  <si>
    <t>C4B</t>
  </si>
  <si>
    <t>IGLC3</t>
  </si>
  <si>
    <t>SPP1</t>
  </si>
  <si>
    <t>C7</t>
  </si>
  <si>
    <t>CHGA</t>
  </si>
  <si>
    <t>CLU</t>
  </si>
  <si>
    <t>HSPA5</t>
  </si>
  <si>
    <t>COL6A1</t>
  </si>
  <si>
    <t>F5</t>
  </si>
  <si>
    <t>SCG2</t>
  </si>
  <si>
    <t>NCAM1</t>
  </si>
  <si>
    <t>CD99</t>
  </si>
  <si>
    <t>NID1</t>
  </si>
  <si>
    <t>PKM</t>
  </si>
  <si>
    <t>PVR</t>
  </si>
  <si>
    <t>DSP</t>
  </si>
  <si>
    <t>PCSK2</t>
  </si>
  <si>
    <t>CPE</t>
  </si>
  <si>
    <t>GM2A</t>
  </si>
  <si>
    <t>IGFBP2</t>
  </si>
  <si>
    <t>LBP</t>
  </si>
  <si>
    <t>PAM</t>
  </si>
  <si>
    <t>CDH2</t>
  </si>
  <si>
    <t>VCAM1</t>
  </si>
  <si>
    <t>ORM2</t>
  </si>
  <si>
    <t>OGN</t>
  </si>
  <si>
    <t>FGFR2</t>
  </si>
  <si>
    <t>GPX3</t>
  </si>
  <si>
    <t>CPN2</t>
  </si>
  <si>
    <t>PPIB</t>
  </si>
  <si>
    <t>PTPRG</t>
  </si>
  <si>
    <t>PTPRZ1</t>
  </si>
  <si>
    <t>OMG</t>
  </si>
  <si>
    <t>AZGP1</t>
  </si>
  <si>
    <t>CALR</t>
  </si>
  <si>
    <t>PCSK1</t>
  </si>
  <si>
    <t>SERPINA4</t>
  </si>
  <si>
    <t>PEBP1</t>
  </si>
  <si>
    <t>CASP14</t>
  </si>
  <si>
    <t>MAN1A1</t>
  </si>
  <si>
    <t>RNASE4</t>
  </si>
  <si>
    <t>IGFALS</t>
  </si>
  <si>
    <t>CHI3L1</t>
  </si>
  <si>
    <t>SERPINF1</t>
  </si>
  <si>
    <t>IL6ST</t>
  </si>
  <si>
    <t>MCAM</t>
  </si>
  <si>
    <t>AFM</t>
  </si>
  <si>
    <t>PPIC</t>
  </si>
  <si>
    <t>MASP1</t>
  </si>
  <si>
    <t>CLCNKB</t>
  </si>
  <si>
    <t>LUM</t>
  </si>
  <si>
    <t>PRELP</t>
  </si>
  <si>
    <t>EFNB2</t>
  </si>
  <si>
    <t>CACNA2D1</t>
  </si>
  <si>
    <t>NAGLU</t>
  </si>
  <si>
    <t>CDH13</t>
  </si>
  <si>
    <t>TPI1</t>
  </si>
  <si>
    <t>YWHAE</t>
  </si>
  <si>
    <t>DCD</t>
  </si>
  <si>
    <t>HSPG2</t>
  </si>
  <si>
    <t>CTBS</t>
  </si>
  <si>
    <t>CNTN2</t>
  </si>
  <si>
    <t>NUCB1</t>
  </si>
  <si>
    <t>APLP2</t>
  </si>
  <si>
    <t>LRP1</t>
  </si>
  <si>
    <t>LGALS3BP</t>
  </si>
  <si>
    <t>MGAT5</t>
  </si>
  <si>
    <t>CNTN1</t>
  </si>
  <si>
    <t>CUL1</t>
  </si>
  <si>
    <t>DAG1</t>
  </si>
  <si>
    <t>SPARCL1</t>
  </si>
  <si>
    <t>TMEM132D</t>
  </si>
  <si>
    <t>PCOLCE</t>
  </si>
  <si>
    <t>PVRL1</t>
  </si>
  <si>
    <t>NPTX1</t>
  </si>
  <si>
    <t>ATP6AP1</t>
  </si>
  <si>
    <t>IGFBP7</t>
  </si>
  <si>
    <t>CARTPT</t>
  </si>
  <si>
    <t>ECM1</t>
  </si>
  <si>
    <t>NTRK2</t>
  </si>
  <si>
    <t>MIA</t>
  </si>
  <si>
    <t>TMEM132A</t>
  </si>
  <si>
    <t>CCDC40</t>
  </si>
  <si>
    <t>TIMP1</t>
  </si>
  <si>
    <t>NPDC1</t>
  </si>
  <si>
    <t>ABCF1</t>
  </si>
  <si>
    <t>SLIT1</t>
  </si>
  <si>
    <t>DCST1</t>
  </si>
  <si>
    <t>TMSB4XP4</t>
  </si>
  <si>
    <t>RBP4</t>
  </si>
  <si>
    <t>ITM2B</t>
  </si>
  <si>
    <t>VASN</t>
  </si>
  <si>
    <t>OR52E8</t>
  </si>
  <si>
    <t>FSTL4</t>
  </si>
  <si>
    <t>CXorf57</t>
  </si>
  <si>
    <t>PLXDC2</t>
  </si>
  <si>
    <t>PI16</t>
  </si>
  <si>
    <t>SEZ6L2</t>
  </si>
  <si>
    <t>JHDM1D</t>
  </si>
  <si>
    <t>QSOX2</t>
  </si>
  <si>
    <t>SHISA6</t>
  </si>
  <si>
    <t>CHST15</t>
  </si>
  <si>
    <t>NPHP3</t>
  </si>
  <si>
    <t>MEGF8</t>
  </si>
  <si>
    <t>OAF</t>
  </si>
  <si>
    <t>VCAN</t>
  </si>
  <si>
    <t>AEBP1</t>
  </si>
  <si>
    <t>CNTN4</t>
  </si>
  <si>
    <t>CCDC146</t>
  </si>
  <si>
    <t>CADM3</t>
  </si>
  <si>
    <t>NEGR1</t>
  </si>
  <si>
    <t>LRTM2</t>
  </si>
  <si>
    <t>LFNG</t>
  </si>
  <si>
    <t>CADM4</t>
  </si>
  <si>
    <t>SCG3</t>
  </si>
  <si>
    <t>SORCS1</t>
  </si>
  <si>
    <t>FAM3C</t>
  </si>
  <si>
    <t>SPOCK2</t>
  </si>
  <si>
    <t>GGH</t>
  </si>
  <si>
    <t>NEO1</t>
  </si>
  <si>
    <t>KLK6</t>
  </si>
  <si>
    <t>RELT</t>
  </si>
  <si>
    <t>LINGO1</t>
  </si>
  <si>
    <t>PIK3IP1</t>
  </si>
  <si>
    <t>BCAN</t>
  </si>
  <si>
    <t>CNDP1</t>
  </si>
  <si>
    <t>PGLYRP2</t>
  </si>
  <si>
    <t>SLITRK1</t>
  </si>
  <si>
    <t>PEBP4</t>
  </si>
  <si>
    <t>SERPINI1</t>
  </si>
  <si>
    <t>CGREF1</t>
  </si>
  <si>
    <t>OMD</t>
  </si>
  <si>
    <t>BOC</t>
  </si>
  <si>
    <t>CADM1</t>
  </si>
  <si>
    <t>SEMA6A</t>
  </si>
  <si>
    <t>CPVL</t>
  </si>
  <si>
    <t>CLSTN2</t>
  </si>
  <si>
    <t>MANSC1</t>
  </si>
  <si>
    <t>MMRN2</t>
  </si>
  <si>
    <t>SPON1</t>
  </si>
  <si>
    <t>CD248</t>
  </si>
  <si>
    <t>CRTAC1</t>
  </si>
  <si>
    <t>MAN1C1</t>
  </si>
  <si>
    <t>OLFML3</t>
  </si>
  <si>
    <t>LRRC4B</t>
  </si>
  <si>
    <t>IMPAD1</t>
  </si>
  <si>
    <t>FAT2</t>
  </si>
  <si>
    <t>CALY</t>
  </si>
  <si>
    <t>TREM2</t>
  </si>
  <si>
    <t>CTSZ</t>
  </si>
  <si>
    <t>CTSF</t>
  </si>
  <si>
    <t>FAM198A</t>
  </si>
  <si>
    <t>PCSK1N</t>
  </si>
  <si>
    <t>DPP7</t>
  </si>
  <si>
    <t>GNPTG</t>
  </si>
  <si>
    <t>PCDHGC3</t>
  </si>
  <si>
    <t>MINPP1</t>
  </si>
  <si>
    <t>SORCS3</t>
  </si>
  <si>
    <t>NRXN3</t>
  </si>
  <si>
    <t>LYVE1</t>
  </si>
  <si>
    <t>FHOD1</t>
  </si>
  <si>
    <t>CPQ</t>
  </si>
  <si>
    <t>FCGBP</t>
  </si>
  <si>
    <t>A2A2D9</t>
  </si>
  <si>
    <t>A2A2V1</t>
  </si>
  <si>
    <t>A3KFI2</t>
  </si>
  <si>
    <t>A6NK56</t>
  </si>
  <si>
    <t>A6NLG9</t>
  </si>
  <si>
    <t>A6NLU5</t>
  </si>
  <si>
    <t>A6PVX1</t>
  </si>
  <si>
    <t>A8MVZ9</t>
  </si>
  <si>
    <t>B0AZS6</t>
  </si>
  <si>
    <t>B0QYH4</t>
  </si>
  <si>
    <t>B0V046</t>
  </si>
  <si>
    <t>B0YIW2</t>
  </si>
  <si>
    <t>B1AHL2</t>
  </si>
  <si>
    <t>B1AN99</t>
  </si>
  <si>
    <t>B2CZX2</t>
  </si>
  <si>
    <t>B3KUE5</t>
  </si>
  <si>
    <t>B3KWA1</t>
  </si>
  <si>
    <t>B4DFZ5</t>
  </si>
  <si>
    <t>B4DHB2</t>
  </si>
  <si>
    <t>B4DQI1</t>
  </si>
  <si>
    <t>B4DTT5</t>
  </si>
  <si>
    <t>B4DW75</t>
  </si>
  <si>
    <t>B4DWL3</t>
  </si>
  <si>
    <t>B4E1Z4</t>
  </si>
  <si>
    <t>B4E351</t>
  </si>
  <si>
    <t>B5MBX2</t>
  </si>
  <si>
    <t>B5MCZ9</t>
  </si>
  <si>
    <t>B7Z1I4</t>
  </si>
  <si>
    <t>B7Z2R9</t>
  </si>
  <si>
    <t>B7Z729</t>
  </si>
  <si>
    <t>B7Z7E9</t>
  </si>
  <si>
    <t>B7Z7Q6</t>
  </si>
  <si>
    <t>B7Z8R6</t>
  </si>
  <si>
    <t>B7Z8T3</t>
  </si>
  <si>
    <t>B7ZKJ8</t>
  </si>
  <si>
    <t>B8ZZ51</t>
  </si>
  <si>
    <t>B8ZZE5</t>
  </si>
  <si>
    <t>B8ZZL8</t>
  </si>
  <si>
    <t>C0H5X3</t>
  </si>
  <si>
    <t>C9IZG4</t>
  </si>
  <si>
    <t>C9J2H1</t>
  </si>
  <si>
    <t>C9J4M6</t>
  </si>
  <si>
    <t>C9J6G4</t>
  </si>
  <si>
    <t>C9J8S2</t>
  </si>
  <si>
    <t>C9J8Z4</t>
  </si>
  <si>
    <t>C9JE82</t>
  </si>
  <si>
    <t>C9JEU5</t>
  </si>
  <si>
    <t>C9JF17</t>
  </si>
  <si>
    <t>C9JFR7</t>
  </si>
  <si>
    <t>C9JIZ6</t>
  </si>
  <si>
    <t>C9JNY7</t>
  </si>
  <si>
    <t>C9JPD0</t>
  </si>
  <si>
    <t>C9JR52</t>
  </si>
  <si>
    <t>C9JV77</t>
  </si>
  <si>
    <t>C9JXX4</t>
  </si>
  <si>
    <t>C9JYY6</t>
  </si>
  <si>
    <t>D3YTA8</t>
  </si>
  <si>
    <t>D6RA08</t>
  </si>
  <si>
    <t>D6RAQ8</t>
  </si>
  <si>
    <t>D6RAR4</t>
  </si>
  <si>
    <t>D6RD99</t>
  </si>
  <si>
    <t>D6REX5</t>
  </si>
  <si>
    <t>D6RF35</t>
  </si>
  <si>
    <t>D6RF86</t>
  </si>
  <si>
    <t>D6RGW1</t>
  </si>
  <si>
    <t>D6RIU4</t>
  </si>
  <si>
    <t>E5RHH3</t>
  </si>
  <si>
    <t>E5RJW2</t>
  </si>
  <si>
    <t>E7EMR3</t>
  </si>
  <si>
    <t>E7END6</t>
  </si>
  <si>
    <t>E7ENL6</t>
  </si>
  <si>
    <t>E7ENT5</t>
  </si>
  <si>
    <t>E7EQ48</t>
  </si>
  <si>
    <t>E7EQB2</t>
  </si>
  <si>
    <t>E7EQR4</t>
  </si>
  <si>
    <t>E7EQR8</t>
  </si>
  <si>
    <t>E7ERV9</t>
  </si>
  <si>
    <t>E7ERX1</t>
  </si>
  <si>
    <t>E7EU09</t>
  </si>
  <si>
    <t>E7EUD0</t>
  </si>
  <si>
    <t>E7EUF1</t>
  </si>
  <si>
    <t>E7EUT5</t>
  </si>
  <si>
    <t>E7EVF0</t>
  </si>
  <si>
    <t>E7EVP0</t>
  </si>
  <si>
    <t>E9PEH6</t>
  </si>
  <si>
    <t>E9PEV0</t>
  </si>
  <si>
    <t>E9PG71</t>
  </si>
  <si>
    <t>E9PGL4</t>
  </si>
  <si>
    <t>E9PGN7</t>
  </si>
  <si>
    <t>E9PIM6</t>
  </si>
  <si>
    <t>E9PK08</t>
  </si>
  <si>
    <t>E9PKP4</t>
  </si>
  <si>
    <t>E9PL22</t>
  </si>
  <si>
    <t>E9PND1</t>
  </si>
  <si>
    <t>E9PNW4</t>
  </si>
  <si>
    <t>E9PR54</t>
  </si>
  <si>
    <t>E9PRQ8</t>
  </si>
  <si>
    <t>F5GWY7</t>
  </si>
  <si>
    <t>F5GXC9</t>
  </si>
  <si>
    <t>F5GXH2</t>
  </si>
  <si>
    <t>F5GXJ9</t>
  </si>
  <si>
    <t>F5GXV3</t>
  </si>
  <si>
    <t>F5GY03</t>
  </si>
  <si>
    <t>F5GY80</t>
  </si>
  <si>
    <t>F5GZ08</t>
  </si>
  <si>
    <t>F5GZ53</t>
  </si>
  <si>
    <t>F5GZK1</t>
  </si>
  <si>
    <t>F5GZZ9</t>
  </si>
  <si>
    <t>F5H0C8</t>
  </si>
  <si>
    <t>F5H0N9</t>
  </si>
  <si>
    <t>F5H107</t>
  </si>
  <si>
    <t>F5H1S8</t>
  </si>
  <si>
    <t>F5H3L5</t>
  </si>
  <si>
    <t>F5H3S3</t>
  </si>
  <si>
    <t>F5H4W9</t>
  </si>
  <si>
    <t>F5H6I0</t>
  </si>
  <si>
    <t>F5H6L8</t>
  </si>
  <si>
    <t>F5H7E1</t>
  </si>
  <si>
    <t>F5H810</t>
  </si>
  <si>
    <t>F8VR31</t>
  </si>
  <si>
    <t>F8VVB6</t>
  </si>
  <si>
    <t>F8VXZ8</t>
  </si>
  <si>
    <t>F8VYK9</t>
  </si>
  <si>
    <t>F8W1Q3</t>
  </si>
  <si>
    <t>F8W7G7</t>
  </si>
  <si>
    <t>F8W9W0</t>
  </si>
  <si>
    <t>F8WB18</t>
  </si>
  <si>
    <t>F8WBR3</t>
  </si>
  <si>
    <t>F8WCM8</t>
  </si>
  <si>
    <t>F8WCZ6</t>
  </si>
  <si>
    <t>F8WDW9</t>
  </si>
  <si>
    <t>F8WE65</t>
  </si>
  <si>
    <t>F8WEX5</t>
  </si>
  <si>
    <t>G3V0F0</t>
  </si>
  <si>
    <t>G3V164</t>
  </si>
  <si>
    <t>G3V1D7</t>
  </si>
  <si>
    <t>G3V2V8</t>
  </si>
  <si>
    <t>G3V2Y8</t>
  </si>
  <si>
    <t>G3V357</t>
  </si>
  <si>
    <t>G3V482</t>
  </si>
  <si>
    <t>G3V5I3</t>
  </si>
  <si>
    <t>G3XAE6</t>
  </si>
  <si>
    <t>G3XAM2</t>
  </si>
  <si>
    <t>G5E9G7</t>
  </si>
  <si>
    <t>G8JL96</t>
  </si>
  <si>
    <t>H0Y3T6</t>
  </si>
  <si>
    <t>H0Y5A1</t>
  </si>
  <si>
    <t>H0Y6W5</t>
  </si>
  <si>
    <t>H0Y7G9</t>
  </si>
  <si>
    <t>H0Y8A0</t>
  </si>
  <si>
    <t>H0Y8L3</t>
  </si>
  <si>
    <t>H0Y9J2</t>
  </si>
  <si>
    <t>H0YA83</t>
  </si>
  <si>
    <t>H0YAC1</t>
  </si>
  <si>
    <t>H0YAE9</t>
  </si>
  <si>
    <t>H0YCY8</t>
  </si>
  <si>
    <t>H0YD13</t>
  </si>
  <si>
    <t>H0YDE5</t>
  </si>
  <si>
    <t>H0YF95</t>
  </si>
  <si>
    <t>H0YFX4</t>
  </si>
  <si>
    <t>H0YLB9</t>
  </si>
  <si>
    <t>H0YMA6</t>
  </si>
  <si>
    <t>H0YMR1</t>
  </si>
  <si>
    <t>H3BLU2</t>
  </si>
  <si>
    <t>H3BLV0</t>
  </si>
  <si>
    <t>H3BQX6</t>
  </si>
  <si>
    <t>H3BR66</t>
  </si>
  <si>
    <t>H3BTT9</t>
  </si>
  <si>
    <t>H7BXV5</t>
  </si>
  <si>
    <t>H7BY57</t>
  </si>
  <si>
    <t>H7C2K7</t>
  </si>
  <si>
    <t>H7C394</t>
  </si>
  <si>
    <t>H7C3E1</t>
  </si>
  <si>
    <t>H7C3I7</t>
  </si>
  <si>
    <t>I3L0L3</t>
  </si>
  <si>
    <t>I3L0L4</t>
  </si>
  <si>
    <t>I3L498</t>
  </si>
  <si>
    <t>I3L4M2</t>
  </si>
  <si>
    <t>J3KNF6</t>
  </si>
  <si>
    <t>J3KP07</t>
  </si>
  <si>
    <t>J3KQ66</t>
  </si>
  <si>
    <t>J3QS39</t>
  </si>
  <si>
    <t>K4DIA0</t>
  </si>
  <si>
    <t>K7EIG1</t>
  </si>
  <si>
    <t>K7EIX4</t>
  </si>
  <si>
    <t>K7ELL7</t>
  </si>
  <si>
    <t>K7ELW0</t>
  </si>
  <si>
    <t>K7EN15</t>
  </si>
  <si>
    <t>K7ERG9</t>
  </si>
  <si>
    <t>K7ES70</t>
  </si>
  <si>
    <t>M0QZI4</t>
  </si>
  <si>
    <t>M0R0W6</t>
  </si>
  <si>
    <t>O00468-2</t>
  </si>
  <si>
    <t>O00533</t>
  </si>
  <si>
    <t>O14498</t>
  </si>
  <si>
    <t>O14594</t>
  </si>
  <si>
    <t>O14773</t>
  </si>
  <si>
    <t>O15240</t>
  </si>
  <si>
    <t>O15394</t>
  </si>
  <si>
    <t>O43286</t>
  </si>
  <si>
    <t>O43505</t>
  </si>
  <si>
    <t>O60883</t>
  </si>
  <si>
    <t>O75326</t>
  </si>
  <si>
    <t>O75493</t>
  </si>
  <si>
    <t>O75503</t>
  </si>
  <si>
    <t>O75882-3</t>
  </si>
  <si>
    <t>O94772</t>
  </si>
  <si>
    <t>O94910-2</t>
  </si>
  <si>
    <t>O94919</t>
  </si>
  <si>
    <t>O94985-2</t>
  </si>
  <si>
    <t>O95502</t>
  </si>
  <si>
    <t>O95633-2</t>
  </si>
  <si>
    <t>P00441</t>
  </si>
  <si>
    <t>P00450</t>
  </si>
  <si>
    <t>P00709</t>
  </si>
  <si>
    <t>P00734</t>
  </si>
  <si>
    <t>P00736</t>
  </si>
  <si>
    <t>P00738</t>
  </si>
  <si>
    <t>P00742</t>
  </si>
  <si>
    <t>P00747</t>
  </si>
  <si>
    <t>P00748</t>
  </si>
  <si>
    <t>P01008</t>
  </si>
  <si>
    <t>P01009</t>
  </si>
  <si>
    <t>P01019</t>
  </si>
  <si>
    <t>P01023</t>
  </si>
  <si>
    <t>P01024</t>
  </si>
  <si>
    <t>P01031</t>
  </si>
  <si>
    <t>P01034</t>
  </si>
  <si>
    <t>P01042</t>
  </si>
  <si>
    <t>P01042-2</t>
  </si>
  <si>
    <t>P01210</t>
  </si>
  <si>
    <t>P01303</t>
  </si>
  <si>
    <t>P01344</t>
  </si>
  <si>
    <t>P01596</t>
  </si>
  <si>
    <t>P01611</t>
  </si>
  <si>
    <t>P01623</t>
  </si>
  <si>
    <t>P01625</t>
  </si>
  <si>
    <t>P01714</t>
  </si>
  <si>
    <t>P01743</t>
  </si>
  <si>
    <t>P01764</t>
  </si>
  <si>
    <t>P01765</t>
  </si>
  <si>
    <t>P01777</t>
  </si>
  <si>
    <t>P01814</t>
  </si>
  <si>
    <t>P01834</t>
  </si>
  <si>
    <t>P01857</t>
  </si>
  <si>
    <t>P01859</t>
  </si>
  <si>
    <t>P01860</t>
  </si>
  <si>
    <t>P01861</t>
  </si>
  <si>
    <t>P01876</t>
  </si>
  <si>
    <t>P01877</t>
  </si>
  <si>
    <t>P02452</t>
  </si>
  <si>
    <t>P02647</t>
  </si>
  <si>
    <t>P02649</t>
  </si>
  <si>
    <t>P02652</t>
  </si>
  <si>
    <t>P02671-2</t>
  </si>
  <si>
    <t>P02745</t>
  </si>
  <si>
    <t>P02747</t>
  </si>
  <si>
    <t>P02748</t>
  </si>
  <si>
    <t>P02749</t>
  </si>
  <si>
    <t>P02750</t>
  </si>
  <si>
    <t>P02763</t>
  </si>
  <si>
    <t>P02766</t>
  </si>
  <si>
    <t>P02787</t>
  </si>
  <si>
    <t>P02790</t>
  </si>
  <si>
    <t>P04004</t>
  </si>
  <si>
    <t>P04066</t>
  </si>
  <si>
    <t>P04180</t>
  </si>
  <si>
    <t>P04196</t>
  </si>
  <si>
    <t>P04208</t>
  </si>
  <si>
    <t>P04217</t>
  </si>
  <si>
    <t>P05060</t>
  </si>
  <si>
    <t>P05546</t>
  </si>
  <si>
    <t>P05814</t>
  </si>
  <si>
    <t>P06331</t>
  </si>
  <si>
    <t>P06702</t>
  </si>
  <si>
    <t>P06727</t>
  </si>
  <si>
    <t>P07108</t>
  </si>
  <si>
    <t>P07195</t>
  </si>
  <si>
    <t>P07225</t>
  </si>
  <si>
    <t>P07339</t>
  </si>
  <si>
    <t>P07357</t>
  </si>
  <si>
    <t>P08123</t>
  </si>
  <si>
    <t>P08185</t>
  </si>
  <si>
    <t>P08294</t>
  </si>
  <si>
    <t>P08571</t>
  </si>
  <si>
    <t>P08603</t>
  </si>
  <si>
    <t>P08697-2</t>
  </si>
  <si>
    <t>P09382</t>
  </si>
  <si>
    <t>P0C0L4</t>
  </si>
  <si>
    <t>P0C0L5</t>
  </si>
  <si>
    <t>P0CG06</t>
  </si>
  <si>
    <t>P10451-5</t>
  </si>
  <si>
    <t>P10643</t>
  </si>
  <si>
    <t>P10645</t>
  </si>
  <si>
    <t>P10909-4</t>
  </si>
  <si>
    <t>P11021</t>
  </si>
  <si>
    <t>P12109</t>
  </si>
  <si>
    <t>P12259</t>
  </si>
  <si>
    <t>P13521</t>
  </si>
  <si>
    <t>P13591</t>
  </si>
  <si>
    <t>P13591-4</t>
  </si>
  <si>
    <t>P14209-3</t>
  </si>
  <si>
    <t>P14543-2</t>
  </si>
  <si>
    <t>P14618-2</t>
  </si>
  <si>
    <t>P15151-3</t>
  </si>
  <si>
    <t>P15924-2</t>
  </si>
  <si>
    <t>P16519-2</t>
  </si>
  <si>
    <t>P16870-2</t>
  </si>
  <si>
    <t>P17900</t>
  </si>
  <si>
    <t>P18065</t>
  </si>
  <si>
    <t>P18428</t>
  </si>
  <si>
    <t>P19021-4</t>
  </si>
  <si>
    <t>P19022</t>
  </si>
  <si>
    <t>P19320-2</t>
  </si>
  <si>
    <t>P19652</t>
  </si>
  <si>
    <t>P20774</t>
  </si>
  <si>
    <t>P21802-14</t>
  </si>
  <si>
    <t>P22352</t>
  </si>
  <si>
    <t>P22792</t>
  </si>
  <si>
    <t>P23142-3</t>
  </si>
  <si>
    <t>P23284</t>
  </si>
  <si>
    <t>P23470-2</t>
  </si>
  <si>
    <t>P23471</t>
  </si>
  <si>
    <t>P23515</t>
  </si>
  <si>
    <t>P25311</t>
  </si>
  <si>
    <t>P27797</t>
  </si>
  <si>
    <t>P29120-2</t>
  </si>
  <si>
    <t>P29622</t>
  </si>
  <si>
    <t>P30086</t>
  </si>
  <si>
    <t>P31944</t>
  </si>
  <si>
    <t>P33908</t>
  </si>
  <si>
    <t>P34096</t>
  </si>
  <si>
    <t>P35858</t>
  </si>
  <si>
    <t>P36222</t>
  </si>
  <si>
    <t>P36955</t>
  </si>
  <si>
    <t>P40189</t>
  </si>
  <si>
    <t>P43121-2</t>
  </si>
  <si>
    <t>P43652</t>
  </si>
  <si>
    <t>P45877</t>
  </si>
  <si>
    <t>P48740-4</t>
  </si>
  <si>
    <t>P51801</t>
  </si>
  <si>
    <t>P51884</t>
  </si>
  <si>
    <t>P51888</t>
  </si>
  <si>
    <t>P52799</t>
  </si>
  <si>
    <t>P54289-3</t>
  </si>
  <si>
    <t>P54802</t>
  </si>
  <si>
    <t>P55290</t>
  </si>
  <si>
    <t>P60174-4</t>
  </si>
  <si>
    <t>P62258-2</t>
  </si>
  <si>
    <t>P80748</t>
  </si>
  <si>
    <t>P81605</t>
  </si>
  <si>
    <t>P98160</t>
  </si>
  <si>
    <t>Q01459</t>
  </si>
  <si>
    <t>Q02246</t>
  </si>
  <si>
    <t>Q02818</t>
  </si>
  <si>
    <t>Q06481</t>
  </si>
  <si>
    <t>Q07954</t>
  </si>
  <si>
    <t>Q08380</t>
  </si>
  <si>
    <t>Q09328</t>
  </si>
  <si>
    <t>Q12805-2</t>
  </si>
  <si>
    <t>Q12860-2</t>
  </si>
  <si>
    <t>Q13616</t>
  </si>
  <si>
    <t>Q14118</t>
  </si>
  <si>
    <t>Q14515</t>
  </si>
  <si>
    <t>Q14C87</t>
  </si>
  <si>
    <t>Q15113</t>
  </si>
  <si>
    <t>Q15223-3</t>
  </si>
  <si>
    <t>Q15818</t>
  </si>
  <si>
    <t>Q15904</t>
  </si>
  <si>
    <t>Q16270-2</t>
  </si>
  <si>
    <t>Q16568</t>
  </si>
  <si>
    <t>Q16610</t>
  </si>
  <si>
    <t>Q16620-2</t>
  </si>
  <si>
    <t>Q16674</t>
  </si>
  <si>
    <t>Q24JP5</t>
  </si>
  <si>
    <t>Q4G0X9-3</t>
  </si>
  <si>
    <t>Q5H9B4</t>
  </si>
  <si>
    <t>Q5SPY9</t>
  </si>
  <si>
    <t>Q5STZ8</t>
  </si>
  <si>
    <t>Q5T0V3</t>
  </si>
  <si>
    <t>Q5T197-2</t>
  </si>
  <si>
    <t>Q5T4B6</t>
  </si>
  <si>
    <t>Q5VY30</t>
  </si>
  <si>
    <t>Q5W0A2</t>
  </si>
  <si>
    <t>Q6EMK4</t>
  </si>
  <si>
    <t>Q6IFG1</t>
  </si>
  <si>
    <t>Q6MZW2-3</t>
  </si>
  <si>
    <t>Q6NSI4-2</t>
  </si>
  <si>
    <t>Q6UX71</t>
  </si>
  <si>
    <t>Q6UXB8-2</t>
  </si>
  <si>
    <t>Q6UXD5-4</t>
  </si>
  <si>
    <t>Q6ZMT4-2</t>
  </si>
  <si>
    <t>Q6ZRP7</t>
  </si>
  <si>
    <t>Q6ZSJ9</t>
  </si>
  <si>
    <t>Q7LFX5</t>
  </si>
  <si>
    <t>Q7Z494-2</t>
  </si>
  <si>
    <t>Q7Z7M0-2</t>
  </si>
  <si>
    <t>Q86UD1</t>
  </si>
  <si>
    <t>Q86W61</t>
  </si>
  <si>
    <t>Q8IUX7-2</t>
  </si>
  <si>
    <t>Q8IWV2</t>
  </si>
  <si>
    <t>Q8IYE0-2</t>
  </si>
  <si>
    <t>Q8N126-3</t>
  </si>
  <si>
    <t>Q8N440</t>
  </si>
  <si>
    <t>Q8N967</t>
  </si>
  <si>
    <t>Q8NES3-3</t>
  </si>
  <si>
    <t>Q8NFZ8</t>
  </si>
  <si>
    <t>Q8WXD2</t>
  </si>
  <si>
    <t>Q8WY21-4</t>
  </si>
  <si>
    <t>Q92520</t>
  </si>
  <si>
    <t>Q92563</t>
  </si>
  <si>
    <t>Q92820</t>
  </si>
  <si>
    <t>Q92859-3</t>
  </si>
  <si>
    <t>Q92876</t>
  </si>
  <si>
    <t>Q969Z4</t>
  </si>
  <si>
    <t>Q96FE5-2</t>
  </si>
  <si>
    <t>Q96FE7-4</t>
  </si>
  <si>
    <t>Q96GW7-2</t>
  </si>
  <si>
    <t>Q96KN2</t>
  </si>
  <si>
    <t>Q96PD5</t>
  </si>
  <si>
    <t>Q96PX8</t>
  </si>
  <si>
    <t>Q96S96</t>
  </si>
  <si>
    <t>Q99574</t>
  </si>
  <si>
    <t>Q99674</t>
  </si>
  <si>
    <t>Q99983</t>
  </si>
  <si>
    <t>Q9BWV1-2</t>
  </si>
  <si>
    <t>Q9BY67-2</t>
  </si>
  <si>
    <t>Q9H2E6</t>
  </si>
  <si>
    <t>Q9H3G5</t>
  </si>
  <si>
    <t>Q9H4D0</t>
  </si>
  <si>
    <t>Q9H8J5</t>
  </si>
  <si>
    <t>Q9H8L6</t>
  </si>
  <si>
    <t>Q9HCB6</t>
  </si>
  <si>
    <t>Q9HCU0</t>
  </si>
  <si>
    <t>Q9NQ79-2</t>
  </si>
  <si>
    <t>Q9NR34</t>
  </si>
  <si>
    <t>Q9NRN5-3</t>
  </si>
  <si>
    <t>Q9NT99</t>
  </si>
  <si>
    <t>Q9NX62</t>
  </si>
  <si>
    <t>Q9NYQ8</t>
  </si>
  <si>
    <t>Q9NYX4</t>
  </si>
  <si>
    <t>Q9NZC2-2</t>
  </si>
  <si>
    <t>Q9UBR2</t>
  </si>
  <si>
    <t>Q9UBX1</t>
  </si>
  <si>
    <t>Q9UFP1</t>
  </si>
  <si>
    <t>Q9UHG2</t>
  </si>
  <si>
    <t>Q9UHL4</t>
  </si>
  <si>
    <t>Q9UJJ9</t>
  </si>
  <si>
    <t>Q9UN70-4</t>
  </si>
  <si>
    <t>Q9UNW1</t>
  </si>
  <si>
    <t>Q9UPU3</t>
  </si>
  <si>
    <t>Q9Y4C0-4</t>
  </si>
  <si>
    <t>Q9Y5Y7</t>
  </si>
  <si>
    <t>Q9Y613</t>
  </si>
  <si>
    <t>Q9Y646</t>
  </si>
  <si>
    <t>Q9Y6R7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</si>
</sst>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7"/>
  <sheetViews>
    <sheetView tabSelected="1" topLeftCell="D1" workbookViewId="0">
      <selection activeCell="J9" sqref="J9"/>
    </sheetView>
  </sheetViews>
  <sheetFormatPr defaultRowHeight="15" x14ac:dyDescent="0.25"/>
  <sheetData>
    <row r="1" spans="1:28" s="2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t="s">
        <v>28</v>
      </c>
      <c r="B2">
        <v>1</v>
      </c>
      <c r="C2">
        <v>1.0473609682053</v>
      </c>
      <c r="D2">
        <v>1.0866841209849101</v>
      </c>
      <c r="E2">
        <v>1.22798260001426</v>
      </c>
      <c r="F2">
        <v>0.94919570909016804</v>
      </c>
      <c r="G2">
        <v>0.99249192652886598</v>
      </c>
      <c r="H2">
        <v>1.1410845447784801</v>
      </c>
      <c r="I2">
        <v>0.92448120944163203</v>
      </c>
      <c r="J2">
        <v>1.0315705830217701</v>
      </c>
      <c r="K2">
        <v>0.78827640305212898</v>
      </c>
      <c r="L2">
        <v>15000</v>
      </c>
      <c r="M2">
        <v>212.97112639418799</v>
      </c>
      <c r="Q2">
        <v>0</v>
      </c>
      <c r="R2">
        <v>0.311958361079608</v>
      </c>
      <c r="S2" t="s">
        <v>484</v>
      </c>
      <c r="T2" t="s">
        <v>940</v>
      </c>
      <c r="U2" t="s">
        <v>940</v>
      </c>
      <c r="V2" t="s">
        <v>940</v>
      </c>
      <c r="W2" t="s">
        <v>942</v>
      </c>
      <c r="X2">
        <v>1</v>
      </c>
      <c r="Y2" t="s">
        <v>1398</v>
      </c>
      <c r="Z2" t="s">
        <v>1836</v>
      </c>
      <c r="AA2">
        <v>0.99743480102352189</v>
      </c>
      <c r="AB2" t="str">
        <f>HYPERLINK("Melting_Curves/meltCurve_A2A2D9_CBFA2T2.pdf", "Melting_Curves/meltCurve_A2A2D9_CBFA2T2.pdf")</f>
        <v>Melting_Curves/meltCurve_A2A2D9_CBFA2T2.pdf</v>
      </c>
    </row>
    <row r="3" spans="1:28" x14ac:dyDescent="0.25">
      <c r="A3" t="s">
        <v>29</v>
      </c>
      <c r="B3">
        <v>1</v>
      </c>
      <c r="C3">
        <v>1.105546373525</v>
      </c>
      <c r="D3">
        <v>0.894107698812315</v>
      </c>
      <c r="E3">
        <v>1.1008955682822801</v>
      </c>
      <c r="F3">
        <v>0.96486912403428504</v>
      </c>
      <c r="G3">
        <v>0.92881577430141804</v>
      </c>
      <c r="H3">
        <v>0.84160356689856597</v>
      </c>
      <c r="I3">
        <v>0.877503171003575</v>
      </c>
      <c r="J3">
        <v>0.81508244609293901</v>
      </c>
      <c r="K3">
        <v>0.81654302955759706</v>
      </c>
      <c r="L3">
        <v>1682.37592686025</v>
      </c>
      <c r="M3">
        <v>29.231486686118501</v>
      </c>
      <c r="O3">
        <v>57.286215885420297</v>
      </c>
      <c r="P3">
        <v>-2.1943322855410001E-2</v>
      </c>
      <c r="Q3">
        <v>0.82798810436254999</v>
      </c>
      <c r="R3">
        <v>0.65630343574741001</v>
      </c>
      <c r="S3" t="s">
        <v>485</v>
      </c>
      <c r="T3" t="s">
        <v>940</v>
      </c>
      <c r="U3" t="s">
        <v>940</v>
      </c>
      <c r="V3" t="s">
        <v>940</v>
      </c>
      <c r="W3" t="s">
        <v>943</v>
      </c>
      <c r="X3">
        <v>2</v>
      </c>
      <c r="Y3" t="s">
        <v>1399</v>
      </c>
      <c r="Z3" t="s">
        <v>1837</v>
      </c>
      <c r="AA3">
        <v>0.92982640086940704</v>
      </c>
      <c r="AB3" t="str">
        <f>HYPERLINK("Melting_Curves/meltCurve_A2A2V1_PRNP.pdf", "Melting_Curves/meltCurve_A2A2V1_PRNP.pdf")</f>
        <v>Melting_Curves/meltCurve_A2A2V1_PRNP.pdf</v>
      </c>
    </row>
    <row r="4" spans="1:28" x14ac:dyDescent="0.25">
      <c r="A4" t="s">
        <v>30</v>
      </c>
      <c r="B4">
        <v>1</v>
      </c>
      <c r="C4">
        <v>1.04102112676056</v>
      </c>
      <c r="D4">
        <v>0.97860915492957701</v>
      </c>
      <c r="E4">
        <v>1.15211267605634</v>
      </c>
      <c r="F4">
        <v>1.01549295774648</v>
      </c>
      <c r="G4">
        <v>0.90897887323943705</v>
      </c>
      <c r="H4">
        <v>0.97834507042253505</v>
      </c>
      <c r="I4">
        <v>0.94524647887323898</v>
      </c>
      <c r="J4">
        <v>0.89955985915492997</v>
      </c>
      <c r="K4">
        <v>0.84014964788732405</v>
      </c>
      <c r="L4">
        <v>818.03310693825904</v>
      </c>
      <c r="M4">
        <v>10.253895162478599</v>
      </c>
      <c r="Q4">
        <v>0.17831339732531001</v>
      </c>
      <c r="R4">
        <v>0.51681658578221601</v>
      </c>
      <c r="S4" t="s">
        <v>486</v>
      </c>
      <c r="T4" t="s">
        <v>940</v>
      </c>
      <c r="U4" t="s">
        <v>940</v>
      </c>
      <c r="V4" t="s">
        <v>940</v>
      </c>
      <c r="W4" t="s">
        <v>944</v>
      </c>
      <c r="X4">
        <v>1</v>
      </c>
      <c r="Y4" t="s">
        <v>1400</v>
      </c>
      <c r="Z4" t="s">
        <v>1838</v>
      </c>
      <c r="AA4">
        <v>0.96995498042033113</v>
      </c>
      <c r="AB4" t="str">
        <f>HYPERLINK("Melting_Curves/meltCurve_A3KFI2_NBL1.pdf", "Melting_Curves/meltCurve_A3KFI2_NBL1.pdf")</f>
        <v>Melting_Curves/meltCurve_A3KFI2_NBL1.pdf</v>
      </c>
    </row>
    <row r="5" spans="1:28" x14ac:dyDescent="0.25">
      <c r="A5" t="s">
        <v>31</v>
      </c>
      <c r="B5">
        <v>1</v>
      </c>
      <c r="C5">
        <v>1.2423458387235899</v>
      </c>
      <c r="D5">
        <v>0.859206554549375</v>
      </c>
      <c r="E5">
        <v>1.2864740549087299</v>
      </c>
      <c r="F5">
        <v>0.94954721862871905</v>
      </c>
      <c r="G5">
        <v>0.930932873364956</v>
      </c>
      <c r="H5">
        <v>0.94243208279430801</v>
      </c>
      <c r="I5">
        <v>1.1273537444300701</v>
      </c>
      <c r="J5">
        <v>0.796320252982607</v>
      </c>
      <c r="K5">
        <v>0.94997843898232004</v>
      </c>
      <c r="L5">
        <v>15000</v>
      </c>
      <c r="M5">
        <v>228.876349644665</v>
      </c>
      <c r="O5">
        <v>65.532565910303504</v>
      </c>
      <c r="P5">
        <v>-0.110674580708232</v>
      </c>
      <c r="Q5">
        <v>0.87324528032579196</v>
      </c>
      <c r="R5">
        <v>0.135228474660611</v>
      </c>
      <c r="S5" t="s">
        <v>487</v>
      </c>
      <c r="T5" t="s">
        <v>940</v>
      </c>
      <c r="U5" t="s">
        <v>940</v>
      </c>
      <c r="V5" t="s">
        <v>940</v>
      </c>
      <c r="W5" t="s">
        <v>945</v>
      </c>
      <c r="X5">
        <v>2</v>
      </c>
      <c r="Y5" t="s">
        <v>1401</v>
      </c>
      <c r="Z5" t="s">
        <v>1839</v>
      </c>
      <c r="AA5">
        <v>0.98116292951698303</v>
      </c>
      <c r="AB5" t="str">
        <f>HYPERLINK("Melting_Curves/meltCurve_A6NK56_NTNG1.pdf", "Melting_Curves/meltCurve_A6NK56_NTNG1.pdf")</f>
        <v>Melting_Curves/meltCurve_A6NK56_NTNG1.pdf</v>
      </c>
    </row>
    <row r="6" spans="1:28" x14ac:dyDescent="0.25">
      <c r="A6" t="s">
        <v>32</v>
      </c>
      <c r="B6">
        <v>1</v>
      </c>
      <c r="C6">
        <v>1.1407802083054399</v>
      </c>
      <c r="D6">
        <v>1.00937106749846</v>
      </c>
      <c r="E6">
        <v>1.2495649147232899</v>
      </c>
      <c r="F6">
        <v>1.0205895740180499</v>
      </c>
      <c r="G6">
        <v>1.0140298267691199</v>
      </c>
      <c r="H6">
        <v>0.90738707863664403</v>
      </c>
      <c r="I6">
        <v>1.0276848108383101</v>
      </c>
      <c r="J6">
        <v>0.96155184877774502</v>
      </c>
      <c r="K6">
        <v>0.98056172856033597</v>
      </c>
      <c r="L6">
        <v>3853.3484297631098</v>
      </c>
      <c r="M6">
        <v>66.120557273255798</v>
      </c>
      <c r="O6">
        <v>58.224382310411599</v>
      </c>
      <c r="P6">
        <v>-8.3504562101619894E-3</v>
      </c>
      <c r="Q6">
        <v>0.97058706121874505</v>
      </c>
      <c r="R6">
        <v>-7.4759349004753797E-2</v>
      </c>
      <c r="S6" t="s">
        <v>488</v>
      </c>
      <c r="T6" t="s">
        <v>940</v>
      </c>
      <c r="U6" t="s">
        <v>940</v>
      </c>
      <c r="V6" t="s">
        <v>940</v>
      </c>
      <c r="W6" t="s">
        <v>946</v>
      </c>
      <c r="X6">
        <v>1</v>
      </c>
      <c r="Y6" t="s">
        <v>1402</v>
      </c>
      <c r="Z6" t="s">
        <v>1840</v>
      </c>
      <c r="AA6">
        <v>0.98855012005743725</v>
      </c>
      <c r="AB6" t="str">
        <f>HYPERLINK("Melting_Curves/meltCurve_A6NLG9_BGN.pdf", "Melting_Curves/meltCurve_A6NLG9_BGN.pdf")</f>
        <v>Melting_Curves/meltCurve_A6NLG9_BGN.pdf</v>
      </c>
    </row>
    <row r="7" spans="1:28" x14ac:dyDescent="0.25">
      <c r="A7" t="s">
        <v>33</v>
      </c>
      <c r="B7">
        <v>1</v>
      </c>
      <c r="C7">
        <v>1.19531281842266</v>
      </c>
      <c r="D7">
        <v>0.93356429590381096</v>
      </c>
      <c r="E7">
        <v>1.1673120032606501</v>
      </c>
      <c r="F7">
        <v>0.96087222335439204</v>
      </c>
      <c r="G7">
        <v>0.91563073160790698</v>
      </c>
      <c r="H7">
        <v>0.93091501936009802</v>
      </c>
      <c r="I7">
        <v>0.93384960260851801</v>
      </c>
      <c r="J7">
        <v>0.90751986957407804</v>
      </c>
      <c r="K7">
        <v>0.85433054819645404</v>
      </c>
      <c r="L7">
        <v>13265.5036430738</v>
      </c>
      <c r="M7">
        <v>250</v>
      </c>
      <c r="O7">
        <v>53.058609174811501</v>
      </c>
      <c r="P7">
        <v>-0.107841636746174</v>
      </c>
      <c r="Q7">
        <v>0.90844914707247204</v>
      </c>
      <c r="R7">
        <v>0.34541881594624602</v>
      </c>
      <c r="S7" t="s">
        <v>489</v>
      </c>
      <c r="T7" t="s">
        <v>940</v>
      </c>
      <c r="U7" t="s">
        <v>940</v>
      </c>
      <c r="V7" t="s">
        <v>940</v>
      </c>
      <c r="W7" t="s">
        <v>947</v>
      </c>
      <c r="X7">
        <v>1</v>
      </c>
      <c r="Y7" t="s">
        <v>1403</v>
      </c>
      <c r="Z7" t="s">
        <v>1841</v>
      </c>
      <c r="AA7">
        <v>0.94831895839828906</v>
      </c>
      <c r="AB7" t="str">
        <f>HYPERLINK("Melting_Curves/meltCurve_A6NLU5_VSTM2B.pdf", "Melting_Curves/meltCurve_A6NLU5_VSTM2B.pdf")</f>
        <v>Melting_Curves/meltCurve_A6NLU5_VSTM2B.pdf</v>
      </c>
    </row>
    <row r="8" spans="1:28" x14ac:dyDescent="0.25">
      <c r="A8" t="s">
        <v>34</v>
      </c>
      <c r="B8">
        <v>1</v>
      </c>
      <c r="C8">
        <v>1.1329053526502999</v>
      </c>
      <c r="D8">
        <v>0.91151210202134103</v>
      </c>
      <c r="E8">
        <v>1.2017003556866499</v>
      </c>
      <c r="F8">
        <v>0.88539949683352104</v>
      </c>
      <c r="G8">
        <v>0.84759260865793395</v>
      </c>
      <c r="H8">
        <v>0.83978485295393401</v>
      </c>
      <c r="I8">
        <v>0.83903877851999698</v>
      </c>
      <c r="J8">
        <v>0.828272750932593</v>
      </c>
      <c r="K8">
        <v>0.75711807061681302</v>
      </c>
      <c r="L8">
        <v>13218.3219467444</v>
      </c>
      <c r="M8">
        <v>250</v>
      </c>
      <c r="O8">
        <v>52.869903899464902</v>
      </c>
      <c r="P8">
        <v>-0.20999498343919001</v>
      </c>
      <c r="Q8">
        <v>0.82236136553873096</v>
      </c>
      <c r="R8">
        <v>0.61321732737301904</v>
      </c>
      <c r="S8" t="s">
        <v>490</v>
      </c>
      <c r="T8" t="s">
        <v>940</v>
      </c>
      <c r="U8" t="s">
        <v>940</v>
      </c>
      <c r="V8" t="s">
        <v>940</v>
      </c>
      <c r="W8" t="s">
        <v>948</v>
      </c>
      <c r="X8">
        <v>2</v>
      </c>
      <c r="Y8" t="s">
        <v>1404</v>
      </c>
      <c r="Z8" t="s">
        <v>1842</v>
      </c>
      <c r="AA8">
        <v>0.89860429106372475</v>
      </c>
      <c r="AB8" t="str">
        <f>HYPERLINK("Melting_Curves/meltCurve_A6PVX1_SELENBP1.pdf", "Melting_Curves/meltCurve_A6PVX1_SELENBP1.pdf")</f>
        <v>Melting_Curves/meltCurve_A6PVX1_SELENBP1.pdf</v>
      </c>
    </row>
    <row r="9" spans="1:28" x14ac:dyDescent="0.25">
      <c r="A9" t="s">
        <v>35</v>
      </c>
      <c r="B9">
        <v>1</v>
      </c>
      <c r="C9">
        <v>1.12716188456696</v>
      </c>
      <c r="D9">
        <v>1.0265721290835601</v>
      </c>
      <c r="E9">
        <v>1.05188522960705</v>
      </c>
      <c r="F9">
        <v>1.03611424027566</v>
      </c>
      <c r="G9">
        <v>0.96912066794778295</v>
      </c>
      <c r="H9">
        <v>1.0077529653435799</v>
      </c>
      <c r="I9">
        <v>1.13405340931681</v>
      </c>
      <c r="J9">
        <v>1.07077065800808</v>
      </c>
      <c r="K9">
        <v>1.0198793983168799</v>
      </c>
      <c r="L9">
        <v>13.246015949778</v>
      </c>
      <c r="M9">
        <v>1.0000000000000001E-5</v>
      </c>
      <c r="Q9">
        <v>1.10116548730763</v>
      </c>
      <c r="R9">
        <v>5.0425486226102201E-4</v>
      </c>
      <c r="S9" t="s">
        <v>491</v>
      </c>
      <c r="T9" t="s">
        <v>940</v>
      </c>
      <c r="U9" t="s">
        <v>940</v>
      </c>
      <c r="V9" t="s">
        <v>940</v>
      </c>
      <c r="W9" t="s">
        <v>949</v>
      </c>
      <c r="X9">
        <v>4</v>
      </c>
      <c r="Y9" t="s">
        <v>1405</v>
      </c>
      <c r="Z9" t="s">
        <v>1843</v>
      </c>
      <c r="AA9">
        <v>1.0443678799821441</v>
      </c>
      <c r="AB9" t="str">
        <f>HYPERLINK("Melting_Curves/meltCurve_A8MVZ9_ALDOC.pdf", "Melting_Curves/meltCurve_A8MVZ9_ALDOC.pdf")</f>
        <v>Melting_Curves/meltCurve_A8MVZ9_ALDOC.pdf</v>
      </c>
    </row>
    <row r="10" spans="1:28" x14ac:dyDescent="0.25">
      <c r="A10" t="s">
        <v>36</v>
      </c>
      <c r="B10">
        <v>1</v>
      </c>
      <c r="C10">
        <v>1.11440038064503</v>
      </c>
      <c r="D10">
        <v>0.86933945675334601</v>
      </c>
      <c r="E10">
        <v>1.1789238503072099</v>
      </c>
      <c r="F10">
        <v>0.96834853844721702</v>
      </c>
      <c r="G10">
        <v>0.92246426281056704</v>
      </c>
      <c r="H10">
        <v>0.96990008068019595</v>
      </c>
      <c r="I10">
        <v>1.1250336167483801</v>
      </c>
      <c r="J10">
        <v>1.04491197583732</v>
      </c>
      <c r="K10">
        <v>0.84983139907734995</v>
      </c>
      <c r="L10">
        <v>15000</v>
      </c>
      <c r="M10">
        <v>212.55240179779301</v>
      </c>
      <c r="Q10">
        <v>0</v>
      </c>
      <c r="R10">
        <v>0.20310362743521199</v>
      </c>
      <c r="S10" t="s">
        <v>492</v>
      </c>
      <c r="T10" t="s">
        <v>940</v>
      </c>
      <c r="U10" t="s">
        <v>940</v>
      </c>
      <c r="V10" t="s">
        <v>940</v>
      </c>
      <c r="W10" t="s">
        <v>950</v>
      </c>
      <c r="X10">
        <v>2</v>
      </c>
      <c r="Y10" t="s">
        <v>1406</v>
      </c>
      <c r="Z10" t="s">
        <v>1844</v>
      </c>
      <c r="AA10">
        <v>0.99824522325114085</v>
      </c>
      <c r="AB10" t="str">
        <f>HYPERLINK("Melting_Curves/meltCurve_B0AZS6_YWHAZ.pdf", "Melting_Curves/meltCurve_B0AZS6_YWHAZ.pdf")</f>
        <v>Melting_Curves/meltCurve_B0AZS6_YWHAZ.pdf</v>
      </c>
    </row>
    <row r="11" spans="1:28" x14ac:dyDescent="0.25">
      <c r="A11" t="s">
        <v>37</v>
      </c>
      <c r="B11">
        <v>1</v>
      </c>
      <c r="C11">
        <v>1.14079457054135</v>
      </c>
      <c r="D11">
        <v>0.87730896052757901</v>
      </c>
      <c r="E11">
        <v>1.0425937189871</v>
      </c>
      <c r="F11">
        <v>0.85850113647277304</v>
      </c>
      <c r="G11">
        <v>0.78935237058616403</v>
      </c>
      <c r="H11">
        <v>0.80319813042225596</v>
      </c>
      <c r="I11">
        <v>1.09014950219291</v>
      </c>
      <c r="J11">
        <v>0.83892499279700306</v>
      </c>
      <c r="K11">
        <v>0.86423152031244999</v>
      </c>
      <c r="L11">
        <v>8814.7109203680593</v>
      </c>
      <c r="M11">
        <v>170.824495856673</v>
      </c>
      <c r="O11">
        <v>51.593905633909799</v>
      </c>
      <c r="P11">
        <v>-0.10438458882505799</v>
      </c>
      <c r="Q11">
        <v>0.873891421421918</v>
      </c>
      <c r="R11">
        <v>0.324811794537475</v>
      </c>
      <c r="S11" t="s">
        <v>493</v>
      </c>
      <c r="T11" t="s">
        <v>940</v>
      </c>
      <c r="U11" t="s">
        <v>940</v>
      </c>
      <c r="V11" t="s">
        <v>940</v>
      </c>
      <c r="W11" t="s">
        <v>951</v>
      </c>
      <c r="X11">
        <v>2</v>
      </c>
      <c r="Y11" t="s">
        <v>1407</v>
      </c>
      <c r="Z11" t="s">
        <v>1845</v>
      </c>
      <c r="AA11">
        <v>0.92268197915732175</v>
      </c>
      <c r="AB11" t="str">
        <f>HYPERLINK("Melting_Curves/meltCurve_B0QYH4_SEZ6L.pdf", "Melting_Curves/meltCurve_B0QYH4_SEZ6L.pdf")</f>
        <v>Melting_Curves/meltCurve_B0QYH4_SEZ6L.pdf</v>
      </c>
    </row>
    <row r="12" spans="1:28" x14ac:dyDescent="0.25">
      <c r="A12" t="s">
        <v>38</v>
      </c>
      <c r="B12">
        <v>1</v>
      </c>
      <c r="C12">
        <v>1.07488807488807</v>
      </c>
      <c r="D12">
        <v>0.97184913851580501</v>
      </c>
      <c r="E12">
        <v>1.1232532899199601</v>
      </c>
      <c r="F12">
        <v>0.95672229005562304</v>
      </c>
      <c r="G12">
        <v>0.88807488807488799</v>
      </c>
      <c r="H12">
        <v>0.86487586487586499</v>
      </c>
      <c r="I12">
        <v>0.99816849816849795</v>
      </c>
      <c r="J12">
        <v>0.89987789987790001</v>
      </c>
      <c r="K12">
        <v>0.81400081400081403</v>
      </c>
      <c r="L12">
        <v>13270.5060926035</v>
      </c>
      <c r="M12">
        <v>250</v>
      </c>
      <c r="O12">
        <v>53.078642785973997</v>
      </c>
      <c r="P12">
        <v>-0.12599281539961901</v>
      </c>
      <c r="Q12">
        <v>0.892999588580624</v>
      </c>
      <c r="R12">
        <v>0.51637684185438104</v>
      </c>
      <c r="S12" t="s">
        <v>494</v>
      </c>
      <c r="T12" t="s">
        <v>940</v>
      </c>
      <c r="U12" t="s">
        <v>940</v>
      </c>
      <c r="V12" t="s">
        <v>940</v>
      </c>
      <c r="W12" t="s">
        <v>952</v>
      </c>
      <c r="X12">
        <v>3</v>
      </c>
      <c r="Y12" t="s">
        <v>1408</v>
      </c>
      <c r="Z12" t="s">
        <v>1846</v>
      </c>
      <c r="AA12">
        <v>0.93966895619958735</v>
      </c>
      <c r="AB12" t="str">
        <f>HYPERLINK("Melting_Curves/meltCurve_B0V046_TNXB.pdf", "Melting_Curves/meltCurve_B0V046_TNXB.pdf")</f>
        <v>Melting_Curves/meltCurve_B0V046_TNXB.pdf</v>
      </c>
    </row>
    <row r="13" spans="1:28" x14ac:dyDescent="0.25">
      <c r="A13" t="s">
        <v>39</v>
      </c>
      <c r="B13">
        <v>1</v>
      </c>
      <c r="C13">
        <v>1.1161229695261099</v>
      </c>
      <c r="D13">
        <v>0.94972479527453302</v>
      </c>
      <c r="E13">
        <v>0.96254530809504601</v>
      </c>
      <c r="F13">
        <v>0.777151295475903</v>
      </c>
      <c r="G13">
        <v>0.622566787488253</v>
      </c>
      <c r="H13">
        <v>0.61933145388642796</v>
      </c>
      <c r="I13">
        <v>0.60030876627735297</v>
      </c>
      <c r="J13">
        <v>0.55790710162437895</v>
      </c>
      <c r="K13">
        <v>0.58066854611357199</v>
      </c>
      <c r="L13">
        <v>1828.44387415969</v>
      </c>
      <c r="M13">
        <v>34.600050882899097</v>
      </c>
      <c r="O13">
        <v>52.669530133291403</v>
      </c>
      <c r="P13">
        <v>-6.7592471562440595E-2</v>
      </c>
      <c r="Q13">
        <v>0.58843406431499001</v>
      </c>
      <c r="R13">
        <v>0.95476407403427099</v>
      </c>
      <c r="S13" t="s">
        <v>495</v>
      </c>
      <c r="T13" t="s">
        <v>940</v>
      </c>
      <c r="U13" t="s">
        <v>940</v>
      </c>
      <c r="V13" t="s">
        <v>940</v>
      </c>
      <c r="W13" t="s">
        <v>953</v>
      </c>
      <c r="X13">
        <v>1</v>
      </c>
      <c r="Y13" t="s">
        <v>1409</v>
      </c>
      <c r="Z13" t="s">
        <v>1847</v>
      </c>
      <c r="AA13">
        <v>0.76666230505118416</v>
      </c>
      <c r="AB13" t="str">
        <f>HYPERLINK("Melting_Curves/meltCurve_B0YIW2_APOC3.pdf", "Melting_Curves/meltCurve_B0YIW2_APOC3.pdf")</f>
        <v>Melting_Curves/meltCurve_B0YIW2_APOC3.pdf</v>
      </c>
    </row>
    <row r="14" spans="1:28" x14ac:dyDescent="0.25">
      <c r="A14" t="s">
        <v>40</v>
      </c>
      <c r="B14">
        <v>1</v>
      </c>
      <c r="C14">
        <v>1.1307040229885099</v>
      </c>
      <c r="D14">
        <v>1.26659482758621</v>
      </c>
      <c r="E14">
        <v>1.5228448275862101</v>
      </c>
      <c r="F14">
        <v>1.2239224137931</v>
      </c>
      <c r="G14">
        <v>1.1002586206896601</v>
      </c>
      <c r="H14">
        <v>1.1212212643678201</v>
      </c>
      <c r="I14">
        <v>1.14938218390805</v>
      </c>
      <c r="J14">
        <v>1.1907327586206899</v>
      </c>
      <c r="K14">
        <v>1.0473132183908</v>
      </c>
      <c r="L14">
        <v>10699.467527478901</v>
      </c>
      <c r="M14">
        <v>250</v>
      </c>
      <c r="O14">
        <v>42.795131343716797</v>
      </c>
      <c r="P14">
        <v>0.29615484026953798</v>
      </c>
      <c r="Q14">
        <v>1.2027837642963899</v>
      </c>
      <c r="R14">
        <v>0.20395400713325301</v>
      </c>
      <c r="S14" t="s">
        <v>496</v>
      </c>
      <c r="T14" t="s">
        <v>940</v>
      </c>
      <c r="U14" t="s">
        <v>940</v>
      </c>
      <c r="V14" t="s">
        <v>940</v>
      </c>
      <c r="W14" t="s">
        <v>954</v>
      </c>
      <c r="X14">
        <v>7</v>
      </c>
      <c r="Y14" t="s">
        <v>1410</v>
      </c>
      <c r="Z14" t="s">
        <v>1848</v>
      </c>
      <c r="AA14">
        <v>1.1838564455008871</v>
      </c>
      <c r="AB14" t="str">
        <f>HYPERLINK("Melting_Curves/meltCurve_B1AHL2_FBLN1.pdf", "Melting_Curves/meltCurve_B1AHL2_FBLN1.pdf")</f>
        <v>Melting_Curves/meltCurve_B1AHL2_FBLN1.pdf</v>
      </c>
    </row>
    <row r="15" spans="1:28" x14ac:dyDescent="0.25">
      <c r="A15" t="s">
        <v>41</v>
      </c>
      <c r="B15">
        <v>1</v>
      </c>
      <c r="C15">
        <v>1.0461880323792401</v>
      </c>
      <c r="D15">
        <v>0.96920797841384099</v>
      </c>
      <c r="E15">
        <v>1.3494700456766</v>
      </c>
      <c r="F15">
        <v>0.99828933213410198</v>
      </c>
      <c r="G15">
        <v>0.86954834841190098</v>
      </c>
      <c r="H15">
        <v>0.85166569670035097</v>
      </c>
      <c r="I15">
        <v>0.69188579087526203</v>
      </c>
      <c r="J15">
        <v>0.76256988166410899</v>
      </c>
      <c r="K15">
        <v>0.74172442375183001</v>
      </c>
      <c r="L15">
        <v>1815.98690873396</v>
      </c>
      <c r="M15">
        <v>31.210876131125701</v>
      </c>
      <c r="O15">
        <v>57.947126968042703</v>
      </c>
      <c r="P15">
        <v>-3.5089845671697699E-2</v>
      </c>
      <c r="Q15">
        <v>0.73940565895204802</v>
      </c>
      <c r="R15">
        <v>0.58796424856909002</v>
      </c>
      <c r="S15" t="s">
        <v>497</v>
      </c>
      <c r="T15" t="s">
        <v>940</v>
      </c>
      <c r="U15" t="s">
        <v>940</v>
      </c>
      <c r="V15" t="s">
        <v>940</v>
      </c>
      <c r="W15" t="s">
        <v>955</v>
      </c>
      <c r="X15">
        <v>1</v>
      </c>
      <c r="Y15" t="s">
        <v>1411</v>
      </c>
      <c r="Z15" t="s">
        <v>1849</v>
      </c>
      <c r="AA15">
        <v>0.89896520593789153</v>
      </c>
      <c r="AB15" t="str">
        <f>HYPERLINK("Melting_Curves/meltCurve_B1AN99_PRSS3.pdf", "Melting_Curves/meltCurve_B1AN99_PRSS3.pdf")</f>
        <v>Melting_Curves/meltCurve_B1AN99_PRSS3.pdf</v>
      </c>
    </row>
    <row r="16" spans="1:28" x14ac:dyDescent="0.25">
      <c r="A16" t="s">
        <v>42</v>
      </c>
      <c r="B16">
        <v>1</v>
      </c>
      <c r="C16">
        <v>1.0837530560713999</v>
      </c>
      <c r="D16">
        <v>1.0364190191179801</v>
      </c>
      <c r="E16">
        <v>1.1417482732361599</v>
      </c>
      <c r="F16">
        <v>1.00539738948043</v>
      </c>
      <c r="G16">
        <v>0.88300757504909799</v>
      </c>
      <c r="H16">
        <v>0.97112931022965598</v>
      </c>
      <c r="I16">
        <v>0.97003380048362797</v>
      </c>
      <c r="J16">
        <v>1.03597814324458</v>
      </c>
      <c r="K16">
        <v>0.85679550039411601</v>
      </c>
      <c r="L16">
        <v>15000</v>
      </c>
      <c r="M16">
        <v>212.49676149451099</v>
      </c>
      <c r="Q16">
        <v>0</v>
      </c>
      <c r="R16">
        <v>0.31194639949344</v>
      </c>
      <c r="S16" t="s">
        <v>498</v>
      </c>
      <c r="T16" t="s">
        <v>940</v>
      </c>
      <c r="U16" t="s">
        <v>940</v>
      </c>
      <c r="V16" t="s">
        <v>940</v>
      </c>
      <c r="W16" t="s">
        <v>956</v>
      </c>
      <c r="X16">
        <v>1</v>
      </c>
      <c r="Y16" t="s">
        <v>1412</v>
      </c>
      <c r="Z16" t="s">
        <v>1850</v>
      </c>
      <c r="AA16">
        <v>0.99833319479016014</v>
      </c>
      <c r="AB16" t="str">
        <f>HYPERLINK("Melting_Curves/meltCurve_B2CZX2_OPCML.pdf", "Melting_Curves/meltCurve_B2CZX2_OPCML.pdf")</f>
        <v>Melting_Curves/meltCurve_B2CZX2_OPCML.pdf</v>
      </c>
    </row>
    <row r="17" spans="1:28" x14ac:dyDescent="0.25">
      <c r="A17" t="s">
        <v>43</v>
      </c>
      <c r="B17">
        <v>1</v>
      </c>
      <c r="C17">
        <v>1.12786165011953</v>
      </c>
      <c r="D17">
        <v>0.94531906187409798</v>
      </c>
      <c r="E17">
        <v>1.2221695776710499</v>
      </c>
      <c r="F17">
        <v>0.86636659272500205</v>
      </c>
      <c r="G17">
        <v>0.68793745827321096</v>
      </c>
      <c r="H17">
        <v>0.68998341696638199</v>
      </c>
      <c r="I17">
        <v>0.72286951090818996</v>
      </c>
      <c r="J17">
        <v>0.70413283656020498</v>
      </c>
      <c r="K17">
        <v>0.64688906596601603</v>
      </c>
      <c r="L17">
        <v>13264.5967377746</v>
      </c>
      <c r="M17">
        <v>250</v>
      </c>
      <c r="O17">
        <v>53.054991361415802</v>
      </c>
      <c r="P17">
        <v>-0.36476015704530401</v>
      </c>
      <c r="Q17">
        <v>0.69036244747090503</v>
      </c>
      <c r="R17">
        <v>0.80936393091843695</v>
      </c>
      <c r="S17" t="s">
        <v>499</v>
      </c>
      <c r="T17" t="s">
        <v>940</v>
      </c>
      <c r="U17" t="s">
        <v>940</v>
      </c>
      <c r="V17" t="s">
        <v>940</v>
      </c>
      <c r="W17" t="s">
        <v>957</v>
      </c>
      <c r="X17">
        <v>5</v>
      </c>
      <c r="Y17" t="s">
        <v>1413</v>
      </c>
      <c r="Z17" t="s">
        <v>1851</v>
      </c>
      <c r="AA17">
        <v>0.82517017906431078</v>
      </c>
      <c r="AB17" t="str">
        <f>HYPERLINK("Melting_Curves/meltCurve_B3KUE5_PLTP.pdf", "Melting_Curves/meltCurve_B3KUE5_PLTP.pdf")</f>
        <v>Melting_Curves/meltCurve_B3KUE5_PLTP.pdf</v>
      </c>
    </row>
    <row r="18" spans="1:28" x14ac:dyDescent="0.25">
      <c r="A18" t="s">
        <v>44</v>
      </c>
      <c r="B18">
        <v>1</v>
      </c>
      <c r="C18">
        <v>1.16099760136404</v>
      </c>
      <c r="D18">
        <v>0.87778516313614396</v>
      </c>
      <c r="E18">
        <v>1.1482530416437899</v>
      </c>
      <c r="F18">
        <v>0.87495303875386499</v>
      </c>
      <c r="G18">
        <v>0.75184232580990096</v>
      </c>
      <c r="H18">
        <v>0.830563823945901</v>
      </c>
      <c r="I18">
        <v>1.02225240586076</v>
      </c>
      <c r="J18">
        <v>0.90307198797792099</v>
      </c>
      <c r="K18">
        <v>0.86732364245874605</v>
      </c>
      <c r="L18">
        <v>12996.698340389699</v>
      </c>
      <c r="M18">
        <v>250</v>
      </c>
      <c r="O18">
        <v>51.983489868589203</v>
      </c>
      <c r="P18">
        <v>-0.15049241630591201</v>
      </c>
      <c r="Q18">
        <v>0.87483011992457804</v>
      </c>
      <c r="R18">
        <v>0.377076236080647</v>
      </c>
      <c r="S18" t="s">
        <v>500</v>
      </c>
      <c r="T18" t="s">
        <v>940</v>
      </c>
      <c r="U18" t="s">
        <v>940</v>
      </c>
      <c r="V18" t="s">
        <v>940</v>
      </c>
      <c r="W18" t="s">
        <v>958</v>
      </c>
      <c r="X18">
        <v>1</v>
      </c>
      <c r="Y18" t="s">
        <v>1414</v>
      </c>
      <c r="Z18" t="s">
        <v>1852</v>
      </c>
      <c r="AA18">
        <v>0.92485438951058851</v>
      </c>
      <c r="AB18" t="str">
        <f>HYPERLINK("Melting_Curves/meltCurve_B3KWA1_IDS.pdf", "Melting_Curves/meltCurve_B3KWA1_IDS.pdf")</f>
        <v>Melting_Curves/meltCurve_B3KWA1_IDS.pdf</v>
      </c>
    </row>
    <row r="19" spans="1:28" x14ac:dyDescent="0.25">
      <c r="A19" t="s">
        <v>45</v>
      </c>
      <c r="B19">
        <v>1</v>
      </c>
      <c r="C19">
        <v>0.97420464316423006</v>
      </c>
      <c r="D19">
        <v>0.64221481799942703</v>
      </c>
      <c r="E19">
        <v>0.75612639724849495</v>
      </c>
      <c r="F19">
        <v>0.64909357982229898</v>
      </c>
      <c r="G19">
        <v>0.60511607910576104</v>
      </c>
      <c r="H19">
        <v>0.52119160217827498</v>
      </c>
      <c r="I19">
        <v>0.70987388936658102</v>
      </c>
      <c r="J19">
        <v>0.45175910002866099</v>
      </c>
      <c r="K19">
        <v>0.46927844654628798</v>
      </c>
      <c r="L19">
        <v>505.28416159171798</v>
      </c>
      <c r="M19">
        <v>10.572912460976299</v>
      </c>
      <c r="O19">
        <v>46.175837789626001</v>
      </c>
      <c r="P19">
        <v>-2.7887398063918101E-2</v>
      </c>
      <c r="Q19">
        <v>0.51301282764730305</v>
      </c>
      <c r="R19">
        <v>0.75365132239895805</v>
      </c>
      <c r="S19" t="s">
        <v>501</v>
      </c>
      <c r="T19" t="s">
        <v>940</v>
      </c>
      <c r="U19" t="s">
        <v>940</v>
      </c>
      <c r="V19" t="s">
        <v>940</v>
      </c>
      <c r="W19" t="s">
        <v>959</v>
      </c>
      <c r="X19">
        <v>1</v>
      </c>
      <c r="Y19" t="s">
        <v>1415</v>
      </c>
      <c r="Z19" t="s">
        <v>1853</v>
      </c>
      <c r="AA19">
        <v>0.66346829395300699</v>
      </c>
      <c r="AB19" t="str">
        <f>HYPERLINK("Melting_Curves/meltCurve_B4DFZ5_KLHL2.pdf", "Melting_Curves/meltCurve_B4DFZ5_KLHL2.pdf")</f>
        <v>Melting_Curves/meltCurve_B4DFZ5_KLHL2.pdf</v>
      </c>
    </row>
    <row r="20" spans="1:28" x14ac:dyDescent="0.25">
      <c r="A20" t="s">
        <v>46</v>
      </c>
      <c r="B20">
        <v>1</v>
      </c>
      <c r="C20">
        <v>1.1780759349129299</v>
      </c>
      <c r="D20">
        <v>0.84601769911504399</v>
      </c>
      <c r="E20">
        <v>1.1049957179560399</v>
      </c>
      <c r="F20">
        <v>0.85652298030259799</v>
      </c>
      <c r="G20">
        <v>0.92646303168712496</v>
      </c>
      <c r="H20">
        <v>0.76974022266628594</v>
      </c>
      <c r="I20">
        <v>0.97248073080217001</v>
      </c>
      <c r="J20">
        <v>0.76831287467884701</v>
      </c>
      <c r="K20">
        <v>0.90533828147302298</v>
      </c>
      <c r="L20">
        <v>12925.654060041699</v>
      </c>
      <c r="M20">
        <v>250</v>
      </c>
      <c r="O20">
        <v>51.699307628582801</v>
      </c>
      <c r="P20">
        <v>-0.16146885153880899</v>
      </c>
      <c r="Q20">
        <v>0.866434754939712</v>
      </c>
      <c r="R20">
        <v>0.377508141747117</v>
      </c>
      <c r="S20" t="s">
        <v>502</v>
      </c>
      <c r="T20" t="s">
        <v>940</v>
      </c>
      <c r="U20" t="s">
        <v>940</v>
      </c>
      <c r="V20" t="s">
        <v>940</v>
      </c>
      <c r="W20" t="s">
        <v>960</v>
      </c>
      <c r="X20">
        <v>1</v>
      </c>
      <c r="Y20" t="s">
        <v>1416</v>
      </c>
      <c r="Z20" t="s">
        <v>1854</v>
      </c>
      <c r="AA20">
        <v>0.91854896781980833</v>
      </c>
      <c r="AB20" t="str">
        <f>HYPERLINK("Melting_Curves/meltCurve_B4DHB2_MYRF.pdf", "Melting_Curves/meltCurve_B4DHB2_MYRF.pdf")</f>
        <v>Melting_Curves/meltCurve_B4DHB2_MYRF.pdf</v>
      </c>
    </row>
    <row r="21" spans="1:28" x14ac:dyDescent="0.25">
      <c r="A21" t="s">
        <v>47</v>
      </c>
      <c r="B21">
        <v>1</v>
      </c>
      <c r="C21">
        <v>1.0738898405587001</v>
      </c>
      <c r="D21">
        <v>0.92495717485834805</v>
      </c>
      <c r="E21">
        <v>1.2296745289234401</v>
      </c>
      <c r="F21">
        <v>0.94360258268546604</v>
      </c>
      <c r="G21">
        <v>0.89698906311767002</v>
      </c>
      <c r="H21">
        <v>0.99383976808538699</v>
      </c>
      <c r="I21">
        <v>1.06249176439584</v>
      </c>
      <c r="J21">
        <v>0.98211226775596305</v>
      </c>
      <c r="K21">
        <v>0.93642113585452602</v>
      </c>
      <c r="L21">
        <v>15000</v>
      </c>
      <c r="M21">
        <v>222.942299464135</v>
      </c>
      <c r="O21">
        <v>67.276593111827196</v>
      </c>
      <c r="P21">
        <v>-5.2681578455492803E-2</v>
      </c>
      <c r="Q21">
        <v>0.93640980907316995</v>
      </c>
      <c r="R21">
        <v>4.8617731479181601E-2</v>
      </c>
      <c r="S21" t="s">
        <v>503</v>
      </c>
      <c r="T21" t="s">
        <v>940</v>
      </c>
      <c r="U21" t="s">
        <v>940</v>
      </c>
      <c r="V21" t="s">
        <v>940</v>
      </c>
      <c r="W21" t="s">
        <v>961</v>
      </c>
      <c r="X21">
        <v>5</v>
      </c>
      <c r="Y21" t="s">
        <v>1417</v>
      </c>
      <c r="Z21" t="s">
        <v>1855</v>
      </c>
      <c r="AA21">
        <v>0.99424801343829639</v>
      </c>
      <c r="AB21" t="str">
        <f>HYPERLINK("Melting_Curves/meltCurve_B4DQI1_C2.pdf", "Melting_Curves/meltCurve_B4DQI1_C2.pdf")</f>
        <v>Melting_Curves/meltCurve_B4DQI1_C2.pdf</v>
      </c>
    </row>
    <row r="22" spans="1:28" x14ac:dyDescent="0.25">
      <c r="A22" t="s">
        <v>48</v>
      </c>
      <c r="B22">
        <v>1</v>
      </c>
      <c r="C22">
        <v>1.0798164617912001</v>
      </c>
      <c r="D22">
        <v>0.92601824052569004</v>
      </c>
      <c r="E22">
        <v>1.1492097660454299</v>
      </c>
      <c r="F22">
        <v>0.95949696935365103</v>
      </c>
      <c r="G22">
        <v>0.85339602333880904</v>
      </c>
      <c r="H22">
        <v>0.91389565512944004</v>
      </c>
      <c r="I22">
        <v>0.87140995864725501</v>
      </c>
      <c r="J22">
        <v>0.81130686002379204</v>
      </c>
      <c r="K22">
        <v>0.82269302668101696</v>
      </c>
      <c r="L22">
        <v>13300.465209523099</v>
      </c>
      <c r="M22">
        <v>250</v>
      </c>
      <c r="O22">
        <v>53.198438769520699</v>
      </c>
      <c r="P22">
        <v>-0.17089276265498299</v>
      </c>
      <c r="Q22">
        <v>0.85454030134365899</v>
      </c>
      <c r="R22">
        <v>0.63139045329885601</v>
      </c>
      <c r="S22" t="s">
        <v>504</v>
      </c>
      <c r="T22" t="s">
        <v>940</v>
      </c>
      <c r="U22" t="s">
        <v>940</v>
      </c>
      <c r="V22" t="s">
        <v>940</v>
      </c>
      <c r="W22" t="s">
        <v>962</v>
      </c>
      <c r="X22">
        <v>2</v>
      </c>
      <c r="Y22" t="s">
        <v>1418</v>
      </c>
      <c r="Z22" t="s">
        <v>1856</v>
      </c>
      <c r="AA22">
        <v>0.91856517266220961</v>
      </c>
      <c r="AB22" t="str">
        <f>HYPERLINK("Melting_Curves/meltCurve_B4DTT5_FSTL1.pdf", "Melting_Curves/meltCurve_B4DTT5_FSTL1.pdf")</f>
        <v>Melting_Curves/meltCurve_B4DTT5_FSTL1.pdf</v>
      </c>
    </row>
    <row r="23" spans="1:28" x14ac:dyDescent="0.25">
      <c r="A23" t="s">
        <v>49</v>
      </c>
      <c r="B23">
        <v>1</v>
      </c>
      <c r="C23">
        <v>1.0180995475113099</v>
      </c>
      <c r="D23">
        <v>0.87915723981900495</v>
      </c>
      <c r="E23">
        <v>1.06919306184012</v>
      </c>
      <c r="F23">
        <v>0.79093137254902002</v>
      </c>
      <c r="G23">
        <v>0.79923642533936701</v>
      </c>
      <c r="H23">
        <v>0.88470022624434397</v>
      </c>
      <c r="I23">
        <v>0.89867081447963804</v>
      </c>
      <c r="J23">
        <v>0.95013197586727005</v>
      </c>
      <c r="K23">
        <v>0.86000188536953204</v>
      </c>
      <c r="L23">
        <v>12864.188296776099</v>
      </c>
      <c r="M23">
        <v>250</v>
      </c>
      <c r="O23">
        <v>51.453460141621001</v>
      </c>
      <c r="P23">
        <v>-0.16526324856602001</v>
      </c>
      <c r="Q23">
        <v>0.86394614418323301</v>
      </c>
      <c r="R23">
        <v>0.50301857493287405</v>
      </c>
      <c r="S23" t="s">
        <v>505</v>
      </c>
      <c r="T23" t="s">
        <v>940</v>
      </c>
      <c r="U23" t="s">
        <v>940</v>
      </c>
      <c r="V23" t="s">
        <v>940</v>
      </c>
      <c r="W23" t="s">
        <v>963</v>
      </c>
      <c r="X23">
        <v>8</v>
      </c>
      <c r="Y23" t="s">
        <v>1419</v>
      </c>
      <c r="Z23" t="s">
        <v>1857</v>
      </c>
      <c r="AA23">
        <v>0.91591627884398374</v>
      </c>
      <c r="AB23" t="str">
        <f>HYPERLINK("Melting_Curves/meltCurve_B4DW75_EFEMP1.pdf", "Melting_Curves/meltCurve_B4DW75_EFEMP1.pdf")</f>
        <v>Melting_Curves/meltCurve_B4DW75_EFEMP1.pdf</v>
      </c>
    </row>
    <row r="24" spans="1:28" x14ac:dyDescent="0.25">
      <c r="A24" t="s">
        <v>50</v>
      </c>
      <c r="B24">
        <v>1</v>
      </c>
      <c r="C24">
        <v>1.1690619537774301</v>
      </c>
      <c r="D24">
        <v>1.07428626917848</v>
      </c>
      <c r="E24">
        <v>1.2418916294426099</v>
      </c>
      <c r="F24">
        <v>1.0434064866964501</v>
      </c>
      <c r="G24">
        <v>1.0369974752379101</v>
      </c>
      <c r="H24">
        <v>1.00514663041367</v>
      </c>
      <c r="I24">
        <v>1.0856476985822501</v>
      </c>
      <c r="J24">
        <v>0.97281025441833402</v>
      </c>
      <c r="K24">
        <v>0.9706350747718</v>
      </c>
      <c r="L24">
        <v>15000</v>
      </c>
      <c r="M24">
        <v>226.18031861924999</v>
      </c>
      <c r="O24">
        <v>66.313583238305696</v>
      </c>
      <c r="P24">
        <v>-2.5241059378087401E-2</v>
      </c>
      <c r="Q24">
        <v>0.97039839558253604</v>
      </c>
      <c r="R24">
        <v>-0.49948781156493299</v>
      </c>
      <c r="S24" t="s">
        <v>506</v>
      </c>
      <c r="T24" t="s">
        <v>940</v>
      </c>
      <c r="U24" t="s">
        <v>940</v>
      </c>
      <c r="V24" t="s">
        <v>940</v>
      </c>
      <c r="W24" t="s">
        <v>964</v>
      </c>
      <c r="X24">
        <v>2</v>
      </c>
      <c r="Y24" t="s">
        <v>1420</v>
      </c>
      <c r="Z24" t="s">
        <v>1858</v>
      </c>
      <c r="AA24">
        <v>0.99637186102879116</v>
      </c>
      <c r="AB24" t="str">
        <f>HYPERLINK("Melting_Curves/meltCurve_B4DWL3_LAMP1.pdf", "Melting_Curves/meltCurve_B4DWL3_LAMP1.pdf")</f>
        <v>Melting_Curves/meltCurve_B4DWL3_LAMP1.pdf</v>
      </c>
    </row>
    <row r="25" spans="1:28" x14ac:dyDescent="0.25">
      <c r="A25" t="s">
        <v>51</v>
      </c>
      <c r="B25">
        <v>1</v>
      </c>
      <c r="C25">
        <v>1.18550402665926</v>
      </c>
      <c r="D25">
        <v>0.92613163010274901</v>
      </c>
      <c r="E25">
        <v>1.0940016662038301</v>
      </c>
      <c r="F25">
        <v>0.93196334351568999</v>
      </c>
      <c r="G25">
        <v>0.78408775340183301</v>
      </c>
      <c r="H25">
        <v>0.90294362677034201</v>
      </c>
      <c r="I25">
        <v>1.0577617328519899</v>
      </c>
      <c r="J25">
        <v>1.03353235212441</v>
      </c>
      <c r="K25">
        <v>0.86649541793946105</v>
      </c>
      <c r="L25">
        <v>13084.987616017101</v>
      </c>
      <c r="M25">
        <v>250</v>
      </c>
      <c r="O25">
        <v>52.336589788436903</v>
      </c>
      <c r="P25">
        <v>-8.4834930792970595E-2</v>
      </c>
      <c r="Q25">
        <v>0.92896044917750398</v>
      </c>
      <c r="R25">
        <v>0.197958589068436</v>
      </c>
      <c r="S25" t="s">
        <v>507</v>
      </c>
      <c r="T25" t="s">
        <v>940</v>
      </c>
      <c r="U25" t="s">
        <v>940</v>
      </c>
      <c r="V25" t="s">
        <v>940</v>
      </c>
      <c r="W25" t="s">
        <v>965</v>
      </c>
      <c r="X25">
        <v>17</v>
      </c>
      <c r="Y25" t="s">
        <v>1421</v>
      </c>
      <c r="Z25" t="s">
        <v>1859</v>
      </c>
      <c r="AA25">
        <v>0.95818779251014397</v>
      </c>
      <c r="AB25" t="str">
        <f>HYPERLINK("Melting_Curves/meltCurve_B4E1Z4_CFB.pdf", "Melting_Curves/meltCurve_B4E1Z4_CFB.pdf")</f>
        <v>Melting_Curves/meltCurve_B4E1Z4_CFB.pdf</v>
      </c>
    </row>
    <row r="26" spans="1:28" x14ac:dyDescent="0.25">
      <c r="A26" t="s">
        <v>52</v>
      </c>
      <c r="B26">
        <v>1</v>
      </c>
      <c r="C26">
        <v>1.20789313568228</v>
      </c>
      <c r="D26">
        <v>1.0153769566900801</v>
      </c>
      <c r="E26">
        <v>1.0907406383096401</v>
      </c>
      <c r="F26">
        <v>1.11059793130151</v>
      </c>
      <c r="G26">
        <v>1.0589357818463401</v>
      </c>
      <c r="H26">
        <v>1.0175894684440501</v>
      </c>
      <c r="I26">
        <v>1.05359809723989</v>
      </c>
      <c r="J26">
        <v>1.3077050721832</v>
      </c>
      <c r="K26">
        <v>1.0444991426517001</v>
      </c>
      <c r="L26">
        <v>69.049197594104101</v>
      </c>
      <c r="M26">
        <v>1.0000000000000001E-5</v>
      </c>
      <c r="Q26">
        <v>1.4164255273769499</v>
      </c>
      <c r="R26">
        <v>3.0386790340822398E-2</v>
      </c>
      <c r="S26" t="s">
        <v>508</v>
      </c>
      <c r="T26" t="s">
        <v>940</v>
      </c>
      <c r="U26" t="s">
        <v>940</v>
      </c>
      <c r="V26" t="s">
        <v>940</v>
      </c>
      <c r="W26" t="s">
        <v>966</v>
      </c>
      <c r="X26">
        <v>1</v>
      </c>
      <c r="Y26" t="s">
        <v>1422</v>
      </c>
      <c r="Z26" t="s">
        <v>1860</v>
      </c>
      <c r="AA26">
        <v>1.090896592711631</v>
      </c>
      <c r="AB26" t="str">
        <f>HYPERLINK("Melting_Curves/meltCurve_B4E351_IGFBP4.pdf", "Melting_Curves/meltCurve_B4E351_IGFBP4.pdf")</f>
        <v>Melting_Curves/meltCurve_B4E351_IGFBP4.pdf</v>
      </c>
    </row>
    <row r="27" spans="1:28" x14ac:dyDescent="0.25">
      <c r="A27" t="s">
        <v>53</v>
      </c>
      <c r="B27">
        <v>1</v>
      </c>
      <c r="C27">
        <v>1.20454427645788</v>
      </c>
      <c r="D27">
        <v>1.33888552915767</v>
      </c>
      <c r="E27">
        <v>1.23616414686825</v>
      </c>
      <c r="F27">
        <v>0.93719222462203</v>
      </c>
      <c r="G27">
        <v>0.95818574514038901</v>
      </c>
      <c r="H27">
        <v>0.977900647948164</v>
      </c>
      <c r="I27">
        <v>0.97508423326133897</v>
      </c>
      <c r="J27">
        <v>0.94260043196544296</v>
      </c>
      <c r="K27">
        <v>0.816570194384449</v>
      </c>
      <c r="L27">
        <v>1737.9535202946599</v>
      </c>
      <c r="M27">
        <v>23.314878483742401</v>
      </c>
      <c r="Q27">
        <v>0</v>
      </c>
      <c r="R27">
        <v>9.4242559676645299E-2</v>
      </c>
      <c r="S27" t="s">
        <v>509</v>
      </c>
      <c r="T27" t="s">
        <v>940</v>
      </c>
      <c r="U27" t="s">
        <v>940</v>
      </c>
      <c r="V27" t="s">
        <v>940</v>
      </c>
      <c r="W27" t="s">
        <v>967</v>
      </c>
      <c r="X27">
        <v>2</v>
      </c>
      <c r="Y27" t="s">
        <v>1423</v>
      </c>
      <c r="Z27" t="s">
        <v>1861</v>
      </c>
      <c r="AA27">
        <v>0.98270738550825243</v>
      </c>
      <c r="AB27" t="str">
        <f>HYPERLINK("Melting_Curves/meltCurve_B5MBX2_TCN2.pdf", "Melting_Curves/meltCurve_B5MBX2_TCN2.pdf")</f>
        <v>Melting_Curves/meltCurve_B5MBX2_TCN2.pdf</v>
      </c>
    </row>
    <row r="28" spans="1:28" x14ac:dyDescent="0.25">
      <c r="A28" t="s">
        <v>54</v>
      </c>
      <c r="B28">
        <v>1</v>
      </c>
      <c r="C28">
        <v>1.21075069508804</v>
      </c>
      <c r="D28">
        <v>1.1401297497683001</v>
      </c>
      <c r="E28">
        <v>1.2790546802595</v>
      </c>
      <c r="F28">
        <v>1.01640407784986</v>
      </c>
      <c r="G28">
        <v>0.86496756255792395</v>
      </c>
      <c r="H28">
        <v>0.98535681186283597</v>
      </c>
      <c r="I28">
        <v>1.0197405004633899</v>
      </c>
      <c r="J28">
        <v>1.0929564411492101</v>
      </c>
      <c r="K28">
        <v>0.957089898053753</v>
      </c>
      <c r="L28">
        <v>15000</v>
      </c>
      <c r="M28">
        <v>211.18075600937601</v>
      </c>
      <c r="Q28">
        <v>0</v>
      </c>
      <c r="R28">
        <v>-0.21693116021265399</v>
      </c>
      <c r="S28" t="s">
        <v>510</v>
      </c>
      <c r="T28" t="s">
        <v>940</v>
      </c>
      <c r="U28" t="s">
        <v>940</v>
      </c>
      <c r="V28" t="s">
        <v>940</v>
      </c>
      <c r="W28" t="s">
        <v>968</v>
      </c>
      <c r="X28">
        <v>1</v>
      </c>
      <c r="Y28" t="s">
        <v>1424</v>
      </c>
      <c r="Z28" t="s">
        <v>1862</v>
      </c>
      <c r="AA28">
        <v>0.99952695756322696</v>
      </c>
      <c r="AB28" t="str">
        <f>HYPERLINK("Melting_Curves/meltCurve_B5MCZ9_QPCT.pdf", "Melting_Curves/meltCurve_B5MCZ9_QPCT.pdf")</f>
        <v>Melting_Curves/meltCurve_B5MCZ9_QPCT.pdf</v>
      </c>
    </row>
    <row r="29" spans="1:28" x14ac:dyDescent="0.25">
      <c r="A29" t="s">
        <v>55</v>
      </c>
      <c r="B29">
        <v>1</v>
      </c>
      <c r="C29">
        <v>1.16107505976933</v>
      </c>
      <c r="D29">
        <v>0.94884796258834003</v>
      </c>
      <c r="E29">
        <v>1.2664004413735099</v>
      </c>
      <c r="F29">
        <v>1.0485510863568299</v>
      </c>
      <c r="G29">
        <v>0.95305151984867198</v>
      </c>
      <c r="H29">
        <v>0.95838478312271802</v>
      </c>
      <c r="I29">
        <v>1.05427843312403</v>
      </c>
      <c r="J29">
        <v>1.01374037779471</v>
      </c>
      <c r="K29">
        <v>0.92044767884822498</v>
      </c>
      <c r="L29">
        <v>15000</v>
      </c>
      <c r="M29">
        <v>211.83725397373601</v>
      </c>
      <c r="Q29">
        <v>0</v>
      </c>
      <c r="R29">
        <v>-4.0286796489060701E-2</v>
      </c>
      <c r="S29" t="s">
        <v>511</v>
      </c>
      <c r="T29" t="s">
        <v>940</v>
      </c>
      <c r="U29" t="s">
        <v>940</v>
      </c>
      <c r="V29" t="s">
        <v>940</v>
      </c>
      <c r="W29" t="s">
        <v>969</v>
      </c>
      <c r="X29">
        <v>4</v>
      </c>
      <c r="Y29" t="s">
        <v>1425</v>
      </c>
      <c r="Z29" t="s">
        <v>1863</v>
      </c>
      <c r="AA29">
        <v>0.99910585854691936</v>
      </c>
      <c r="AB29" t="str">
        <f>HYPERLINK("Melting_Curves/meltCurve_B7Z1I4_NTM.pdf", "Melting_Curves/meltCurve_B7Z1I4_NTM.pdf")</f>
        <v>Melting_Curves/meltCurve_B7Z1I4_NTM.pdf</v>
      </c>
    </row>
    <row r="30" spans="1:28" x14ac:dyDescent="0.25">
      <c r="A30" t="s">
        <v>56</v>
      </c>
      <c r="B30">
        <v>1</v>
      </c>
      <c r="C30">
        <v>1.01236158400049</v>
      </c>
      <c r="D30">
        <v>0.72411889205852598</v>
      </c>
      <c r="E30">
        <v>1.01533695285421</v>
      </c>
      <c r="F30">
        <v>0.71715591546271595</v>
      </c>
      <c r="G30">
        <v>0.71433391613754205</v>
      </c>
      <c r="H30">
        <v>0.57476764516425904</v>
      </c>
      <c r="I30">
        <v>0.71283089475783001</v>
      </c>
      <c r="J30">
        <v>0.58439925155670103</v>
      </c>
      <c r="K30">
        <v>0.57719088371522298</v>
      </c>
      <c r="L30">
        <v>441.07554440871598</v>
      </c>
      <c r="M30">
        <v>8.1440239976708195</v>
      </c>
      <c r="O30">
        <v>51.187560874419098</v>
      </c>
      <c r="P30">
        <v>-1.92373182584905E-2</v>
      </c>
      <c r="Q30">
        <v>0.51686239937300804</v>
      </c>
      <c r="R30">
        <v>0.69669728139522802</v>
      </c>
      <c r="S30" t="s">
        <v>512</v>
      </c>
      <c r="T30" t="s">
        <v>940</v>
      </c>
      <c r="U30" t="s">
        <v>940</v>
      </c>
      <c r="V30" t="s">
        <v>940</v>
      </c>
      <c r="W30" t="s">
        <v>970</v>
      </c>
      <c r="X30">
        <v>1</v>
      </c>
      <c r="Y30" t="s">
        <v>1426</v>
      </c>
      <c r="Z30" t="s">
        <v>1864</v>
      </c>
      <c r="AA30">
        <v>0.76073949820795883</v>
      </c>
      <c r="AB30" t="str">
        <f>HYPERLINK("Melting_Curves/meltCurve_B7Z2R9_LAMP2.pdf", "Melting_Curves/meltCurve_B7Z2R9_LAMP2.pdf")</f>
        <v>Melting_Curves/meltCurve_B7Z2R9_LAMP2.pdf</v>
      </c>
    </row>
    <row r="31" spans="1:28" x14ac:dyDescent="0.25">
      <c r="A31" t="s">
        <v>57</v>
      </c>
      <c r="B31">
        <v>1</v>
      </c>
      <c r="C31">
        <v>1.1761038728051501</v>
      </c>
      <c r="D31">
        <v>1.0208552911891999</v>
      </c>
      <c r="E31">
        <v>1.2600856636691899</v>
      </c>
      <c r="F31">
        <v>1.1041419056802599</v>
      </c>
      <c r="G31">
        <v>1.0025340300047101</v>
      </c>
      <c r="H31">
        <v>0.97737313031193196</v>
      </c>
      <c r="I31">
        <v>1.01493507949678</v>
      </c>
      <c r="J31">
        <v>0.92646827977485302</v>
      </c>
      <c r="K31">
        <v>0.92328392348574895</v>
      </c>
      <c r="L31">
        <v>15000</v>
      </c>
      <c r="M31">
        <v>226.907330561908</v>
      </c>
      <c r="O31">
        <v>66.101141548792796</v>
      </c>
      <c r="P31">
        <v>-6.5987990141640196E-2</v>
      </c>
      <c r="Q31">
        <v>0.92310725588972198</v>
      </c>
      <c r="R31">
        <v>-4.9049085819242097E-2</v>
      </c>
      <c r="S31" t="s">
        <v>513</v>
      </c>
      <c r="T31" t="s">
        <v>940</v>
      </c>
      <c r="U31" t="s">
        <v>940</v>
      </c>
      <c r="V31" t="s">
        <v>940</v>
      </c>
      <c r="W31" t="s">
        <v>971</v>
      </c>
      <c r="X31">
        <v>1</v>
      </c>
      <c r="Y31" t="s">
        <v>1427</v>
      </c>
      <c r="Z31" t="s">
        <v>1865</v>
      </c>
      <c r="AA31">
        <v>0.99003087143271418</v>
      </c>
      <c r="AB31" t="str">
        <f>HYPERLINK("Melting_Curves/meltCurve_B7Z729_SMPDL3A.pdf", "Melting_Curves/meltCurve_B7Z729_SMPDL3A.pdf")</f>
        <v>Melting_Curves/meltCurve_B7Z729_SMPDL3A.pdf</v>
      </c>
    </row>
    <row r="32" spans="1:28" x14ac:dyDescent="0.25">
      <c r="A32" t="s">
        <v>58</v>
      </c>
      <c r="B32">
        <v>1</v>
      </c>
      <c r="C32">
        <v>1.1095006090134001</v>
      </c>
      <c r="D32">
        <v>1.0274665042630899</v>
      </c>
      <c r="E32">
        <v>1.16811814859927</v>
      </c>
      <c r="F32">
        <v>1.0152557856272799</v>
      </c>
      <c r="G32">
        <v>0.97037149817295998</v>
      </c>
      <c r="H32">
        <v>1.0000609013398301</v>
      </c>
      <c r="I32">
        <v>1.0235688185140099</v>
      </c>
      <c r="J32">
        <v>0.99144336175395897</v>
      </c>
      <c r="K32">
        <v>0.87119366626065797</v>
      </c>
      <c r="L32">
        <v>4789.7044127556601</v>
      </c>
      <c r="M32">
        <v>66.824880142558399</v>
      </c>
      <c r="Q32">
        <v>0.23539562078710999</v>
      </c>
      <c r="R32">
        <v>0.24050616850631501</v>
      </c>
      <c r="S32" t="s">
        <v>514</v>
      </c>
      <c r="T32" t="s">
        <v>940</v>
      </c>
      <c r="U32" t="s">
        <v>940</v>
      </c>
      <c r="V32" t="s">
        <v>940</v>
      </c>
      <c r="W32" t="s">
        <v>972</v>
      </c>
      <c r="X32">
        <v>4</v>
      </c>
      <c r="Y32" t="s">
        <v>1428</v>
      </c>
      <c r="Z32" t="s">
        <v>1866</v>
      </c>
      <c r="AA32">
        <v>0.99534327518389409</v>
      </c>
      <c r="AB32" t="str">
        <f>HYPERLINK("Melting_Curves/meltCurve_B7Z7E9_GOT1.pdf", "Melting_Curves/meltCurve_B7Z7E9_GOT1.pdf")</f>
        <v>Melting_Curves/meltCurve_B7Z7E9_GOT1.pdf</v>
      </c>
    </row>
    <row r="33" spans="1:28" x14ac:dyDescent="0.25">
      <c r="A33" t="s">
        <v>59</v>
      </c>
      <c r="B33">
        <v>1</v>
      </c>
      <c r="C33">
        <v>1.0447201384881699</v>
      </c>
      <c r="D33">
        <v>1.0535199076745501</v>
      </c>
      <c r="E33">
        <v>1.0941286785920401</v>
      </c>
      <c r="F33">
        <v>0.91748413156376196</v>
      </c>
      <c r="G33">
        <v>0.75086555106751296</v>
      </c>
      <c r="H33">
        <v>0.85768897864974003</v>
      </c>
      <c r="I33">
        <v>0.88379976918638203</v>
      </c>
      <c r="J33">
        <v>1.0192585112521599</v>
      </c>
      <c r="K33">
        <v>0.82941431044431602</v>
      </c>
      <c r="L33">
        <v>13222.678971551801</v>
      </c>
      <c r="M33">
        <v>250</v>
      </c>
      <c r="O33">
        <v>52.887326775187297</v>
      </c>
      <c r="P33">
        <v>-0.15574924846090801</v>
      </c>
      <c r="Q33">
        <v>0.86820540666197699</v>
      </c>
      <c r="R33">
        <v>0.54899972407152897</v>
      </c>
      <c r="S33" t="s">
        <v>515</v>
      </c>
      <c r="T33" t="s">
        <v>940</v>
      </c>
      <c r="U33" t="s">
        <v>940</v>
      </c>
      <c r="V33" t="s">
        <v>940</v>
      </c>
      <c r="W33" t="s">
        <v>973</v>
      </c>
      <c r="X33">
        <v>3</v>
      </c>
      <c r="Y33" t="s">
        <v>1429</v>
      </c>
      <c r="Z33" t="s">
        <v>1867</v>
      </c>
      <c r="AA33">
        <v>0.92484852875218182</v>
      </c>
      <c r="AB33" t="str">
        <f>HYPERLINK("Melting_Curves/meltCurve_B7Z7Q6_PRCP.pdf", "Melting_Curves/meltCurve_B7Z7Q6_PRCP.pdf")</f>
        <v>Melting_Curves/meltCurve_B7Z7Q6_PRCP.pdf</v>
      </c>
    </row>
    <row r="34" spans="1:28" x14ac:dyDescent="0.25">
      <c r="A34" t="s">
        <v>60</v>
      </c>
      <c r="B34">
        <v>1</v>
      </c>
      <c r="C34">
        <v>1.11835598737669</v>
      </c>
      <c r="D34">
        <v>0.96791988668836804</v>
      </c>
      <c r="E34">
        <v>1.2297790920160001</v>
      </c>
      <c r="F34">
        <v>1.0491514052133299</v>
      </c>
      <c r="G34">
        <v>0.859602912307731</v>
      </c>
      <c r="H34">
        <v>0.923986780309619</v>
      </c>
      <c r="I34">
        <v>0.93887135650920694</v>
      </c>
      <c r="J34">
        <v>0.93626220709191699</v>
      </c>
      <c r="K34">
        <v>0.79397659220237105</v>
      </c>
      <c r="L34">
        <v>773.56118619193296</v>
      </c>
      <c r="M34">
        <v>9.5333558305154007</v>
      </c>
      <c r="Q34">
        <v>0</v>
      </c>
      <c r="R34">
        <v>0.35351743475396802</v>
      </c>
      <c r="S34" t="s">
        <v>516</v>
      </c>
      <c r="T34" t="s">
        <v>940</v>
      </c>
      <c r="U34" t="s">
        <v>940</v>
      </c>
      <c r="V34" t="s">
        <v>940</v>
      </c>
      <c r="W34" t="s">
        <v>974</v>
      </c>
      <c r="X34">
        <v>5</v>
      </c>
      <c r="Y34" t="s">
        <v>1430</v>
      </c>
      <c r="Z34" t="s">
        <v>1868</v>
      </c>
      <c r="AA34">
        <v>0.96445757164625123</v>
      </c>
      <c r="AB34" t="str">
        <f>HYPERLINK("Melting_Curves/meltCurve_B7Z8R6_AMBP.pdf", "Melting_Curves/meltCurve_B7Z8R6_AMBP.pdf")</f>
        <v>Melting_Curves/meltCurve_B7Z8R6_AMBP.pdf</v>
      </c>
    </row>
    <row r="35" spans="1:28" x14ac:dyDescent="0.25">
      <c r="A35" t="s">
        <v>61</v>
      </c>
      <c r="B35">
        <v>1</v>
      </c>
      <c r="C35">
        <v>1.12314427103159</v>
      </c>
      <c r="D35">
        <v>1.0289779215835599</v>
      </c>
      <c r="E35">
        <v>1.2729824895317901</v>
      </c>
      <c r="F35">
        <v>1.05381614008375</v>
      </c>
      <c r="G35">
        <v>1.0034735439664999</v>
      </c>
      <c r="H35">
        <v>1.10867910163685</v>
      </c>
      <c r="I35">
        <v>1.06585458698135</v>
      </c>
      <c r="J35">
        <v>1.0627617053673399</v>
      </c>
      <c r="K35">
        <v>0.981109630757518</v>
      </c>
      <c r="L35">
        <v>10238.769150518299</v>
      </c>
      <c r="M35">
        <v>250</v>
      </c>
      <c r="O35">
        <v>40.952437160098</v>
      </c>
      <c r="P35">
        <v>0.118836868981577</v>
      </c>
      <c r="Q35">
        <v>1.0778665860523899</v>
      </c>
      <c r="R35">
        <v>8.4256389058334005E-2</v>
      </c>
      <c r="S35" t="s">
        <v>517</v>
      </c>
      <c r="T35" t="s">
        <v>940</v>
      </c>
      <c r="U35" t="s">
        <v>940</v>
      </c>
      <c r="V35" t="s">
        <v>940</v>
      </c>
      <c r="W35" t="s">
        <v>975</v>
      </c>
      <c r="X35">
        <v>1</v>
      </c>
      <c r="Y35" t="s">
        <v>1431</v>
      </c>
      <c r="Z35" t="s">
        <v>1869</v>
      </c>
      <c r="AA35">
        <v>1.075381010052548</v>
      </c>
      <c r="AB35" t="str">
        <f>HYPERLINK("Melting_Curves/meltCurve_B7Z8T3_FETUB.pdf", "Melting_Curves/meltCurve_B7Z8T3_FETUB.pdf")</f>
        <v>Melting_Curves/meltCurve_B7Z8T3_FETUB.pdf</v>
      </c>
    </row>
    <row r="36" spans="1:28" x14ac:dyDescent="0.25">
      <c r="A36" t="s">
        <v>62</v>
      </c>
      <c r="B36">
        <v>1</v>
      </c>
      <c r="C36">
        <v>1.14026286221944</v>
      </c>
      <c r="D36">
        <v>1.0496459460165699</v>
      </c>
      <c r="E36">
        <v>1.16473308771655</v>
      </c>
      <c r="F36">
        <v>0.97388361945075896</v>
      </c>
      <c r="G36">
        <v>0.81539546915419003</v>
      </c>
      <c r="H36">
        <v>0.78622194350813901</v>
      </c>
      <c r="I36">
        <v>0.827375819811345</v>
      </c>
      <c r="J36">
        <v>0.810234903712994</v>
      </c>
      <c r="K36">
        <v>0.75464450889707602</v>
      </c>
      <c r="L36">
        <v>3557.6887342790301</v>
      </c>
      <c r="M36">
        <v>64.869181649174806</v>
      </c>
      <c r="O36">
        <v>54.792007492700698</v>
      </c>
      <c r="P36">
        <v>-6.0573300201638897E-2</v>
      </c>
      <c r="Q36">
        <v>0.79534618838775095</v>
      </c>
      <c r="R36">
        <v>0.750025064849556</v>
      </c>
      <c r="S36" t="s">
        <v>518</v>
      </c>
      <c r="T36" t="s">
        <v>940</v>
      </c>
      <c r="U36" t="s">
        <v>940</v>
      </c>
      <c r="V36" t="s">
        <v>940</v>
      </c>
      <c r="W36" t="s">
        <v>976</v>
      </c>
      <c r="X36">
        <v>9</v>
      </c>
      <c r="Y36" t="s">
        <v>1432</v>
      </c>
      <c r="Z36" t="s">
        <v>1870</v>
      </c>
      <c r="AA36">
        <v>0.896902707714341</v>
      </c>
      <c r="AB36" t="str">
        <f>HYPERLINK("Melting_Curves/meltCurve_B7ZKJ8_ITIH4.pdf", "Melting_Curves/meltCurve_B7ZKJ8_ITIH4.pdf")</f>
        <v>Melting_Curves/meltCurve_B7ZKJ8_ITIH4.pdf</v>
      </c>
    </row>
    <row r="37" spans="1:28" x14ac:dyDescent="0.25">
      <c r="A37" t="s">
        <v>63</v>
      </c>
      <c r="B37">
        <v>1</v>
      </c>
      <c r="C37">
        <v>1.2209696491919599</v>
      </c>
      <c r="D37">
        <v>1.10043358297201</v>
      </c>
      <c r="E37">
        <v>1.1528577059519101</v>
      </c>
      <c r="F37">
        <v>1.0655892786756</v>
      </c>
      <c r="G37">
        <v>1.1093417422152101</v>
      </c>
      <c r="H37">
        <v>1.1165155695703599</v>
      </c>
      <c r="I37">
        <v>1.1903035080804101</v>
      </c>
      <c r="J37">
        <v>1.08506109578242</v>
      </c>
      <c r="K37">
        <v>1.08474576271186</v>
      </c>
      <c r="L37">
        <v>10234.9921129468</v>
      </c>
      <c r="M37">
        <v>250</v>
      </c>
      <c r="O37">
        <v>40.937348791988803</v>
      </c>
      <c r="P37">
        <v>0.19097903290697299</v>
      </c>
      <c r="Q37">
        <v>1.1250908036740299</v>
      </c>
      <c r="R37">
        <v>0.39118809984608099</v>
      </c>
      <c r="S37" t="s">
        <v>519</v>
      </c>
      <c r="T37" t="s">
        <v>940</v>
      </c>
      <c r="U37" t="s">
        <v>940</v>
      </c>
      <c r="V37" t="s">
        <v>940</v>
      </c>
      <c r="W37" t="s">
        <v>977</v>
      </c>
      <c r="X37">
        <v>1</v>
      </c>
      <c r="Y37" t="s">
        <v>1433</v>
      </c>
      <c r="Z37" t="s">
        <v>1871</v>
      </c>
      <c r="AA37">
        <v>1.121160621200709</v>
      </c>
      <c r="AB37" t="str">
        <f>HYPERLINK("Melting_Curves/meltCurve_B8ZZ51_MDH1.pdf", "Melting_Curves/meltCurve_B8ZZ51_MDH1.pdf")</f>
        <v>Melting_Curves/meltCurve_B8ZZ51_MDH1.pdf</v>
      </c>
    </row>
    <row r="38" spans="1:28" x14ac:dyDescent="0.25">
      <c r="A38" t="s">
        <v>64</v>
      </c>
      <c r="B38">
        <v>1</v>
      </c>
      <c r="C38">
        <v>1.06801716255187</v>
      </c>
      <c r="D38">
        <v>1.01941337834986</v>
      </c>
      <c r="E38">
        <v>1.2252936625167099</v>
      </c>
      <c r="F38">
        <v>1.12189632130548</v>
      </c>
      <c r="G38">
        <v>1.0127312372511801</v>
      </c>
      <c r="H38">
        <v>1.11486248857002</v>
      </c>
      <c r="I38">
        <v>0.92171344165435698</v>
      </c>
      <c r="J38">
        <v>0.97193500738552396</v>
      </c>
      <c r="K38">
        <v>0.80692129141169</v>
      </c>
      <c r="L38">
        <v>2528.2945804054102</v>
      </c>
      <c r="M38">
        <v>34.676027220181702</v>
      </c>
      <c r="Q38">
        <v>0</v>
      </c>
      <c r="R38">
        <v>0.26215869320372698</v>
      </c>
      <c r="S38" t="s">
        <v>520</v>
      </c>
      <c r="T38" t="s">
        <v>940</v>
      </c>
      <c r="U38" t="s">
        <v>940</v>
      </c>
      <c r="V38" t="s">
        <v>940</v>
      </c>
      <c r="W38" t="s">
        <v>978</v>
      </c>
      <c r="X38">
        <v>1</v>
      </c>
      <c r="Y38" t="s">
        <v>1434</v>
      </c>
      <c r="Z38" t="s">
        <v>1872</v>
      </c>
      <c r="AA38">
        <v>0.98703269924936354</v>
      </c>
      <c r="AB38" t="str">
        <f>HYPERLINK("Melting_Curves/meltCurve_B8ZZE5_C2orf40.pdf", "Melting_Curves/meltCurve_B8ZZE5_C2orf40.pdf")</f>
        <v>Melting_Curves/meltCurve_B8ZZE5_C2orf40.pdf</v>
      </c>
    </row>
    <row r="39" spans="1:28" x14ac:dyDescent="0.25">
      <c r="A39" t="s">
        <v>65</v>
      </c>
      <c r="B39">
        <v>1</v>
      </c>
      <c r="C39">
        <v>1.1533850493653</v>
      </c>
      <c r="D39">
        <v>1.03684767277856</v>
      </c>
      <c r="E39">
        <v>1.23695345557123</v>
      </c>
      <c r="F39">
        <v>1.0027973671838299</v>
      </c>
      <c r="G39">
        <v>0.92782087447108597</v>
      </c>
      <c r="H39">
        <v>1.00592383638928</v>
      </c>
      <c r="I39">
        <v>0.91344616831217695</v>
      </c>
      <c r="J39">
        <v>0.91160084626234095</v>
      </c>
      <c r="K39">
        <v>0.96022566995768699</v>
      </c>
      <c r="L39">
        <v>7161.8824551078196</v>
      </c>
      <c r="M39">
        <v>131.10856645550101</v>
      </c>
      <c r="O39">
        <v>54.612897797289399</v>
      </c>
      <c r="P39">
        <v>-3.3739580522879897E-2</v>
      </c>
      <c r="Q39">
        <v>0.94378351589924103</v>
      </c>
      <c r="R39">
        <v>0.13427943589789701</v>
      </c>
      <c r="S39" t="s">
        <v>521</v>
      </c>
      <c r="T39" t="s">
        <v>940</v>
      </c>
      <c r="U39" t="s">
        <v>940</v>
      </c>
      <c r="V39" t="s">
        <v>940</v>
      </c>
      <c r="W39" t="s">
        <v>979</v>
      </c>
      <c r="X39">
        <v>1</v>
      </c>
      <c r="Y39" t="s">
        <v>1435</v>
      </c>
      <c r="Z39" t="s">
        <v>1873</v>
      </c>
      <c r="AA39">
        <v>0.97120975930653841</v>
      </c>
      <c r="AB39" t="str">
        <f>HYPERLINK("Melting_Curves/meltCurve_B8ZZL8_HSPE1.pdf", "Melting_Curves/meltCurve_B8ZZL8_HSPE1.pdf")</f>
        <v>Melting_Curves/meltCurve_B8ZZL8_HSPE1.pdf</v>
      </c>
    </row>
    <row r="40" spans="1:28" x14ac:dyDescent="0.25">
      <c r="A40" t="s">
        <v>66</v>
      </c>
      <c r="B40">
        <v>1</v>
      </c>
      <c r="C40">
        <v>0.95128229190406599</v>
      </c>
      <c r="D40">
        <v>1.00761465553068</v>
      </c>
      <c r="E40">
        <v>1.0371214457120601</v>
      </c>
      <c r="F40">
        <v>0.75563390666684505</v>
      </c>
      <c r="G40">
        <v>0.77294116069872498</v>
      </c>
      <c r="H40">
        <v>0.72341908758194495</v>
      </c>
      <c r="I40">
        <v>0.80964701781668502</v>
      </c>
      <c r="J40">
        <v>0.68640489053932696</v>
      </c>
      <c r="K40">
        <v>0.58655637928491999</v>
      </c>
      <c r="L40">
        <v>13153.870270805801</v>
      </c>
      <c r="M40">
        <v>250</v>
      </c>
      <c r="O40">
        <v>52.612113988021001</v>
      </c>
      <c r="P40">
        <v>-0.33761995795662902</v>
      </c>
      <c r="Q40">
        <v>0.71579360464232</v>
      </c>
      <c r="R40">
        <v>0.84657997265623197</v>
      </c>
      <c r="S40" t="s">
        <v>522</v>
      </c>
      <c r="T40" t="s">
        <v>940</v>
      </c>
      <c r="U40" t="s">
        <v>940</v>
      </c>
      <c r="V40" t="s">
        <v>940</v>
      </c>
      <c r="W40" t="s">
        <v>980</v>
      </c>
      <c r="X40">
        <v>1</v>
      </c>
      <c r="Y40" t="s">
        <v>1436</v>
      </c>
      <c r="Z40" t="s">
        <v>1874</v>
      </c>
      <c r="AA40">
        <v>0.83533319488844904</v>
      </c>
      <c r="AB40" t="str">
        <f>HYPERLINK("Melting_Curves/meltCurve_C0H5X3_HCFC2.pdf", "Melting_Curves/meltCurve_C0H5X3_HCFC2.pdf")</f>
        <v>Melting_Curves/meltCurve_C0H5X3_HCFC2.pdf</v>
      </c>
    </row>
    <row r="41" spans="1:28" x14ac:dyDescent="0.25">
      <c r="A41" t="s">
        <v>67</v>
      </c>
      <c r="B41">
        <v>1</v>
      </c>
      <c r="C41">
        <v>0.99294370302193602</v>
      </c>
      <c r="D41">
        <v>0.88418469090351304</v>
      </c>
      <c r="E41">
        <v>1.2493480595183299</v>
      </c>
      <c r="F41">
        <v>0.87068568798895496</v>
      </c>
      <c r="G41">
        <v>0.79306642123024995</v>
      </c>
      <c r="H41">
        <v>0.930894308943089</v>
      </c>
      <c r="I41">
        <v>0.79674796747967502</v>
      </c>
      <c r="J41">
        <v>0.81339162448228297</v>
      </c>
      <c r="K41">
        <v>0.66877588587206604</v>
      </c>
      <c r="L41">
        <v>495.93712746628501</v>
      </c>
      <c r="M41">
        <v>6.2452080776412702</v>
      </c>
      <c r="Q41">
        <v>0</v>
      </c>
      <c r="R41">
        <v>0.47687637575736502</v>
      </c>
      <c r="S41" t="s">
        <v>523</v>
      </c>
      <c r="T41" t="s">
        <v>940</v>
      </c>
      <c r="U41" t="s">
        <v>940</v>
      </c>
      <c r="V41" t="s">
        <v>940</v>
      </c>
      <c r="W41" t="s">
        <v>981</v>
      </c>
      <c r="X41">
        <v>1</v>
      </c>
      <c r="Y41" t="s">
        <v>1437</v>
      </c>
      <c r="Z41" t="s">
        <v>1875</v>
      </c>
      <c r="AA41">
        <v>0.90790494289759638</v>
      </c>
      <c r="AB41" t="str">
        <f>HYPERLINK("Melting_Curves/meltCurve_C9IZG4_CUTA.pdf", "Melting_Curves/meltCurve_C9IZG4_CUTA.pdf")</f>
        <v>Melting_Curves/meltCurve_C9IZG4_CUTA.pdf</v>
      </c>
    </row>
    <row r="42" spans="1:28" x14ac:dyDescent="0.25">
      <c r="A42" t="s">
        <v>68</v>
      </c>
      <c r="B42">
        <v>1</v>
      </c>
      <c r="C42">
        <v>1.4209511029103401</v>
      </c>
      <c r="D42">
        <v>1.1332718275601801</v>
      </c>
      <c r="E42">
        <v>1.91856076490816</v>
      </c>
      <c r="F42">
        <v>1.3825379518577501</v>
      </c>
      <c r="G42">
        <v>1.41491235427325</v>
      </c>
      <c r="H42">
        <v>1.5796359976515999</v>
      </c>
      <c r="I42">
        <v>1.52998406441332</v>
      </c>
      <c r="J42">
        <v>1.49089994128994</v>
      </c>
      <c r="K42">
        <v>1.3879895999328999</v>
      </c>
      <c r="L42">
        <v>991.58268230858801</v>
      </c>
      <c r="M42">
        <v>23.240563733765899</v>
      </c>
      <c r="O42">
        <v>42.353905481888603</v>
      </c>
      <c r="P42">
        <v>6.8591609262020695E-2</v>
      </c>
      <c r="Q42">
        <v>1.5</v>
      </c>
      <c r="R42">
        <v>0.37791918432655902</v>
      </c>
      <c r="S42" t="s">
        <v>524</v>
      </c>
      <c r="T42" t="s">
        <v>940</v>
      </c>
      <c r="U42" t="s">
        <v>940</v>
      </c>
      <c r="V42" t="s">
        <v>940</v>
      </c>
      <c r="W42" t="s">
        <v>982</v>
      </c>
      <c r="X42">
        <v>1</v>
      </c>
      <c r="Y42" t="s">
        <v>1438</v>
      </c>
      <c r="Z42" t="s">
        <v>1876</v>
      </c>
      <c r="AA42">
        <v>1.4463385843682439</v>
      </c>
      <c r="AB42" t="str">
        <f>HYPERLINK("Melting_Curves/meltCurve_C9J2H1_ITIH5.pdf", "Melting_Curves/meltCurve_C9J2H1_ITIH5.pdf")</f>
        <v>Melting_Curves/meltCurve_C9J2H1_ITIH5.pdf</v>
      </c>
    </row>
    <row r="43" spans="1:28" x14ac:dyDescent="0.25">
      <c r="A43" t="s">
        <v>69</v>
      </c>
      <c r="B43">
        <v>1</v>
      </c>
      <c r="C43">
        <v>0.69380484130377296</v>
      </c>
      <c r="D43">
        <v>0.63307477758097697</v>
      </c>
      <c r="E43">
        <v>1.05464280624606</v>
      </c>
      <c r="F43">
        <v>0.60284207740385598</v>
      </c>
      <c r="G43">
        <v>0.52773875689651695</v>
      </c>
      <c r="H43">
        <v>0.546407703739897</v>
      </c>
      <c r="I43">
        <v>0.44496019870111397</v>
      </c>
      <c r="J43">
        <v>0.51778334249475799</v>
      </c>
      <c r="K43">
        <v>0.45811193224617802</v>
      </c>
      <c r="L43">
        <v>225.73999094520599</v>
      </c>
      <c r="M43">
        <v>3.73027924473881</v>
      </c>
      <c r="N43">
        <v>64.644670863703396</v>
      </c>
      <c r="O43">
        <v>48.543371157579401</v>
      </c>
      <c r="P43">
        <v>-1.7450086371972599E-2</v>
      </c>
      <c r="Q43">
        <v>0.106003723896876</v>
      </c>
      <c r="R43">
        <v>0.54495480299795895</v>
      </c>
      <c r="S43" t="s">
        <v>525</v>
      </c>
      <c r="T43" t="s">
        <v>940</v>
      </c>
      <c r="U43" t="s">
        <v>940</v>
      </c>
      <c r="V43" t="s">
        <v>940</v>
      </c>
      <c r="W43" t="s">
        <v>983</v>
      </c>
      <c r="X43">
        <v>1</v>
      </c>
      <c r="Y43" t="s">
        <v>1439</v>
      </c>
      <c r="Z43" t="s">
        <v>1877</v>
      </c>
      <c r="AA43">
        <v>0.64662495398174757</v>
      </c>
      <c r="AB43" t="str">
        <f>HYPERLINK("Melting_Curves/meltCurve_C9J4M6_POLR2B.pdf", "Melting_Curves/meltCurve_C9J4M6_POLR2B.pdf")</f>
        <v>Melting_Curves/meltCurve_C9J4M6_POLR2B.pdf</v>
      </c>
    </row>
    <row r="44" spans="1:28" x14ac:dyDescent="0.25">
      <c r="A44" t="s">
        <v>70</v>
      </c>
      <c r="B44">
        <v>1</v>
      </c>
      <c r="C44">
        <v>1.1439097037153201</v>
      </c>
      <c r="D44">
        <v>0.91957987145320597</v>
      </c>
      <c r="E44">
        <v>1.26179651983069</v>
      </c>
      <c r="F44">
        <v>1.0287662643047499</v>
      </c>
      <c r="G44">
        <v>0.98056121649161299</v>
      </c>
      <c r="H44">
        <v>0.98495061921931304</v>
      </c>
      <c r="I44">
        <v>0.970449913779589</v>
      </c>
      <c r="J44">
        <v>0.93870512619532798</v>
      </c>
      <c r="K44">
        <v>0.91221194544599504</v>
      </c>
      <c r="L44">
        <v>1525.29016969801</v>
      </c>
      <c r="M44">
        <v>22.833451195017201</v>
      </c>
      <c r="O44">
        <v>66.294644237625903</v>
      </c>
      <c r="P44">
        <v>-1.01975823907206E-2</v>
      </c>
      <c r="Q44">
        <v>0.88157164586260095</v>
      </c>
      <c r="R44">
        <v>9.8615572537032306E-2</v>
      </c>
      <c r="S44" t="s">
        <v>526</v>
      </c>
      <c r="T44" t="s">
        <v>940</v>
      </c>
      <c r="U44" t="s">
        <v>940</v>
      </c>
      <c r="V44" t="s">
        <v>940</v>
      </c>
      <c r="W44" t="s">
        <v>984</v>
      </c>
      <c r="X44">
        <v>2</v>
      </c>
      <c r="Y44" t="s">
        <v>1440</v>
      </c>
      <c r="Z44" t="s">
        <v>1878</v>
      </c>
      <c r="AA44">
        <v>0.98480878749259015</v>
      </c>
      <c r="AB44" t="str">
        <f>HYPERLINK("Melting_Curves/meltCurve_C9J6G4_WFIKKN2.pdf", "Melting_Curves/meltCurve_C9J6G4_WFIKKN2.pdf")</f>
        <v>Melting_Curves/meltCurve_C9J6G4_WFIKKN2.pdf</v>
      </c>
    </row>
    <row r="45" spans="1:28" x14ac:dyDescent="0.25">
      <c r="A45" t="s">
        <v>71</v>
      </c>
      <c r="B45">
        <v>1</v>
      </c>
      <c r="C45">
        <v>1.1640644941717</v>
      </c>
      <c r="D45">
        <v>0.90186548115374798</v>
      </c>
      <c r="E45">
        <v>1.40921466859525</v>
      </c>
      <c r="F45">
        <v>1.0135816387305401</v>
      </c>
      <c r="G45">
        <v>0.88614609035990799</v>
      </c>
      <c r="H45">
        <v>0.837913724155535</v>
      </c>
      <c r="I45">
        <v>0.89147451714455905</v>
      </c>
      <c r="J45">
        <v>0.82411937377690803</v>
      </c>
      <c r="K45">
        <v>0.84243384667744403</v>
      </c>
      <c r="L45">
        <v>14186.1791701047</v>
      </c>
      <c r="M45">
        <v>250</v>
      </c>
      <c r="O45">
        <v>56.741085421993802</v>
      </c>
      <c r="P45">
        <v>-0.166341808017438</v>
      </c>
      <c r="Q45">
        <v>0.84898536444157602</v>
      </c>
      <c r="R45">
        <v>0.323613570723222</v>
      </c>
      <c r="S45" t="s">
        <v>527</v>
      </c>
      <c r="T45" t="s">
        <v>940</v>
      </c>
      <c r="U45" t="s">
        <v>940</v>
      </c>
      <c r="V45" t="s">
        <v>940</v>
      </c>
      <c r="W45" t="s">
        <v>985</v>
      </c>
      <c r="X45">
        <v>2</v>
      </c>
      <c r="Y45" t="s">
        <v>1441</v>
      </c>
      <c r="Z45" t="s">
        <v>1879</v>
      </c>
      <c r="AA45">
        <v>0.93329031296678044</v>
      </c>
      <c r="AB45" t="str">
        <f>HYPERLINK("Melting_Curves/meltCurve_C9J8S2_RARRES2.pdf", "Melting_Curves/meltCurve_C9J8S2_RARRES2.pdf")</f>
        <v>Melting_Curves/meltCurve_C9J8S2_RARRES2.pdf</v>
      </c>
    </row>
    <row r="46" spans="1:28" x14ac:dyDescent="0.25">
      <c r="A46" t="s">
        <v>72</v>
      </c>
      <c r="B46">
        <v>1</v>
      </c>
      <c r="C46">
        <v>1.1056604491091999</v>
      </c>
      <c r="D46">
        <v>1.0593805259255</v>
      </c>
      <c r="E46">
        <v>1.2238320689065101</v>
      </c>
      <c r="F46">
        <v>1.06325936911756</v>
      </c>
      <c r="G46">
        <v>0.95126727891544505</v>
      </c>
      <c r="H46">
        <v>1.02553571768106</v>
      </c>
      <c r="I46">
        <v>0.98313463768942599</v>
      </c>
      <c r="J46">
        <v>0.99844085714829001</v>
      </c>
      <c r="K46">
        <v>0.90048105261156397</v>
      </c>
      <c r="L46">
        <v>6277.8375741103901</v>
      </c>
      <c r="M46">
        <v>87.480757773977501</v>
      </c>
      <c r="Q46">
        <v>0</v>
      </c>
      <c r="R46">
        <v>3.2553485962943901E-3</v>
      </c>
      <c r="S46" t="s">
        <v>528</v>
      </c>
      <c r="T46" t="s">
        <v>940</v>
      </c>
      <c r="U46" t="s">
        <v>940</v>
      </c>
      <c r="V46" t="s">
        <v>940</v>
      </c>
      <c r="W46" t="s">
        <v>986</v>
      </c>
      <c r="X46">
        <v>7</v>
      </c>
      <c r="Y46" t="s">
        <v>1442</v>
      </c>
      <c r="Z46" t="s">
        <v>1880</v>
      </c>
      <c r="AA46">
        <v>0.99733323701323784</v>
      </c>
      <c r="AB46" t="str">
        <f>HYPERLINK("Melting_Curves/meltCurve_C9J8Z4_IGSF8.pdf", "Melting_Curves/meltCurve_C9J8Z4_IGSF8.pdf")</f>
        <v>Melting_Curves/meltCurve_C9J8Z4_IGSF8.pdf</v>
      </c>
    </row>
    <row r="47" spans="1:28" x14ac:dyDescent="0.25">
      <c r="A47" t="s">
        <v>73</v>
      </c>
      <c r="B47">
        <v>1</v>
      </c>
      <c r="C47">
        <v>1.12561640280301</v>
      </c>
      <c r="D47">
        <v>1.21775240072671</v>
      </c>
      <c r="E47">
        <v>1.12775759148715</v>
      </c>
      <c r="F47">
        <v>1.0672203477809501</v>
      </c>
      <c r="G47">
        <v>0.974305735790293</v>
      </c>
      <c r="H47">
        <v>1.08986504022839</v>
      </c>
      <c r="I47">
        <v>1.16701271736309</v>
      </c>
      <c r="J47">
        <v>1.0375032442252801</v>
      </c>
      <c r="K47">
        <v>0.94225279003373996</v>
      </c>
      <c r="L47">
        <v>10240.544536855599</v>
      </c>
      <c r="M47">
        <v>250</v>
      </c>
      <c r="O47">
        <v>40.959550216026798</v>
      </c>
      <c r="P47">
        <v>0.12703694525741799</v>
      </c>
      <c r="Q47">
        <v>1.08325403161676</v>
      </c>
      <c r="R47">
        <v>9.0061491516255004E-2</v>
      </c>
      <c r="S47" t="s">
        <v>529</v>
      </c>
      <c r="T47" t="s">
        <v>940</v>
      </c>
      <c r="U47" t="s">
        <v>940</v>
      </c>
      <c r="V47" t="s">
        <v>940</v>
      </c>
      <c r="W47" t="s">
        <v>987</v>
      </c>
      <c r="X47">
        <v>2</v>
      </c>
      <c r="Y47" t="s">
        <v>1443</v>
      </c>
      <c r="Z47" t="s">
        <v>1881</v>
      </c>
      <c r="AA47">
        <v>1.080576822230578</v>
      </c>
      <c r="AB47" t="str">
        <f>HYPERLINK("Melting_Curves/meltCurve_C9JE82_CACNA2D2.pdf", "Melting_Curves/meltCurve_C9JE82_CACNA2D2.pdf")</f>
        <v>Melting_Curves/meltCurve_C9JE82_CACNA2D2.pdf</v>
      </c>
    </row>
    <row r="48" spans="1:28" x14ac:dyDescent="0.25">
      <c r="A48" t="s">
        <v>74</v>
      </c>
      <c r="B48">
        <v>1</v>
      </c>
      <c r="C48">
        <v>1.0806893759759399</v>
      </c>
      <c r="D48">
        <v>0.95096871204672995</v>
      </c>
      <c r="E48">
        <v>1.1736741657509699</v>
      </c>
      <c r="F48">
        <v>0.73280897576773996</v>
      </c>
      <c r="G48">
        <v>0.40811983112601902</v>
      </c>
      <c r="H48">
        <v>0.26281880747209502</v>
      </c>
      <c r="I48">
        <v>0.30618240703256</v>
      </c>
      <c r="J48">
        <v>0.229911514660806</v>
      </c>
      <c r="K48">
        <v>0.262599039962987</v>
      </c>
      <c r="L48">
        <v>2231.6898603109798</v>
      </c>
      <c r="M48">
        <v>41.223211201633198</v>
      </c>
      <c r="N48">
        <v>55.192843311189797</v>
      </c>
      <c r="O48">
        <v>54.009798667538398</v>
      </c>
      <c r="P48">
        <v>-0.13875870161324699</v>
      </c>
      <c r="Q48">
        <v>0.27280621079700301</v>
      </c>
      <c r="R48">
        <v>0.95734188091011796</v>
      </c>
      <c r="S48" t="s">
        <v>530</v>
      </c>
      <c r="T48" t="s">
        <v>940</v>
      </c>
      <c r="U48" t="s">
        <v>940</v>
      </c>
      <c r="V48" t="s">
        <v>940</v>
      </c>
      <c r="W48" t="s">
        <v>988</v>
      </c>
      <c r="X48">
        <v>4</v>
      </c>
      <c r="Y48" t="s">
        <v>1444</v>
      </c>
      <c r="Z48" t="s">
        <v>1882</v>
      </c>
      <c r="AA48">
        <v>0.61803416995925908</v>
      </c>
      <c r="AB48" t="str">
        <f>HYPERLINK("Melting_Curves/meltCurve_C9JEU5_FGG.pdf", "Melting_Curves/meltCurve_C9JEU5_FGG.pdf")</f>
        <v>Melting_Curves/meltCurve_C9JEU5_FGG.pdf</v>
      </c>
    </row>
    <row r="49" spans="1:28" x14ac:dyDescent="0.25">
      <c r="A49" t="s">
        <v>75</v>
      </c>
      <c r="B49">
        <v>1</v>
      </c>
      <c r="C49">
        <v>1.48536291465835</v>
      </c>
      <c r="D49">
        <v>0.32916784802948701</v>
      </c>
      <c r="E49">
        <v>0.81099376240430998</v>
      </c>
      <c r="F49">
        <v>0.223919053019563</v>
      </c>
      <c r="G49">
        <v>0.30153459030337398</v>
      </c>
      <c r="H49">
        <v>0.31723135809469799</v>
      </c>
      <c r="I49">
        <v>0.29599163595123301</v>
      </c>
      <c r="J49">
        <v>0.32859724978735499</v>
      </c>
      <c r="K49">
        <v>0.24395732917493601</v>
      </c>
      <c r="L49">
        <v>1007.88794513326</v>
      </c>
      <c r="M49">
        <v>21.203542152551702</v>
      </c>
      <c r="N49">
        <v>49.630391231621502</v>
      </c>
      <c r="O49">
        <v>47.117220846492003</v>
      </c>
      <c r="P49">
        <v>-7.9223970722720694E-2</v>
      </c>
      <c r="Q49">
        <v>0.295831775760522</v>
      </c>
      <c r="R49">
        <v>0.61151824901521001</v>
      </c>
      <c r="S49" t="s">
        <v>531</v>
      </c>
      <c r="T49" t="s">
        <v>940</v>
      </c>
      <c r="U49" t="s">
        <v>940</v>
      </c>
      <c r="V49" t="s">
        <v>940</v>
      </c>
      <c r="W49" t="s">
        <v>989</v>
      </c>
      <c r="X49">
        <v>5</v>
      </c>
      <c r="Y49" t="s">
        <v>1445</v>
      </c>
      <c r="Z49" t="s">
        <v>1883</v>
      </c>
      <c r="AA49">
        <v>0.48158868895035378</v>
      </c>
      <c r="AB49" t="str">
        <f>HYPERLINK("Melting_Curves/meltCurve_C9JF17_APOD.pdf", "Melting_Curves/meltCurve_C9JF17_APOD.pdf")</f>
        <v>Melting_Curves/meltCurve_C9JF17_APOD.pdf</v>
      </c>
    </row>
    <row r="50" spans="1:28" x14ac:dyDescent="0.25">
      <c r="A50" t="s">
        <v>76</v>
      </c>
      <c r="B50">
        <v>1</v>
      </c>
      <c r="C50">
        <v>1.0572114293127499</v>
      </c>
      <c r="D50">
        <v>0.774786754451399</v>
      </c>
      <c r="E50">
        <v>1.1024984053881699</v>
      </c>
      <c r="F50">
        <v>0.73064573671066702</v>
      </c>
      <c r="G50">
        <v>0.66710991470178105</v>
      </c>
      <c r="H50">
        <v>0.57086022551595195</v>
      </c>
      <c r="I50">
        <v>0.68868852636244704</v>
      </c>
      <c r="J50">
        <v>0.57773597552405997</v>
      </c>
      <c r="K50">
        <v>0.59508751445961605</v>
      </c>
      <c r="L50">
        <v>13202.896109274399</v>
      </c>
      <c r="M50">
        <v>250</v>
      </c>
      <c r="O50">
        <v>52.808199986012497</v>
      </c>
      <c r="P50">
        <v>-0.449863347379798</v>
      </c>
      <c r="Q50">
        <v>0.61989638757688703</v>
      </c>
      <c r="R50">
        <v>0.79473416819123399</v>
      </c>
      <c r="S50" t="s">
        <v>532</v>
      </c>
      <c r="T50" t="s">
        <v>940</v>
      </c>
      <c r="U50" t="s">
        <v>940</v>
      </c>
      <c r="V50" t="s">
        <v>940</v>
      </c>
      <c r="W50" t="s">
        <v>990</v>
      </c>
      <c r="X50">
        <v>1</v>
      </c>
      <c r="Y50" t="s">
        <v>1446</v>
      </c>
      <c r="Z50" t="s">
        <v>1884</v>
      </c>
      <c r="AA50">
        <v>0.78225593442686203</v>
      </c>
      <c r="AB50" t="str">
        <f>HYPERLINK("Melting_Curves/meltCurve_C9JFR7_CYCS.pdf", "Melting_Curves/meltCurve_C9JFR7_CYCS.pdf")</f>
        <v>Melting_Curves/meltCurve_C9JFR7_CYCS.pdf</v>
      </c>
    </row>
    <row r="51" spans="1:28" x14ac:dyDescent="0.25">
      <c r="A51" t="s">
        <v>77</v>
      </c>
      <c r="B51">
        <v>1</v>
      </c>
      <c r="C51">
        <v>1.0658190819081901</v>
      </c>
      <c r="D51">
        <v>0.98475472547254705</v>
      </c>
      <c r="E51">
        <v>1.16657290729073</v>
      </c>
      <c r="F51">
        <v>1.0574369936993699</v>
      </c>
      <c r="G51">
        <v>0.91246624662466203</v>
      </c>
      <c r="H51">
        <v>1.0310531053105301</v>
      </c>
      <c r="I51">
        <v>1.06216246624662</v>
      </c>
      <c r="J51">
        <v>0.96349009900990101</v>
      </c>
      <c r="K51">
        <v>0.91792304230423005</v>
      </c>
      <c r="L51">
        <v>15000</v>
      </c>
      <c r="M51">
        <v>223.65854273380401</v>
      </c>
      <c r="O51">
        <v>67.061152520174005</v>
      </c>
      <c r="P51">
        <v>-6.8441333866105195E-2</v>
      </c>
      <c r="Q51">
        <v>0.91791496107593695</v>
      </c>
      <c r="R51">
        <v>0.101862348258435</v>
      </c>
      <c r="S51" t="s">
        <v>533</v>
      </c>
      <c r="T51" t="s">
        <v>940</v>
      </c>
      <c r="U51" t="s">
        <v>940</v>
      </c>
      <c r="V51" t="s">
        <v>940</v>
      </c>
      <c r="W51" t="s">
        <v>991</v>
      </c>
      <c r="X51">
        <v>4</v>
      </c>
      <c r="Y51" t="s">
        <v>1447</v>
      </c>
      <c r="Z51" t="s">
        <v>1885</v>
      </c>
      <c r="AA51">
        <v>0.99198549963630522</v>
      </c>
      <c r="AB51" t="str">
        <f>HYPERLINK("Melting_Curves/meltCurve_C9JIZ6_PSAP.pdf", "Melting_Curves/meltCurve_C9JIZ6_PSAP.pdf")</f>
        <v>Melting_Curves/meltCurve_C9JIZ6_PSAP.pdf</v>
      </c>
    </row>
    <row r="52" spans="1:28" x14ac:dyDescent="0.25">
      <c r="A52" t="s">
        <v>78</v>
      </c>
      <c r="B52">
        <v>1</v>
      </c>
      <c r="C52">
        <v>1.0637271214642301</v>
      </c>
      <c r="D52">
        <v>0.97861896838602302</v>
      </c>
      <c r="E52">
        <v>1.1921797004991701</v>
      </c>
      <c r="F52">
        <v>1.12312811980033</v>
      </c>
      <c r="G52">
        <v>0.93460898502495804</v>
      </c>
      <c r="H52">
        <v>0.96996672212978396</v>
      </c>
      <c r="I52">
        <v>0.88136439267886901</v>
      </c>
      <c r="J52">
        <v>0.92620632279534099</v>
      </c>
      <c r="K52">
        <v>0.80079034941763705</v>
      </c>
      <c r="L52">
        <v>1024.5141389948001</v>
      </c>
      <c r="M52">
        <v>14.3916435464911</v>
      </c>
      <c r="O52">
        <v>69.855971288305199</v>
      </c>
      <c r="P52">
        <v>-2.17273126291249E-2</v>
      </c>
      <c r="Q52">
        <v>0.57819901407503205</v>
      </c>
      <c r="R52">
        <v>0.45064671424840902</v>
      </c>
      <c r="S52" t="s">
        <v>534</v>
      </c>
      <c r="T52" t="s">
        <v>940</v>
      </c>
      <c r="U52" t="s">
        <v>940</v>
      </c>
      <c r="V52" t="s">
        <v>940</v>
      </c>
      <c r="W52" t="s">
        <v>992</v>
      </c>
      <c r="X52">
        <v>2</v>
      </c>
      <c r="Y52" t="s">
        <v>1448</v>
      </c>
      <c r="Z52" t="s">
        <v>1886</v>
      </c>
      <c r="AA52">
        <v>0.96616840556486716</v>
      </c>
      <c r="AB52" t="str">
        <f>HYPERLINK("Melting_Curves/meltCurve_C9JNY7_SCG5.pdf", "Melting_Curves/meltCurve_C9JNY7_SCG5.pdf")</f>
        <v>Melting_Curves/meltCurve_C9JNY7_SCG5.pdf</v>
      </c>
    </row>
    <row r="53" spans="1:28" x14ac:dyDescent="0.25">
      <c r="A53" t="s">
        <v>79</v>
      </c>
      <c r="B53">
        <v>1</v>
      </c>
      <c r="C53">
        <v>1.0865521710952699</v>
      </c>
      <c r="D53">
        <v>1.0220349967595601</v>
      </c>
      <c r="E53">
        <v>1.2250162022035</v>
      </c>
      <c r="F53">
        <v>1.0144523655217099</v>
      </c>
      <c r="G53">
        <v>0.86237848347375201</v>
      </c>
      <c r="H53">
        <v>0.93700583279326</v>
      </c>
      <c r="I53">
        <v>0.96646143875567103</v>
      </c>
      <c r="J53">
        <v>0.906318859364874</v>
      </c>
      <c r="K53">
        <v>0.85505508749189896</v>
      </c>
      <c r="L53">
        <v>6027.9057907675196</v>
      </c>
      <c r="M53">
        <v>110.224578697016</v>
      </c>
      <c r="O53">
        <v>54.669473626957299</v>
      </c>
      <c r="P53">
        <v>-4.7680233176246603E-2</v>
      </c>
      <c r="Q53">
        <v>0.90540569765580503</v>
      </c>
      <c r="R53">
        <v>0.386812279763731</v>
      </c>
      <c r="S53" t="s">
        <v>535</v>
      </c>
      <c r="T53" t="s">
        <v>940</v>
      </c>
      <c r="U53" t="s">
        <v>940</v>
      </c>
      <c r="V53" t="s">
        <v>940</v>
      </c>
      <c r="W53" t="s">
        <v>993</v>
      </c>
      <c r="X53">
        <v>1</v>
      </c>
      <c r="Y53" t="s">
        <v>1449</v>
      </c>
      <c r="Z53" t="s">
        <v>1887</v>
      </c>
      <c r="AA53">
        <v>0.95176421341115647</v>
      </c>
      <c r="AB53" t="str">
        <f>HYPERLINK("Melting_Curves/meltCurve_C9JPD0_NXPH1.pdf", "Melting_Curves/meltCurve_C9JPD0_NXPH1.pdf")</f>
        <v>Melting_Curves/meltCurve_C9JPD0_NXPH1.pdf</v>
      </c>
    </row>
    <row r="54" spans="1:28" x14ac:dyDescent="0.25">
      <c r="A54" t="s">
        <v>80</v>
      </c>
      <c r="B54">
        <v>1</v>
      </c>
      <c r="C54">
        <v>1.02347751619836</v>
      </c>
      <c r="D54">
        <v>0.98456914799075801</v>
      </c>
      <c r="E54">
        <v>1.15594047407455</v>
      </c>
      <c r="F54">
        <v>1.0614648806734599</v>
      </c>
      <c r="G54">
        <v>0.95110601237699799</v>
      </c>
      <c r="H54">
        <v>0.99484561069010602</v>
      </c>
      <c r="I54">
        <v>0.89754237425067496</v>
      </c>
      <c r="J54">
        <v>0.90020843768682601</v>
      </c>
      <c r="K54">
        <v>0.78915477710093895</v>
      </c>
      <c r="L54">
        <v>1104.0179905959301</v>
      </c>
      <c r="M54">
        <v>15.1775645009035</v>
      </c>
      <c r="Q54">
        <v>0.42229188589418198</v>
      </c>
      <c r="R54">
        <v>0.62855116216928197</v>
      </c>
      <c r="S54" t="s">
        <v>536</v>
      </c>
      <c r="T54" t="s">
        <v>940</v>
      </c>
      <c r="U54" t="s">
        <v>940</v>
      </c>
      <c r="V54" t="s">
        <v>940</v>
      </c>
      <c r="W54" t="s">
        <v>994</v>
      </c>
      <c r="X54">
        <v>1</v>
      </c>
      <c r="Y54" t="s">
        <v>1450</v>
      </c>
      <c r="Z54" t="s">
        <v>1888</v>
      </c>
      <c r="AA54">
        <v>0.96688720709191645</v>
      </c>
      <c r="AB54" t="str">
        <f>HYPERLINK("Melting_Curves/meltCurve_C9JR52_PTN.pdf", "Melting_Curves/meltCurve_C9JR52_PTN.pdf")</f>
        <v>Melting_Curves/meltCurve_C9JR52_PTN.pdf</v>
      </c>
    </row>
    <row r="55" spans="1:28" x14ac:dyDescent="0.25">
      <c r="A55" t="s">
        <v>81</v>
      </c>
      <c r="B55">
        <v>1</v>
      </c>
      <c r="C55">
        <v>1.0578807507058601</v>
      </c>
      <c r="D55">
        <v>1.01818634778276</v>
      </c>
      <c r="E55">
        <v>1.1930742401594401</v>
      </c>
      <c r="F55">
        <v>1.0577146653379801</v>
      </c>
      <c r="G55">
        <v>0.89320710845374496</v>
      </c>
      <c r="H55">
        <v>0.97990367048662996</v>
      </c>
      <c r="I55">
        <v>0.92235509051652598</v>
      </c>
      <c r="J55">
        <v>0.94386314565686802</v>
      </c>
      <c r="K55">
        <v>0.79578973592426505</v>
      </c>
      <c r="L55">
        <v>1081.0769570989301</v>
      </c>
      <c r="M55">
        <v>13.972758946873901</v>
      </c>
      <c r="Q55">
        <v>0</v>
      </c>
      <c r="R55">
        <v>0.44896539811941599</v>
      </c>
      <c r="S55" t="s">
        <v>537</v>
      </c>
      <c r="T55" t="s">
        <v>940</v>
      </c>
      <c r="U55" t="s">
        <v>940</v>
      </c>
      <c r="V55" t="s">
        <v>940</v>
      </c>
      <c r="W55" t="s">
        <v>995</v>
      </c>
      <c r="X55">
        <v>5</v>
      </c>
      <c r="Y55" t="s">
        <v>1451</v>
      </c>
      <c r="Z55" t="s">
        <v>1889</v>
      </c>
      <c r="AA55">
        <v>0.97234585915925242</v>
      </c>
      <c r="AB55" t="str">
        <f>HYPERLINK("Melting_Curves/meltCurve_C9JV77_AHSG.pdf", "Melting_Curves/meltCurve_C9JV77_AHSG.pdf")</f>
        <v>Melting_Curves/meltCurve_C9JV77_AHSG.pdf</v>
      </c>
    </row>
    <row r="56" spans="1:28" x14ac:dyDescent="0.25">
      <c r="A56" t="s">
        <v>82</v>
      </c>
      <c r="B56">
        <v>1</v>
      </c>
      <c r="C56">
        <v>1.0766416744059599</v>
      </c>
      <c r="D56">
        <v>0.82988651550501702</v>
      </c>
      <c r="E56">
        <v>1.1539855482818799</v>
      </c>
      <c r="F56">
        <v>1.0011665571839501</v>
      </c>
      <c r="G56">
        <v>0.85249280811833195</v>
      </c>
      <c r="H56">
        <v>0.891238362742655</v>
      </c>
      <c r="I56">
        <v>0.89640292658617804</v>
      </c>
      <c r="J56">
        <v>0.86344485469001298</v>
      </c>
      <c r="K56">
        <v>0.78021156590481799</v>
      </c>
      <c r="L56">
        <v>10825.9848032356</v>
      </c>
      <c r="M56">
        <v>197.68259980984601</v>
      </c>
      <c r="O56">
        <v>54.758876071776797</v>
      </c>
      <c r="P56">
        <v>-0.12929317763537401</v>
      </c>
      <c r="Q56">
        <v>0.85674107901244001</v>
      </c>
      <c r="R56">
        <v>0.47062023500371603</v>
      </c>
      <c r="S56" t="s">
        <v>538</v>
      </c>
      <c r="T56" t="s">
        <v>940</v>
      </c>
      <c r="U56" t="s">
        <v>940</v>
      </c>
      <c r="V56" t="s">
        <v>940</v>
      </c>
      <c r="W56" t="s">
        <v>996</v>
      </c>
      <c r="X56">
        <v>1</v>
      </c>
      <c r="Y56" t="s">
        <v>1452</v>
      </c>
      <c r="Z56" t="s">
        <v>1890</v>
      </c>
      <c r="AA56">
        <v>0.9272678858653628</v>
      </c>
      <c r="AB56" t="str">
        <f>HYPERLINK("Melting_Curves/meltCurve_C9JXX4_IGFBP5.pdf", "Melting_Curves/meltCurve_C9JXX4_IGFBP5.pdf")</f>
        <v>Melting_Curves/meltCurve_C9JXX4_IGFBP5.pdf</v>
      </c>
    </row>
    <row r="57" spans="1:28" x14ac:dyDescent="0.25">
      <c r="A57" t="s">
        <v>83</v>
      </c>
      <c r="B57">
        <v>1</v>
      </c>
      <c r="C57">
        <v>1.10978705401213</v>
      </c>
      <c r="D57">
        <v>1.0368072204202501</v>
      </c>
      <c r="E57">
        <v>1.0779156677478501</v>
      </c>
      <c r="F57">
        <v>0.96523762515865197</v>
      </c>
      <c r="G57">
        <v>0.77125934282893804</v>
      </c>
      <c r="H57">
        <v>1.03765336341842</v>
      </c>
      <c r="I57">
        <v>1.1299534621351</v>
      </c>
      <c r="J57">
        <v>1.11232548300663</v>
      </c>
      <c r="K57">
        <v>1.03483288675786</v>
      </c>
      <c r="L57">
        <v>15000</v>
      </c>
      <c r="M57">
        <v>245.52798246616601</v>
      </c>
      <c r="O57">
        <v>61.088779693626101</v>
      </c>
      <c r="P57">
        <v>9.2813934450430305E-2</v>
      </c>
      <c r="Q57">
        <v>1.09237057097331</v>
      </c>
      <c r="R57">
        <v>0.19899050666140899</v>
      </c>
      <c r="S57" t="s">
        <v>539</v>
      </c>
      <c r="T57" t="s">
        <v>940</v>
      </c>
      <c r="U57" t="s">
        <v>940</v>
      </c>
      <c r="V57" t="s">
        <v>940</v>
      </c>
      <c r="W57" t="s">
        <v>997</v>
      </c>
      <c r="X57">
        <v>10</v>
      </c>
      <c r="Y57" t="s">
        <v>1453</v>
      </c>
      <c r="Z57" t="s">
        <v>1891</v>
      </c>
      <c r="AA57">
        <v>1.0274150692585511</v>
      </c>
      <c r="AB57" t="str">
        <f>HYPERLINK("Melting_Curves/meltCurve_C9JYY6_NRCAM.pdf", "Melting_Curves/meltCurve_C9JYY6_NRCAM.pdf")</f>
        <v>Melting_Curves/meltCurve_C9JYY6_NRCAM.pdf</v>
      </c>
    </row>
    <row r="58" spans="1:28" x14ac:dyDescent="0.25">
      <c r="A58" t="s">
        <v>84</v>
      </c>
      <c r="B58">
        <v>1</v>
      </c>
      <c r="C58">
        <v>1.13644623272114</v>
      </c>
      <c r="D58">
        <v>0.97782140307612397</v>
      </c>
      <c r="E58">
        <v>1.2163021610747</v>
      </c>
      <c r="F58">
        <v>1.0573203971704801</v>
      </c>
      <c r="G58">
        <v>1.0243688753325999</v>
      </c>
      <c r="H58">
        <v>1.03953858134856</v>
      </c>
      <c r="I58">
        <v>0.99988643000843702</v>
      </c>
      <c r="J58">
        <v>1.01510480887793</v>
      </c>
      <c r="K58">
        <v>0.94295541566616903</v>
      </c>
      <c r="L58">
        <v>15000</v>
      </c>
      <c r="M58">
        <v>211.480506921684</v>
      </c>
      <c r="Q58">
        <v>0</v>
      </c>
      <c r="R58">
        <v>-0.23323446691546801</v>
      </c>
      <c r="S58" t="s">
        <v>540</v>
      </c>
      <c r="T58" t="s">
        <v>940</v>
      </c>
      <c r="U58" t="s">
        <v>940</v>
      </c>
      <c r="V58" t="s">
        <v>940</v>
      </c>
      <c r="W58" t="s">
        <v>998</v>
      </c>
      <c r="X58">
        <v>1</v>
      </c>
      <c r="Y58" t="s">
        <v>1454</v>
      </c>
      <c r="Z58" t="s">
        <v>1892</v>
      </c>
      <c r="AA58">
        <v>0.99936641414258653</v>
      </c>
      <c r="AB58" t="str">
        <f>HYPERLINK("Melting_Curves/meltCurve_D3YTA8_CHRDL1.pdf", "Melting_Curves/meltCurve_D3YTA8_CHRDL1.pdf")</f>
        <v>Melting_Curves/meltCurve_D3YTA8_CHRDL1.pdf</v>
      </c>
    </row>
    <row r="59" spans="1:28" x14ac:dyDescent="0.25">
      <c r="A59" t="s">
        <v>85</v>
      </c>
      <c r="B59">
        <v>1</v>
      </c>
      <c r="C59">
        <v>1.11253363020688</v>
      </c>
      <c r="D59">
        <v>0.97244642360144695</v>
      </c>
      <c r="E59">
        <v>1.1309954541237599</v>
      </c>
      <c r="F59">
        <v>0.85936543278597299</v>
      </c>
      <c r="G59">
        <v>0.81742276649039802</v>
      </c>
      <c r="H59">
        <v>0.79428518415437399</v>
      </c>
      <c r="I59">
        <v>0.90406345672140298</v>
      </c>
      <c r="J59">
        <v>0.83662677428332899</v>
      </c>
      <c r="K59">
        <v>0.87663976250116005</v>
      </c>
      <c r="L59">
        <v>13126.053606620801</v>
      </c>
      <c r="M59">
        <v>250</v>
      </c>
      <c r="O59">
        <v>52.500829777226301</v>
      </c>
      <c r="P59">
        <v>-0.183560663516419</v>
      </c>
      <c r="Q59">
        <v>0.84580653263585304</v>
      </c>
      <c r="R59">
        <v>0.70116008913240802</v>
      </c>
      <c r="S59" t="s">
        <v>541</v>
      </c>
      <c r="T59" t="s">
        <v>940</v>
      </c>
      <c r="U59" t="s">
        <v>940</v>
      </c>
      <c r="V59" t="s">
        <v>940</v>
      </c>
      <c r="W59" t="s">
        <v>999</v>
      </c>
      <c r="X59">
        <v>2</v>
      </c>
      <c r="Y59" t="s">
        <v>1455</v>
      </c>
      <c r="Z59" t="s">
        <v>1893</v>
      </c>
      <c r="AA59">
        <v>0.91008967995372558</v>
      </c>
      <c r="AB59" t="str">
        <f>HYPERLINK("Melting_Curves/meltCurve_D6RA08_C1QB.pdf", "Melting_Curves/meltCurve_D6RA08_C1QB.pdf")</f>
        <v>Melting_Curves/meltCurve_D6RA08_C1QB.pdf</v>
      </c>
    </row>
    <row r="60" spans="1:28" x14ac:dyDescent="0.25">
      <c r="A60" t="s">
        <v>86</v>
      </c>
      <c r="B60">
        <v>1</v>
      </c>
      <c r="C60">
        <v>1.1705006230591199</v>
      </c>
      <c r="D60">
        <v>1.0455129853432801</v>
      </c>
      <c r="E60">
        <v>1.2556124770061501</v>
      </c>
      <c r="F60">
        <v>1.0996301204581</v>
      </c>
      <c r="G60">
        <v>1.0524556441244499</v>
      </c>
      <c r="H60">
        <v>1.08299543089978</v>
      </c>
      <c r="I60">
        <v>1.09870047668968</v>
      </c>
      <c r="J60">
        <v>1.12126906264217</v>
      </c>
      <c r="K60">
        <v>1.01970053602864</v>
      </c>
      <c r="L60">
        <v>10237.710307028499</v>
      </c>
      <c r="M60">
        <v>250</v>
      </c>
      <c r="O60">
        <v>40.948220682764401</v>
      </c>
      <c r="P60">
        <v>0.16049691776462399</v>
      </c>
      <c r="Q60">
        <v>1.1051530111025401</v>
      </c>
      <c r="R60">
        <v>0.19391000445878601</v>
      </c>
      <c r="S60" t="s">
        <v>542</v>
      </c>
      <c r="T60" t="s">
        <v>940</v>
      </c>
      <c r="U60" t="s">
        <v>940</v>
      </c>
      <c r="V60" t="s">
        <v>940</v>
      </c>
      <c r="W60" t="s">
        <v>1000</v>
      </c>
      <c r="X60">
        <v>1</v>
      </c>
      <c r="Y60" t="s">
        <v>1456</v>
      </c>
      <c r="Z60" t="s">
        <v>1894</v>
      </c>
      <c r="AA60">
        <v>1.10181123515779</v>
      </c>
      <c r="AB60" t="str">
        <f>HYPERLINK("Melting_Curves/meltCurve_D6RAQ8_CANX.pdf", "Melting_Curves/meltCurve_D6RAQ8_CANX.pdf")</f>
        <v>Melting_Curves/meltCurve_D6RAQ8_CANX.pdf</v>
      </c>
    </row>
    <row r="61" spans="1:28" x14ac:dyDescent="0.25">
      <c r="A61" t="s">
        <v>87</v>
      </c>
      <c r="B61">
        <v>1</v>
      </c>
      <c r="C61">
        <v>1.1220951543141999</v>
      </c>
      <c r="D61">
        <v>1.35649879041126</v>
      </c>
      <c r="E61">
        <v>1.0672238105710701</v>
      </c>
      <c r="F61">
        <v>1.0516824279744901</v>
      </c>
      <c r="G61">
        <v>1.22003518803607</v>
      </c>
      <c r="H61">
        <v>2.1863866285462898</v>
      </c>
      <c r="I61">
        <v>1.4430760208195901</v>
      </c>
      <c r="J61">
        <v>1.6211054907997899</v>
      </c>
      <c r="K61">
        <v>1.18594677809545</v>
      </c>
      <c r="L61">
        <v>14263.729842333199</v>
      </c>
      <c r="M61">
        <v>250</v>
      </c>
      <c r="O61">
        <v>57.051262048049203</v>
      </c>
      <c r="P61">
        <v>0.54775294220071402</v>
      </c>
      <c r="Q61">
        <v>1.5</v>
      </c>
      <c r="R61">
        <v>0.36636585006899902</v>
      </c>
      <c r="S61" t="s">
        <v>543</v>
      </c>
      <c r="T61" t="s">
        <v>940</v>
      </c>
      <c r="U61" t="s">
        <v>940</v>
      </c>
      <c r="V61" t="s">
        <v>940</v>
      </c>
      <c r="W61" t="s">
        <v>1001</v>
      </c>
      <c r="X61">
        <v>1</v>
      </c>
      <c r="Y61" t="s">
        <v>1457</v>
      </c>
      <c r="Z61" t="s">
        <v>1895</v>
      </c>
      <c r="AA61">
        <v>1.2157012785966921</v>
      </c>
      <c r="AB61" t="str">
        <f>HYPERLINK("Melting_Curves/meltCurve_D6RAR4_HGFAC.pdf", "Melting_Curves/meltCurve_D6RAR4_HGFAC.pdf")</f>
        <v>Melting_Curves/meltCurve_D6RAR4_HGFAC.pdf</v>
      </c>
    </row>
    <row r="62" spans="1:28" x14ac:dyDescent="0.25">
      <c r="A62" t="s">
        <v>88</v>
      </c>
      <c r="B62">
        <v>1</v>
      </c>
      <c r="C62">
        <v>1.0909620991253599</v>
      </c>
      <c r="D62">
        <v>0.89885624579502099</v>
      </c>
      <c r="E62">
        <v>1.30921731329895</v>
      </c>
      <c r="F62">
        <v>0.94092845929580604</v>
      </c>
      <c r="G62">
        <v>0.78376317559991004</v>
      </c>
      <c r="H62">
        <v>0.78295581969051398</v>
      </c>
      <c r="I62">
        <v>0.78259699484189305</v>
      </c>
      <c r="J62">
        <v>0.80291545189504399</v>
      </c>
      <c r="K62">
        <v>0.66579950661583298</v>
      </c>
      <c r="L62">
        <v>13308.258845303</v>
      </c>
      <c r="M62">
        <v>250</v>
      </c>
      <c r="O62">
        <v>53.229628832622701</v>
      </c>
      <c r="P62">
        <v>-0.27756371529132301</v>
      </c>
      <c r="Q62">
        <v>0.76360618365521604</v>
      </c>
      <c r="R62">
        <v>0.60574527236561104</v>
      </c>
      <c r="S62" t="s">
        <v>544</v>
      </c>
      <c r="T62" t="s">
        <v>940</v>
      </c>
      <c r="U62" t="s">
        <v>940</v>
      </c>
      <c r="V62" t="s">
        <v>940</v>
      </c>
      <c r="W62" t="s">
        <v>1002</v>
      </c>
      <c r="X62">
        <v>1</v>
      </c>
      <c r="Y62" t="s">
        <v>1458</v>
      </c>
      <c r="Z62" t="s">
        <v>1896</v>
      </c>
      <c r="AA62">
        <v>0.86790185949619159</v>
      </c>
      <c r="AB62" t="str">
        <f>HYPERLINK("Melting_Curves/meltCurve_D6RD99_SCRG1.pdf", "Melting_Curves/meltCurve_D6RD99_SCRG1.pdf")</f>
        <v>Melting_Curves/meltCurve_D6RD99_SCRG1.pdf</v>
      </c>
    </row>
    <row r="63" spans="1:28" x14ac:dyDescent="0.25">
      <c r="A63" t="s">
        <v>89</v>
      </c>
      <c r="B63">
        <v>1</v>
      </c>
      <c r="C63">
        <v>1.1005240016864399</v>
      </c>
      <c r="D63">
        <v>1.0192133951695499</v>
      </c>
      <c r="E63">
        <v>1.15406854182979</v>
      </c>
      <c r="F63">
        <v>1.0828163584894299</v>
      </c>
      <c r="G63">
        <v>0.86484370294525104</v>
      </c>
      <c r="H63">
        <v>1.0729988556284999</v>
      </c>
      <c r="I63">
        <v>0.954044449798229</v>
      </c>
      <c r="J63">
        <v>1.01126302475456</v>
      </c>
      <c r="K63">
        <v>0.89188700837198098</v>
      </c>
      <c r="L63">
        <v>15000</v>
      </c>
      <c r="M63">
        <v>212.17554172988301</v>
      </c>
      <c r="Q63">
        <v>0</v>
      </c>
      <c r="R63">
        <v>0.12305411029757</v>
      </c>
      <c r="S63" t="s">
        <v>545</v>
      </c>
      <c r="T63" t="s">
        <v>940</v>
      </c>
      <c r="U63" t="s">
        <v>940</v>
      </c>
      <c r="V63" t="s">
        <v>940</v>
      </c>
      <c r="W63" t="s">
        <v>1003</v>
      </c>
      <c r="X63">
        <v>1</v>
      </c>
      <c r="Y63" t="s">
        <v>1459</v>
      </c>
      <c r="Z63" t="s">
        <v>1897</v>
      </c>
      <c r="AA63">
        <v>0.99876594848647082</v>
      </c>
      <c r="AB63" t="str">
        <f>HYPERLINK("Melting_Curves/meltCurve_D6REX5_SEPP1.pdf", "Melting_Curves/meltCurve_D6REX5_SEPP1.pdf")</f>
        <v>Melting_Curves/meltCurve_D6REX5_SEPP1.pdf</v>
      </c>
    </row>
    <row r="64" spans="1:28" x14ac:dyDescent="0.25">
      <c r="A64" t="s">
        <v>90</v>
      </c>
      <c r="B64">
        <v>1</v>
      </c>
      <c r="C64">
        <v>0.96170283390730704</v>
      </c>
      <c r="D64">
        <v>0.95842496161985002</v>
      </c>
      <c r="E64">
        <v>1.0471764657068201</v>
      </c>
      <c r="F64">
        <v>1.09240280486287</v>
      </c>
      <c r="G64">
        <v>0.74938799219949404</v>
      </c>
      <c r="H64">
        <v>1.1527322517737899</v>
      </c>
      <c r="I64">
        <v>1.0580058918717099</v>
      </c>
      <c r="J64">
        <v>0.99834031782913601</v>
      </c>
      <c r="K64">
        <v>0.99286336666528396</v>
      </c>
      <c r="L64">
        <v>1638.2024370076699</v>
      </c>
      <c r="M64">
        <v>27.216995949866799</v>
      </c>
      <c r="O64">
        <v>59.8682869355764</v>
      </c>
      <c r="P64">
        <v>3.4105574193589298E-3</v>
      </c>
      <c r="Q64">
        <v>1.0300080596043999</v>
      </c>
      <c r="R64">
        <v>2.5198324332622601E-2</v>
      </c>
      <c r="S64" t="s">
        <v>546</v>
      </c>
      <c r="T64" t="s">
        <v>940</v>
      </c>
      <c r="U64" t="s">
        <v>940</v>
      </c>
      <c r="V64" t="s">
        <v>940</v>
      </c>
      <c r="W64" t="s">
        <v>1004</v>
      </c>
      <c r="X64">
        <v>16</v>
      </c>
      <c r="Y64" t="s">
        <v>1460</v>
      </c>
      <c r="Z64" t="s">
        <v>1898</v>
      </c>
      <c r="AA64">
        <v>1.0096113750843869</v>
      </c>
      <c r="AB64" t="str">
        <f>HYPERLINK("Melting_Curves/meltCurve_D6RF35_GC.pdf", "Melting_Curves/meltCurve_D6RF35_GC.pdf")</f>
        <v>Melting_Curves/meltCurve_D6RF35_GC.pdf</v>
      </c>
    </row>
    <row r="65" spans="1:28" x14ac:dyDescent="0.25">
      <c r="A65" t="s">
        <v>91</v>
      </c>
      <c r="B65">
        <v>1</v>
      </c>
      <c r="C65">
        <v>1.1164207454077999</v>
      </c>
      <c r="D65">
        <v>1.0054782145421699</v>
      </c>
      <c r="E65">
        <v>1.16258599522828</v>
      </c>
      <c r="F65">
        <v>0.98404021217947202</v>
      </c>
      <c r="G65">
        <v>0.88683375414051102</v>
      </c>
      <c r="H65">
        <v>0.97542331657825898</v>
      </c>
      <c r="I65">
        <v>0.98009080169558305</v>
      </c>
      <c r="J65">
        <v>0.94385119640499404</v>
      </c>
      <c r="K65">
        <v>0.83216742720807901</v>
      </c>
      <c r="L65">
        <v>1432.7330678929</v>
      </c>
      <c r="M65">
        <v>18.819282734235099</v>
      </c>
      <c r="Q65">
        <v>0</v>
      </c>
      <c r="R65">
        <v>0.36698458687775498</v>
      </c>
      <c r="S65" t="s">
        <v>547</v>
      </c>
      <c r="T65" t="s">
        <v>940</v>
      </c>
      <c r="U65" t="s">
        <v>940</v>
      </c>
      <c r="V65" t="s">
        <v>940</v>
      </c>
      <c r="W65" t="s">
        <v>1005</v>
      </c>
      <c r="X65">
        <v>2</v>
      </c>
      <c r="Y65" t="s">
        <v>1461</v>
      </c>
      <c r="Z65" t="s">
        <v>1899</v>
      </c>
      <c r="AA65">
        <v>0.98173221206002159</v>
      </c>
      <c r="AB65" t="str">
        <f>HYPERLINK("Melting_Curves/meltCurve_D6RF86_CDH6.pdf", "Melting_Curves/meltCurve_D6RF86_CDH6.pdf")</f>
        <v>Melting_Curves/meltCurve_D6RF86_CDH6.pdf</v>
      </c>
    </row>
    <row r="66" spans="1:28" x14ac:dyDescent="0.25">
      <c r="A66" t="s">
        <v>92</v>
      </c>
      <c r="B66">
        <v>1</v>
      </c>
      <c r="C66">
        <v>1.16973636691947</v>
      </c>
      <c r="D66">
        <v>1.0593174431202601</v>
      </c>
      <c r="E66">
        <v>1.23374864572048</v>
      </c>
      <c r="F66">
        <v>1.07141567352835</v>
      </c>
      <c r="G66">
        <v>0.94212712170458601</v>
      </c>
      <c r="H66">
        <v>1.0552546045503799</v>
      </c>
      <c r="I66">
        <v>1.0742145178764899</v>
      </c>
      <c r="J66">
        <v>1.0192307692307701</v>
      </c>
      <c r="K66">
        <v>0.91765980498374899</v>
      </c>
      <c r="L66">
        <v>15000</v>
      </c>
      <c r="M66">
        <v>211.874726348411</v>
      </c>
      <c r="Q66">
        <v>0</v>
      </c>
      <c r="R66">
        <v>-0.27760389862952201</v>
      </c>
      <c r="S66" t="s">
        <v>548</v>
      </c>
      <c r="T66" t="s">
        <v>940</v>
      </c>
      <c r="U66" t="s">
        <v>940</v>
      </c>
      <c r="V66" t="s">
        <v>940</v>
      </c>
      <c r="W66" t="s">
        <v>1006</v>
      </c>
      <c r="X66">
        <v>3</v>
      </c>
      <c r="Y66" t="s">
        <v>1462</v>
      </c>
      <c r="Z66" t="s">
        <v>1900</v>
      </c>
      <c r="AA66">
        <v>0.99907315027631671</v>
      </c>
      <c r="AB66" t="str">
        <f>HYPERLINK("Melting_Curves/meltCurve_D6RGW1_CSF1R.pdf", "Melting_Curves/meltCurve_D6RGW1_CSF1R.pdf")</f>
        <v>Melting_Curves/meltCurve_D6RGW1_CSF1R.pdf</v>
      </c>
    </row>
    <row r="67" spans="1:28" x14ac:dyDescent="0.25">
      <c r="A67" t="s">
        <v>93</v>
      </c>
      <c r="B67">
        <v>1</v>
      </c>
      <c r="C67">
        <v>1.1289351851851901</v>
      </c>
      <c r="D67">
        <v>0.95501543209876505</v>
      </c>
      <c r="E67">
        <v>1.02029320987654</v>
      </c>
      <c r="F67">
        <v>0.68289351851851898</v>
      </c>
      <c r="G67">
        <v>0.60802469135802495</v>
      </c>
      <c r="H67">
        <v>0.61246141975308599</v>
      </c>
      <c r="I67">
        <v>0.61418981481481505</v>
      </c>
      <c r="J67">
        <v>0.58253086419753097</v>
      </c>
      <c r="K67">
        <v>0.56888117283950601</v>
      </c>
      <c r="L67">
        <v>13180.6408520686</v>
      </c>
      <c r="M67">
        <v>250</v>
      </c>
      <c r="O67">
        <v>52.719189544276396</v>
      </c>
      <c r="P67">
        <v>-0.47750927137363502</v>
      </c>
      <c r="Q67">
        <v>0.59721757211692805</v>
      </c>
      <c r="R67">
        <v>0.95255112489931104</v>
      </c>
      <c r="S67" t="s">
        <v>549</v>
      </c>
      <c r="T67" t="s">
        <v>940</v>
      </c>
      <c r="U67" t="s">
        <v>940</v>
      </c>
      <c r="V67" t="s">
        <v>940</v>
      </c>
      <c r="W67" t="s">
        <v>1007</v>
      </c>
      <c r="X67">
        <v>2</v>
      </c>
      <c r="Y67" t="s">
        <v>1463</v>
      </c>
      <c r="Z67" t="s">
        <v>1901</v>
      </c>
      <c r="AA67">
        <v>0.76806900642807752</v>
      </c>
      <c r="AB67" t="str">
        <f>HYPERLINK("Melting_Curves/meltCurve_D6RIU4_LMAN2.pdf", "Melting_Curves/meltCurve_D6RIU4_LMAN2.pdf")</f>
        <v>Melting_Curves/meltCurve_D6RIU4_LMAN2.pdf</v>
      </c>
    </row>
    <row r="68" spans="1:28" x14ac:dyDescent="0.25">
      <c r="A68" t="s">
        <v>94</v>
      </c>
      <c r="B68">
        <v>1</v>
      </c>
      <c r="C68">
        <v>0.932956212025979</v>
      </c>
      <c r="D68">
        <v>1.0200083804735001</v>
      </c>
      <c r="E68">
        <v>1.1105698721977799</v>
      </c>
      <c r="F68">
        <v>0.99806201550387597</v>
      </c>
      <c r="G68">
        <v>0.915566729520218</v>
      </c>
      <c r="H68">
        <v>1.1102032264823001</v>
      </c>
      <c r="I68">
        <v>0.80059710873664403</v>
      </c>
      <c r="J68">
        <v>0.89021579719254096</v>
      </c>
      <c r="K68">
        <v>0.66677142258537603</v>
      </c>
      <c r="L68">
        <v>1338.45913356451</v>
      </c>
      <c r="M68">
        <v>18.371623820419298</v>
      </c>
      <c r="Q68">
        <v>0</v>
      </c>
      <c r="R68">
        <v>0.63379936159110595</v>
      </c>
      <c r="S68" t="s">
        <v>550</v>
      </c>
      <c r="T68" t="s">
        <v>940</v>
      </c>
      <c r="U68" t="s">
        <v>940</v>
      </c>
      <c r="V68" t="s">
        <v>940</v>
      </c>
      <c r="W68" t="s">
        <v>1008</v>
      </c>
      <c r="X68">
        <v>1</v>
      </c>
      <c r="Y68" t="s">
        <v>1464</v>
      </c>
      <c r="Z68" t="s">
        <v>1902</v>
      </c>
      <c r="AA68">
        <v>0.95745550428396375</v>
      </c>
      <c r="AB68" t="str">
        <f>HYPERLINK("Melting_Curves/meltCurve_E5RHH3_LOXL2.pdf", "Melting_Curves/meltCurve_E5RHH3_LOXL2.pdf")</f>
        <v>Melting_Curves/meltCurve_E5RHH3_LOXL2.pdf</v>
      </c>
    </row>
    <row r="69" spans="1:28" x14ac:dyDescent="0.25">
      <c r="A69" t="s">
        <v>95</v>
      </c>
      <c r="B69">
        <v>1</v>
      </c>
      <c r="C69">
        <v>1.05621337890625</v>
      </c>
      <c r="D69">
        <v>1.06365966796875</v>
      </c>
      <c r="E69">
        <v>1.35504150390625</v>
      </c>
      <c r="F69">
        <v>1.3379923502604201</v>
      </c>
      <c r="G69">
        <v>0.95853678385416696</v>
      </c>
      <c r="H69">
        <v>1.2877400716145799</v>
      </c>
      <c r="I69">
        <v>1.0469767252604201</v>
      </c>
      <c r="J69">
        <v>1.2056070963541701</v>
      </c>
      <c r="K69">
        <v>0.87351481119791696</v>
      </c>
      <c r="L69">
        <v>11515.176408383801</v>
      </c>
      <c r="M69">
        <v>250</v>
      </c>
      <c r="O69">
        <v>46.057757991762003</v>
      </c>
      <c r="P69">
        <v>0.206535962991821</v>
      </c>
      <c r="Q69">
        <v>1.1522013344280699</v>
      </c>
      <c r="R69">
        <v>0.102059020409648</v>
      </c>
      <c r="S69" t="s">
        <v>551</v>
      </c>
      <c r="T69" t="s">
        <v>940</v>
      </c>
      <c r="U69" t="s">
        <v>940</v>
      </c>
      <c r="V69" t="s">
        <v>940</v>
      </c>
      <c r="W69" t="s">
        <v>1009</v>
      </c>
      <c r="X69">
        <v>1</v>
      </c>
      <c r="Y69" t="s">
        <v>1465</v>
      </c>
      <c r="Z69" t="s">
        <v>1903</v>
      </c>
      <c r="AA69">
        <v>1.121440781608172</v>
      </c>
      <c r="AB69" t="str">
        <f>HYPERLINK("Melting_Curves/meltCurve_E5RJW2_LYNX1.pdf", "Melting_Curves/meltCurve_E5RJW2_LYNX1.pdf")</f>
        <v>Melting_Curves/meltCurve_E5RJW2_LYNX1.pdf</v>
      </c>
    </row>
    <row r="70" spans="1:28" x14ac:dyDescent="0.25">
      <c r="A70" t="s">
        <v>96</v>
      </c>
      <c r="B70">
        <v>1</v>
      </c>
      <c r="C70">
        <v>1.04661389621812</v>
      </c>
      <c r="D70">
        <v>0.92744893048571997</v>
      </c>
      <c r="E70">
        <v>1.1401403893065201</v>
      </c>
      <c r="F70">
        <v>0.94130532184995297</v>
      </c>
      <c r="G70">
        <v>0.98513134531454805</v>
      </c>
      <c r="H70">
        <v>0.91420653490648995</v>
      </c>
      <c r="I70">
        <v>1.0641376678116901</v>
      </c>
      <c r="J70">
        <v>0.93825193740561896</v>
      </c>
      <c r="K70">
        <v>0.79786263088896603</v>
      </c>
      <c r="L70">
        <v>15000</v>
      </c>
      <c r="M70">
        <v>223.058929107815</v>
      </c>
      <c r="O70">
        <v>67.241416379689198</v>
      </c>
      <c r="P70">
        <v>-0.16766309084975201</v>
      </c>
      <c r="Q70">
        <v>0.79783099156128601</v>
      </c>
      <c r="R70">
        <v>0.47810565909487601</v>
      </c>
      <c r="S70" t="s">
        <v>552</v>
      </c>
      <c r="T70" t="s">
        <v>940</v>
      </c>
      <c r="U70" t="s">
        <v>940</v>
      </c>
      <c r="V70" t="s">
        <v>940</v>
      </c>
      <c r="W70" t="s">
        <v>1010</v>
      </c>
      <c r="X70">
        <v>1</v>
      </c>
      <c r="Y70" t="s">
        <v>1466</v>
      </c>
      <c r="Z70" t="s">
        <v>1904</v>
      </c>
      <c r="AA70">
        <v>0.98147592915396487</v>
      </c>
      <c r="AB70" t="str">
        <f>HYPERLINK("Melting_Curves/meltCurve_E7EMR3_LPHN3.pdf", "Melting_Curves/meltCurve_E7EMR3_LPHN3.pdf")</f>
        <v>Melting_Curves/meltCurve_E7EMR3_LPHN3.pdf</v>
      </c>
    </row>
    <row r="71" spans="1:28" x14ac:dyDescent="0.25">
      <c r="A71" t="s">
        <v>97</v>
      </c>
      <c r="B71">
        <v>1</v>
      </c>
      <c r="C71">
        <v>1.1087613293051399</v>
      </c>
      <c r="D71">
        <v>1.03736927724843</v>
      </c>
      <c r="E71">
        <v>1.32600511271206</v>
      </c>
      <c r="F71">
        <v>1.0864048338368599</v>
      </c>
      <c r="G71">
        <v>0.93460376481524499</v>
      </c>
      <c r="H71">
        <v>1.02091564025099</v>
      </c>
      <c r="I71">
        <v>0.991447827097374</v>
      </c>
      <c r="J71">
        <v>1.02686497792238</v>
      </c>
      <c r="K71">
        <v>0.91550081338600997</v>
      </c>
      <c r="L71">
        <v>15000</v>
      </c>
      <c r="M71">
        <v>211.90295672854299</v>
      </c>
      <c r="Q71">
        <v>0</v>
      </c>
      <c r="R71">
        <v>-0.10805644322623099</v>
      </c>
      <c r="S71" t="s">
        <v>553</v>
      </c>
      <c r="T71" t="s">
        <v>940</v>
      </c>
      <c r="U71" t="s">
        <v>940</v>
      </c>
      <c r="V71" t="s">
        <v>940</v>
      </c>
      <c r="W71" t="s">
        <v>1011</v>
      </c>
      <c r="X71">
        <v>3</v>
      </c>
      <c r="Y71" t="s">
        <v>1467</v>
      </c>
      <c r="Z71" t="s">
        <v>1905</v>
      </c>
      <c r="AA71">
        <v>0.99904775553092651</v>
      </c>
      <c r="AB71" t="str">
        <f>HYPERLINK("Melting_Curves/meltCurve_E7END6_PROC.pdf", "Melting_Curves/meltCurve_E7END6_PROC.pdf")</f>
        <v>Melting_Curves/meltCurve_E7END6_PROC.pdf</v>
      </c>
    </row>
    <row r="72" spans="1:28" x14ac:dyDescent="0.25">
      <c r="A72" t="s">
        <v>98</v>
      </c>
      <c r="B72">
        <v>1</v>
      </c>
      <c r="C72">
        <v>0.98640087845257196</v>
      </c>
      <c r="D72">
        <v>0.94526564743643904</v>
      </c>
      <c r="E72">
        <v>1.03817890024495</v>
      </c>
      <c r="F72">
        <v>0.935129656220965</v>
      </c>
      <c r="G72">
        <v>0.98141734943829695</v>
      </c>
      <c r="H72">
        <v>0.98462707998986398</v>
      </c>
      <c r="I72">
        <v>1.00118253230847</v>
      </c>
      <c r="J72">
        <v>0.89213616014866104</v>
      </c>
      <c r="K72">
        <v>0.91544893994425203</v>
      </c>
      <c r="L72">
        <v>585.44406378630197</v>
      </c>
      <c r="M72">
        <v>6.0792148582387702</v>
      </c>
      <c r="Q72">
        <v>0</v>
      </c>
      <c r="R72">
        <v>0.31709632758323603</v>
      </c>
      <c r="S72" t="s">
        <v>554</v>
      </c>
      <c r="T72" t="s">
        <v>940</v>
      </c>
      <c r="U72" t="s">
        <v>940</v>
      </c>
      <c r="V72" t="s">
        <v>940</v>
      </c>
      <c r="W72" t="s">
        <v>1012</v>
      </c>
      <c r="X72">
        <v>3</v>
      </c>
      <c r="Y72" t="s">
        <v>1468</v>
      </c>
      <c r="Z72" t="s">
        <v>1906</v>
      </c>
      <c r="AA72">
        <v>0.97792168391339096</v>
      </c>
      <c r="AB72" t="str">
        <f>HYPERLINK("Melting_Curves/meltCurve_E7ENL6_COL6A3.pdf", "Melting_Curves/meltCurve_E7ENL6_COL6A3.pdf")</f>
        <v>Melting_Curves/meltCurve_E7ENL6_COL6A3.pdf</v>
      </c>
    </row>
    <row r="73" spans="1:28" x14ac:dyDescent="0.25">
      <c r="A73" t="s">
        <v>99</v>
      </c>
      <c r="B73">
        <v>1</v>
      </c>
      <c r="C73">
        <v>1.1663513833057499</v>
      </c>
      <c r="D73">
        <v>0.999852210924568</v>
      </c>
      <c r="E73">
        <v>1.1978304563726601</v>
      </c>
      <c r="F73">
        <v>1.03289784819106</v>
      </c>
      <c r="G73">
        <v>0.96275715299125098</v>
      </c>
      <c r="H73">
        <v>1.0036651690706999</v>
      </c>
      <c r="I73">
        <v>0.948539843934736</v>
      </c>
      <c r="J73">
        <v>0.94599787183731399</v>
      </c>
      <c r="K73">
        <v>0.84284109718609601</v>
      </c>
      <c r="L73">
        <v>1369.1418092824199</v>
      </c>
      <c r="M73">
        <v>17.850185358525799</v>
      </c>
      <c r="Q73">
        <v>0</v>
      </c>
      <c r="R73">
        <v>0.287751073408055</v>
      </c>
      <c r="S73" t="s">
        <v>555</v>
      </c>
      <c r="T73" t="s">
        <v>940</v>
      </c>
      <c r="U73" t="s">
        <v>940</v>
      </c>
      <c r="V73" t="s">
        <v>940</v>
      </c>
      <c r="W73" t="s">
        <v>1013</v>
      </c>
      <c r="X73">
        <v>1</v>
      </c>
      <c r="Y73" t="s">
        <v>1469</v>
      </c>
      <c r="Z73" t="s">
        <v>1907</v>
      </c>
      <c r="AA73">
        <v>0.98198803603275142</v>
      </c>
      <c r="AB73" t="str">
        <f>HYPERLINK("Melting_Curves/meltCurve_E7ENT5_SLC39A10.pdf", "Melting_Curves/meltCurve_E7ENT5_SLC39A10.pdf")</f>
        <v>Melting_Curves/meltCurve_E7ENT5_SLC39A10.pdf</v>
      </c>
    </row>
    <row r="74" spans="1:28" x14ac:dyDescent="0.25">
      <c r="A74" t="s">
        <v>100</v>
      </c>
      <c r="B74">
        <v>1</v>
      </c>
      <c r="C74">
        <v>1.15513661656009</v>
      </c>
      <c r="D74">
        <v>1.00249148741799</v>
      </c>
      <c r="E74">
        <v>1.20621210862885</v>
      </c>
      <c r="F74">
        <v>0.99202724026243705</v>
      </c>
      <c r="G74">
        <v>0.93538742629349703</v>
      </c>
      <c r="H74">
        <v>0.90515737895523596</v>
      </c>
      <c r="I74">
        <v>0.95590067270160295</v>
      </c>
      <c r="J74">
        <v>0.89253384270409397</v>
      </c>
      <c r="K74">
        <v>0.85765301885225498</v>
      </c>
      <c r="L74">
        <v>3330.7370027970301</v>
      </c>
      <c r="M74">
        <v>59.098929955372199</v>
      </c>
      <c r="O74">
        <v>56.294247403371699</v>
      </c>
      <c r="P74">
        <v>-2.5598593051387199E-2</v>
      </c>
      <c r="Q74">
        <v>0.90246504409625095</v>
      </c>
      <c r="R74">
        <v>0.36425720012945301</v>
      </c>
      <c r="S74" t="s">
        <v>556</v>
      </c>
      <c r="T74" t="s">
        <v>940</v>
      </c>
      <c r="U74" t="s">
        <v>940</v>
      </c>
      <c r="V74" t="s">
        <v>940</v>
      </c>
      <c r="W74" t="s">
        <v>1014</v>
      </c>
      <c r="X74">
        <v>1</v>
      </c>
      <c r="Y74" t="s">
        <v>1470</v>
      </c>
      <c r="Z74" t="s">
        <v>1908</v>
      </c>
      <c r="AA74">
        <v>0.9558230083955358</v>
      </c>
      <c r="AB74" t="str">
        <f>HYPERLINK("Melting_Curves/meltCurve_E7EQ48_PRG4.pdf", "Melting_Curves/meltCurve_E7EQ48_PRG4.pdf")</f>
        <v>Melting_Curves/meltCurve_E7EQ48_PRG4.pdf</v>
      </c>
    </row>
    <row r="75" spans="1:28" x14ac:dyDescent="0.25">
      <c r="A75" t="s">
        <v>101</v>
      </c>
      <c r="B75">
        <v>1</v>
      </c>
      <c r="C75">
        <v>0.96549494949494996</v>
      </c>
      <c r="D75">
        <v>0.89119191919191898</v>
      </c>
      <c r="E75">
        <v>1.1667070707070699</v>
      </c>
      <c r="F75">
        <v>0.94690909090909103</v>
      </c>
      <c r="G75">
        <v>0.89842424242424201</v>
      </c>
      <c r="H75">
        <v>1.3012121212121199</v>
      </c>
      <c r="I75">
        <v>1.78981818181818</v>
      </c>
      <c r="J75">
        <v>0.92004040404040399</v>
      </c>
      <c r="K75">
        <v>0.72202020202020201</v>
      </c>
      <c r="L75">
        <v>3802.1792987971598</v>
      </c>
      <c r="M75">
        <v>64.689364816408002</v>
      </c>
      <c r="O75">
        <v>58.719864418346397</v>
      </c>
      <c r="P75">
        <v>4.8477932712401903E-2</v>
      </c>
      <c r="Q75">
        <v>1.17601760514659</v>
      </c>
      <c r="R75">
        <v>0.10807246439753999</v>
      </c>
      <c r="S75" t="s">
        <v>557</v>
      </c>
      <c r="T75" t="s">
        <v>940</v>
      </c>
      <c r="U75" t="s">
        <v>940</v>
      </c>
      <c r="V75" t="s">
        <v>940</v>
      </c>
      <c r="W75" t="s">
        <v>1015</v>
      </c>
      <c r="X75">
        <v>5</v>
      </c>
      <c r="Y75" t="s">
        <v>1471</v>
      </c>
      <c r="Z75" t="s">
        <v>1909</v>
      </c>
      <c r="AA75">
        <v>1.0655825407025259</v>
      </c>
      <c r="AB75" t="str">
        <f>HYPERLINK("Melting_Curves/meltCurve_E7EQB2_LTF.pdf", "Melting_Curves/meltCurve_E7EQB2_LTF.pdf")</f>
        <v>Melting_Curves/meltCurve_E7EQB2_LTF.pdf</v>
      </c>
    </row>
    <row r="76" spans="1:28" x14ac:dyDescent="0.25">
      <c r="A76" t="s">
        <v>102</v>
      </c>
      <c r="B76">
        <v>1</v>
      </c>
      <c r="C76">
        <v>1.1232668618460999</v>
      </c>
      <c r="D76">
        <v>0.94053471800254096</v>
      </c>
      <c r="E76">
        <v>1.13555764237972</v>
      </c>
      <c r="F76">
        <v>0.98141192067613103</v>
      </c>
      <c r="G76">
        <v>0.91015301331271103</v>
      </c>
      <c r="H76">
        <v>0.94945589128873698</v>
      </c>
      <c r="I76">
        <v>0.97180025410153004</v>
      </c>
      <c r="J76">
        <v>0.97925758161630705</v>
      </c>
      <c r="K76">
        <v>0.89344307573330395</v>
      </c>
      <c r="L76">
        <v>13291.393356188901</v>
      </c>
      <c r="M76">
        <v>250</v>
      </c>
      <c r="O76">
        <v>53.162166687900601</v>
      </c>
      <c r="P76">
        <v>-6.9572542570555604E-2</v>
      </c>
      <c r="Q76">
        <v>0.94082196138093599</v>
      </c>
      <c r="R76">
        <v>0.27860024162231301</v>
      </c>
      <c r="S76" t="s">
        <v>558</v>
      </c>
      <c r="T76" t="s">
        <v>940</v>
      </c>
      <c r="U76" t="s">
        <v>940</v>
      </c>
      <c r="V76" t="s">
        <v>940</v>
      </c>
      <c r="W76" t="s">
        <v>1016</v>
      </c>
      <c r="X76">
        <v>1</v>
      </c>
      <c r="Y76" t="s">
        <v>1472</v>
      </c>
      <c r="Z76" t="s">
        <v>1910</v>
      </c>
      <c r="AA76">
        <v>0.96679791005901061</v>
      </c>
      <c r="AB76" t="str">
        <f>HYPERLINK("Melting_Curves/meltCurve_E7EQR4_EZR.pdf", "Melting_Curves/meltCurve_E7EQR4_EZR.pdf")</f>
        <v>Melting_Curves/meltCurve_E7EQR4_EZR.pdf</v>
      </c>
    </row>
    <row r="77" spans="1:28" x14ac:dyDescent="0.25">
      <c r="A77" t="s">
        <v>103</v>
      </c>
      <c r="B77">
        <v>1</v>
      </c>
      <c r="C77">
        <v>1.08089569411869</v>
      </c>
      <c r="D77">
        <v>0.975630983463882</v>
      </c>
      <c r="E77">
        <v>1.1271702733401201</v>
      </c>
      <c r="F77">
        <v>1.0143086840436</v>
      </c>
      <c r="G77">
        <v>0.96962723665383299</v>
      </c>
      <c r="H77">
        <v>0.998510126712985</v>
      </c>
      <c r="I77">
        <v>0.94376834683069999</v>
      </c>
      <c r="J77">
        <v>0.888023483943296</v>
      </c>
      <c r="K77">
        <v>0.79652166216754405</v>
      </c>
      <c r="L77">
        <v>1541.8663343405799</v>
      </c>
      <c r="M77">
        <v>22.183428663705499</v>
      </c>
      <c r="O77">
        <v>68.947894346858405</v>
      </c>
      <c r="P77">
        <v>-3.0295979464924301E-2</v>
      </c>
      <c r="Q77">
        <v>0.62335870143987704</v>
      </c>
      <c r="R77">
        <v>0.68206296948755096</v>
      </c>
      <c r="S77" t="s">
        <v>559</v>
      </c>
      <c r="T77" t="s">
        <v>940</v>
      </c>
      <c r="U77" t="s">
        <v>940</v>
      </c>
      <c r="V77" t="s">
        <v>940</v>
      </c>
      <c r="W77" t="s">
        <v>1017</v>
      </c>
      <c r="X77">
        <v>1</v>
      </c>
      <c r="Y77" t="s">
        <v>1473</v>
      </c>
      <c r="Z77" t="s">
        <v>1911</v>
      </c>
      <c r="AA77">
        <v>0.97205825308070215</v>
      </c>
      <c r="AB77" t="str">
        <f>HYPERLINK("Melting_Curves/meltCurve_E7EQR8_YIPF3.pdf", "Melting_Curves/meltCurve_E7EQR8_YIPF3.pdf")</f>
        <v>Melting_Curves/meltCurve_E7EQR8_YIPF3.pdf</v>
      </c>
    </row>
    <row r="78" spans="1:28" x14ac:dyDescent="0.25">
      <c r="A78" t="s">
        <v>104</v>
      </c>
      <c r="B78">
        <v>1</v>
      </c>
      <c r="C78">
        <v>0.98006769462203802</v>
      </c>
      <c r="D78">
        <v>0.95958836199528197</v>
      </c>
      <c r="E78">
        <v>1.06543813463708</v>
      </c>
      <c r="F78">
        <v>0.83103695852849702</v>
      </c>
      <c r="G78">
        <v>0.80761735443946803</v>
      </c>
      <c r="H78">
        <v>0.77048787992751899</v>
      </c>
      <c r="I78">
        <v>0.75021368251906095</v>
      </c>
      <c r="J78">
        <v>0.76765017607439601</v>
      </c>
      <c r="K78">
        <v>0.63602174433313996</v>
      </c>
      <c r="S78" t="s">
        <v>560</v>
      </c>
      <c r="T78" t="s">
        <v>940</v>
      </c>
      <c r="U78" t="s">
        <v>941</v>
      </c>
      <c r="V78" t="s">
        <v>940</v>
      </c>
      <c r="W78" t="s">
        <v>1018</v>
      </c>
      <c r="X78">
        <v>1</v>
      </c>
      <c r="Y78" t="s">
        <v>1474</v>
      </c>
      <c r="Z78" t="s">
        <v>1912</v>
      </c>
      <c r="AB78" t="str">
        <f>HYPERLINK("Melting_Curves/meltCurve_E7ERV9_ASAH1.pdf", "Melting_Curves/meltCurve_E7ERV9_ASAH1.pdf")</f>
        <v>Melting_Curves/meltCurve_E7ERV9_ASAH1.pdf</v>
      </c>
    </row>
    <row r="79" spans="1:28" x14ac:dyDescent="0.25">
      <c r="A79" t="s">
        <v>105</v>
      </c>
      <c r="B79">
        <v>1</v>
      </c>
      <c r="C79">
        <v>1.9940392240347</v>
      </c>
      <c r="D79">
        <v>2.0597674232949301</v>
      </c>
      <c r="E79">
        <v>3.6767875675244199</v>
      </c>
      <c r="F79">
        <v>2.0500013305303502</v>
      </c>
      <c r="G79">
        <v>2.0748024162431098</v>
      </c>
      <c r="H79">
        <v>2.62351313233455</v>
      </c>
      <c r="I79">
        <v>2.3496899864285901</v>
      </c>
      <c r="J79">
        <v>2.90827323771255</v>
      </c>
      <c r="K79">
        <v>2.2028526570691098</v>
      </c>
      <c r="L79">
        <v>10231.390559921099</v>
      </c>
      <c r="M79">
        <v>250</v>
      </c>
      <c r="O79">
        <v>40.922943532572503</v>
      </c>
      <c r="P79">
        <v>0.76363031433235495</v>
      </c>
      <c r="Q79">
        <v>1.5</v>
      </c>
      <c r="R79">
        <v>-1.3961118069624701</v>
      </c>
      <c r="S79" t="s">
        <v>561</v>
      </c>
      <c r="T79" t="s">
        <v>940</v>
      </c>
      <c r="U79" t="s">
        <v>940</v>
      </c>
      <c r="V79" t="s">
        <v>940</v>
      </c>
      <c r="W79" t="s">
        <v>1019</v>
      </c>
      <c r="X79">
        <v>1</v>
      </c>
      <c r="Y79" t="s">
        <v>1475</v>
      </c>
      <c r="Z79" t="s">
        <v>1913</v>
      </c>
      <c r="AA79">
        <v>1.484530112936701</v>
      </c>
      <c r="AB79" t="str">
        <f>HYPERLINK("Melting_Curves/meltCurve_E7ERX1_MORC1.pdf", "Melting_Curves/meltCurve_E7ERX1_MORC1.pdf")</f>
        <v>Melting_Curves/meltCurve_E7ERX1_MORC1.pdf</v>
      </c>
    </row>
    <row r="80" spans="1:28" x14ac:dyDescent="0.25">
      <c r="A80" t="s">
        <v>106</v>
      </c>
      <c r="B80">
        <v>1</v>
      </c>
      <c r="C80">
        <v>1.0976959286481101</v>
      </c>
      <c r="D80">
        <v>0.98315302667437399</v>
      </c>
      <c r="E80">
        <v>1.21314724585019</v>
      </c>
      <c r="F80">
        <v>1.0918325212651701</v>
      </c>
      <c r="G80">
        <v>1.0010735816334999</v>
      </c>
      <c r="H80">
        <v>1.0223800478982601</v>
      </c>
      <c r="I80">
        <v>1.0640845651994399</v>
      </c>
      <c r="J80">
        <v>1.0222148814931</v>
      </c>
      <c r="K80">
        <v>0.94351308943760803</v>
      </c>
      <c r="L80">
        <v>15000</v>
      </c>
      <c r="M80">
        <v>211.47008110348699</v>
      </c>
      <c r="Q80">
        <v>0</v>
      </c>
      <c r="R80">
        <v>-0.30527553825197001</v>
      </c>
      <c r="S80" t="s">
        <v>562</v>
      </c>
      <c r="T80" t="s">
        <v>940</v>
      </c>
      <c r="U80" t="s">
        <v>940</v>
      </c>
      <c r="V80" t="s">
        <v>940</v>
      </c>
      <c r="W80" t="s">
        <v>1020</v>
      </c>
      <c r="X80">
        <v>1</v>
      </c>
      <c r="Y80" t="s">
        <v>1476</v>
      </c>
      <c r="Z80" t="s">
        <v>1914</v>
      </c>
      <c r="AA80">
        <v>0.99937279723932637</v>
      </c>
      <c r="AB80" t="str">
        <f>HYPERLINK("Melting_Curves/meltCurve_E7EU09_FGFR1.pdf", "Melting_Curves/meltCurve_E7EU09_FGFR1.pdf")</f>
        <v>Melting_Curves/meltCurve_E7EU09_FGFR1.pdf</v>
      </c>
    </row>
    <row r="81" spans="1:28" x14ac:dyDescent="0.25">
      <c r="A81" t="s">
        <v>107</v>
      </c>
      <c r="B81">
        <v>1</v>
      </c>
      <c r="C81">
        <v>1.0871531219028701</v>
      </c>
      <c r="D81">
        <v>0.97565659068384503</v>
      </c>
      <c r="E81">
        <v>1.18997770069376</v>
      </c>
      <c r="F81">
        <v>1.0416253716551001</v>
      </c>
      <c r="G81">
        <v>0.93341179385530204</v>
      </c>
      <c r="H81">
        <v>0.95794103072348902</v>
      </c>
      <c r="I81">
        <v>0.93972993062438104</v>
      </c>
      <c r="J81">
        <v>0.91346630327056499</v>
      </c>
      <c r="K81">
        <v>0.83764866204162503</v>
      </c>
      <c r="L81">
        <v>919.00560026767698</v>
      </c>
      <c r="M81">
        <v>12.3354809469547</v>
      </c>
      <c r="Q81">
        <v>0.49566673151261398</v>
      </c>
      <c r="R81">
        <v>0.43065485751302102</v>
      </c>
      <c r="S81" t="s">
        <v>563</v>
      </c>
      <c r="T81" t="s">
        <v>940</v>
      </c>
      <c r="U81" t="s">
        <v>940</v>
      </c>
      <c r="V81" t="s">
        <v>940</v>
      </c>
      <c r="W81" t="s">
        <v>1021</v>
      </c>
      <c r="X81">
        <v>7</v>
      </c>
      <c r="Y81" t="s">
        <v>1477</v>
      </c>
      <c r="Z81" t="s">
        <v>1915</v>
      </c>
      <c r="AA81">
        <v>0.97110421699117899</v>
      </c>
      <c r="AB81" t="str">
        <f>HYPERLINK("Melting_Curves/meltCurve_E7EUD0_DKK3.pdf", "Melting_Curves/meltCurve_E7EUD0_DKK3.pdf")</f>
        <v>Melting_Curves/meltCurve_E7EUD0_DKK3.pdf</v>
      </c>
    </row>
    <row r="82" spans="1:28" x14ac:dyDescent="0.25">
      <c r="A82" t="s">
        <v>108</v>
      </c>
      <c r="B82">
        <v>1</v>
      </c>
      <c r="C82">
        <v>1.1327940861367001</v>
      </c>
      <c r="D82">
        <v>0.98730447825155299</v>
      </c>
      <c r="E82">
        <v>1.32076280265695</v>
      </c>
      <c r="F82">
        <v>1.0118920077137299</v>
      </c>
      <c r="G82">
        <v>0.91145275337475895</v>
      </c>
      <c r="H82">
        <v>0.90116777373044799</v>
      </c>
      <c r="I82">
        <v>0.96325262481251295</v>
      </c>
      <c r="J82">
        <v>0.94295050353546195</v>
      </c>
      <c r="K82">
        <v>0.84958217270195002</v>
      </c>
      <c r="L82">
        <v>7578.2326122848899</v>
      </c>
      <c r="M82">
        <v>137.25834308280599</v>
      </c>
      <c r="O82">
        <v>55.199753974379298</v>
      </c>
      <c r="P82">
        <v>-5.3792600938035097E-2</v>
      </c>
      <c r="Q82">
        <v>0.91346719706004897</v>
      </c>
      <c r="R82">
        <v>0.22459236210097</v>
      </c>
      <c r="S82" t="s">
        <v>564</v>
      </c>
      <c r="T82" t="s">
        <v>940</v>
      </c>
      <c r="U82" t="s">
        <v>940</v>
      </c>
      <c r="V82" t="s">
        <v>940</v>
      </c>
      <c r="W82" t="s">
        <v>1022</v>
      </c>
      <c r="X82">
        <v>16</v>
      </c>
      <c r="Y82" t="s">
        <v>1478</v>
      </c>
      <c r="Z82" t="s">
        <v>1916</v>
      </c>
      <c r="AA82">
        <v>0.95737135006972229</v>
      </c>
      <c r="AB82" t="str">
        <f>HYPERLINK("Melting_Curves/meltCurve_E7EUF1_ENPP2.pdf", "Melting_Curves/meltCurve_E7EUF1_ENPP2.pdf")</f>
        <v>Melting_Curves/meltCurve_E7EUF1_ENPP2.pdf</v>
      </c>
    </row>
    <row r="83" spans="1:28" x14ac:dyDescent="0.25">
      <c r="A83" t="s">
        <v>109</v>
      </c>
      <c r="B83">
        <v>1</v>
      </c>
      <c r="C83">
        <v>1.06140130587644</v>
      </c>
      <c r="D83">
        <v>1.0253641386238099</v>
      </c>
      <c r="E83">
        <v>1.1692616775489699</v>
      </c>
      <c r="F83">
        <v>0.82690858864892003</v>
      </c>
      <c r="G83">
        <v>0.78773229532898004</v>
      </c>
      <c r="H83">
        <v>0.74956052235057802</v>
      </c>
      <c r="I83">
        <v>0.71942491210447002</v>
      </c>
      <c r="J83">
        <v>0.70322702159718697</v>
      </c>
      <c r="K83">
        <v>0.65526117528880001</v>
      </c>
      <c r="L83">
        <v>13222.9329984345</v>
      </c>
      <c r="M83">
        <v>250</v>
      </c>
      <c r="O83">
        <v>52.888338637170897</v>
      </c>
      <c r="P83">
        <v>-0.327291907259184</v>
      </c>
      <c r="Q83">
        <v>0.723041151392953</v>
      </c>
      <c r="R83">
        <v>0.85032342163669905</v>
      </c>
      <c r="S83" t="s">
        <v>565</v>
      </c>
      <c r="T83" t="s">
        <v>940</v>
      </c>
      <c r="U83" t="s">
        <v>940</v>
      </c>
      <c r="V83" t="s">
        <v>940</v>
      </c>
      <c r="W83" t="s">
        <v>1023</v>
      </c>
      <c r="X83">
        <v>2</v>
      </c>
      <c r="Y83" t="s">
        <v>1479</v>
      </c>
      <c r="Z83" t="s">
        <v>1917</v>
      </c>
      <c r="AA83">
        <v>0.84208283485176572</v>
      </c>
      <c r="AB83" t="str">
        <f>HYPERLINK("Melting_Curves/meltCurve_E7EUT5_GAPDH.pdf", "Melting_Curves/meltCurve_E7EUT5_GAPDH.pdf")</f>
        <v>Melting_Curves/meltCurve_E7EUT5_GAPDH.pdf</v>
      </c>
    </row>
    <row r="84" spans="1:28" x14ac:dyDescent="0.25">
      <c r="A84" t="s">
        <v>110</v>
      </c>
      <c r="B84">
        <v>1</v>
      </c>
      <c r="C84">
        <v>1.21783816740702</v>
      </c>
      <c r="D84">
        <v>0.87492378712655705</v>
      </c>
      <c r="E84">
        <v>1.32784600644543</v>
      </c>
      <c r="F84">
        <v>1.10844003135615</v>
      </c>
      <c r="G84">
        <v>0.95270446825189403</v>
      </c>
      <c r="H84">
        <v>1.0076648375577</v>
      </c>
      <c r="I84">
        <v>1.06802543332462</v>
      </c>
      <c r="J84">
        <v>0.89713439595854005</v>
      </c>
      <c r="K84">
        <v>0.86925354934239196</v>
      </c>
      <c r="L84">
        <v>15000</v>
      </c>
      <c r="M84">
        <v>225.18320268998701</v>
      </c>
      <c r="O84">
        <v>66.607184114186296</v>
      </c>
      <c r="P84">
        <v>-0.11052934373689</v>
      </c>
      <c r="Q84">
        <v>0.869225640364931</v>
      </c>
      <c r="R84">
        <v>8.3251826237722301E-2</v>
      </c>
      <c r="S84" t="s">
        <v>566</v>
      </c>
      <c r="T84" t="s">
        <v>940</v>
      </c>
      <c r="U84" t="s">
        <v>940</v>
      </c>
      <c r="V84" t="s">
        <v>940</v>
      </c>
      <c r="W84" t="s">
        <v>1024</v>
      </c>
      <c r="X84">
        <v>1</v>
      </c>
      <c r="Y84" t="s">
        <v>1480</v>
      </c>
      <c r="Z84" t="s">
        <v>1918</v>
      </c>
      <c r="AA84">
        <v>0.98525190153257292</v>
      </c>
      <c r="AB84" t="str">
        <f>HYPERLINK("Melting_Curves/meltCurve_E7EVF0_B3GALNT1.pdf", "Melting_Curves/meltCurve_E7EVF0_B3GALNT1.pdf")</f>
        <v>Melting_Curves/meltCurve_E7EVF0_B3GALNT1.pdf</v>
      </c>
    </row>
    <row r="85" spans="1:28" x14ac:dyDescent="0.25">
      <c r="A85" t="s">
        <v>111</v>
      </c>
      <c r="B85">
        <v>1</v>
      </c>
      <c r="C85">
        <v>1.0983275862069</v>
      </c>
      <c r="D85">
        <v>0.82520689655172397</v>
      </c>
      <c r="E85">
        <v>1.1262931034482799</v>
      </c>
      <c r="F85">
        <v>0.91706896551724104</v>
      </c>
      <c r="G85">
        <v>1.0389827586206899</v>
      </c>
      <c r="H85">
        <v>0.85324137931034505</v>
      </c>
      <c r="I85">
        <v>1.06612068965517</v>
      </c>
      <c r="J85">
        <v>0.83494827586206899</v>
      </c>
      <c r="K85">
        <v>1.0465862068965499</v>
      </c>
      <c r="L85">
        <v>11092.491830090899</v>
      </c>
      <c r="M85">
        <v>250</v>
      </c>
      <c r="O85">
        <v>44.367142570484198</v>
      </c>
      <c r="P85">
        <v>-5.1332789774325698E-2</v>
      </c>
      <c r="Q85">
        <v>0.96356018476054694</v>
      </c>
      <c r="R85">
        <v>5.9307239283381399E-2</v>
      </c>
      <c r="S85" t="s">
        <v>567</v>
      </c>
      <c r="T85" t="s">
        <v>940</v>
      </c>
      <c r="U85" t="s">
        <v>940</v>
      </c>
      <c r="V85" t="s">
        <v>940</v>
      </c>
      <c r="W85" t="s">
        <v>1025</v>
      </c>
      <c r="X85">
        <v>1</v>
      </c>
      <c r="Y85" t="s">
        <v>1481</v>
      </c>
      <c r="Z85" t="s">
        <v>1919</v>
      </c>
      <c r="AA85">
        <v>0.96887104900323506</v>
      </c>
      <c r="AB85" t="str">
        <f>HYPERLINK("Melting_Curves/meltCurve_E7EVP0_PNOC.pdf", "Melting_Curves/meltCurve_E7EVP0_PNOC.pdf")</f>
        <v>Melting_Curves/meltCurve_E7EVP0_PNOC.pdf</v>
      </c>
    </row>
    <row r="86" spans="1:28" x14ac:dyDescent="0.25">
      <c r="A86" t="s">
        <v>112</v>
      </c>
      <c r="B86">
        <v>1</v>
      </c>
      <c r="C86">
        <v>1.0733165040594901</v>
      </c>
      <c r="D86">
        <v>0.93111823701985397</v>
      </c>
      <c r="E86">
        <v>1.20292010643379</v>
      </c>
      <c r="F86">
        <v>0.91354301698846996</v>
      </c>
      <c r="G86">
        <v>0.94036978917923197</v>
      </c>
      <c r="H86">
        <v>0.94402674490004801</v>
      </c>
      <c r="I86">
        <v>0.98421232175752205</v>
      </c>
      <c r="J86">
        <v>0.89604966910008899</v>
      </c>
      <c r="K86">
        <v>0.95114962134133896</v>
      </c>
      <c r="L86">
        <v>4755.2605465920897</v>
      </c>
      <c r="M86">
        <v>91.377008767467103</v>
      </c>
      <c r="O86">
        <v>52.015100560575</v>
      </c>
      <c r="P86">
        <v>-2.7115586017563399E-2</v>
      </c>
      <c r="Q86">
        <v>0.93825931256899897</v>
      </c>
      <c r="R86">
        <v>0.24991790983399101</v>
      </c>
      <c r="S86" t="s">
        <v>568</v>
      </c>
      <c r="T86" t="s">
        <v>940</v>
      </c>
      <c r="U86" t="s">
        <v>940</v>
      </c>
      <c r="V86" t="s">
        <v>940</v>
      </c>
      <c r="W86" t="s">
        <v>1026</v>
      </c>
      <c r="X86">
        <v>1</v>
      </c>
      <c r="Y86" t="s">
        <v>1482</v>
      </c>
      <c r="Z86" t="s">
        <v>1920</v>
      </c>
      <c r="AA86">
        <v>0.96308019933892031</v>
      </c>
      <c r="AB86" t="str">
        <f>HYPERLINK("Melting_Curves/meltCurve_E9PEH6_SGCE.pdf", "Melting_Curves/meltCurve_E9PEH6_SGCE.pdf")</f>
        <v>Melting_Curves/meltCurve_E9PEH6_SGCE.pdf</v>
      </c>
    </row>
    <row r="87" spans="1:28" x14ac:dyDescent="0.25">
      <c r="A87" t="s">
        <v>113</v>
      </c>
      <c r="B87">
        <v>1</v>
      </c>
      <c r="C87">
        <v>1.06445960900037</v>
      </c>
      <c r="D87">
        <v>0.98994835853928398</v>
      </c>
      <c r="E87">
        <v>1.29905938767982</v>
      </c>
      <c r="F87">
        <v>1.0670416820361499</v>
      </c>
      <c r="G87">
        <v>0.91187753596458898</v>
      </c>
      <c r="H87">
        <v>0.96606418295831797</v>
      </c>
      <c r="I87">
        <v>0.94946514201401699</v>
      </c>
      <c r="J87">
        <v>0.95656584286241197</v>
      </c>
      <c r="K87">
        <v>0.84703983769826596</v>
      </c>
      <c r="L87">
        <v>1058.625809506</v>
      </c>
      <c r="M87">
        <v>13.317376610152801</v>
      </c>
      <c r="Q87">
        <v>0</v>
      </c>
      <c r="R87">
        <v>0.20426841909078799</v>
      </c>
      <c r="S87" t="s">
        <v>569</v>
      </c>
      <c r="T87" t="s">
        <v>940</v>
      </c>
      <c r="U87" t="s">
        <v>940</v>
      </c>
      <c r="V87" t="s">
        <v>940</v>
      </c>
      <c r="W87" t="s">
        <v>1027</v>
      </c>
      <c r="X87">
        <v>10</v>
      </c>
      <c r="Y87" t="s">
        <v>1483</v>
      </c>
      <c r="Z87" t="s">
        <v>1921</v>
      </c>
      <c r="AA87">
        <v>0.97922986770439124</v>
      </c>
      <c r="AB87" t="str">
        <f>HYPERLINK("Melting_Curves/meltCurve_E9PEV0_APP.pdf", "Melting_Curves/meltCurve_E9PEV0_APP.pdf")</f>
        <v>Melting_Curves/meltCurve_E9PEV0_APP.pdf</v>
      </c>
    </row>
    <row r="88" spans="1:28" x14ac:dyDescent="0.25">
      <c r="A88" t="s">
        <v>114</v>
      </c>
      <c r="B88">
        <v>1</v>
      </c>
      <c r="C88">
        <v>1.0389859676992299</v>
      </c>
      <c r="D88">
        <v>0.97081016679904697</v>
      </c>
      <c r="E88">
        <v>1.19228223457771</v>
      </c>
      <c r="F88">
        <v>1.02429176595181</v>
      </c>
      <c r="G88">
        <v>0.97901773894625399</v>
      </c>
      <c r="H88">
        <v>0.98828435266084202</v>
      </c>
      <c r="I88">
        <v>1.0604977495366701</v>
      </c>
      <c r="J88">
        <v>0.98874768334657104</v>
      </c>
      <c r="K88">
        <v>0.90786338363780805</v>
      </c>
      <c r="L88">
        <v>15000</v>
      </c>
      <c r="M88">
        <v>221.907373178516</v>
      </c>
      <c r="O88">
        <v>67.590278656281896</v>
      </c>
      <c r="P88">
        <v>-7.5661080012838694E-2</v>
      </c>
      <c r="Q88">
        <v>0.907818229266948</v>
      </c>
      <c r="R88">
        <v>0.125553349386125</v>
      </c>
      <c r="S88" t="s">
        <v>570</v>
      </c>
      <c r="T88" t="s">
        <v>940</v>
      </c>
      <c r="U88" t="s">
        <v>940</v>
      </c>
      <c r="V88" t="s">
        <v>940</v>
      </c>
      <c r="W88" t="s">
        <v>1028</v>
      </c>
      <c r="X88">
        <v>4</v>
      </c>
      <c r="Y88" t="s">
        <v>1484</v>
      </c>
      <c r="Z88" t="s">
        <v>1922</v>
      </c>
      <c r="AA88">
        <v>0.99262584829716605</v>
      </c>
      <c r="AB88" t="str">
        <f>HYPERLINK("Melting_Curves/meltCurve_E9PG71_EPHA4.pdf", "Melting_Curves/meltCurve_E9PG71_EPHA4.pdf")</f>
        <v>Melting_Curves/meltCurve_E9PG71_EPHA4.pdf</v>
      </c>
    </row>
    <row r="89" spans="1:28" x14ac:dyDescent="0.25">
      <c r="A89" t="s">
        <v>115</v>
      </c>
      <c r="B89">
        <v>1</v>
      </c>
      <c r="C89">
        <v>1.1428650137741001</v>
      </c>
      <c r="D89">
        <v>0.95</v>
      </c>
      <c r="E89">
        <v>1.1734159779614299</v>
      </c>
      <c r="F89">
        <v>0.98163911845730001</v>
      </c>
      <c r="G89">
        <v>0.79435261707989002</v>
      </c>
      <c r="H89">
        <v>0.94249311294765803</v>
      </c>
      <c r="I89">
        <v>0.965922865013774</v>
      </c>
      <c r="J89">
        <v>0.94659779614325101</v>
      </c>
      <c r="K89">
        <v>0.89506887052341599</v>
      </c>
      <c r="L89">
        <v>13322.972335996699</v>
      </c>
      <c r="M89">
        <v>250</v>
      </c>
      <c r="O89">
        <v>53.288479019554998</v>
      </c>
      <c r="P89">
        <v>-0.106862857083035</v>
      </c>
      <c r="Q89">
        <v>0.90888705422971705</v>
      </c>
      <c r="R89">
        <v>0.34236221437216002</v>
      </c>
      <c r="S89" t="s">
        <v>571</v>
      </c>
      <c r="T89" t="s">
        <v>940</v>
      </c>
      <c r="U89" t="s">
        <v>940</v>
      </c>
      <c r="V89" t="s">
        <v>940</v>
      </c>
      <c r="W89" t="s">
        <v>1029</v>
      </c>
      <c r="X89">
        <v>2</v>
      </c>
      <c r="Y89" t="s">
        <v>1485</v>
      </c>
      <c r="Z89" t="s">
        <v>1923</v>
      </c>
      <c r="AA89">
        <v>0.94926434879828669</v>
      </c>
      <c r="AB89" t="str">
        <f>HYPERLINK("Melting_Curves/meltCurve_E9PGL4_HEXA.pdf", "Melting_Curves/meltCurve_E9PGL4_HEXA.pdf")</f>
        <v>Melting_Curves/meltCurve_E9PGL4_HEXA.pdf</v>
      </c>
    </row>
    <row r="90" spans="1:28" x14ac:dyDescent="0.25">
      <c r="A90" t="s">
        <v>116</v>
      </c>
      <c r="B90">
        <v>1</v>
      </c>
      <c r="C90">
        <v>1.1186460325740499</v>
      </c>
      <c r="D90">
        <v>0.94087984698313298</v>
      </c>
      <c r="E90">
        <v>1.2655770011012599</v>
      </c>
      <c r="F90">
        <v>0.71848374195791997</v>
      </c>
      <c r="G90">
        <v>0.78548658204370303</v>
      </c>
      <c r="H90">
        <v>0.84159276647539605</v>
      </c>
      <c r="I90">
        <v>0.82756622036747196</v>
      </c>
      <c r="J90">
        <v>0.83005854054367401</v>
      </c>
      <c r="K90">
        <v>0.75239088854112302</v>
      </c>
      <c r="L90">
        <v>12898.3670107791</v>
      </c>
      <c r="M90">
        <v>250</v>
      </c>
      <c r="O90">
        <v>51.590166417449304</v>
      </c>
      <c r="P90">
        <v>-0.25128008797860502</v>
      </c>
      <c r="Q90">
        <v>0.79258269540039195</v>
      </c>
      <c r="R90">
        <v>0.63352134278182304</v>
      </c>
      <c r="S90" t="s">
        <v>572</v>
      </c>
      <c r="T90" t="s">
        <v>940</v>
      </c>
      <c r="U90" t="s">
        <v>940</v>
      </c>
      <c r="V90" t="s">
        <v>940</v>
      </c>
      <c r="W90" t="s">
        <v>1030</v>
      </c>
      <c r="X90">
        <v>10</v>
      </c>
      <c r="Y90" t="s">
        <v>1486</v>
      </c>
      <c r="Z90" t="s">
        <v>1924</v>
      </c>
      <c r="AA90">
        <v>0.8727576725678643</v>
      </c>
      <c r="AB90" t="str">
        <f>HYPERLINK("Melting_Curves/meltCurve_E9PGN7_SERPING1.pdf", "Melting_Curves/meltCurve_E9PGN7_SERPING1.pdf")</f>
        <v>Melting_Curves/meltCurve_E9PGN7_SERPING1.pdf</v>
      </c>
    </row>
    <row r="91" spans="1:28" x14ac:dyDescent="0.25">
      <c r="A91" t="s">
        <v>117</v>
      </c>
      <c r="B91">
        <v>1</v>
      </c>
      <c r="C91">
        <v>1.0924174975166501</v>
      </c>
      <c r="D91">
        <v>0.91126154298958795</v>
      </c>
      <c r="E91">
        <v>1.2650012876641801</v>
      </c>
      <c r="F91">
        <v>0.92741253081196395</v>
      </c>
      <c r="G91">
        <v>0.808505941650418</v>
      </c>
      <c r="H91">
        <v>0.82815201795371796</v>
      </c>
      <c r="I91">
        <v>0.85022626099113396</v>
      </c>
      <c r="J91">
        <v>0.86255104668702398</v>
      </c>
      <c r="K91">
        <v>0.79673301203046198</v>
      </c>
      <c r="L91">
        <v>13266.0062613052</v>
      </c>
      <c r="M91">
        <v>250</v>
      </c>
      <c r="O91">
        <v>53.060632629657</v>
      </c>
      <c r="P91">
        <v>-0.20114531900839699</v>
      </c>
      <c r="Q91">
        <v>0.82923364487369799</v>
      </c>
      <c r="R91">
        <v>0.54590966896633797</v>
      </c>
      <c r="S91" t="s">
        <v>573</v>
      </c>
      <c r="T91" t="s">
        <v>940</v>
      </c>
      <c r="U91" t="s">
        <v>940</v>
      </c>
      <c r="V91" t="s">
        <v>940</v>
      </c>
      <c r="W91" t="s">
        <v>1031</v>
      </c>
      <c r="X91">
        <v>4</v>
      </c>
      <c r="Y91" t="s">
        <v>1487</v>
      </c>
      <c r="Z91" t="s">
        <v>1925</v>
      </c>
      <c r="AA91">
        <v>0.90361274576154327</v>
      </c>
      <c r="AB91" t="str">
        <f>HYPERLINK("Melting_Curves/meltCurve_E9PIM6_THY1.pdf", "Melting_Curves/meltCurve_E9PIM6_THY1.pdf")</f>
        <v>Melting_Curves/meltCurve_E9PIM6_THY1.pdf</v>
      </c>
    </row>
    <row r="92" spans="1:28" x14ac:dyDescent="0.25">
      <c r="A92" t="s">
        <v>118</v>
      </c>
      <c r="B92">
        <v>1</v>
      </c>
      <c r="C92">
        <v>1.0736676344668099</v>
      </c>
      <c r="D92">
        <v>1.0439938979380901</v>
      </c>
      <c r="E92">
        <v>1.2413759165395399</v>
      </c>
      <c r="F92">
        <v>1.00339550218985</v>
      </c>
      <c r="G92">
        <v>0.98843560848383405</v>
      </c>
      <c r="H92">
        <v>0.930662861079671</v>
      </c>
      <c r="I92">
        <v>1.0286403228187599</v>
      </c>
      <c r="J92">
        <v>0.98907534078047299</v>
      </c>
      <c r="K92">
        <v>1.05196594655775</v>
      </c>
      <c r="L92">
        <v>15000</v>
      </c>
      <c r="M92">
        <v>212.13141377692801</v>
      </c>
      <c r="Q92">
        <v>1.5</v>
      </c>
      <c r="R92">
        <v>-0.155692881172216</v>
      </c>
      <c r="S92" t="s">
        <v>574</v>
      </c>
      <c r="T92" t="s">
        <v>940</v>
      </c>
      <c r="U92" t="s">
        <v>940</v>
      </c>
      <c r="V92" t="s">
        <v>940</v>
      </c>
      <c r="W92" t="s">
        <v>1032</v>
      </c>
      <c r="X92">
        <v>1</v>
      </c>
      <c r="Y92" t="s">
        <v>1488</v>
      </c>
      <c r="Z92" t="s">
        <v>1926</v>
      </c>
      <c r="AA92">
        <v>1.000591804610993</v>
      </c>
      <c r="AB92" t="str">
        <f>HYPERLINK("Melting_Curves/meltCurve_E9PK08_PPP6R3.pdf", "Melting_Curves/meltCurve_E9PK08_PPP6R3.pdf")</f>
        <v>Melting_Curves/meltCurve_E9PK08_PPP6R3.pdf</v>
      </c>
    </row>
    <row r="93" spans="1:28" x14ac:dyDescent="0.25">
      <c r="A93" t="s">
        <v>119</v>
      </c>
      <c r="B93">
        <v>1</v>
      </c>
      <c r="C93">
        <v>1.1030320763688199</v>
      </c>
      <c r="D93">
        <v>1.4403277129585601</v>
      </c>
      <c r="E93">
        <v>1.2797264181997701</v>
      </c>
      <c r="F93">
        <v>1.03591675505651</v>
      </c>
      <c r="G93">
        <v>1.09911853992173</v>
      </c>
      <c r="H93">
        <v>1.6664350243224499</v>
      </c>
      <c r="I93">
        <v>1.3428184777440499</v>
      </c>
      <c r="J93">
        <v>1.57766723967668</v>
      </c>
      <c r="K93">
        <v>0.96587542518561897</v>
      </c>
      <c r="L93">
        <v>10753.013342032</v>
      </c>
      <c r="M93">
        <v>250</v>
      </c>
      <c r="O93">
        <v>43.009305390725103</v>
      </c>
      <c r="P93">
        <v>0.437384607527806</v>
      </c>
      <c r="Q93">
        <v>1.30098569867984</v>
      </c>
      <c r="R93">
        <v>0.18731997742161</v>
      </c>
      <c r="S93" t="s">
        <v>575</v>
      </c>
      <c r="T93" t="s">
        <v>940</v>
      </c>
      <c r="U93" t="s">
        <v>940</v>
      </c>
      <c r="V93" t="s">
        <v>940</v>
      </c>
      <c r="W93" t="s">
        <v>1033</v>
      </c>
      <c r="X93">
        <v>2</v>
      </c>
      <c r="Y93" t="s">
        <v>1489</v>
      </c>
      <c r="Z93" t="s">
        <v>1927</v>
      </c>
      <c r="AA93">
        <v>1.2707434790365051</v>
      </c>
      <c r="AB93" t="str">
        <f>HYPERLINK("Melting_Curves/meltCurve_E9PKP4_CSF1.pdf", "Melting_Curves/meltCurve_E9PKP4_CSF1.pdf")</f>
        <v>Melting_Curves/meltCurve_E9PKP4_CSF1.pdf</v>
      </c>
    </row>
    <row r="94" spans="1:28" x14ac:dyDescent="0.25">
      <c r="A94" t="s">
        <v>120</v>
      </c>
      <c r="B94">
        <v>1</v>
      </c>
      <c r="C94">
        <v>1.03427091795288</v>
      </c>
      <c r="D94">
        <v>0.86545491470349301</v>
      </c>
      <c r="E94">
        <v>1.09910641754671</v>
      </c>
      <c r="F94">
        <v>0.88429122664500404</v>
      </c>
      <c r="G94">
        <v>0.81600324939073898</v>
      </c>
      <c r="H94">
        <v>0.80249796913078797</v>
      </c>
      <c r="I94">
        <v>0.74720755483346901</v>
      </c>
      <c r="J94">
        <v>0.76030666125101498</v>
      </c>
      <c r="K94">
        <v>0.70791023558082899</v>
      </c>
      <c r="L94">
        <v>1600.0793226855101</v>
      </c>
      <c r="M94">
        <v>29.262618646080501</v>
      </c>
      <c r="O94">
        <v>54.426524706096401</v>
      </c>
      <c r="P94">
        <v>-3.3625732458949599E-2</v>
      </c>
      <c r="Q94">
        <v>0.74983529738183397</v>
      </c>
      <c r="R94">
        <v>0.76015235798034597</v>
      </c>
      <c r="S94" t="s">
        <v>576</v>
      </c>
      <c r="T94" t="s">
        <v>940</v>
      </c>
      <c r="U94" t="s">
        <v>940</v>
      </c>
      <c r="V94" t="s">
        <v>940</v>
      </c>
      <c r="W94" t="s">
        <v>1034</v>
      </c>
      <c r="X94">
        <v>2</v>
      </c>
      <c r="Y94" t="s">
        <v>1490</v>
      </c>
      <c r="Z94" t="s">
        <v>1928</v>
      </c>
      <c r="AA94">
        <v>0.87398388367809687</v>
      </c>
      <c r="AB94" t="str">
        <f>HYPERLINK("Melting_Curves/meltCurve_E9PL22_HYOU1.pdf", "Melting_Curves/meltCurve_E9PL22_HYOU1.pdf")</f>
        <v>Melting_Curves/meltCurve_E9PL22_HYOU1.pdf</v>
      </c>
    </row>
    <row r="95" spans="1:28" x14ac:dyDescent="0.25">
      <c r="A95" t="s">
        <v>121</v>
      </c>
      <c r="B95">
        <v>1</v>
      </c>
      <c r="C95">
        <v>1.13052497207595</v>
      </c>
      <c r="D95">
        <v>0.98445371446807495</v>
      </c>
      <c r="E95">
        <v>1.22546673049306</v>
      </c>
      <c r="F95">
        <v>0.92245093346098594</v>
      </c>
      <c r="G95">
        <v>0.949451776881169</v>
      </c>
      <c r="H95">
        <v>1.0456586655725</v>
      </c>
      <c r="I95">
        <v>0.95391962433609201</v>
      </c>
      <c r="J95">
        <v>0.92022840730356303</v>
      </c>
      <c r="K95">
        <v>0.83960199685427095</v>
      </c>
      <c r="L95">
        <v>2306.0431513698099</v>
      </c>
      <c r="M95">
        <v>34.015378300102597</v>
      </c>
      <c r="O95">
        <v>67.561107629956197</v>
      </c>
      <c r="P95">
        <v>-2.68973387440044E-2</v>
      </c>
      <c r="Q95">
        <v>0.786307618737486</v>
      </c>
      <c r="R95">
        <v>0.29442674801359298</v>
      </c>
      <c r="S95" t="s">
        <v>577</v>
      </c>
      <c r="T95" t="s">
        <v>940</v>
      </c>
      <c r="U95" t="s">
        <v>940</v>
      </c>
      <c r="V95" t="s">
        <v>940</v>
      </c>
      <c r="W95" t="s">
        <v>1035</v>
      </c>
      <c r="X95">
        <v>2</v>
      </c>
      <c r="Y95" t="s">
        <v>1491</v>
      </c>
      <c r="Z95" t="s">
        <v>1929</v>
      </c>
      <c r="AA95">
        <v>0.98089839310350169</v>
      </c>
      <c r="AB95" t="str">
        <f>HYPERLINK("Melting_Curves/meltCurve_E9PND1_BAI2.pdf", "Melting_Curves/meltCurve_E9PND1_BAI2.pdf")</f>
        <v>Melting_Curves/meltCurve_E9PND1_BAI2.pdf</v>
      </c>
    </row>
    <row r="96" spans="1:28" x14ac:dyDescent="0.25">
      <c r="A96" t="s">
        <v>122</v>
      </c>
      <c r="B96">
        <v>1</v>
      </c>
      <c r="C96">
        <v>1.05772634891497</v>
      </c>
      <c r="D96">
        <v>0.97469350291745904</v>
      </c>
      <c r="E96">
        <v>0.98577329050022899</v>
      </c>
      <c r="F96">
        <v>1.08149216547564</v>
      </c>
      <c r="G96">
        <v>1.0001311217465401</v>
      </c>
      <c r="H96">
        <v>1.01403002687996</v>
      </c>
      <c r="I96">
        <v>1.1153543565200299</v>
      </c>
      <c r="J96">
        <v>0.94984593194781397</v>
      </c>
      <c r="K96">
        <v>0.98446207303481303</v>
      </c>
      <c r="L96">
        <v>10220.6918921532</v>
      </c>
      <c r="M96">
        <v>250</v>
      </c>
      <c r="O96">
        <v>40.880151355588303</v>
      </c>
      <c r="P96">
        <v>2.7775697561844E-2</v>
      </c>
      <c r="Q96">
        <v>1.01816759549832</v>
      </c>
      <c r="R96">
        <v>1.2172316831898899E-2</v>
      </c>
      <c r="S96" t="s">
        <v>578</v>
      </c>
      <c r="T96" t="s">
        <v>940</v>
      </c>
      <c r="U96" t="s">
        <v>940</v>
      </c>
      <c r="V96" t="s">
        <v>940</v>
      </c>
      <c r="W96" t="s">
        <v>1036</v>
      </c>
      <c r="X96">
        <v>2</v>
      </c>
      <c r="Y96" t="s">
        <v>1492</v>
      </c>
      <c r="Z96" t="s">
        <v>1930</v>
      </c>
      <c r="AA96">
        <v>1.0176313227786149</v>
      </c>
      <c r="AB96" t="str">
        <f>HYPERLINK("Melting_Curves/meltCurve_E9PNW4_CD59.pdf", "Melting_Curves/meltCurve_E9PNW4_CD59.pdf")</f>
        <v>Melting_Curves/meltCurve_E9PNW4_CD59.pdf</v>
      </c>
    </row>
    <row r="97" spans="1:28" x14ac:dyDescent="0.25">
      <c r="A97" t="s">
        <v>123</v>
      </c>
      <c r="B97">
        <v>1</v>
      </c>
      <c r="C97">
        <v>1.0753197245450099</v>
      </c>
      <c r="D97">
        <v>0.96200196753566203</v>
      </c>
      <c r="E97">
        <v>1.2371495327102799</v>
      </c>
      <c r="F97">
        <v>1.00664043285785</v>
      </c>
      <c r="G97">
        <v>0.82322921790457404</v>
      </c>
      <c r="H97">
        <v>0.909370388588293</v>
      </c>
      <c r="I97">
        <v>0.84530250860796896</v>
      </c>
      <c r="J97">
        <v>0.85329562223315303</v>
      </c>
      <c r="K97">
        <v>0.78344810624692596</v>
      </c>
      <c r="L97">
        <v>7679.7037886729404</v>
      </c>
      <c r="M97">
        <v>140.27530312238301</v>
      </c>
      <c r="O97">
        <v>54.736244006706201</v>
      </c>
      <c r="P97">
        <v>-0.100689770150668</v>
      </c>
      <c r="Q97">
        <v>0.84284105331526904</v>
      </c>
      <c r="R97">
        <v>0.57651268819633095</v>
      </c>
      <c r="S97" t="s">
        <v>579</v>
      </c>
      <c r="T97" t="s">
        <v>940</v>
      </c>
      <c r="U97" t="s">
        <v>940</v>
      </c>
      <c r="V97" t="s">
        <v>940</v>
      </c>
      <c r="W97" t="s">
        <v>1037</v>
      </c>
      <c r="X97">
        <v>1</v>
      </c>
      <c r="Y97" t="s">
        <v>1493</v>
      </c>
      <c r="Z97" t="s">
        <v>1931</v>
      </c>
      <c r="AA97">
        <v>0.92014507086177744</v>
      </c>
      <c r="AB97" t="str">
        <f>HYPERLINK("Melting_Curves/meltCurve_E9PR54_CTSB.pdf", "Melting_Curves/meltCurve_E9PR54_CTSB.pdf")</f>
        <v>Melting_Curves/meltCurve_E9PR54_CTSB.pdf</v>
      </c>
    </row>
    <row r="98" spans="1:28" x14ac:dyDescent="0.25">
      <c r="A98" t="s">
        <v>124</v>
      </c>
      <c r="B98">
        <v>1</v>
      </c>
      <c r="C98">
        <v>1.0895537255943699</v>
      </c>
      <c r="D98">
        <v>1.0460386505512</v>
      </c>
      <c r="E98">
        <v>1.15744122725462</v>
      </c>
      <c r="F98">
        <v>1.11659914995351</v>
      </c>
      <c r="G98">
        <v>0.99384048346393905</v>
      </c>
      <c r="H98">
        <v>1.03725594368442</v>
      </c>
      <c r="I98">
        <v>0.97600943020321396</v>
      </c>
      <c r="J98">
        <v>0.99973436047283804</v>
      </c>
      <c r="K98">
        <v>0.93367313056182799</v>
      </c>
      <c r="L98">
        <v>7829.3008307067503</v>
      </c>
      <c r="M98">
        <v>109.202609905567</v>
      </c>
      <c r="Q98">
        <v>0</v>
      </c>
      <c r="R98">
        <v>-0.18425409526845299</v>
      </c>
      <c r="S98" t="s">
        <v>580</v>
      </c>
      <c r="T98" t="s">
        <v>940</v>
      </c>
      <c r="U98" t="s">
        <v>940</v>
      </c>
      <c r="V98" t="s">
        <v>940</v>
      </c>
      <c r="W98" t="s">
        <v>1038</v>
      </c>
      <c r="X98">
        <v>1</v>
      </c>
      <c r="Y98" t="s">
        <v>1494</v>
      </c>
      <c r="Z98" t="s">
        <v>1932</v>
      </c>
      <c r="AA98">
        <v>0.99859365998390404</v>
      </c>
      <c r="AB98" t="str">
        <f>HYPERLINK("Melting_Curves/meltCurve_E9PRQ8_EFEMP2.pdf", "Melting_Curves/meltCurve_E9PRQ8_EFEMP2.pdf")</f>
        <v>Melting_Curves/meltCurve_E9PRQ8_EFEMP2.pdf</v>
      </c>
    </row>
    <row r="99" spans="1:28" x14ac:dyDescent="0.25">
      <c r="A99" t="s">
        <v>125</v>
      </c>
      <c r="B99">
        <v>1</v>
      </c>
      <c r="C99">
        <v>1.1297529918056901</v>
      </c>
      <c r="D99">
        <v>0.95336909744738596</v>
      </c>
      <c r="E99">
        <v>1.19047338324589</v>
      </c>
      <c r="F99">
        <v>0.99098036903849596</v>
      </c>
      <c r="G99">
        <v>0.93350232859753601</v>
      </c>
      <c r="H99">
        <v>0.89088015091670103</v>
      </c>
      <c r="I99">
        <v>0.94965513175735405</v>
      </c>
      <c r="J99">
        <v>0.93574249837882495</v>
      </c>
      <c r="K99">
        <v>0.88292165300949099</v>
      </c>
      <c r="L99">
        <v>3875.3576472731602</v>
      </c>
      <c r="M99">
        <v>69.336399999895406</v>
      </c>
      <c r="O99">
        <v>55.845670067413302</v>
      </c>
      <c r="P99">
        <v>-2.6405952323413098E-2</v>
      </c>
      <c r="Q99">
        <v>0.91492735369406497</v>
      </c>
      <c r="R99">
        <v>0.34908807546513199</v>
      </c>
      <c r="S99" t="s">
        <v>581</v>
      </c>
      <c r="T99" t="s">
        <v>940</v>
      </c>
      <c r="U99" t="s">
        <v>940</v>
      </c>
      <c r="V99" t="s">
        <v>940</v>
      </c>
      <c r="W99" t="s">
        <v>1039</v>
      </c>
      <c r="X99">
        <v>2</v>
      </c>
      <c r="Y99" t="s">
        <v>1495</v>
      </c>
      <c r="Z99" t="s">
        <v>1933</v>
      </c>
      <c r="AA99">
        <v>0.96010225212253519</v>
      </c>
      <c r="AB99" t="str">
        <f>HYPERLINK("Melting_Curves/meltCurve_F5GWY7_PTPRD.pdf", "Melting_Curves/meltCurve_F5GWY7_PTPRD.pdf")</f>
        <v>Melting_Curves/meltCurve_F5GWY7_PTPRD.pdf</v>
      </c>
    </row>
    <row r="100" spans="1:28" x14ac:dyDescent="0.25">
      <c r="A100" t="s">
        <v>126</v>
      </c>
      <c r="B100">
        <v>1</v>
      </c>
      <c r="C100">
        <v>1.11295462592949</v>
      </c>
      <c r="D100">
        <v>1.26093884364409</v>
      </c>
      <c r="E100">
        <v>1.2049420810359699</v>
      </c>
      <c r="F100">
        <v>1.11057716627042</v>
      </c>
      <c r="G100">
        <v>1.05713490818959</v>
      </c>
      <c r="H100">
        <v>1.1208963528757101</v>
      </c>
      <c r="I100">
        <v>1.09623653194395</v>
      </c>
      <c r="J100">
        <v>1.14970408214882</v>
      </c>
      <c r="K100">
        <v>0.87966007385300204</v>
      </c>
      <c r="L100">
        <v>10282.4642468356</v>
      </c>
      <c r="M100">
        <v>250</v>
      </c>
      <c r="O100">
        <v>41.127224957991999</v>
      </c>
      <c r="P100">
        <v>0.167678897331934</v>
      </c>
      <c r="Q100">
        <v>1.11033868354781</v>
      </c>
      <c r="R100">
        <v>0.109028237695502</v>
      </c>
      <c r="S100" t="s">
        <v>582</v>
      </c>
      <c r="T100" t="s">
        <v>940</v>
      </c>
      <c r="U100" t="s">
        <v>940</v>
      </c>
      <c r="V100" t="s">
        <v>940</v>
      </c>
      <c r="W100" t="s">
        <v>1040</v>
      </c>
      <c r="X100">
        <v>2</v>
      </c>
      <c r="Y100" t="s">
        <v>1496</v>
      </c>
      <c r="Z100" t="s">
        <v>1934</v>
      </c>
      <c r="AA100">
        <v>1.1061746679200859</v>
      </c>
      <c r="AB100" t="str">
        <f>HYPERLINK("Melting_Curves/meltCurve_F5GXC9_LTBP4.pdf", "Melting_Curves/meltCurve_F5GXC9_LTBP4.pdf")</f>
        <v>Melting_Curves/meltCurve_F5GXC9_LTBP4.pdf</v>
      </c>
    </row>
    <row r="101" spans="1:28" x14ac:dyDescent="0.25">
      <c r="A101" t="s">
        <v>127</v>
      </c>
      <c r="B101">
        <v>1</v>
      </c>
      <c r="C101">
        <v>1.1310088331008801</v>
      </c>
      <c r="D101">
        <v>0.83849372384937204</v>
      </c>
      <c r="E101">
        <v>1.1388811405547801</v>
      </c>
      <c r="F101">
        <v>0.89924066325740004</v>
      </c>
      <c r="G101">
        <v>0.86883620021695296</v>
      </c>
      <c r="H101">
        <v>0.81912288857895599</v>
      </c>
      <c r="I101">
        <v>0.87766930110026298</v>
      </c>
      <c r="J101">
        <v>0.91690686502401997</v>
      </c>
      <c r="K101">
        <v>0.90980939098093905</v>
      </c>
      <c r="L101">
        <v>13166.3113015497</v>
      </c>
      <c r="M101">
        <v>250</v>
      </c>
      <c r="O101">
        <v>52.661872138487503</v>
      </c>
      <c r="P101">
        <v>-0.14423540099648099</v>
      </c>
      <c r="Q101">
        <v>0.87846869365781399</v>
      </c>
      <c r="R101">
        <v>0.411614309694464</v>
      </c>
      <c r="S101" t="s">
        <v>583</v>
      </c>
      <c r="T101" t="s">
        <v>940</v>
      </c>
      <c r="U101" t="s">
        <v>940</v>
      </c>
      <c r="V101" t="s">
        <v>940</v>
      </c>
      <c r="W101" t="s">
        <v>1041</v>
      </c>
      <c r="X101">
        <v>1</v>
      </c>
      <c r="Y101" t="s">
        <v>1497</v>
      </c>
      <c r="Z101" t="s">
        <v>1935</v>
      </c>
      <c r="AA101">
        <v>0.92978738622878077</v>
      </c>
      <c r="AB101" t="str">
        <f>HYPERLINK("Melting_Curves/meltCurve_F5GXH2_LDHA.pdf", "Melting_Curves/meltCurve_F5GXH2_LDHA.pdf")</f>
        <v>Melting_Curves/meltCurve_F5GXH2_LDHA.pdf</v>
      </c>
    </row>
    <row r="102" spans="1:28" x14ac:dyDescent="0.25">
      <c r="A102" t="s">
        <v>128</v>
      </c>
      <c r="B102">
        <v>1</v>
      </c>
      <c r="C102">
        <v>0.97887873383860902</v>
      </c>
      <c r="D102">
        <v>0.86363129736959399</v>
      </c>
      <c r="E102">
        <v>1.12472135532769</v>
      </c>
      <c r="F102">
        <v>0.90548372715113701</v>
      </c>
      <c r="G102">
        <v>0.83526526972804305</v>
      </c>
      <c r="H102">
        <v>0.86647347302719602</v>
      </c>
      <c r="I102">
        <v>0.91083370485956305</v>
      </c>
      <c r="J102">
        <v>0.83481943825234095</v>
      </c>
      <c r="K102">
        <v>0.74765938475256399</v>
      </c>
      <c r="L102">
        <v>322.97011039198202</v>
      </c>
      <c r="M102">
        <v>3.3333430397743999</v>
      </c>
      <c r="Q102">
        <v>0</v>
      </c>
      <c r="R102">
        <v>0.47028372866791301</v>
      </c>
      <c r="S102" t="s">
        <v>584</v>
      </c>
      <c r="T102" t="s">
        <v>940</v>
      </c>
      <c r="U102" t="s">
        <v>940</v>
      </c>
      <c r="V102" t="s">
        <v>940</v>
      </c>
      <c r="W102" t="s">
        <v>1042</v>
      </c>
      <c r="X102">
        <v>1</v>
      </c>
      <c r="Y102" t="s">
        <v>1498</v>
      </c>
      <c r="Z102" t="s">
        <v>1936</v>
      </c>
      <c r="AA102">
        <v>0.91292007485402249</v>
      </c>
      <c r="AB102" t="str">
        <f>HYPERLINK("Melting_Curves/meltCurve_F5GXJ9_ALCAM.pdf", "Melting_Curves/meltCurve_F5GXJ9_ALCAM.pdf")</f>
        <v>Melting_Curves/meltCurve_F5GXJ9_ALCAM.pdf</v>
      </c>
    </row>
    <row r="103" spans="1:28" x14ac:dyDescent="0.25">
      <c r="A103" t="s">
        <v>129</v>
      </c>
      <c r="B103">
        <v>1</v>
      </c>
      <c r="C103">
        <v>1.0813916627040701</v>
      </c>
      <c r="D103">
        <v>1.0014133248798001</v>
      </c>
      <c r="E103">
        <v>1.20194695408675</v>
      </c>
      <c r="F103">
        <v>1.0706134094151201</v>
      </c>
      <c r="G103">
        <v>0.95498494214614005</v>
      </c>
      <c r="H103">
        <v>0.97012204786812495</v>
      </c>
      <c r="I103">
        <v>1.03547841707613</v>
      </c>
      <c r="J103">
        <v>1.0203281027104101</v>
      </c>
      <c r="K103">
        <v>0.89763301104242599</v>
      </c>
      <c r="L103">
        <v>15000</v>
      </c>
      <c r="M103">
        <v>212.114498562785</v>
      </c>
      <c r="Q103">
        <v>0</v>
      </c>
      <c r="R103">
        <v>8.0769309719935206E-2</v>
      </c>
      <c r="S103" t="s">
        <v>585</v>
      </c>
      <c r="T103" t="s">
        <v>940</v>
      </c>
      <c r="U103" t="s">
        <v>940</v>
      </c>
      <c r="V103" t="s">
        <v>940</v>
      </c>
      <c r="W103" t="s">
        <v>1043</v>
      </c>
      <c r="X103">
        <v>1</v>
      </c>
      <c r="Y103" t="s">
        <v>1499</v>
      </c>
      <c r="Z103" t="s">
        <v>1937</v>
      </c>
      <c r="AA103">
        <v>0.99883520450307872</v>
      </c>
      <c r="AB103" t="str">
        <f>HYPERLINK("Melting_Curves/meltCurve_F5GXV3_FOLR2.pdf", "Melting_Curves/meltCurve_F5GXV3_FOLR2.pdf")</f>
        <v>Melting_Curves/meltCurve_F5GXV3_FOLR2.pdf</v>
      </c>
    </row>
    <row r="104" spans="1:28" x14ac:dyDescent="0.25">
      <c r="A104" t="s">
        <v>130</v>
      </c>
      <c r="B104">
        <v>1</v>
      </c>
      <c r="C104">
        <v>1.12362163033219</v>
      </c>
      <c r="D104">
        <v>0.95660581505099096</v>
      </c>
      <c r="E104">
        <v>1.2213448744216</v>
      </c>
      <c r="F104">
        <v>1.0279242155666599</v>
      </c>
      <c r="G104">
        <v>0.97647275489767305</v>
      </c>
      <c r="H104">
        <v>0.97308869909528295</v>
      </c>
      <c r="I104">
        <v>1.0215244365662199</v>
      </c>
      <c r="J104">
        <v>0.94539469140634003</v>
      </c>
      <c r="K104">
        <v>0.94346094523354596</v>
      </c>
      <c r="L104">
        <v>15000</v>
      </c>
      <c r="M104">
        <v>226.95215235786401</v>
      </c>
      <c r="O104">
        <v>66.088103733459704</v>
      </c>
      <c r="P104">
        <v>-4.8779018186422302E-2</v>
      </c>
      <c r="Q104">
        <v>0.94318251985758295</v>
      </c>
      <c r="R104">
        <v>3.63142204151067E-2</v>
      </c>
      <c r="S104" t="s">
        <v>586</v>
      </c>
      <c r="T104" t="s">
        <v>940</v>
      </c>
      <c r="U104" t="s">
        <v>940</v>
      </c>
      <c r="V104" t="s">
        <v>940</v>
      </c>
      <c r="W104" t="s">
        <v>1044</v>
      </c>
      <c r="X104">
        <v>4</v>
      </c>
      <c r="Y104" t="s">
        <v>1500</v>
      </c>
      <c r="Z104" t="s">
        <v>1938</v>
      </c>
      <c r="AA104">
        <v>0.99260889439686795</v>
      </c>
      <c r="AB104" t="str">
        <f>HYPERLINK("Melting_Curves/meltCurve_F5GY03_SPARC.pdf", "Melting_Curves/meltCurve_F5GY03_SPARC.pdf")</f>
        <v>Melting_Curves/meltCurve_F5GY03_SPARC.pdf</v>
      </c>
    </row>
    <row r="105" spans="1:28" x14ac:dyDescent="0.25">
      <c r="A105" t="s">
        <v>131</v>
      </c>
      <c r="B105">
        <v>1</v>
      </c>
      <c r="C105">
        <v>1.0413811756220701</v>
      </c>
      <c r="D105">
        <v>0.89812477461233298</v>
      </c>
      <c r="E105">
        <v>1.1903173458348399</v>
      </c>
      <c r="F105">
        <v>0.93788315903353803</v>
      </c>
      <c r="G105">
        <v>0.88975838442120403</v>
      </c>
      <c r="H105">
        <v>0.89353588171655296</v>
      </c>
      <c r="I105">
        <v>1.00207356653444</v>
      </c>
      <c r="J105">
        <v>0.89701586729174199</v>
      </c>
      <c r="K105">
        <v>0.82836278398845997</v>
      </c>
      <c r="L105">
        <v>524.54049845230998</v>
      </c>
      <c r="M105">
        <v>5.7612987970623903</v>
      </c>
      <c r="Q105">
        <v>0</v>
      </c>
      <c r="R105">
        <v>0.28994144167105401</v>
      </c>
      <c r="S105" t="s">
        <v>587</v>
      </c>
      <c r="T105" t="s">
        <v>940</v>
      </c>
      <c r="U105" t="s">
        <v>940</v>
      </c>
      <c r="V105" t="s">
        <v>940</v>
      </c>
      <c r="W105" t="s">
        <v>1045</v>
      </c>
      <c r="X105">
        <v>2</v>
      </c>
      <c r="Y105" t="s">
        <v>1501</v>
      </c>
      <c r="Z105" t="s">
        <v>1939</v>
      </c>
      <c r="AA105">
        <v>0.95958824699884082</v>
      </c>
      <c r="AB105" t="str">
        <f>HYPERLINK("Melting_Curves/meltCurve_F5GY80_C8B.pdf", "Melting_Curves/meltCurve_F5GY80_C8B.pdf")</f>
        <v>Melting_Curves/meltCurve_F5GY80_C8B.pdf</v>
      </c>
    </row>
    <row r="106" spans="1:28" x14ac:dyDescent="0.25">
      <c r="A106" t="s">
        <v>132</v>
      </c>
      <c r="B106">
        <v>1</v>
      </c>
      <c r="C106">
        <v>1.0378419597750499</v>
      </c>
      <c r="D106">
        <v>0.99942808121246796</v>
      </c>
      <c r="E106">
        <v>1.1889238394814601</v>
      </c>
      <c r="F106">
        <v>1.0103898579735</v>
      </c>
      <c r="G106">
        <v>0.858078352873892</v>
      </c>
      <c r="H106">
        <v>0.942074158802783</v>
      </c>
      <c r="I106">
        <v>0.90037174721189595</v>
      </c>
      <c r="J106">
        <v>0.94358021160995098</v>
      </c>
      <c r="K106">
        <v>0.79993327614145504</v>
      </c>
      <c r="L106">
        <v>637.90114143162202</v>
      </c>
      <c r="M106">
        <v>7.5497328260881202</v>
      </c>
      <c r="Q106">
        <v>0</v>
      </c>
      <c r="R106">
        <v>0.43394172540885501</v>
      </c>
      <c r="S106" t="s">
        <v>588</v>
      </c>
      <c r="T106" t="s">
        <v>940</v>
      </c>
      <c r="U106" t="s">
        <v>940</v>
      </c>
      <c r="V106" t="s">
        <v>940</v>
      </c>
      <c r="W106" t="s">
        <v>1046</v>
      </c>
      <c r="X106">
        <v>8</v>
      </c>
      <c r="Y106" t="s">
        <v>1502</v>
      </c>
      <c r="Z106" t="s">
        <v>1940</v>
      </c>
      <c r="AA106">
        <v>0.95985376396884825</v>
      </c>
      <c r="AB106" t="str">
        <f>HYPERLINK("Melting_Curves/meltCurve_F5GZ08_APLP1.pdf", "Melting_Curves/meltCurve_F5GZ08_APLP1.pdf")</f>
        <v>Melting_Curves/meltCurve_F5GZ08_APLP1.pdf</v>
      </c>
    </row>
    <row r="107" spans="1:28" x14ac:dyDescent="0.25">
      <c r="A107" t="s">
        <v>133</v>
      </c>
      <c r="B107">
        <v>1</v>
      </c>
      <c r="C107">
        <v>1.1482986287455601</v>
      </c>
      <c r="D107">
        <v>1.00585068562722</v>
      </c>
      <c r="E107">
        <v>1.0829659725749099</v>
      </c>
      <c r="F107">
        <v>1.1166277298120899</v>
      </c>
      <c r="G107">
        <v>1.02986287455561</v>
      </c>
      <c r="H107">
        <v>1.0786389029964401</v>
      </c>
      <c r="I107">
        <v>1.1214626714068101</v>
      </c>
      <c r="J107">
        <v>1.0630167597765401</v>
      </c>
      <c r="K107">
        <v>0.95455561198577998</v>
      </c>
      <c r="L107">
        <v>10228.5371575504</v>
      </c>
      <c r="M107">
        <v>250</v>
      </c>
      <c r="O107">
        <v>40.9115364404622</v>
      </c>
      <c r="P107">
        <v>0.102062875983333</v>
      </c>
      <c r="Q107">
        <v>1.06680877519405</v>
      </c>
      <c r="R107">
        <v>0.117372799145445</v>
      </c>
      <c r="S107" t="s">
        <v>589</v>
      </c>
      <c r="T107" t="s">
        <v>940</v>
      </c>
      <c r="U107" t="s">
        <v>940</v>
      </c>
      <c r="V107" t="s">
        <v>940</v>
      </c>
      <c r="W107" t="s">
        <v>1047</v>
      </c>
      <c r="X107">
        <v>1</v>
      </c>
      <c r="Y107" t="s">
        <v>1503</v>
      </c>
      <c r="Z107" t="s">
        <v>1941</v>
      </c>
      <c r="AA107">
        <v>1.0647670671500471</v>
      </c>
      <c r="AB107" t="str">
        <f>HYPERLINK("Melting_Curves/meltCurve_F5GZ53_TIAM1.pdf", "Melting_Curves/meltCurve_F5GZ53_TIAM1.pdf")</f>
        <v>Melting_Curves/meltCurve_F5GZ53_TIAM1.pdf</v>
      </c>
    </row>
    <row r="108" spans="1:28" x14ac:dyDescent="0.25">
      <c r="A108" t="s">
        <v>134</v>
      </c>
      <c r="B108">
        <v>1</v>
      </c>
      <c r="C108">
        <v>1.1421371908539399</v>
      </c>
      <c r="D108">
        <v>0.99020065328978102</v>
      </c>
      <c r="E108">
        <v>1.2419038730751299</v>
      </c>
      <c r="F108">
        <v>1.0010265982267801</v>
      </c>
      <c r="G108">
        <v>0.95062995800280004</v>
      </c>
      <c r="H108">
        <v>0.91262715818945395</v>
      </c>
      <c r="I108">
        <v>0.91723751749883298</v>
      </c>
      <c r="J108">
        <v>0.90272515165655598</v>
      </c>
      <c r="K108">
        <v>0.827727484834344</v>
      </c>
      <c r="L108">
        <v>1144.0593551301399</v>
      </c>
      <c r="M108">
        <v>18.196603188275699</v>
      </c>
      <c r="O108">
        <v>62.127574967277504</v>
      </c>
      <c r="P108">
        <v>-1.24404257965996E-2</v>
      </c>
      <c r="Q108">
        <v>0.83010964235531504</v>
      </c>
      <c r="R108">
        <v>0.37991491095538898</v>
      </c>
      <c r="S108" t="s">
        <v>590</v>
      </c>
      <c r="T108" t="s">
        <v>940</v>
      </c>
      <c r="U108" t="s">
        <v>940</v>
      </c>
      <c r="V108" t="s">
        <v>940</v>
      </c>
      <c r="W108" t="s">
        <v>1048</v>
      </c>
      <c r="X108">
        <v>2</v>
      </c>
      <c r="Y108" t="s">
        <v>1504</v>
      </c>
      <c r="Z108" t="s">
        <v>1942</v>
      </c>
      <c r="AA108">
        <v>0.95924141045270894</v>
      </c>
      <c r="AB108" t="str">
        <f>HYPERLINK("Melting_Curves/meltCurve_F5GZK1_EXTL2.pdf", "Melting_Curves/meltCurve_F5GZK1_EXTL2.pdf")</f>
        <v>Melting_Curves/meltCurve_F5GZK1_EXTL2.pdf</v>
      </c>
    </row>
    <row r="109" spans="1:28" x14ac:dyDescent="0.25">
      <c r="A109" t="s">
        <v>135</v>
      </c>
      <c r="B109">
        <v>1</v>
      </c>
      <c r="C109">
        <v>1.1652218782249699</v>
      </c>
      <c r="D109">
        <v>1.2437048503612</v>
      </c>
      <c r="E109">
        <v>1.2165634674922601</v>
      </c>
      <c r="F109">
        <v>1.01754385964912</v>
      </c>
      <c r="G109">
        <v>1.0618679050567601</v>
      </c>
      <c r="H109">
        <v>1.08854489164087</v>
      </c>
      <c r="I109">
        <v>1.1346749226006201</v>
      </c>
      <c r="J109">
        <v>0.99391124871001002</v>
      </c>
      <c r="K109">
        <v>1.1313209494323999</v>
      </c>
      <c r="L109">
        <v>10243.481909506099</v>
      </c>
      <c r="M109">
        <v>250</v>
      </c>
      <c r="O109">
        <v>40.9713064315659</v>
      </c>
      <c r="P109">
        <v>0.17853862006775101</v>
      </c>
      <c r="Q109">
        <v>1.11703936562914</v>
      </c>
      <c r="R109">
        <v>0.17604162353094699</v>
      </c>
      <c r="S109" t="s">
        <v>591</v>
      </c>
      <c r="T109" t="s">
        <v>940</v>
      </c>
      <c r="U109" t="s">
        <v>940</v>
      </c>
      <c r="V109" t="s">
        <v>940</v>
      </c>
      <c r="W109" t="s">
        <v>1049</v>
      </c>
      <c r="X109">
        <v>1</v>
      </c>
      <c r="Y109" t="s">
        <v>1505</v>
      </c>
      <c r="Z109" t="s">
        <v>1943</v>
      </c>
      <c r="AA109">
        <v>1.113229981420226</v>
      </c>
      <c r="AB109" t="str">
        <f>HYPERLINK("Melting_Curves/meltCurve_F5GZZ9_CD163.pdf", "Melting_Curves/meltCurve_F5GZZ9_CD163.pdf")</f>
        <v>Melting_Curves/meltCurve_F5GZZ9_CD163.pdf</v>
      </c>
    </row>
    <row r="110" spans="1:28" x14ac:dyDescent="0.25">
      <c r="A110" t="s">
        <v>136</v>
      </c>
      <c r="B110">
        <v>1</v>
      </c>
      <c r="C110">
        <v>1.1243907497666701</v>
      </c>
      <c r="D110">
        <v>0.87462407964326405</v>
      </c>
      <c r="E110">
        <v>1.13940163849424</v>
      </c>
      <c r="F110">
        <v>0.9456341387535</v>
      </c>
      <c r="G110">
        <v>0.82533962459815402</v>
      </c>
      <c r="H110">
        <v>0.93238618687130603</v>
      </c>
      <c r="I110">
        <v>1.0918541947526701</v>
      </c>
      <c r="J110">
        <v>0.98141138649797799</v>
      </c>
      <c r="K110">
        <v>1.0332365446437799</v>
      </c>
      <c r="L110">
        <v>1758.13041378768</v>
      </c>
      <c r="M110">
        <v>22.363777773434201</v>
      </c>
      <c r="Q110">
        <v>1.5</v>
      </c>
      <c r="R110">
        <v>7.5971289498982797E-3</v>
      </c>
      <c r="S110" t="s">
        <v>592</v>
      </c>
      <c r="T110" t="s">
        <v>940</v>
      </c>
      <c r="U110" t="s">
        <v>940</v>
      </c>
      <c r="V110" t="s">
        <v>940</v>
      </c>
      <c r="W110" t="s">
        <v>1050</v>
      </c>
      <c r="X110">
        <v>1</v>
      </c>
      <c r="Y110" t="s">
        <v>1506</v>
      </c>
      <c r="Z110" t="s">
        <v>1944</v>
      </c>
      <c r="AA110">
        <v>1.00266380472673</v>
      </c>
      <c r="AB110" t="str">
        <f>HYPERLINK("Melting_Curves/meltCurve_F5H0C8_ENO2.pdf", "Melting_Curves/meltCurve_F5H0C8_ENO2.pdf")</f>
        <v>Melting_Curves/meltCurve_F5H0C8_ENO2.pdf</v>
      </c>
    </row>
    <row r="111" spans="1:28" x14ac:dyDescent="0.25">
      <c r="A111" t="s">
        <v>137</v>
      </c>
      <c r="B111">
        <v>1</v>
      </c>
      <c r="C111">
        <v>1.15086688082382</v>
      </c>
      <c r="D111">
        <v>1.0134645615474001</v>
      </c>
      <c r="E111">
        <v>1.1543981956120599</v>
      </c>
      <c r="F111">
        <v>1.10988084660424</v>
      </c>
      <c r="G111">
        <v>1.0039072289431099</v>
      </c>
      <c r="H111">
        <v>1.15872690406215</v>
      </c>
      <c r="I111">
        <v>0.980315767890096</v>
      </c>
      <c r="J111">
        <v>0.98630761169206904</v>
      </c>
      <c r="K111">
        <v>0.75074613264073997</v>
      </c>
      <c r="L111">
        <v>4856.0840552095597</v>
      </c>
      <c r="M111">
        <v>68.269859973001601</v>
      </c>
      <c r="Q111">
        <v>0</v>
      </c>
      <c r="R111">
        <v>0.384759678873135</v>
      </c>
      <c r="S111" t="s">
        <v>593</v>
      </c>
      <c r="T111" t="s">
        <v>940</v>
      </c>
      <c r="U111" t="s">
        <v>940</v>
      </c>
      <c r="V111" t="s">
        <v>940</v>
      </c>
      <c r="W111" t="s">
        <v>1051</v>
      </c>
      <c r="X111">
        <v>1</v>
      </c>
      <c r="Y111" t="s">
        <v>1507</v>
      </c>
      <c r="Z111" t="s">
        <v>1945</v>
      </c>
      <c r="AA111">
        <v>0.99064462620023475</v>
      </c>
      <c r="AB111" t="str">
        <f>HYPERLINK("Melting_Curves/meltCurve_F5H0N9_PIANP.pdf", "Melting_Curves/meltCurve_F5H0N9_PIANP.pdf")</f>
        <v>Melting_Curves/meltCurve_F5H0N9_PIANP.pdf</v>
      </c>
    </row>
    <row r="112" spans="1:28" x14ac:dyDescent="0.25">
      <c r="A112" t="s">
        <v>138</v>
      </c>
      <c r="B112">
        <v>1</v>
      </c>
      <c r="C112">
        <v>1.12985943051336</v>
      </c>
      <c r="D112">
        <v>1.03939035065136</v>
      </c>
      <c r="E112">
        <v>1.1539055661397499</v>
      </c>
      <c r="F112">
        <v>1.0010298130889199</v>
      </c>
      <c r="G112">
        <v>0.91086967715359701</v>
      </c>
      <c r="H112">
        <v>0.964008032542094</v>
      </c>
      <c r="I112">
        <v>1.00298645795788</v>
      </c>
      <c r="J112">
        <v>0.94366922403583797</v>
      </c>
      <c r="K112">
        <v>0.85078008341486</v>
      </c>
      <c r="L112">
        <v>1639.12767983046</v>
      </c>
      <c r="M112">
        <v>21.661820796627399</v>
      </c>
      <c r="Q112">
        <v>0</v>
      </c>
      <c r="R112">
        <v>0.33166758473130198</v>
      </c>
      <c r="S112" t="s">
        <v>594</v>
      </c>
      <c r="T112" t="s">
        <v>940</v>
      </c>
      <c r="U112" t="s">
        <v>940</v>
      </c>
      <c r="V112" t="s">
        <v>940</v>
      </c>
      <c r="W112" t="s">
        <v>1052</v>
      </c>
      <c r="X112">
        <v>3</v>
      </c>
      <c r="Y112" t="s">
        <v>1508</v>
      </c>
      <c r="Z112" t="s">
        <v>1946</v>
      </c>
      <c r="AA112">
        <v>0.98535242029137771</v>
      </c>
      <c r="AB112" t="str">
        <f>HYPERLINK("Melting_Curves/meltCurve_F5H107_CNTNAP4.pdf", "Melting_Curves/meltCurve_F5H107_CNTNAP4.pdf")</f>
        <v>Melting_Curves/meltCurve_F5H107_CNTNAP4.pdf</v>
      </c>
    </row>
    <row r="113" spans="1:28" x14ac:dyDescent="0.25">
      <c r="A113" t="s">
        <v>139</v>
      </c>
      <c r="B113">
        <v>1</v>
      </c>
      <c r="C113">
        <v>1.0674587341697299</v>
      </c>
      <c r="D113">
        <v>0.86078231443306596</v>
      </c>
      <c r="E113">
        <v>1.18929822228133</v>
      </c>
      <c r="F113">
        <v>0.93729958180018003</v>
      </c>
      <c r="G113">
        <v>0.94943180978557995</v>
      </c>
      <c r="H113">
        <v>0.950481003679567</v>
      </c>
      <c r="I113">
        <v>0.95927354405875498</v>
      </c>
      <c r="J113">
        <v>0.87485037903976604</v>
      </c>
      <c r="K113">
        <v>0.893647204858802</v>
      </c>
      <c r="L113">
        <v>894.54571884198504</v>
      </c>
      <c r="M113">
        <v>13.9606461108894</v>
      </c>
      <c r="O113">
        <v>62.804460925046598</v>
      </c>
      <c r="P113">
        <v>-8.2883386117386399E-3</v>
      </c>
      <c r="Q113">
        <v>0.850873663801201</v>
      </c>
      <c r="R113">
        <v>0.23774215887038699</v>
      </c>
      <c r="S113" t="s">
        <v>595</v>
      </c>
      <c r="T113" t="s">
        <v>940</v>
      </c>
      <c r="U113" t="s">
        <v>940</v>
      </c>
      <c r="V113" t="s">
        <v>940</v>
      </c>
      <c r="W113" t="s">
        <v>1053</v>
      </c>
      <c r="X113">
        <v>1</v>
      </c>
      <c r="Y113" t="s">
        <v>1509</v>
      </c>
      <c r="Z113" t="s">
        <v>1947</v>
      </c>
      <c r="AA113">
        <v>0.96742767771462979</v>
      </c>
      <c r="AB113" t="str">
        <f>HYPERLINK("Melting_Curves/meltCurve_F5H1S8_MLEC.pdf", "Melting_Curves/meltCurve_F5H1S8_MLEC.pdf")</f>
        <v>Melting_Curves/meltCurve_F5H1S8_MLEC.pdf</v>
      </c>
    </row>
    <row r="114" spans="1:28" x14ac:dyDescent="0.25">
      <c r="A114" t="s">
        <v>140</v>
      </c>
      <c r="B114">
        <v>1</v>
      </c>
      <c r="C114">
        <v>1.1245584194687901</v>
      </c>
      <c r="D114">
        <v>1.0737275938767501</v>
      </c>
      <c r="E114">
        <v>1.18664137118932</v>
      </c>
      <c r="F114">
        <v>1.05573727593877</v>
      </c>
      <c r="G114">
        <v>0.94517859479262101</v>
      </c>
      <c r="H114">
        <v>0.98279471411749297</v>
      </c>
      <c r="I114">
        <v>0.96558942823498595</v>
      </c>
      <c r="J114">
        <v>0.97075755593353397</v>
      </c>
      <c r="K114">
        <v>0.91063718435169405</v>
      </c>
      <c r="L114">
        <v>1012.4645925141</v>
      </c>
      <c r="M114">
        <v>12.0839052747547</v>
      </c>
      <c r="Q114">
        <v>0</v>
      </c>
      <c r="R114">
        <v>7.9091096402880104E-2</v>
      </c>
      <c r="S114" t="s">
        <v>596</v>
      </c>
      <c r="T114" t="s">
        <v>940</v>
      </c>
      <c r="U114" t="s">
        <v>940</v>
      </c>
      <c r="V114" t="s">
        <v>940</v>
      </c>
      <c r="W114" t="s">
        <v>1054</v>
      </c>
      <c r="X114">
        <v>3</v>
      </c>
      <c r="Y114" t="s">
        <v>1510</v>
      </c>
      <c r="Z114" t="s">
        <v>1948</v>
      </c>
      <c r="AA114">
        <v>0.98740289128212766</v>
      </c>
      <c r="AB114" t="str">
        <f>HYPERLINK("Melting_Curves/meltCurve_F5H3L5_PCDH1.pdf", "Melting_Curves/meltCurve_F5H3L5_PCDH1.pdf")</f>
        <v>Melting_Curves/meltCurve_F5H3L5_PCDH1.pdf</v>
      </c>
    </row>
    <row r="115" spans="1:28" x14ac:dyDescent="0.25">
      <c r="A115" t="s">
        <v>141</v>
      </c>
      <c r="B115">
        <v>1</v>
      </c>
      <c r="C115">
        <v>1.2084543514014801</v>
      </c>
      <c r="D115">
        <v>1.07997690450362</v>
      </c>
      <c r="E115">
        <v>1.24559960807643</v>
      </c>
      <c r="F115">
        <v>1.25663995520873</v>
      </c>
      <c r="G115">
        <v>1.0257199846030001</v>
      </c>
      <c r="H115">
        <v>1.0232179724953601</v>
      </c>
      <c r="I115">
        <v>1.04095951289499</v>
      </c>
      <c r="J115">
        <v>1.04647093816706</v>
      </c>
      <c r="K115">
        <v>0.95356405500927299</v>
      </c>
      <c r="L115">
        <v>15000</v>
      </c>
      <c r="M115">
        <v>211.26350293614701</v>
      </c>
      <c r="Q115">
        <v>0</v>
      </c>
      <c r="R115">
        <v>-0.71337768762561304</v>
      </c>
      <c r="S115" t="s">
        <v>597</v>
      </c>
      <c r="T115" t="s">
        <v>940</v>
      </c>
      <c r="U115" t="s">
        <v>940</v>
      </c>
      <c r="V115" t="s">
        <v>940</v>
      </c>
      <c r="W115" t="s">
        <v>1055</v>
      </c>
      <c r="X115">
        <v>1</v>
      </c>
      <c r="Y115" t="s">
        <v>1511</v>
      </c>
      <c r="Z115" t="s">
        <v>1949</v>
      </c>
      <c r="AA115">
        <v>0.99948710958386044</v>
      </c>
      <c r="AB115" t="str">
        <f>HYPERLINK("Melting_Curves/meltCurve_F5H3S3_GYS1.pdf", "Melting_Curves/meltCurve_F5H3S3_GYS1.pdf")</f>
        <v>Melting_Curves/meltCurve_F5H3S3_GYS1.pdf</v>
      </c>
    </row>
    <row r="116" spans="1:28" x14ac:dyDescent="0.25">
      <c r="A116" t="s">
        <v>142</v>
      </c>
      <c r="B116">
        <v>1</v>
      </c>
      <c r="C116">
        <v>1.1670853809482999</v>
      </c>
      <c r="D116">
        <v>0.88592997463204204</v>
      </c>
      <c r="E116">
        <v>1.1566318214683999</v>
      </c>
      <c r="F116">
        <v>0.88129756492113898</v>
      </c>
      <c r="G116">
        <v>0.85317222024779704</v>
      </c>
      <c r="H116">
        <v>0.77659039939214902</v>
      </c>
      <c r="I116">
        <v>0.94270763122097101</v>
      </c>
      <c r="J116">
        <v>0.84747362100025703</v>
      </c>
      <c r="K116">
        <v>0.90562384342945401</v>
      </c>
      <c r="L116">
        <v>13144.4092603436</v>
      </c>
      <c r="M116">
        <v>250</v>
      </c>
      <c r="O116">
        <v>52.574273346143599</v>
      </c>
      <c r="P116">
        <v>-0.16035300059910601</v>
      </c>
      <c r="Q116">
        <v>0.86511292276423102</v>
      </c>
      <c r="R116">
        <v>0.46588957889870802</v>
      </c>
      <c r="S116" t="s">
        <v>598</v>
      </c>
      <c r="T116" t="s">
        <v>940</v>
      </c>
      <c r="U116" t="s">
        <v>940</v>
      </c>
      <c r="V116" t="s">
        <v>940</v>
      </c>
      <c r="W116" t="s">
        <v>1056</v>
      </c>
      <c r="X116">
        <v>3</v>
      </c>
      <c r="Y116" t="s">
        <v>1512</v>
      </c>
      <c r="Z116" t="s">
        <v>1950</v>
      </c>
      <c r="AA116">
        <v>0.92167739249214786</v>
      </c>
      <c r="AB116" t="str">
        <f>HYPERLINK("Melting_Curves/meltCurve_F5H4W9_PON1.pdf", "Melting_Curves/meltCurve_F5H4W9_PON1.pdf")</f>
        <v>Melting_Curves/meltCurve_F5H4W9_PON1.pdf</v>
      </c>
    </row>
    <row r="117" spans="1:28" x14ac:dyDescent="0.25">
      <c r="A117" t="s">
        <v>143</v>
      </c>
      <c r="B117">
        <v>1</v>
      </c>
      <c r="C117">
        <v>0.96968137523267295</v>
      </c>
      <c r="D117">
        <v>0.93518011606262996</v>
      </c>
      <c r="E117">
        <v>0.71434358918208696</v>
      </c>
      <c r="F117">
        <v>1.0071389466768901</v>
      </c>
      <c r="G117">
        <v>0.40762071608452899</v>
      </c>
      <c r="H117">
        <v>1.3543195007116999</v>
      </c>
      <c r="I117">
        <v>0.79863133691010602</v>
      </c>
      <c r="J117">
        <v>0.59471148582065003</v>
      </c>
      <c r="K117">
        <v>1.00246359356181</v>
      </c>
      <c r="L117">
        <v>11517.7244835192</v>
      </c>
      <c r="M117">
        <v>250</v>
      </c>
      <c r="O117">
        <v>46.067962259553397</v>
      </c>
      <c r="P117">
        <v>-0.21722005172169301</v>
      </c>
      <c r="Q117">
        <v>0.83988988132967402</v>
      </c>
      <c r="R117">
        <v>5.7731308577988402E-2</v>
      </c>
      <c r="S117" t="s">
        <v>599</v>
      </c>
      <c r="T117" t="s">
        <v>940</v>
      </c>
      <c r="U117" t="s">
        <v>940</v>
      </c>
      <c r="V117" t="s">
        <v>940</v>
      </c>
      <c r="W117" t="s">
        <v>1057</v>
      </c>
      <c r="X117">
        <v>4</v>
      </c>
      <c r="Y117" t="s">
        <v>1513</v>
      </c>
      <c r="Z117" t="s">
        <v>1951</v>
      </c>
      <c r="AA117">
        <v>0.87230323311524638</v>
      </c>
      <c r="AB117" t="str">
        <f>HYPERLINK("Melting_Curves/meltCurve_F5H6I0_B2M.pdf", "Melting_Curves/meltCurve_F5H6I0_B2M.pdf")</f>
        <v>Melting_Curves/meltCurve_F5H6I0_B2M.pdf</v>
      </c>
    </row>
    <row r="118" spans="1:28" x14ac:dyDescent="0.25">
      <c r="A118" t="s">
        <v>144</v>
      </c>
      <c r="B118">
        <v>1</v>
      </c>
      <c r="C118">
        <v>1.13022274582865</v>
      </c>
      <c r="D118">
        <v>0.95101235650291804</v>
      </c>
      <c r="E118">
        <v>1.26999369845749</v>
      </c>
      <c r="F118">
        <v>0.92617605961807203</v>
      </c>
      <c r="G118">
        <v>0.86890051782240596</v>
      </c>
      <c r="H118">
        <v>0.88946272500616497</v>
      </c>
      <c r="I118">
        <v>0.822570481383052</v>
      </c>
      <c r="J118">
        <v>0.85221512918162101</v>
      </c>
      <c r="K118">
        <v>0.754280939203814</v>
      </c>
      <c r="L118">
        <v>13259.7240513213</v>
      </c>
      <c r="M118">
        <v>250</v>
      </c>
      <c r="O118">
        <v>53.035503074259097</v>
      </c>
      <c r="P118">
        <v>-0.191515646619276</v>
      </c>
      <c r="Q118">
        <v>0.83748594463313297</v>
      </c>
      <c r="R118">
        <v>0.51309921855340102</v>
      </c>
      <c r="S118" t="s">
        <v>600</v>
      </c>
      <c r="T118" t="s">
        <v>940</v>
      </c>
      <c r="U118" t="s">
        <v>940</v>
      </c>
      <c r="V118" t="s">
        <v>940</v>
      </c>
      <c r="W118" t="s">
        <v>1058</v>
      </c>
      <c r="X118">
        <v>1</v>
      </c>
      <c r="Y118" t="s">
        <v>1514</v>
      </c>
      <c r="Z118" t="s">
        <v>1952</v>
      </c>
      <c r="AA118">
        <v>0.9081345351651321</v>
      </c>
      <c r="AB118" t="str">
        <f>HYPERLINK("Melting_Curves/meltCurve_F5H6L8_MST1.pdf", "Melting_Curves/meltCurve_F5H6L8_MST1.pdf")</f>
        <v>Melting_Curves/meltCurve_F5H6L8_MST1.pdf</v>
      </c>
    </row>
    <row r="119" spans="1:28" x14ac:dyDescent="0.25">
      <c r="A119" t="s">
        <v>145</v>
      </c>
      <c r="B119">
        <v>1</v>
      </c>
      <c r="C119">
        <v>1.1067503568919801</v>
      </c>
      <c r="D119">
        <v>1.00253789852938</v>
      </c>
      <c r="E119">
        <v>1.1392445219913401</v>
      </c>
      <c r="F119">
        <v>0.97371462237429496</v>
      </c>
      <c r="G119">
        <v>0.931136842582312</v>
      </c>
      <c r="H119">
        <v>0.92789648999569496</v>
      </c>
      <c r="I119">
        <v>1.0334005574312799</v>
      </c>
      <c r="J119">
        <v>0.959076386213773</v>
      </c>
      <c r="K119">
        <v>0.94146971516621003</v>
      </c>
      <c r="L119">
        <v>13220.6884984998</v>
      </c>
      <c r="M119">
        <v>250</v>
      </c>
      <c r="O119">
        <v>52.879370094513597</v>
      </c>
      <c r="P119">
        <v>-4.8936890485687903E-2</v>
      </c>
      <c r="Q119">
        <v>0.95859596914886103</v>
      </c>
      <c r="R119">
        <v>0.19403514485196999</v>
      </c>
      <c r="S119" t="s">
        <v>601</v>
      </c>
      <c r="T119" t="s">
        <v>940</v>
      </c>
      <c r="U119" t="s">
        <v>940</v>
      </c>
      <c r="V119" t="s">
        <v>940</v>
      </c>
      <c r="W119" t="s">
        <v>1059</v>
      </c>
      <c r="X119">
        <v>3</v>
      </c>
      <c r="Y119" t="s">
        <v>1515</v>
      </c>
      <c r="Z119" t="s">
        <v>1953</v>
      </c>
      <c r="AA119">
        <v>0.97637974325164689</v>
      </c>
      <c r="AB119" t="str">
        <f>HYPERLINK("Melting_Curves/meltCurve_F5H7E1_ITIH1.pdf", "Melting_Curves/meltCurve_F5H7E1_ITIH1.pdf")</f>
        <v>Melting_Curves/meltCurve_F5H7E1_ITIH1.pdf</v>
      </c>
    </row>
    <row r="120" spans="1:28" x14ac:dyDescent="0.25">
      <c r="A120" t="s">
        <v>146</v>
      </c>
      <c r="B120">
        <v>1</v>
      </c>
      <c r="C120">
        <v>1.1552356522989899</v>
      </c>
      <c r="D120">
        <v>1.0480534113247399</v>
      </c>
      <c r="E120">
        <v>1.1321378913554201</v>
      </c>
      <c r="F120">
        <v>1.02946253056528</v>
      </c>
      <c r="G120">
        <v>0.93618449441434504</v>
      </c>
      <c r="H120">
        <v>1.0114230234453701</v>
      </c>
      <c r="I120">
        <v>1.03156014767224</v>
      </c>
      <c r="J120">
        <v>0.92911252816800105</v>
      </c>
      <c r="K120">
        <v>0.88212590497195198</v>
      </c>
      <c r="L120">
        <v>15000</v>
      </c>
      <c r="M120">
        <v>224.291477673673</v>
      </c>
      <c r="O120">
        <v>66.871945513265104</v>
      </c>
      <c r="P120">
        <v>-9.88448674375597E-2</v>
      </c>
      <c r="Q120">
        <v>0.88211859596665798</v>
      </c>
      <c r="R120">
        <v>0.24844639992786</v>
      </c>
      <c r="S120" t="s">
        <v>602</v>
      </c>
      <c r="T120" t="s">
        <v>940</v>
      </c>
      <c r="U120" t="s">
        <v>940</v>
      </c>
      <c r="V120" t="s">
        <v>940</v>
      </c>
      <c r="W120" t="s">
        <v>1060</v>
      </c>
      <c r="X120">
        <v>1</v>
      </c>
      <c r="Y120" t="s">
        <v>1516</v>
      </c>
      <c r="Z120" t="s">
        <v>1954</v>
      </c>
      <c r="AA120">
        <v>0.98774670826690791</v>
      </c>
      <c r="AB120" t="str">
        <f>HYPERLINK("Melting_Curves/meltCurve_F5H810_OLFM1.pdf", "Melting_Curves/meltCurve_F5H810_OLFM1.pdf")</f>
        <v>Melting_Curves/meltCurve_F5H810_OLFM1.pdf</v>
      </c>
    </row>
    <row r="121" spans="1:28" x14ac:dyDescent="0.25">
      <c r="A121" t="s">
        <v>147</v>
      </c>
      <c r="B121">
        <v>1</v>
      </c>
      <c r="C121">
        <v>1.0569943843768299</v>
      </c>
      <c r="D121">
        <v>1.05389321934456</v>
      </c>
      <c r="E121">
        <v>1.14927499790462</v>
      </c>
      <c r="F121">
        <v>1.1724080127399199</v>
      </c>
      <c r="G121">
        <v>0.99371385466432005</v>
      </c>
      <c r="H121">
        <v>1.02874863800184</v>
      </c>
      <c r="I121">
        <v>0.98734389405749701</v>
      </c>
      <c r="J121">
        <v>1.0234682759198701</v>
      </c>
      <c r="K121">
        <v>0.82195960103930898</v>
      </c>
      <c r="L121">
        <v>15000</v>
      </c>
      <c r="M121">
        <v>212.756017355892</v>
      </c>
      <c r="Q121">
        <v>0</v>
      </c>
      <c r="R121">
        <v>0.281585215321348</v>
      </c>
      <c r="S121" t="s">
        <v>603</v>
      </c>
      <c r="T121" t="s">
        <v>940</v>
      </c>
      <c r="U121" t="s">
        <v>940</v>
      </c>
      <c r="V121" t="s">
        <v>940</v>
      </c>
      <c r="W121" t="s">
        <v>1061</v>
      </c>
      <c r="X121">
        <v>1</v>
      </c>
      <c r="Y121" t="s">
        <v>1517</v>
      </c>
      <c r="Z121" t="s">
        <v>1955</v>
      </c>
      <c r="AA121">
        <v>0.99788574064960389</v>
      </c>
      <c r="AB121" t="str">
        <f>HYPERLINK("Melting_Curves/meltCurve_F8VR31_DNA2.pdf", "Melting_Curves/meltCurve_F8VR31_DNA2.pdf")</f>
        <v>Melting_Curves/meltCurve_F8VR31_DNA2.pdf</v>
      </c>
    </row>
    <row r="122" spans="1:28" x14ac:dyDescent="0.25">
      <c r="A122" t="s">
        <v>148</v>
      </c>
      <c r="B122">
        <v>1</v>
      </c>
      <c r="C122">
        <v>1.0454025181228499</v>
      </c>
      <c r="D122">
        <v>0.99328500572300604</v>
      </c>
      <c r="E122">
        <v>1.0763830599008</v>
      </c>
      <c r="F122">
        <v>1.02197634490652</v>
      </c>
      <c r="G122">
        <v>0.97016405951926699</v>
      </c>
      <c r="H122">
        <v>0.92926363983212501</v>
      </c>
      <c r="I122">
        <v>1.09004196871423</v>
      </c>
      <c r="J122">
        <v>1.0260969095765</v>
      </c>
      <c r="K122">
        <v>0.98481495612361702</v>
      </c>
      <c r="L122">
        <v>10222.034992238599</v>
      </c>
      <c r="M122">
        <v>250</v>
      </c>
      <c r="O122">
        <v>40.885523411263399</v>
      </c>
      <c r="P122">
        <v>2.33422938144753E-2</v>
      </c>
      <c r="Q122">
        <v>1.01526979038119</v>
      </c>
      <c r="R122">
        <v>9.7835888142144799E-3</v>
      </c>
      <c r="S122" t="s">
        <v>604</v>
      </c>
      <c r="T122" t="s">
        <v>940</v>
      </c>
      <c r="U122" t="s">
        <v>940</v>
      </c>
      <c r="V122" t="s">
        <v>940</v>
      </c>
      <c r="W122" t="s">
        <v>1062</v>
      </c>
      <c r="X122">
        <v>8</v>
      </c>
      <c r="Y122" t="s">
        <v>1518</v>
      </c>
      <c r="Z122" t="s">
        <v>1956</v>
      </c>
      <c r="AA122">
        <v>1.0148163311605241</v>
      </c>
      <c r="AB122" t="str">
        <f>HYPERLINK("Melting_Curves/meltCurve_F8VVB6_NELL2.pdf", "Melting_Curves/meltCurve_F8VVB6_NELL2.pdf")</f>
        <v>Melting_Curves/meltCurve_F8VVB6_NELL2.pdf</v>
      </c>
    </row>
    <row r="123" spans="1:28" x14ac:dyDescent="0.25">
      <c r="A123" t="s">
        <v>149</v>
      </c>
      <c r="B123">
        <v>1</v>
      </c>
      <c r="C123">
        <v>1.0755125725338499</v>
      </c>
      <c r="D123">
        <v>1.0707930367504801</v>
      </c>
      <c r="E123">
        <v>1.19066408768536</v>
      </c>
      <c r="F123">
        <v>0.99582205029013504</v>
      </c>
      <c r="G123">
        <v>0.92817537072856204</v>
      </c>
      <c r="H123">
        <v>0.91638942617665997</v>
      </c>
      <c r="I123">
        <v>0.92536428110896196</v>
      </c>
      <c r="J123">
        <v>0.99437782076079995</v>
      </c>
      <c r="K123">
        <v>0.85470019342359804</v>
      </c>
      <c r="L123">
        <v>4682.0848513636702</v>
      </c>
      <c r="M123">
        <v>84.833744504613506</v>
      </c>
      <c r="O123">
        <v>55.160655678854702</v>
      </c>
      <c r="P123">
        <v>-2.9680032419617801E-2</v>
      </c>
      <c r="Q123">
        <v>0.922805724235088</v>
      </c>
      <c r="R123">
        <v>0.33636282432116199</v>
      </c>
      <c r="S123" t="s">
        <v>605</v>
      </c>
      <c r="T123" t="s">
        <v>940</v>
      </c>
      <c r="U123" t="s">
        <v>940</v>
      </c>
      <c r="V123" t="s">
        <v>940</v>
      </c>
      <c r="W123" t="s">
        <v>1063</v>
      </c>
      <c r="X123">
        <v>5</v>
      </c>
      <c r="Y123" t="s">
        <v>1519</v>
      </c>
      <c r="Z123" t="s">
        <v>1957</v>
      </c>
      <c r="AA123">
        <v>0.96196015532336321</v>
      </c>
      <c r="AB123" t="str">
        <f>HYPERLINK("Melting_Curves/meltCurve_F8VXZ8_DCN.pdf", "Melting_Curves/meltCurve_F8VXZ8_DCN.pdf")</f>
        <v>Melting_Curves/meltCurve_F8VXZ8_DCN.pdf</v>
      </c>
    </row>
    <row r="124" spans="1:28" x14ac:dyDescent="0.25">
      <c r="A124" t="s">
        <v>150</v>
      </c>
      <c r="B124">
        <v>1</v>
      </c>
      <c r="C124">
        <v>1.10459621094894</v>
      </c>
      <c r="D124">
        <v>0.84471582117017296</v>
      </c>
      <c r="E124">
        <v>1.0740245075488299</v>
      </c>
      <c r="F124">
        <v>1.0736481117477299</v>
      </c>
      <c r="G124">
        <v>1.00618961984024</v>
      </c>
      <c r="H124">
        <v>0.81067291204884795</v>
      </c>
      <c r="I124">
        <v>1.04688218811426</v>
      </c>
      <c r="J124">
        <v>0.85408389444188904</v>
      </c>
      <c r="K124">
        <v>1.0339592656099701</v>
      </c>
      <c r="L124">
        <v>6825.0686951758098</v>
      </c>
      <c r="M124">
        <v>117.105565812129</v>
      </c>
      <c r="O124">
        <v>58.264351235635502</v>
      </c>
      <c r="P124">
        <v>-3.1827793014919198E-2</v>
      </c>
      <c r="Q124">
        <v>0.93665799210286105</v>
      </c>
      <c r="R124">
        <v>0.13183294837078199</v>
      </c>
      <c r="S124" t="s">
        <v>606</v>
      </c>
      <c r="T124" t="s">
        <v>940</v>
      </c>
      <c r="U124" t="s">
        <v>940</v>
      </c>
      <c r="V124" t="s">
        <v>940</v>
      </c>
      <c r="W124" t="s">
        <v>1064</v>
      </c>
      <c r="X124">
        <v>2</v>
      </c>
      <c r="Y124" t="s">
        <v>1520</v>
      </c>
      <c r="Z124" t="s">
        <v>1958</v>
      </c>
      <c r="AA124">
        <v>0.97528675763195782</v>
      </c>
      <c r="AB124" t="str">
        <f>HYPERLINK("Melting_Curves/meltCurve_F8VYK9_IGFBP6.pdf", "Melting_Curves/meltCurve_F8VYK9_IGFBP6.pdf")</f>
        <v>Melting_Curves/meltCurve_F8VYK9_IGFBP6.pdf</v>
      </c>
    </row>
    <row r="125" spans="1:28" x14ac:dyDescent="0.25">
      <c r="A125" t="s">
        <v>151</v>
      </c>
      <c r="B125">
        <v>1</v>
      </c>
      <c r="C125">
        <v>1.1063429098048601</v>
      </c>
      <c r="D125">
        <v>0.96714348679729101</v>
      </c>
      <c r="E125">
        <v>1.2439796449893801</v>
      </c>
      <c r="F125">
        <v>1.0147453620226801</v>
      </c>
      <c r="G125">
        <v>0.89966742797611898</v>
      </c>
      <c r="H125">
        <v>0.93701166005529501</v>
      </c>
      <c r="I125">
        <v>0.96914693272428598</v>
      </c>
      <c r="J125">
        <v>0.99907841487358295</v>
      </c>
      <c r="K125">
        <v>0.865809191809913</v>
      </c>
      <c r="L125">
        <v>926.29344105413998</v>
      </c>
      <c r="M125">
        <v>11.116631411842899</v>
      </c>
      <c r="Q125">
        <v>0</v>
      </c>
      <c r="R125">
        <v>0.16249413823706901</v>
      </c>
      <c r="S125" t="s">
        <v>607</v>
      </c>
      <c r="T125" t="s">
        <v>940</v>
      </c>
      <c r="U125" t="s">
        <v>940</v>
      </c>
      <c r="V125" t="s">
        <v>940</v>
      </c>
      <c r="W125" t="s">
        <v>1065</v>
      </c>
      <c r="X125">
        <v>4</v>
      </c>
      <c r="Y125" t="s">
        <v>1521</v>
      </c>
      <c r="Z125" t="s">
        <v>1959</v>
      </c>
      <c r="AA125">
        <v>0.98250145567401903</v>
      </c>
      <c r="AB125" t="str">
        <f>HYPERLINK("Melting_Curves/meltCurve_F8W1Q3_BTD.pdf", "Melting_Curves/meltCurve_F8W1Q3_BTD.pdf")</f>
        <v>Melting_Curves/meltCurve_F8W1Q3_BTD.pdf</v>
      </c>
    </row>
    <row r="126" spans="1:28" x14ac:dyDescent="0.25">
      <c r="A126" t="s">
        <v>152</v>
      </c>
      <c r="B126">
        <v>1</v>
      </c>
      <c r="C126">
        <v>0.52253931275480503</v>
      </c>
      <c r="D126">
        <v>1.2558532323820599</v>
      </c>
      <c r="E126">
        <v>1.0377693651718101</v>
      </c>
      <c r="F126">
        <v>0.34982527664531199</v>
      </c>
      <c r="G126">
        <v>0.38558532323820599</v>
      </c>
      <c r="H126">
        <v>0.32981945253348899</v>
      </c>
      <c r="I126">
        <v>0.376470588235294</v>
      </c>
      <c r="J126">
        <v>0.34580663948747797</v>
      </c>
      <c r="K126">
        <v>0.41843331391962701</v>
      </c>
      <c r="L126">
        <v>9716.2249598270191</v>
      </c>
      <c r="M126">
        <v>188.490696373784</v>
      </c>
      <c r="N126">
        <v>51.912567505334898</v>
      </c>
      <c r="O126">
        <v>51.541701478714202</v>
      </c>
      <c r="P126">
        <v>-0.57857449362137103</v>
      </c>
      <c r="Q126">
        <v>0.36716847106418898</v>
      </c>
      <c r="R126">
        <v>0.73107875936075895</v>
      </c>
      <c r="S126" t="s">
        <v>608</v>
      </c>
      <c r="T126" t="s">
        <v>940</v>
      </c>
      <c r="U126" t="s">
        <v>940</v>
      </c>
      <c r="V126" t="s">
        <v>940</v>
      </c>
      <c r="W126" t="s">
        <v>1066</v>
      </c>
      <c r="X126">
        <v>15</v>
      </c>
      <c r="Y126" t="s">
        <v>1522</v>
      </c>
      <c r="Z126" t="s">
        <v>1960</v>
      </c>
      <c r="AA126">
        <v>0.61085668812042149</v>
      </c>
      <c r="AB126" t="str">
        <f>HYPERLINK("Melting_Curves/meltCurve_F8W7G7_FN1.pdf", "Melting_Curves/meltCurve_F8W7G7_FN1.pdf")</f>
        <v>Melting_Curves/meltCurve_F8W7G7_FN1.pdf</v>
      </c>
    </row>
    <row r="127" spans="1:28" x14ac:dyDescent="0.25">
      <c r="A127" t="s">
        <v>153</v>
      </c>
      <c r="B127">
        <v>1</v>
      </c>
      <c r="C127">
        <v>1.0039332115306501</v>
      </c>
      <c r="D127">
        <v>0.92158952496954905</v>
      </c>
      <c r="E127">
        <v>1.1678846934632601</v>
      </c>
      <c r="F127">
        <v>0.98063844904587905</v>
      </c>
      <c r="G127">
        <v>0.96274868047096995</v>
      </c>
      <c r="H127">
        <v>0.95604953308972795</v>
      </c>
      <c r="I127">
        <v>1.0347137637028001</v>
      </c>
      <c r="J127">
        <v>1.0302730410069001</v>
      </c>
      <c r="K127">
        <v>0.91491575314656903</v>
      </c>
      <c r="L127">
        <v>15000</v>
      </c>
      <c r="M127">
        <v>211.910492568461</v>
      </c>
      <c r="Q127">
        <v>0</v>
      </c>
      <c r="R127">
        <v>0.151377996007548</v>
      </c>
      <c r="S127" t="s">
        <v>609</v>
      </c>
      <c r="T127" t="s">
        <v>940</v>
      </c>
      <c r="U127" t="s">
        <v>940</v>
      </c>
      <c r="V127" t="s">
        <v>940</v>
      </c>
      <c r="W127" t="s">
        <v>1067</v>
      </c>
      <c r="X127">
        <v>1</v>
      </c>
      <c r="Y127" t="s">
        <v>1523</v>
      </c>
      <c r="Z127" t="s">
        <v>1961</v>
      </c>
      <c r="AA127">
        <v>0.9990408649019733</v>
      </c>
      <c r="AB127" t="str">
        <f>HYPERLINK("Melting_Curves/meltCurve_F8W9W0_EPHA5.pdf", "Melting_Curves/meltCurve_F8W9W0_EPHA5.pdf")</f>
        <v>Melting_Curves/meltCurve_F8W9W0_EPHA5.pdf</v>
      </c>
    </row>
    <row r="128" spans="1:28" x14ac:dyDescent="0.25">
      <c r="A128" t="s">
        <v>154</v>
      </c>
      <c r="B128">
        <v>1</v>
      </c>
      <c r="C128">
        <v>1.1010694355660799</v>
      </c>
      <c r="D128">
        <v>0.96404692386102497</v>
      </c>
      <c r="E128">
        <v>1.1511895095108899</v>
      </c>
      <c r="F128">
        <v>1.01017605086298</v>
      </c>
      <c r="G128">
        <v>0.91907534424076998</v>
      </c>
      <c r="H128">
        <v>0.93567837459615399</v>
      </c>
      <c r="I128">
        <v>0.97760923273613098</v>
      </c>
      <c r="J128">
        <v>0.93008068278018696</v>
      </c>
      <c r="K128">
        <v>0.885696515264076</v>
      </c>
      <c r="L128">
        <v>787.55873680516595</v>
      </c>
      <c r="M128">
        <v>11.5889602601781</v>
      </c>
      <c r="O128">
        <v>66.028728064474805</v>
      </c>
      <c r="P128">
        <v>-7.6752073835790998E-3</v>
      </c>
      <c r="Q128">
        <v>0.825128606054924</v>
      </c>
      <c r="R128">
        <v>0.32668776940774003</v>
      </c>
      <c r="S128" t="s">
        <v>610</v>
      </c>
      <c r="T128" t="s">
        <v>940</v>
      </c>
      <c r="U128" t="s">
        <v>940</v>
      </c>
      <c r="V128" t="s">
        <v>940</v>
      </c>
      <c r="W128" t="s">
        <v>1068</v>
      </c>
      <c r="X128">
        <v>11</v>
      </c>
      <c r="Y128" t="s">
        <v>1524</v>
      </c>
      <c r="Z128" t="s">
        <v>1962</v>
      </c>
      <c r="AA128">
        <v>0.97367893776621028</v>
      </c>
      <c r="AB128" t="str">
        <f>HYPERLINK("Melting_Curves/meltCurve_F8WB18_NRXN1.pdf", "Melting_Curves/meltCurve_F8WB18_NRXN1.pdf")</f>
        <v>Melting_Curves/meltCurve_F8WB18_NRXN1.pdf</v>
      </c>
    </row>
    <row r="129" spans="1:28" x14ac:dyDescent="0.25">
      <c r="A129" t="s">
        <v>155</v>
      </c>
      <c r="B129">
        <v>1</v>
      </c>
      <c r="C129">
        <v>1.08029692224203</v>
      </c>
      <c r="D129">
        <v>0.83219629428637898</v>
      </c>
      <c r="E129">
        <v>0.98984417396697399</v>
      </c>
      <c r="F129">
        <v>0.86254748430110895</v>
      </c>
      <c r="G129">
        <v>0.80810527947902899</v>
      </c>
      <c r="H129">
        <v>0.84898054112721899</v>
      </c>
      <c r="I129">
        <v>0.88929374370106196</v>
      </c>
      <c r="J129">
        <v>0.78329715481820295</v>
      </c>
      <c r="K129">
        <v>0.74408868904566206</v>
      </c>
      <c r="L129">
        <v>426.78411803317601</v>
      </c>
      <c r="M129">
        <v>7.73431429503239</v>
      </c>
      <c r="O129">
        <v>51.855570201494203</v>
      </c>
      <c r="P129">
        <v>-9.5505510452978705E-3</v>
      </c>
      <c r="Q129">
        <v>0.74419720669542799</v>
      </c>
      <c r="R129">
        <v>0.58197687306243395</v>
      </c>
      <c r="S129" t="s">
        <v>611</v>
      </c>
      <c r="T129" t="s">
        <v>940</v>
      </c>
      <c r="U129" t="s">
        <v>940</v>
      </c>
      <c r="V129" t="s">
        <v>940</v>
      </c>
      <c r="W129" t="s">
        <v>1069</v>
      </c>
      <c r="X129">
        <v>1</v>
      </c>
      <c r="Y129" t="s">
        <v>1525</v>
      </c>
      <c r="Z129" t="s">
        <v>1963</v>
      </c>
      <c r="AA129">
        <v>0.88024272406960891</v>
      </c>
      <c r="AB129" t="str">
        <f>HYPERLINK("Melting_Curves/meltCurve_F8WBR3_ROBO2.pdf", "Melting_Curves/meltCurve_F8WBR3_ROBO2.pdf")</f>
        <v>Melting_Curves/meltCurve_F8WBR3_ROBO2.pdf</v>
      </c>
    </row>
    <row r="130" spans="1:28" x14ac:dyDescent="0.25">
      <c r="A130" t="s">
        <v>156</v>
      </c>
      <c r="B130">
        <v>1</v>
      </c>
      <c r="C130">
        <v>1.2159024186980301</v>
      </c>
      <c r="D130">
        <v>1.3505881015966801</v>
      </c>
      <c r="E130">
        <v>1.3161922078906001</v>
      </c>
      <c r="F130">
        <v>1.2805083622175499</v>
      </c>
      <c r="G130">
        <v>0.977915411860522</v>
      </c>
      <c r="H130">
        <v>1.1430952516241499</v>
      </c>
      <c r="I130">
        <v>1.0227475045930601</v>
      </c>
      <c r="J130">
        <v>1.1097410837737001</v>
      </c>
      <c r="K130">
        <v>0.912703373297725</v>
      </c>
      <c r="L130">
        <v>15000</v>
      </c>
      <c r="M130">
        <v>211.938502604072</v>
      </c>
      <c r="Q130">
        <v>0</v>
      </c>
      <c r="R130">
        <v>-0.79541711550376204</v>
      </c>
      <c r="S130" t="s">
        <v>612</v>
      </c>
      <c r="T130" t="s">
        <v>940</v>
      </c>
      <c r="U130" t="s">
        <v>940</v>
      </c>
      <c r="V130" t="s">
        <v>940</v>
      </c>
      <c r="W130" t="s">
        <v>1070</v>
      </c>
      <c r="X130">
        <v>1</v>
      </c>
      <c r="Y130" t="s">
        <v>1526</v>
      </c>
      <c r="Z130" t="s">
        <v>1964</v>
      </c>
      <c r="AA130">
        <v>0.99901483296110072</v>
      </c>
      <c r="AB130" t="str">
        <f>HYPERLINK("Melting_Curves/meltCurve_F8WCM8_EPHB6.pdf", "Melting_Curves/meltCurve_F8WCM8_EPHB6.pdf")</f>
        <v>Melting_Curves/meltCurve_F8WCM8_EPHB6.pdf</v>
      </c>
    </row>
    <row r="131" spans="1:28" x14ac:dyDescent="0.25">
      <c r="A131" t="s">
        <v>157</v>
      </c>
      <c r="B131">
        <v>1</v>
      </c>
      <c r="C131">
        <v>1.07724173092856</v>
      </c>
      <c r="D131">
        <v>1.0390669810719499</v>
      </c>
      <c r="E131">
        <v>1.1138232107577599</v>
      </c>
      <c r="F131">
        <v>1.0262570900516199</v>
      </c>
      <c r="G131">
        <v>0.93575935249506104</v>
      </c>
      <c r="H131">
        <v>1.0100057357721</v>
      </c>
      <c r="I131">
        <v>1.0947677012299999</v>
      </c>
      <c r="J131">
        <v>1.0723981900452499</v>
      </c>
      <c r="K131">
        <v>0.92428780829775004</v>
      </c>
      <c r="L131">
        <v>10226.958064771101</v>
      </c>
      <c r="M131">
        <v>250</v>
      </c>
      <c r="O131">
        <v>40.905230694819601</v>
      </c>
      <c r="P131">
        <v>4.9845470176785797E-2</v>
      </c>
      <c r="Q131">
        <v>1.03262303437675</v>
      </c>
      <c r="R131">
        <v>2.6098926197553701E-2</v>
      </c>
      <c r="S131" t="s">
        <v>613</v>
      </c>
      <c r="T131" t="s">
        <v>940</v>
      </c>
      <c r="U131" t="s">
        <v>940</v>
      </c>
      <c r="V131" t="s">
        <v>940</v>
      </c>
      <c r="W131" t="s">
        <v>1071</v>
      </c>
      <c r="X131">
        <v>12</v>
      </c>
      <c r="Y131" t="s">
        <v>1527</v>
      </c>
      <c r="Z131" t="s">
        <v>1965</v>
      </c>
      <c r="AA131">
        <v>1.031632905432639</v>
      </c>
      <c r="AB131" t="str">
        <f>HYPERLINK("Melting_Curves/meltCurve_F8WCZ6_C1S.pdf", "Melting_Curves/meltCurve_F8WCZ6_C1S.pdf")</f>
        <v>Melting_Curves/meltCurve_F8WCZ6_C1S.pdf</v>
      </c>
    </row>
    <row r="132" spans="1:28" x14ac:dyDescent="0.25">
      <c r="A132" t="s">
        <v>158</v>
      </c>
      <c r="B132">
        <v>1</v>
      </c>
      <c r="C132">
        <v>1.0180867291348901</v>
      </c>
      <c r="D132">
        <v>0.83333333333333304</v>
      </c>
      <c r="E132">
        <v>1.0295271300936999</v>
      </c>
      <c r="F132">
        <v>0.68638773879567105</v>
      </c>
      <c r="G132">
        <v>0.69045543691435995</v>
      </c>
      <c r="H132">
        <v>0.68707779472651997</v>
      </c>
      <c r="I132">
        <v>0.72524878332243803</v>
      </c>
      <c r="J132">
        <v>0.68569768286482202</v>
      </c>
      <c r="K132">
        <v>0.67429360063920996</v>
      </c>
      <c r="L132">
        <v>12908.711681569899</v>
      </c>
      <c r="M132">
        <v>250</v>
      </c>
      <c r="O132">
        <v>51.631541815642201</v>
      </c>
      <c r="P132">
        <v>-0.37350267614848198</v>
      </c>
      <c r="Q132">
        <v>0.69144769196923195</v>
      </c>
      <c r="R132">
        <v>0.85704947126296005</v>
      </c>
      <c r="S132" t="s">
        <v>614</v>
      </c>
      <c r="T132" t="s">
        <v>940</v>
      </c>
      <c r="U132" t="s">
        <v>940</v>
      </c>
      <c r="V132" t="s">
        <v>940</v>
      </c>
      <c r="W132" t="s">
        <v>1072</v>
      </c>
      <c r="X132">
        <v>1</v>
      </c>
      <c r="Y132" t="s">
        <v>1528</v>
      </c>
      <c r="Z132" t="s">
        <v>1966</v>
      </c>
      <c r="AA132">
        <v>0.81114094617027055</v>
      </c>
      <c r="AB132" t="str">
        <f>HYPERLINK("Melting_Curves/meltCurve_F8WDW9_ESAM.pdf", "Melting_Curves/meltCurve_F8WDW9_ESAM.pdf")</f>
        <v>Melting_Curves/meltCurve_F8WDW9_ESAM.pdf</v>
      </c>
    </row>
    <row r="133" spans="1:28" x14ac:dyDescent="0.25">
      <c r="A133" t="s">
        <v>159</v>
      </c>
      <c r="B133">
        <v>1</v>
      </c>
      <c r="C133">
        <v>0.98910659970290704</v>
      </c>
      <c r="D133">
        <v>0.83857961377944401</v>
      </c>
      <c r="E133">
        <v>1.08672278418335</v>
      </c>
      <c r="F133">
        <v>0.90775977930253904</v>
      </c>
      <c r="G133">
        <v>0.82181509514041196</v>
      </c>
      <c r="H133">
        <v>0.950838225931952</v>
      </c>
      <c r="I133">
        <v>0.99830232722642698</v>
      </c>
      <c r="J133">
        <v>0.93173940722925697</v>
      </c>
      <c r="K133">
        <v>0.86057862347032599</v>
      </c>
      <c r="L133">
        <v>393.459352934403</v>
      </c>
      <c r="M133">
        <v>8.6704052571333801</v>
      </c>
      <c r="O133">
        <v>43.159399724667402</v>
      </c>
      <c r="P133">
        <v>-4.33708354485241E-3</v>
      </c>
      <c r="Q133">
        <v>0.91371589952662102</v>
      </c>
      <c r="R133">
        <v>8.1424548553485396E-2</v>
      </c>
      <c r="S133" t="s">
        <v>615</v>
      </c>
      <c r="T133" t="s">
        <v>940</v>
      </c>
      <c r="U133" t="s">
        <v>940</v>
      </c>
      <c r="V133" t="s">
        <v>940</v>
      </c>
      <c r="W133" t="s">
        <v>1073</v>
      </c>
      <c r="X133">
        <v>3</v>
      </c>
      <c r="Y133" t="s">
        <v>1529</v>
      </c>
      <c r="Z133" t="s">
        <v>1967</v>
      </c>
      <c r="AA133">
        <v>0.93630006195911974</v>
      </c>
      <c r="AB133" t="str">
        <f>HYPERLINK("Melting_Curves/meltCurve_F8WE65_PPIA.pdf", "Melting_Curves/meltCurve_F8WE65_PPIA.pdf")</f>
        <v>Melting_Curves/meltCurve_F8WE65_PPIA.pdf</v>
      </c>
    </row>
    <row r="134" spans="1:28" x14ac:dyDescent="0.25">
      <c r="A134" t="s">
        <v>160</v>
      </c>
      <c r="B134">
        <v>1</v>
      </c>
      <c r="C134">
        <v>0.99398103458066001</v>
      </c>
      <c r="D134">
        <v>0.93396172846516401</v>
      </c>
      <c r="E134">
        <v>1.12872636420419</v>
      </c>
      <c r="F134">
        <v>0.94344443813525602</v>
      </c>
      <c r="G134">
        <v>0.89977854749872199</v>
      </c>
      <c r="H134">
        <v>0.97507239793310996</v>
      </c>
      <c r="I134">
        <v>0.99148259610470701</v>
      </c>
      <c r="J134">
        <v>0.96189881324172399</v>
      </c>
      <c r="K134">
        <v>0.92993015728805895</v>
      </c>
      <c r="L134">
        <v>7350.6667850505601</v>
      </c>
      <c r="M134">
        <v>141.48744543524899</v>
      </c>
      <c r="O134">
        <v>51.942407280250002</v>
      </c>
      <c r="P134">
        <v>-3.4006442242401999E-2</v>
      </c>
      <c r="Q134">
        <v>0.95006266616326696</v>
      </c>
      <c r="R134">
        <v>0.25122306161623198</v>
      </c>
      <c r="S134" t="s">
        <v>616</v>
      </c>
      <c r="T134" t="s">
        <v>940</v>
      </c>
      <c r="U134" t="s">
        <v>940</v>
      </c>
      <c r="V134" t="s">
        <v>940</v>
      </c>
      <c r="W134" t="s">
        <v>1074</v>
      </c>
      <c r="X134">
        <v>1</v>
      </c>
      <c r="Y134" t="s">
        <v>1530</v>
      </c>
      <c r="Z134" t="s">
        <v>1968</v>
      </c>
      <c r="AA134">
        <v>0.9699732279327119</v>
      </c>
      <c r="AB134" t="str">
        <f>HYPERLINK("Melting_Curves/meltCurve_F8WEX5_SUMF2.pdf", "Melting_Curves/meltCurve_F8WEX5_SUMF2.pdf")</f>
        <v>Melting_Curves/meltCurve_F8WEX5_SUMF2.pdf</v>
      </c>
    </row>
    <row r="135" spans="1:28" x14ac:dyDescent="0.25">
      <c r="A135" t="s">
        <v>161</v>
      </c>
      <c r="B135">
        <v>1</v>
      </c>
      <c r="C135">
        <v>1.14012068481617</v>
      </c>
      <c r="D135">
        <v>0.92162503508279503</v>
      </c>
      <c r="E135">
        <v>1.40120684816166</v>
      </c>
      <c r="F135">
        <v>0.983265506595566</v>
      </c>
      <c r="G135">
        <v>0.95558518102722401</v>
      </c>
      <c r="H135">
        <v>1.0122438955936</v>
      </c>
      <c r="I135">
        <v>1.0993427822995601</v>
      </c>
      <c r="J135">
        <v>1.01695668444195</v>
      </c>
      <c r="K135">
        <v>0.885138927869773</v>
      </c>
      <c r="L135">
        <v>15000</v>
      </c>
      <c r="M135">
        <v>212.24367850062299</v>
      </c>
      <c r="Q135">
        <v>0</v>
      </c>
      <c r="R135">
        <v>-2.0847205819571901E-2</v>
      </c>
      <c r="S135" t="s">
        <v>617</v>
      </c>
      <c r="T135" t="s">
        <v>940</v>
      </c>
      <c r="U135" t="s">
        <v>940</v>
      </c>
      <c r="V135" t="s">
        <v>940</v>
      </c>
      <c r="W135" t="s">
        <v>1075</v>
      </c>
      <c r="X135">
        <v>4</v>
      </c>
      <c r="Y135" t="s">
        <v>1531</v>
      </c>
      <c r="Z135" t="s">
        <v>1969</v>
      </c>
      <c r="AA135">
        <v>0.99868406222740325</v>
      </c>
      <c r="AB135" t="str">
        <f>HYPERLINK("Melting_Curves/meltCurve_G3V0F0_C16orf89.pdf", "Melting_Curves/meltCurve_G3V0F0_C16orf89.pdf")</f>
        <v>Melting_Curves/meltCurve_G3V0F0_C16orf89.pdf</v>
      </c>
    </row>
    <row r="136" spans="1:28" x14ac:dyDescent="0.25">
      <c r="A136" t="s">
        <v>162</v>
      </c>
      <c r="B136">
        <v>1</v>
      </c>
      <c r="C136">
        <v>1.17857574658445</v>
      </c>
      <c r="D136">
        <v>1.02931930842703</v>
      </c>
      <c r="E136">
        <v>1.22609116189094</v>
      </c>
      <c r="F136">
        <v>1.05005440696409</v>
      </c>
      <c r="G136">
        <v>0.96862531737395696</v>
      </c>
      <c r="H136">
        <v>0.98011123201547601</v>
      </c>
      <c r="I136">
        <v>1.0692177487607299</v>
      </c>
      <c r="J136">
        <v>1.00308306129851</v>
      </c>
      <c r="K136">
        <v>0.94184500060452203</v>
      </c>
      <c r="L136">
        <v>15000</v>
      </c>
      <c r="M136">
        <v>211.50098108812099</v>
      </c>
      <c r="Q136">
        <v>0</v>
      </c>
      <c r="R136">
        <v>-0.218430955296363</v>
      </c>
      <c r="S136" t="s">
        <v>618</v>
      </c>
      <c r="T136" t="s">
        <v>940</v>
      </c>
      <c r="U136" t="s">
        <v>940</v>
      </c>
      <c r="V136" t="s">
        <v>940</v>
      </c>
      <c r="W136" t="s">
        <v>1076</v>
      </c>
      <c r="X136">
        <v>5</v>
      </c>
      <c r="Y136" t="s">
        <v>1532</v>
      </c>
      <c r="Z136" t="s">
        <v>1970</v>
      </c>
      <c r="AA136">
        <v>0.99935369503728466</v>
      </c>
      <c r="AB136" t="str">
        <f>HYPERLINK("Melting_Curves/meltCurve_G3V164_GRIA4.pdf", "Melting_Curves/meltCurve_G3V164_GRIA4.pdf")</f>
        <v>Melting_Curves/meltCurve_G3V164_GRIA4.pdf</v>
      </c>
    </row>
    <row r="137" spans="1:28" x14ac:dyDescent="0.25">
      <c r="A137" t="s">
        <v>163</v>
      </c>
      <c r="B137">
        <v>1</v>
      </c>
      <c r="C137">
        <v>1.08691668302899</v>
      </c>
      <c r="D137">
        <v>0.97872897440932005</v>
      </c>
      <c r="E137">
        <v>1.2125793572877801</v>
      </c>
      <c r="F137">
        <v>1.02061653249558</v>
      </c>
      <c r="G137">
        <v>0.976176451338438</v>
      </c>
      <c r="H137">
        <v>0.931540022252765</v>
      </c>
      <c r="I137">
        <v>0.98075790300412302</v>
      </c>
      <c r="J137">
        <v>0.92283526408796401</v>
      </c>
      <c r="K137">
        <v>0.87407552850317405</v>
      </c>
      <c r="L137">
        <v>987.34598831830704</v>
      </c>
      <c r="M137">
        <v>13.5159959000194</v>
      </c>
      <c r="Q137">
        <v>0.65394243429431997</v>
      </c>
      <c r="R137">
        <v>0.29612518284798001</v>
      </c>
      <c r="S137" t="s">
        <v>619</v>
      </c>
      <c r="T137" t="s">
        <v>940</v>
      </c>
      <c r="U137" t="s">
        <v>940</v>
      </c>
      <c r="V137" t="s">
        <v>940</v>
      </c>
      <c r="W137" t="s">
        <v>1077</v>
      </c>
      <c r="X137">
        <v>2</v>
      </c>
      <c r="Y137" t="s">
        <v>1533</v>
      </c>
      <c r="Z137" t="s">
        <v>1971</v>
      </c>
      <c r="AA137">
        <v>0.97802360803569599</v>
      </c>
      <c r="AB137" t="str">
        <f>HYPERLINK("Melting_Curves/meltCurve_G3V1D7_RTN4RL2.pdf", "Melting_Curves/meltCurve_G3V1D7_RTN4RL2.pdf")</f>
        <v>Melting_Curves/meltCurve_G3V1D7_RTN4RL2.pdf</v>
      </c>
    </row>
    <row r="138" spans="1:28" x14ac:dyDescent="0.25">
      <c r="A138" t="s">
        <v>164</v>
      </c>
      <c r="B138">
        <v>1</v>
      </c>
      <c r="C138">
        <v>1.0055036691127399</v>
      </c>
      <c r="D138">
        <v>0.90216204742555595</v>
      </c>
      <c r="E138">
        <v>1.0156771180787201</v>
      </c>
      <c r="F138">
        <v>0.89791679301352401</v>
      </c>
      <c r="G138">
        <v>0.831235975498817</v>
      </c>
      <c r="H138">
        <v>0.88076899751349402</v>
      </c>
      <c r="I138">
        <v>0.85456971314209496</v>
      </c>
      <c r="J138">
        <v>0.78882891624719498</v>
      </c>
      <c r="K138">
        <v>0.73010795075504897</v>
      </c>
      <c r="L138">
        <v>303.26064131243299</v>
      </c>
      <c r="M138">
        <v>3.2246706320042802</v>
      </c>
      <c r="Q138">
        <v>0</v>
      </c>
      <c r="R138">
        <v>0.79546470471213204</v>
      </c>
      <c r="S138" t="s">
        <v>620</v>
      </c>
      <c r="T138" t="s">
        <v>940</v>
      </c>
      <c r="U138" t="s">
        <v>940</v>
      </c>
      <c r="V138" t="s">
        <v>940</v>
      </c>
      <c r="W138" t="s">
        <v>1078</v>
      </c>
      <c r="X138">
        <v>2</v>
      </c>
      <c r="Y138" t="s">
        <v>1534</v>
      </c>
      <c r="Z138" t="s">
        <v>1972</v>
      </c>
      <c r="AA138">
        <v>0.89459356623475061</v>
      </c>
      <c r="AB138" t="str">
        <f>HYPERLINK("Melting_Curves/meltCurve_G3V2V8_NPC2.pdf", "Melting_Curves/meltCurve_G3V2V8_NPC2.pdf")</f>
        <v>Melting_Curves/meltCurve_G3V2V8_NPC2.pdf</v>
      </c>
    </row>
    <row r="139" spans="1:28" x14ac:dyDescent="0.25">
      <c r="A139" t="s">
        <v>165</v>
      </c>
      <c r="B139">
        <v>1</v>
      </c>
      <c r="C139">
        <v>1.17910972963463</v>
      </c>
      <c r="D139">
        <v>1.16001994017946</v>
      </c>
      <c r="E139">
        <v>1.1738314468359601</v>
      </c>
      <c r="F139">
        <v>0.97354993842003401</v>
      </c>
      <c r="G139">
        <v>0.89713213301272698</v>
      </c>
      <c r="H139">
        <v>0.80968858131487897</v>
      </c>
      <c r="I139">
        <v>1.0208198932613901</v>
      </c>
      <c r="J139">
        <v>0.85558031786991995</v>
      </c>
      <c r="K139">
        <v>0.996715735147499</v>
      </c>
      <c r="L139">
        <v>13291.213903499</v>
      </c>
      <c r="M139">
        <v>250</v>
      </c>
      <c r="O139">
        <v>53.161449230861301</v>
      </c>
      <c r="P139">
        <v>-9.8770661553130995E-2</v>
      </c>
      <c r="Q139">
        <v>0.91598732932211302</v>
      </c>
      <c r="R139">
        <v>0.227491882706673</v>
      </c>
      <c r="S139" t="s">
        <v>621</v>
      </c>
      <c r="T139" t="s">
        <v>940</v>
      </c>
      <c r="U139" t="s">
        <v>940</v>
      </c>
      <c r="V139" t="s">
        <v>940</v>
      </c>
      <c r="W139" t="s">
        <v>1079</v>
      </c>
      <c r="X139">
        <v>1</v>
      </c>
      <c r="Y139" t="s">
        <v>1535</v>
      </c>
      <c r="Z139" t="s">
        <v>1973</v>
      </c>
      <c r="AA139">
        <v>0.95286232397186132</v>
      </c>
      <c r="AB139" t="str">
        <f>HYPERLINK("Melting_Curves/meltCurve_G3V2Y8_CBLN3.pdf", "Melting_Curves/meltCurve_G3V2Y8_CBLN3.pdf")</f>
        <v>Melting_Curves/meltCurve_G3V2Y8_CBLN3.pdf</v>
      </c>
    </row>
    <row r="140" spans="1:28" x14ac:dyDescent="0.25">
      <c r="A140" t="s">
        <v>166</v>
      </c>
      <c r="B140">
        <v>1</v>
      </c>
      <c r="C140">
        <v>0.97088898830446702</v>
      </c>
      <c r="D140">
        <v>1.0941394516520699</v>
      </c>
      <c r="E140">
        <v>1.1910589889435701</v>
      </c>
      <c r="F140">
        <v>1.04655844570844</v>
      </c>
      <c r="G140">
        <v>0.908768454016744</v>
      </c>
      <c r="H140">
        <v>1.0389211989518801</v>
      </c>
      <c r="I140">
        <v>0.901993992458618</v>
      </c>
      <c r="J140">
        <v>1.0943311816961701</v>
      </c>
      <c r="K140">
        <v>0.78861762638205402</v>
      </c>
      <c r="L140">
        <v>15000</v>
      </c>
      <c r="M140">
        <v>212.969039454605</v>
      </c>
      <c r="Q140">
        <v>0</v>
      </c>
      <c r="R140">
        <v>0.36736807408660599</v>
      </c>
      <c r="S140" t="s">
        <v>622</v>
      </c>
      <c r="T140" t="s">
        <v>940</v>
      </c>
      <c r="U140" t="s">
        <v>940</v>
      </c>
      <c r="V140" t="s">
        <v>940</v>
      </c>
      <c r="W140" t="s">
        <v>1080</v>
      </c>
      <c r="X140">
        <v>2</v>
      </c>
      <c r="Y140" t="s">
        <v>1536</v>
      </c>
      <c r="Z140" t="s">
        <v>1974</v>
      </c>
      <c r="AA140">
        <v>0.99743955861572842</v>
      </c>
      <c r="AB140" t="str">
        <f>HYPERLINK("Melting_Curves/meltCurve_G3V357_RNASE1.pdf", "Melting_Curves/meltCurve_G3V357_RNASE1.pdf")</f>
        <v>Melting_Curves/meltCurve_G3V357_RNASE1.pdf</v>
      </c>
    </row>
    <row r="141" spans="1:28" x14ac:dyDescent="0.25">
      <c r="A141" t="s">
        <v>167</v>
      </c>
      <c r="B141">
        <v>1</v>
      </c>
      <c r="C141">
        <v>1.1216013046912801</v>
      </c>
      <c r="D141">
        <v>0.84787095787783795</v>
      </c>
      <c r="E141">
        <v>1.03386591239202</v>
      </c>
      <c r="F141">
        <v>0.80011721835741401</v>
      </c>
      <c r="G141">
        <v>0.76913080039752302</v>
      </c>
      <c r="H141">
        <v>0.74739443977269804</v>
      </c>
      <c r="I141">
        <v>0.85352801773564702</v>
      </c>
      <c r="J141">
        <v>0.75733251790128198</v>
      </c>
      <c r="K141">
        <v>0.74652804321789901</v>
      </c>
      <c r="L141">
        <v>13140.527654064599</v>
      </c>
      <c r="M141">
        <v>250</v>
      </c>
      <c r="O141">
        <v>52.558748037902603</v>
      </c>
      <c r="P141">
        <v>-0.26781625958250599</v>
      </c>
      <c r="Q141">
        <v>0.77478260782812103</v>
      </c>
      <c r="R141">
        <v>0.71553497058483695</v>
      </c>
      <c r="S141" t="s">
        <v>623</v>
      </c>
      <c r="T141" t="s">
        <v>940</v>
      </c>
      <c r="U141" t="s">
        <v>940</v>
      </c>
      <c r="V141" t="s">
        <v>940</v>
      </c>
      <c r="W141" t="s">
        <v>1081</v>
      </c>
      <c r="X141">
        <v>1</v>
      </c>
      <c r="Y141" t="s">
        <v>1537</v>
      </c>
      <c r="Z141" t="s">
        <v>1975</v>
      </c>
      <c r="AA141">
        <v>0.86911024293325967</v>
      </c>
      <c r="AB141" t="str">
        <f>HYPERLINK("Melting_Curves/meltCurve_G3V482_SERPINA5.pdf", "Melting_Curves/meltCurve_G3V482_SERPINA5.pdf")</f>
        <v>Melting_Curves/meltCurve_G3V482_SERPINA5.pdf</v>
      </c>
    </row>
    <row r="142" spans="1:28" x14ac:dyDescent="0.25">
      <c r="A142" t="s">
        <v>168</v>
      </c>
      <c r="B142">
        <v>1</v>
      </c>
      <c r="C142">
        <v>1.1276533536050499</v>
      </c>
      <c r="D142">
        <v>0.95321910999356796</v>
      </c>
      <c r="E142">
        <v>1.1743757674989801</v>
      </c>
      <c r="F142">
        <v>0.91561896965089795</v>
      </c>
      <c r="G142">
        <v>0.87877901877083198</v>
      </c>
      <c r="H142">
        <v>0.877317115958131</v>
      </c>
      <c r="I142">
        <v>0.90339746213671701</v>
      </c>
      <c r="J142">
        <v>0.85497924098005995</v>
      </c>
      <c r="K142">
        <v>0.76428279048008896</v>
      </c>
      <c r="L142">
        <v>791.57259415740202</v>
      </c>
      <c r="M142">
        <v>12.8878346407144</v>
      </c>
      <c r="O142">
        <v>59.997747156367403</v>
      </c>
      <c r="P142">
        <v>-1.25543992982104E-2</v>
      </c>
      <c r="Q142">
        <v>0.76626079481939202</v>
      </c>
      <c r="R142">
        <v>0.54021259378854203</v>
      </c>
      <c r="S142" t="s">
        <v>624</v>
      </c>
      <c r="T142" t="s">
        <v>940</v>
      </c>
      <c r="U142" t="s">
        <v>940</v>
      </c>
      <c r="V142" t="s">
        <v>940</v>
      </c>
      <c r="W142" t="s">
        <v>1082</v>
      </c>
      <c r="X142">
        <v>14</v>
      </c>
      <c r="Y142" t="s">
        <v>1538</v>
      </c>
      <c r="Z142" t="s">
        <v>1976</v>
      </c>
      <c r="AA142">
        <v>0.93216585556023268</v>
      </c>
      <c r="AB142" t="str">
        <f>HYPERLINK("Melting_Curves/meltCurve_G3V5I3_SERPINA3.pdf", "Melting_Curves/meltCurve_G3V5I3_SERPINA3.pdf")</f>
        <v>Melting_Curves/meltCurve_G3V5I3_SERPINA3.pdf</v>
      </c>
    </row>
    <row r="143" spans="1:28" x14ac:dyDescent="0.25">
      <c r="A143" t="s">
        <v>169</v>
      </c>
      <c r="B143">
        <v>1</v>
      </c>
      <c r="C143">
        <v>1.24305177111717</v>
      </c>
      <c r="D143">
        <v>1.21354013833578</v>
      </c>
      <c r="E143">
        <v>1.4300146719765201</v>
      </c>
      <c r="F143">
        <v>1.1688534898344201</v>
      </c>
      <c r="G143">
        <v>1.0303919513728801</v>
      </c>
      <c r="H143">
        <v>1.1730454831272299</v>
      </c>
      <c r="I143">
        <v>1.04950744078809</v>
      </c>
      <c r="J143">
        <v>1.0644309369105001</v>
      </c>
      <c r="K143">
        <v>0.88610354223433196</v>
      </c>
      <c r="L143">
        <v>15000</v>
      </c>
      <c r="M143">
        <v>212.23411488843999</v>
      </c>
      <c r="Q143">
        <v>0</v>
      </c>
      <c r="R143">
        <v>-0.69280160956039305</v>
      </c>
      <c r="S143" t="s">
        <v>625</v>
      </c>
      <c r="T143" t="s">
        <v>940</v>
      </c>
      <c r="U143" t="s">
        <v>940</v>
      </c>
      <c r="V143" t="s">
        <v>940</v>
      </c>
      <c r="W143" t="s">
        <v>1083</v>
      </c>
      <c r="X143">
        <v>1</v>
      </c>
      <c r="Y143" t="s">
        <v>1539</v>
      </c>
      <c r="Z143" t="s">
        <v>1977</v>
      </c>
      <c r="AA143">
        <v>0.99869585648998793</v>
      </c>
      <c r="AB143" t="str">
        <f>HYPERLINK("Melting_Curves/meltCurve_G3XAE6_SULF2.pdf", "Melting_Curves/meltCurve_G3XAE6_SULF2.pdf")</f>
        <v>Melting_Curves/meltCurve_G3XAE6_SULF2.pdf</v>
      </c>
    </row>
    <row r="144" spans="1:28" x14ac:dyDescent="0.25">
      <c r="A144" t="s">
        <v>170</v>
      </c>
      <c r="B144">
        <v>1</v>
      </c>
      <c r="C144">
        <v>1.0298745296535801</v>
      </c>
      <c r="D144">
        <v>0.92278953922789497</v>
      </c>
      <c r="E144">
        <v>0.99898231095756496</v>
      </c>
      <c r="F144">
        <v>0.84997121011261501</v>
      </c>
      <c r="G144">
        <v>0.89549940411628404</v>
      </c>
      <c r="H144">
        <v>0.90314546257984196</v>
      </c>
      <c r="I144">
        <v>0.96135459767806197</v>
      </c>
      <c r="J144">
        <v>0.91637542013149598</v>
      </c>
      <c r="K144">
        <v>0.88825506501158302</v>
      </c>
      <c r="L144">
        <v>1021.82026379946</v>
      </c>
      <c r="M144">
        <v>21.586530865335501</v>
      </c>
      <c r="O144">
        <v>46.935393677959603</v>
      </c>
      <c r="P144">
        <v>-1.05560491554622E-2</v>
      </c>
      <c r="Q144">
        <v>0.90819453059478705</v>
      </c>
      <c r="R144">
        <v>0.46787733073809701</v>
      </c>
      <c r="S144" t="s">
        <v>626</v>
      </c>
      <c r="T144" t="s">
        <v>940</v>
      </c>
      <c r="U144" t="s">
        <v>940</v>
      </c>
      <c r="V144" t="s">
        <v>940</v>
      </c>
      <c r="W144" t="s">
        <v>1084</v>
      </c>
      <c r="X144">
        <v>6</v>
      </c>
      <c r="Y144" t="s">
        <v>1540</v>
      </c>
      <c r="Z144" t="s">
        <v>1978</v>
      </c>
      <c r="AA144">
        <v>0.93176769865821518</v>
      </c>
      <c r="AB144" t="str">
        <f>HYPERLINK("Melting_Curves/meltCurve_G3XAM2_CFI.pdf", "Melting_Curves/meltCurve_G3XAM2_CFI.pdf")</f>
        <v>Melting_Curves/meltCurve_G3XAM2_CFI.pdf</v>
      </c>
    </row>
    <row r="145" spans="1:28" x14ac:dyDescent="0.25">
      <c r="A145" t="s">
        <v>171</v>
      </c>
      <c r="B145">
        <v>1</v>
      </c>
      <c r="C145">
        <v>1.1558057358862699</v>
      </c>
      <c r="D145">
        <v>1.01881830881749</v>
      </c>
      <c r="E145">
        <v>1.26986605308571</v>
      </c>
      <c r="F145">
        <v>1.0235023420166001</v>
      </c>
      <c r="G145">
        <v>0.95467992439806104</v>
      </c>
      <c r="H145">
        <v>0.98044210699317902</v>
      </c>
      <c r="I145">
        <v>1.0471690360752699</v>
      </c>
      <c r="J145">
        <v>1.0029172487468201</v>
      </c>
      <c r="K145">
        <v>0.95200920371435604</v>
      </c>
      <c r="L145">
        <v>15000</v>
      </c>
      <c r="M145">
        <v>211.298144026855</v>
      </c>
      <c r="Q145">
        <v>0</v>
      </c>
      <c r="R145">
        <v>-0.159393940969658</v>
      </c>
      <c r="S145" t="s">
        <v>627</v>
      </c>
      <c r="T145" t="s">
        <v>940</v>
      </c>
      <c r="U145" t="s">
        <v>940</v>
      </c>
      <c r="V145" t="s">
        <v>940</v>
      </c>
      <c r="W145" t="s">
        <v>1085</v>
      </c>
      <c r="X145">
        <v>5</v>
      </c>
      <c r="Y145" t="s">
        <v>1541</v>
      </c>
      <c r="Z145" t="s">
        <v>1979</v>
      </c>
      <c r="AA145">
        <v>0.99946947067324421</v>
      </c>
      <c r="AB145" t="str">
        <f>HYPERLINK("Melting_Curves/meltCurve_G5E9G7_NRXN2.pdf", "Melting_Curves/meltCurve_G5E9G7_NRXN2.pdf")</f>
        <v>Melting_Curves/meltCurve_G5E9G7_NRXN2.pdf</v>
      </c>
    </row>
    <row r="146" spans="1:28" x14ac:dyDescent="0.25">
      <c r="A146" t="s">
        <v>172</v>
      </c>
      <c r="B146">
        <v>1</v>
      </c>
      <c r="C146">
        <v>1.0584639228517301</v>
      </c>
      <c r="D146">
        <v>1.04391251937317</v>
      </c>
      <c r="E146">
        <v>1.06939900120544</v>
      </c>
      <c r="F146">
        <v>0.99888066127088004</v>
      </c>
      <c r="G146">
        <v>0.95531255381436198</v>
      </c>
      <c r="H146">
        <v>1.07189598760117</v>
      </c>
      <c r="I146">
        <v>0.97632168073015302</v>
      </c>
      <c r="J146">
        <v>0.94584122610642296</v>
      </c>
      <c r="K146">
        <v>0.889357671775443</v>
      </c>
      <c r="L146">
        <v>3306.6441887822102</v>
      </c>
      <c r="M146">
        <v>49.140366885849502</v>
      </c>
      <c r="O146">
        <v>67.178621427288903</v>
      </c>
      <c r="P146">
        <v>-2.31391919634358E-2</v>
      </c>
      <c r="Q146">
        <v>0.87346797686958899</v>
      </c>
      <c r="R146">
        <v>0.465958102071591</v>
      </c>
      <c r="S146" t="s">
        <v>628</v>
      </c>
      <c r="T146" t="s">
        <v>940</v>
      </c>
      <c r="U146" t="s">
        <v>940</v>
      </c>
      <c r="V146" t="s">
        <v>940</v>
      </c>
      <c r="W146" t="s">
        <v>1086</v>
      </c>
      <c r="X146">
        <v>2</v>
      </c>
      <c r="Y146" t="s">
        <v>1542</v>
      </c>
      <c r="Z146" t="s">
        <v>1980</v>
      </c>
      <c r="AA146">
        <v>0.98804802041792361</v>
      </c>
      <c r="AB146" t="str">
        <f>HYPERLINK("Melting_Curves/meltCurve_G8JL96_PTPRS.pdf", "Melting_Curves/meltCurve_G8JL96_PTPRS.pdf")</f>
        <v>Melting_Curves/meltCurve_G8JL96_PTPRS.pdf</v>
      </c>
    </row>
    <row r="147" spans="1:28" x14ac:dyDescent="0.25">
      <c r="A147" t="s">
        <v>173</v>
      </c>
      <c r="B147">
        <v>1</v>
      </c>
      <c r="C147">
        <v>1.09924340938645</v>
      </c>
      <c r="D147">
        <v>1.0114079678448999</v>
      </c>
      <c r="E147">
        <v>1.1927532805296099</v>
      </c>
      <c r="F147">
        <v>1.09046577609647</v>
      </c>
      <c r="G147">
        <v>0.93273436576427504</v>
      </c>
      <c r="H147">
        <v>1.01394963943729</v>
      </c>
      <c r="I147">
        <v>0.96879063719115699</v>
      </c>
      <c r="J147">
        <v>0.92318832013240304</v>
      </c>
      <c r="K147">
        <v>0.91130748315403698</v>
      </c>
      <c r="L147">
        <v>4816.31979246013</v>
      </c>
      <c r="M147">
        <v>74.606072921276706</v>
      </c>
      <c r="O147">
        <v>64.510336787907903</v>
      </c>
      <c r="P147">
        <v>-2.4820847409252202E-2</v>
      </c>
      <c r="Q147">
        <v>0.91415171261195505</v>
      </c>
      <c r="R147">
        <v>0.17348387011354599</v>
      </c>
      <c r="S147" t="s">
        <v>629</v>
      </c>
      <c r="T147" t="s">
        <v>940</v>
      </c>
      <c r="U147" t="s">
        <v>940</v>
      </c>
      <c r="V147" t="s">
        <v>940</v>
      </c>
      <c r="W147" t="s">
        <v>1087</v>
      </c>
      <c r="X147">
        <v>1</v>
      </c>
      <c r="Y147" t="s">
        <v>1543</v>
      </c>
      <c r="Z147" t="s">
        <v>1981</v>
      </c>
      <c r="AA147">
        <v>0.98452372810090694</v>
      </c>
      <c r="AB147" t="str">
        <f>HYPERLINK("Melting_Curves/meltCurve_H0Y3T6_SDF4.pdf", "Melting_Curves/meltCurve_H0Y3T6_SDF4.pdf")</f>
        <v>Melting_Curves/meltCurve_H0Y3T6_SDF4.pdf</v>
      </c>
    </row>
    <row r="148" spans="1:28" x14ac:dyDescent="0.25">
      <c r="A148" t="s">
        <v>174</v>
      </c>
      <c r="B148">
        <v>1</v>
      </c>
      <c r="C148">
        <v>0.76837167488820202</v>
      </c>
      <c r="D148">
        <v>0.97442487667696298</v>
      </c>
      <c r="E148">
        <v>1.1586602738463001</v>
      </c>
      <c r="F148">
        <v>0.96309529297865504</v>
      </c>
      <c r="G148">
        <v>0.95496980314416102</v>
      </c>
      <c r="H148">
        <v>0.86456364390761098</v>
      </c>
      <c r="I148">
        <v>0.92984417500345795</v>
      </c>
      <c r="J148">
        <v>0.81242220275690402</v>
      </c>
      <c r="K148">
        <v>0.87019962196302603</v>
      </c>
      <c r="L148">
        <v>1933.55353380673</v>
      </c>
      <c r="M148">
        <v>33.373736396671099</v>
      </c>
      <c r="O148">
        <v>57.729555155478302</v>
      </c>
      <c r="P148">
        <v>-1.98577950532937E-2</v>
      </c>
      <c r="Q148">
        <v>0.86260133182848897</v>
      </c>
      <c r="R148">
        <v>0.19402044678615099</v>
      </c>
      <c r="S148" t="s">
        <v>630</v>
      </c>
      <c r="T148" t="s">
        <v>940</v>
      </c>
      <c r="U148" t="s">
        <v>940</v>
      </c>
      <c r="V148" t="s">
        <v>940</v>
      </c>
      <c r="W148" t="s">
        <v>1088</v>
      </c>
      <c r="X148">
        <v>7</v>
      </c>
      <c r="Y148" t="s">
        <v>1544</v>
      </c>
      <c r="Z148" t="s">
        <v>1982</v>
      </c>
      <c r="AA148">
        <v>0.94550309728042481</v>
      </c>
      <c r="AB148" t="str">
        <f>HYPERLINK("Melting_Curves/meltCurve_H0Y5A1_PTGDS.pdf", "Melting_Curves/meltCurve_H0Y5A1_PTGDS.pdf")</f>
        <v>Melting_Curves/meltCurve_H0Y5A1_PTGDS.pdf</v>
      </c>
    </row>
    <row r="149" spans="1:28" x14ac:dyDescent="0.25">
      <c r="A149" t="s">
        <v>175</v>
      </c>
      <c r="B149">
        <v>1</v>
      </c>
      <c r="C149">
        <v>1.180469771426</v>
      </c>
      <c r="D149">
        <v>1.0500879130787599</v>
      </c>
      <c r="E149">
        <v>1.11906586718363</v>
      </c>
      <c r="F149">
        <v>1.04044001623011</v>
      </c>
      <c r="G149">
        <v>0.84378522158604197</v>
      </c>
      <c r="H149">
        <v>0.90735314007483903</v>
      </c>
      <c r="I149">
        <v>0.82805103466931196</v>
      </c>
      <c r="J149">
        <v>0.86339660069428803</v>
      </c>
      <c r="K149">
        <v>0.80636580857490603</v>
      </c>
      <c r="L149">
        <v>6808.0021659845397</v>
      </c>
      <c r="M149">
        <v>123.150736466285</v>
      </c>
      <c r="O149">
        <v>55.267289262755902</v>
      </c>
      <c r="P149">
        <v>-8.4028539623776599E-2</v>
      </c>
      <c r="Q149">
        <v>0.84915950554174802</v>
      </c>
      <c r="R149">
        <v>0.63659174694554499</v>
      </c>
      <c r="S149" t="s">
        <v>631</v>
      </c>
      <c r="T149" t="s">
        <v>940</v>
      </c>
      <c r="U149" t="s">
        <v>940</v>
      </c>
      <c r="V149" t="s">
        <v>940</v>
      </c>
      <c r="W149" t="s">
        <v>1089</v>
      </c>
      <c r="X149">
        <v>1</v>
      </c>
      <c r="Y149" t="s">
        <v>1545</v>
      </c>
      <c r="Z149" t="s">
        <v>1983</v>
      </c>
      <c r="AA149">
        <v>0.92605731597104435</v>
      </c>
      <c r="AB149" t="str">
        <f>HYPERLINK("Melting_Curves/meltCurve_H0Y6W5_BNC2.pdf", "Melting_Curves/meltCurve_H0Y6W5_BNC2.pdf")</f>
        <v>Melting_Curves/meltCurve_H0Y6W5_BNC2.pdf</v>
      </c>
    </row>
    <row r="150" spans="1:28" x14ac:dyDescent="0.25">
      <c r="A150" t="s">
        <v>176</v>
      </c>
      <c r="B150">
        <v>1</v>
      </c>
      <c r="C150">
        <v>1.09762289406877</v>
      </c>
      <c r="D150">
        <v>0.88277378802894302</v>
      </c>
      <c r="E150">
        <v>1.2174013385644999</v>
      </c>
      <c r="F150">
        <v>0.88088676504527497</v>
      </c>
      <c r="G150">
        <v>0.73296588425354003</v>
      </c>
      <c r="H150">
        <v>0.67631446762873204</v>
      </c>
      <c r="I150">
        <v>0.723652950679464</v>
      </c>
      <c r="J150">
        <v>0.83167483471579295</v>
      </c>
      <c r="K150">
        <v>0.70518999199033405</v>
      </c>
      <c r="L150">
        <v>13261.122885476199</v>
      </c>
      <c r="M150">
        <v>250</v>
      </c>
      <c r="O150">
        <v>53.041097818416802</v>
      </c>
      <c r="P150">
        <v>-0.313483789765854</v>
      </c>
      <c r="Q150">
        <v>0.73395961446446401</v>
      </c>
      <c r="R150">
        <v>0.71485711077200498</v>
      </c>
      <c r="S150" t="s">
        <v>632</v>
      </c>
      <c r="T150" t="s">
        <v>940</v>
      </c>
      <c r="U150" t="s">
        <v>940</v>
      </c>
      <c r="V150" t="s">
        <v>940</v>
      </c>
      <c r="W150" t="s">
        <v>1090</v>
      </c>
      <c r="X150">
        <v>1</v>
      </c>
      <c r="Y150" t="s">
        <v>1546</v>
      </c>
      <c r="Z150" t="s">
        <v>1984</v>
      </c>
      <c r="AA150">
        <v>0.84966309939521334</v>
      </c>
      <c r="AB150" t="str">
        <f>HYPERLINK("Melting_Curves/meltCurve_H0Y7G9_HTRA1.pdf", "Melting_Curves/meltCurve_H0Y7G9_HTRA1.pdf")</f>
        <v>Melting_Curves/meltCurve_H0Y7G9_HTRA1.pdf</v>
      </c>
    </row>
    <row r="151" spans="1:28" x14ac:dyDescent="0.25">
      <c r="A151" t="s">
        <v>177</v>
      </c>
      <c r="B151">
        <v>1</v>
      </c>
      <c r="C151">
        <v>1.0893821780380399</v>
      </c>
      <c r="D151">
        <v>0.93908030323664304</v>
      </c>
      <c r="E151">
        <v>1.1919288210994601</v>
      </c>
      <c r="F151">
        <v>1.0017703935721101</v>
      </c>
      <c r="G151">
        <v>0.92954741477143799</v>
      </c>
      <c r="H151">
        <v>0.98220527486495102</v>
      </c>
      <c r="I151">
        <v>0.95301647827863301</v>
      </c>
      <c r="J151">
        <v>0.93204412365518197</v>
      </c>
      <c r="K151">
        <v>0.87275863634300199</v>
      </c>
      <c r="L151">
        <v>843.66833186213501</v>
      </c>
      <c r="M151">
        <v>10.1942241670284</v>
      </c>
      <c r="Q151">
        <v>7.8537566818005597E-2</v>
      </c>
      <c r="R151">
        <v>0.30115611960872701</v>
      </c>
      <c r="S151" t="s">
        <v>633</v>
      </c>
      <c r="T151" t="s">
        <v>940</v>
      </c>
      <c r="U151" t="s">
        <v>940</v>
      </c>
      <c r="V151" t="s">
        <v>940</v>
      </c>
      <c r="W151" t="s">
        <v>1091</v>
      </c>
      <c r="X151">
        <v>2</v>
      </c>
      <c r="Y151" t="s">
        <v>1547</v>
      </c>
      <c r="Z151" t="s">
        <v>1985</v>
      </c>
      <c r="AA151">
        <v>0.97773813631159112</v>
      </c>
      <c r="AB151" t="str">
        <f>HYPERLINK("Melting_Curves/meltCurve_H0Y8A0_MOG.pdf", "Melting_Curves/meltCurve_H0Y8A0_MOG.pdf")</f>
        <v>Melting_Curves/meltCurve_H0Y8A0_MOG.pdf</v>
      </c>
    </row>
    <row r="152" spans="1:28" x14ac:dyDescent="0.25">
      <c r="A152" t="s">
        <v>178</v>
      </c>
      <c r="B152">
        <v>1</v>
      </c>
      <c r="C152">
        <v>1.23876135820182</v>
      </c>
      <c r="D152">
        <v>1.01076040172166</v>
      </c>
      <c r="E152">
        <v>1.3321377331420401</v>
      </c>
      <c r="F152">
        <v>0.98971783835485405</v>
      </c>
      <c r="G152">
        <v>0.976386896221903</v>
      </c>
      <c r="H152">
        <v>0.95695839311334296</v>
      </c>
      <c r="I152">
        <v>1.02014586322334</v>
      </c>
      <c r="J152">
        <v>0.92700860832137699</v>
      </c>
      <c r="K152">
        <v>1.01404830224773</v>
      </c>
      <c r="L152">
        <v>13252.6487373165</v>
      </c>
      <c r="M152">
        <v>250</v>
      </c>
      <c r="O152">
        <v>53.0072002830956</v>
      </c>
      <c r="P152">
        <v>-2.4867384701351899E-2</v>
      </c>
      <c r="Q152">
        <v>0.97890959203105399</v>
      </c>
      <c r="R152">
        <v>-0.12569305065719399</v>
      </c>
      <c r="S152" t="s">
        <v>634</v>
      </c>
      <c r="T152" t="s">
        <v>940</v>
      </c>
      <c r="U152" t="s">
        <v>940</v>
      </c>
      <c r="V152" t="s">
        <v>940</v>
      </c>
      <c r="W152" t="s">
        <v>1092</v>
      </c>
      <c r="X152">
        <v>3</v>
      </c>
      <c r="Y152" t="s">
        <v>1548</v>
      </c>
      <c r="Z152" t="s">
        <v>1986</v>
      </c>
      <c r="AA152">
        <v>0.98805817931006656</v>
      </c>
      <c r="AB152" t="str">
        <f>HYPERLINK("Melting_Curves/meltCurve_H0Y8L3_TGFBI.pdf", "Melting_Curves/meltCurve_H0Y8L3_TGFBI.pdf")</f>
        <v>Melting_Curves/meltCurve_H0Y8L3_TGFBI.pdf</v>
      </c>
    </row>
    <row r="153" spans="1:28" x14ac:dyDescent="0.25">
      <c r="A153" t="s">
        <v>179</v>
      </c>
      <c r="B153">
        <v>1</v>
      </c>
      <c r="C153">
        <v>1.25724976613658</v>
      </c>
      <c r="D153">
        <v>0.89234487059557199</v>
      </c>
      <c r="E153">
        <v>1.0976769566573099</v>
      </c>
      <c r="F153">
        <v>0.97458684128468998</v>
      </c>
      <c r="G153">
        <v>0.98971000935453701</v>
      </c>
      <c r="H153">
        <v>0.841362644215778</v>
      </c>
      <c r="I153">
        <v>1.11607421265981</v>
      </c>
      <c r="J153">
        <v>0.96827252884315596</v>
      </c>
      <c r="K153">
        <v>1.0467726847520999</v>
      </c>
      <c r="L153">
        <v>1.0492364619185301E-5</v>
      </c>
      <c r="M153">
        <v>12.0644552512818</v>
      </c>
      <c r="Q153">
        <v>1.0184051573589701</v>
      </c>
      <c r="R153">
        <v>-1.5987211554602302E-14</v>
      </c>
      <c r="S153" t="s">
        <v>635</v>
      </c>
      <c r="T153" t="s">
        <v>940</v>
      </c>
      <c r="U153" t="s">
        <v>940</v>
      </c>
      <c r="V153" t="s">
        <v>940</v>
      </c>
      <c r="W153" t="s">
        <v>1093</v>
      </c>
      <c r="X153">
        <v>1</v>
      </c>
      <c r="Y153" t="s">
        <v>1549</v>
      </c>
      <c r="Z153" t="s">
        <v>1987</v>
      </c>
      <c r="AA153">
        <v>1.0184050513333609</v>
      </c>
      <c r="AB153" t="str">
        <f>HYPERLINK("Melting_Curves/meltCurve_H0Y9J2_CAMK2D.pdf", "Melting_Curves/meltCurve_H0Y9J2_CAMK2D.pdf")</f>
        <v>Melting_Curves/meltCurve_H0Y9J2_CAMK2D.pdf</v>
      </c>
    </row>
    <row r="154" spans="1:28" x14ac:dyDescent="0.25">
      <c r="A154" t="s">
        <v>180</v>
      </c>
      <c r="B154">
        <v>1</v>
      </c>
      <c r="C154">
        <v>1.19918130990415</v>
      </c>
      <c r="D154">
        <v>1.0209464856229999</v>
      </c>
      <c r="E154">
        <v>1.1859424920127799</v>
      </c>
      <c r="F154">
        <v>0.86882987220447305</v>
      </c>
      <c r="G154">
        <v>0.64033546325878599</v>
      </c>
      <c r="H154">
        <v>0.75003993610223596</v>
      </c>
      <c r="I154">
        <v>0.85127795527156502</v>
      </c>
      <c r="J154">
        <v>0.933306709265176</v>
      </c>
      <c r="K154">
        <v>0.92448083067092701</v>
      </c>
      <c r="L154">
        <v>13197.7505045282</v>
      </c>
      <c r="M154">
        <v>250</v>
      </c>
      <c r="O154">
        <v>52.787626286520201</v>
      </c>
      <c r="P154">
        <v>-0.213250641327384</v>
      </c>
      <c r="Q154">
        <v>0.81988808632326005</v>
      </c>
      <c r="R154">
        <v>0.50662565562171102</v>
      </c>
      <c r="S154" t="s">
        <v>636</v>
      </c>
      <c r="T154" t="s">
        <v>940</v>
      </c>
      <c r="U154" t="s">
        <v>940</v>
      </c>
      <c r="V154" t="s">
        <v>940</v>
      </c>
      <c r="W154" t="s">
        <v>1094</v>
      </c>
      <c r="X154">
        <v>1</v>
      </c>
      <c r="Y154" t="s">
        <v>1550</v>
      </c>
      <c r="Z154" t="s">
        <v>1988</v>
      </c>
      <c r="AA154">
        <v>0.89669850159892805</v>
      </c>
      <c r="AB154" t="str">
        <f>HYPERLINK("Melting_Curves/meltCurve_H0YA83_HEXB.pdf", "Melting_Curves/meltCurve_H0YA83_HEXB.pdf")</f>
        <v>Melting_Curves/meltCurve_H0YA83_HEXB.pdf</v>
      </c>
    </row>
    <row r="155" spans="1:28" x14ac:dyDescent="0.25">
      <c r="A155" t="s">
        <v>181</v>
      </c>
      <c r="B155">
        <v>1</v>
      </c>
      <c r="C155">
        <v>1.1507765004177799</v>
      </c>
      <c r="D155">
        <v>0.95934537701328304</v>
      </c>
      <c r="E155">
        <v>1.2382516495231499</v>
      </c>
      <c r="F155">
        <v>1.0281211283026499</v>
      </c>
      <c r="G155">
        <v>1.05788457659838</v>
      </c>
      <c r="H155">
        <v>0.94591869075402701</v>
      </c>
      <c r="I155">
        <v>1.07448065231798</v>
      </c>
      <c r="J155">
        <v>1.00469645892759</v>
      </c>
      <c r="K155">
        <v>1.0058489641859001</v>
      </c>
      <c r="L155">
        <v>10222.448901457499</v>
      </c>
      <c r="M155">
        <v>250</v>
      </c>
      <c r="O155">
        <v>40.887178941906903</v>
      </c>
      <c r="P155">
        <v>7.9032322286620493E-2</v>
      </c>
      <c r="Q155">
        <v>1.05170253918094</v>
      </c>
      <c r="R155">
        <v>3.3335358086285002E-2</v>
      </c>
      <c r="S155" t="s">
        <v>637</v>
      </c>
      <c r="T155" t="s">
        <v>940</v>
      </c>
      <c r="U155" t="s">
        <v>940</v>
      </c>
      <c r="V155" t="s">
        <v>940</v>
      </c>
      <c r="W155" t="s">
        <v>1095</v>
      </c>
      <c r="X155">
        <v>2</v>
      </c>
      <c r="Y155" t="s">
        <v>1551</v>
      </c>
      <c r="Z155" t="s">
        <v>1989</v>
      </c>
      <c r="AA155">
        <v>1.050164312294396</v>
      </c>
      <c r="AB155" t="str">
        <f>HYPERLINK("Melting_Curves/meltCurve_H0YAC1_KLKB1.pdf", "Melting_Curves/meltCurve_H0YAC1_KLKB1.pdf")</f>
        <v>Melting_Curves/meltCurve_H0YAC1_KLKB1.pdf</v>
      </c>
    </row>
    <row r="156" spans="1:28" x14ac:dyDescent="0.25">
      <c r="A156" t="s">
        <v>182</v>
      </c>
      <c r="B156">
        <v>1</v>
      </c>
      <c r="C156">
        <v>1.1481261154075</v>
      </c>
      <c r="D156">
        <v>0.95546436241543098</v>
      </c>
      <c r="E156">
        <v>1.23544298692263</v>
      </c>
      <c r="F156">
        <v>1.0406436846509799</v>
      </c>
      <c r="G156">
        <v>1.0363080894140899</v>
      </c>
      <c r="H156">
        <v>0.93556095544419704</v>
      </c>
      <c r="I156">
        <v>1.1142479758819901</v>
      </c>
      <c r="J156">
        <v>1.0117061071396201</v>
      </c>
      <c r="K156">
        <v>1.03661057280271</v>
      </c>
      <c r="L156">
        <v>10224.8559565536</v>
      </c>
      <c r="M156">
        <v>250</v>
      </c>
      <c r="O156">
        <v>40.896797838271198</v>
      </c>
      <c r="P156">
        <v>8.7297942003894097E-2</v>
      </c>
      <c r="Q156">
        <v>1.05712331269319</v>
      </c>
      <c r="R156">
        <v>3.9375921560373103E-2</v>
      </c>
      <c r="S156" t="s">
        <v>638</v>
      </c>
      <c r="T156" t="s">
        <v>940</v>
      </c>
      <c r="U156" t="s">
        <v>940</v>
      </c>
      <c r="V156" t="s">
        <v>940</v>
      </c>
      <c r="W156" t="s">
        <v>1096</v>
      </c>
      <c r="X156">
        <v>2</v>
      </c>
      <c r="Z156" t="s">
        <v>1990</v>
      </c>
      <c r="AA156">
        <v>1.0554055420216291</v>
      </c>
      <c r="AB156" t="str">
        <f>HYPERLINK("Melting_Curves/meltCurve_H0YAE9_.pdf", "Melting_Curves/meltCurve_H0YAE9_.pdf")</f>
        <v>Melting_Curves/meltCurve_H0YAE9_.pdf</v>
      </c>
    </row>
    <row r="157" spans="1:28" x14ac:dyDescent="0.25">
      <c r="A157" t="s">
        <v>183</v>
      </c>
      <c r="B157">
        <v>1</v>
      </c>
      <c r="C157">
        <v>1.0050559312393399</v>
      </c>
      <c r="D157">
        <v>1.0405422486254201</v>
      </c>
      <c r="E157">
        <v>1.12605068571067</v>
      </c>
      <c r="F157">
        <v>0.83125829488718905</v>
      </c>
      <c r="G157">
        <v>0.94748151425140603</v>
      </c>
      <c r="H157">
        <v>0.77643304051064899</v>
      </c>
      <c r="I157">
        <v>0.97699551286102504</v>
      </c>
      <c r="J157">
        <v>0.91000442393983405</v>
      </c>
      <c r="K157">
        <v>0.81511091449156303</v>
      </c>
      <c r="L157">
        <v>12892.028455884099</v>
      </c>
      <c r="M157">
        <v>250</v>
      </c>
      <c r="O157">
        <v>51.564796772812997</v>
      </c>
      <c r="P157">
        <v>-0.15004546131261801</v>
      </c>
      <c r="Q157">
        <v>0.87620693953272599</v>
      </c>
      <c r="R157">
        <v>0.54418068532080799</v>
      </c>
      <c r="S157" t="s">
        <v>639</v>
      </c>
      <c r="T157" t="s">
        <v>940</v>
      </c>
      <c r="U157" t="s">
        <v>940</v>
      </c>
      <c r="V157" t="s">
        <v>940</v>
      </c>
      <c r="W157" t="s">
        <v>1097</v>
      </c>
      <c r="X157">
        <v>1</v>
      </c>
      <c r="Y157" t="s">
        <v>1552</v>
      </c>
      <c r="Z157" t="s">
        <v>1991</v>
      </c>
      <c r="AA157">
        <v>0.92395321675949915</v>
      </c>
      <c r="AB157" t="str">
        <f>HYPERLINK("Melting_Curves/meltCurve_H0YCY8_CTSC.pdf", "Melting_Curves/meltCurve_H0YCY8_CTSC.pdf")</f>
        <v>Melting_Curves/meltCurve_H0YCY8_CTSC.pdf</v>
      </c>
    </row>
    <row r="158" spans="1:28" x14ac:dyDescent="0.25">
      <c r="A158" t="s">
        <v>184</v>
      </c>
      <c r="B158">
        <v>1</v>
      </c>
      <c r="C158">
        <v>1.08014621887137</v>
      </c>
      <c r="D158">
        <v>0.97441169750971002</v>
      </c>
      <c r="E158">
        <v>1.17847840986977</v>
      </c>
      <c r="F158">
        <v>0.94493945624857201</v>
      </c>
      <c r="G158">
        <v>0.88640621430203304</v>
      </c>
      <c r="H158">
        <v>0.98930774503084296</v>
      </c>
      <c r="I158">
        <v>0.95270733379026695</v>
      </c>
      <c r="J158">
        <v>0.87013936486177701</v>
      </c>
      <c r="K158">
        <v>0.83545807630797397</v>
      </c>
      <c r="L158">
        <v>709.95691951096603</v>
      </c>
      <c r="M158">
        <v>8.5327985628838192</v>
      </c>
      <c r="Q158">
        <v>0</v>
      </c>
      <c r="R158">
        <v>0.426810026129195</v>
      </c>
      <c r="S158" t="s">
        <v>640</v>
      </c>
      <c r="T158" t="s">
        <v>940</v>
      </c>
      <c r="U158" t="s">
        <v>940</v>
      </c>
      <c r="V158" t="s">
        <v>940</v>
      </c>
      <c r="W158" t="s">
        <v>1098</v>
      </c>
      <c r="X158">
        <v>3</v>
      </c>
      <c r="Y158" t="s">
        <v>1553</v>
      </c>
      <c r="Z158" t="s">
        <v>1992</v>
      </c>
      <c r="AA158">
        <v>0.96481063585470994</v>
      </c>
      <c r="AB158" t="str">
        <f>HYPERLINK("Melting_Curves/meltCurve_H0YD13_CD44.pdf", "Melting_Curves/meltCurve_H0YD13_CD44.pdf")</f>
        <v>Melting_Curves/meltCurve_H0YD13_CD44.pdf</v>
      </c>
    </row>
    <row r="159" spans="1:28" x14ac:dyDescent="0.25">
      <c r="A159" t="s">
        <v>185</v>
      </c>
      <c r="B159">
        <v>1</v>
      </c>
      <c r="C159">
        <v>1.1783205478646801</v>
      </c>
      <c r="D159">
        <v>1.09326044146607</v>
      </c>
      <c r="E159">
        <v>1.27634247420862</v>
      </c>
      <c r="F159">
        <v>1.1309702260235699</v>
      </c>
      <c r="G159">
        <v>0.97539899479763703</v>
      </c>
      <c r="H159">
        <v>1.08329659348088</v>
      </c>
      <c r="I159">
        <v>1.04949592922435</v>
      </c>
      <c r="J159">
        <v>1.0459395115069201</v>
      </c>
      <c r="K159">
        <v>0.99082973282779296</v>
      </c>
      <c r="L159">
        <v>10231.947322976799</v>
      </c>
      <c r="M159">
        <v>250</v>
      </c>
      <c r="O159">
        <v>40.925187157435602</v>
      </c>
      <c r="P159">
        <v>0.13979675496371699</v>
      </c>
      <c r="Q159">
        <v>1.0915392959494099</v>
      </c>
      <c r="R159">
        <v>9.6277666006245793E-2</v>
      </c>
      <c r="S159" t="s">
        <v>641</v>
      </c>
      <c r="T159" t="s">
        <v>940</v>
      </c>
      <c r="U159" t="s">
        <v>940</v>
      </c>
      <c r="V159" t="s">
        <v>940</v>
      </c>
      <c r="W159" t="s">
        <v>1099</v>
      </c>
      <c r="X159">
        <v>1</v>
      </c>
      <c r="Y159" t="s">
        <v>1554</v>
      </c>
      <c r="Z159" t="s">
        <v>1993</v>
      </c>
      <c r="AA159">
        <v>1.0887003151595649</v>
      </c>
      <c r="AB159" t="str">
        <f>HYPERLINK("Melting_Curves/meltCurve_H0YDE5_KIAA1549L.pdf", "Melting_Curves/meltCurve_H0YDE5_KIAA1549L.pdf")</f>
        <v>Melting_Curves/meltCurve_H0YDE5_KIAA1549L.pdf</v>
      </c>
    </row>
    <row r="160" spans="1:28" x14ac:dyDescent="0.25">
      <c r="A160" t="s">
        <v>186</v>
      </c>
      <c r="B160">
        <v>1</v>
      </c>
      <c r="C160">
        <v>1.1377667190911001</v>
      </c>
      <c r="D160">
        <v>1.0686838337128199</v>
      </c>
      <c r="E160">
        <v>1.1860754442384001</v>
      </c>
      <c r="F160">
        <v>1.0381211708645299</v>
      </c>
      <c r="G160">
        <v>0.95603389591793597</v>
      </c>
      <c r="H160">
        <v>0.97049365038379398</v>
      </c>
      <c r="I160">
        <v>0.95155043308842502</v>
      </c>
      <c r="J160">
        <v>0.92617544189103496</v>
      </c>
      <c r="K160">
        <v>0.88582427642543604</v>
      </c>
      <c r="L160">
        <v>1166.1735708833301</v>
      </c>
      <c r="M160">
        <v>17.3962746675471</v>
      </c>
      <c r="O160">
        <v>66.168825738795206</v>
      </c>
      <c r="P160">
        <v>-1.07229287780643E-2</v>
      </c>
      <c r="Q160">
        <v>0.83686542709591705</v>
      </c>
      <c r="R160">
        <v>0.24945038970431599</v>
      </c>
      <c r="S160" t="s">
        <v>642</v>
      </c>
      <c r="T160" t="s">
        <v>940</v>
      </c>
      <c r="U160" t="s">
        <v>940</v>
      </c>
      <c r="V160" t="s">
        <v>940</v>
      </c>
      <c r="W160" t="s">
        <v>1100</v>
      </c>
      <c r="X160">
        <v>1</v>
      </c>
      <c r="Y160" t="s">
        <v>1555</v>
      </c>
      <c r="Z160" t="s">
        <v>1994</v>
      </c>
      <c r="AA160">
        <v>0.97762115779010073</v>
      </c>
      <c r="AB160" t="str">
        <f>HYPERLINK("Melting_Curves/meltCurve_H0YF95_SEZ6.pdf", "Melting_Curves/meltCurve_H0YF95_SEZ6.pdf")</f>
        <v>Melting_Curves/meltCurve_H0YF95_SEZ6.pdf</v>
      </c>
    </row>
    <row r="161" spans="1:28" x14ac:dyDescent="0.25">
      <c r="A161" t="s">
        <v>187</v>
      </c>
      <c r="B161">
        <v>1</v>
      </c>
      <c r="C161">
        <v>1.17145988830315</v>
      </c>
      <c r="D161">
        <v>0.87274909963985603</v>
      </c>
      <c r="E161">
        <v>1.2738660681664</v>
      </c>
      <c r="F161">
        <v>1.0183830053760601</v>
      </c>
      <c r="G161">
        <v>1.05892791899368</v>
      </c>
      <c r="H161">
        <v>0.97270212432799197</v>
      </c>
      <c r="I161">
        <v>1.1125841641004199</v>
      </c>
      <c r="J161">
        <v>0.99309984863510603</v>
      </c>
      <c r="K161">
        <v>0.99499973902604499</v>
      </c>
      <c r="L161">
        <v>10219.886726168501</v>
      </c>
      <c r="M161">
        <v>250</v>
      </c>
      <c r="O161">
        <v>40.876930898317802</v>
      </c>
      <c r="P161">
        <v>7.9637840282484607E-2</v>
      </c>
      <c r="Q161">
        <v>1.0520856078276399</v>
      </c>
      <c r="R161">
        <v>2.10614025851289E-2</v>
      </c>
      <c r="S161" t="s">
        <v>643</v>
      </c>
      <c r="T161" t="s">
        <v>940</v>
      </c>
      <c r="U161" t="s">
        <v>940</v>
      </c>
      <c r="V161" t="s">
        <v>940</v>
      </c>
      <c r="W161" t="s">
        <v>1101</v>
      </c>
      <c r="X161">
        <v>1</v>
      </c>
      <c r="Y161" t="s">
        <v>1556</v>
      </c>
      <c r="Z161" t="s">
        <v>1995</v>
      </c>
      <c r="AA161">
        <v>1.0505537101122491</v>
      </c>
      <c r="AB161" t="str">
        <f>HYPERLINK("Melting_Curves/meltCurve_H0YFX4_SLC3A2.pdf", "Melting_Curves/meltCurve_H0YFX4_SLC3A2.pdf")</f>
        <v>Melting_Curves/meltCurve_H0YFX4_SLC3A2.pdf</v>
      </c>
    </row>
    <row r="162" spans="1:28" x14ac:dyDescent="0.25">
      <c r="A162" t="s">
        <v>188</v>
      </c>
      <c r="B162">
        <v>1</v>
      </c>
      <c r="C162">
        <v>1.14728260869565</v>
      </c>
      <c r="D162">
        <v>0.94945652173912998</v>
      </c>
      <c r="E162">
        <v>1.19578804347826</v>
      </c>
      <c r="F162">
        <v>1.0097826086956501</v>
      </c>
      <c r="G162">
        <v>0.87853260869565197</v>
      </c>
      <c r="H162">
        <v>0.90652173913043499</v>
      </c>
      <c r="I162">
        <v>1.0028532608695699</v>
      </c>
      <c r="J162">
        <v>0.953125</v>
      </c>
      <c r="K162">
        <v>0.86834239130434798</v>
      </c>
      <c r="L162">
        <v>632.69832444977703</v>
      </c>
      <c r="M162">
        <v>6.9616860359865598</v>
      </c>
      <c r="Q162">
        <v>0</v>
      </c>
      <c r="R162">
        <v>0.205259785676806</v>
      </c>
      <c r="S162" t="s">
        <v>644</v>
      </c>
      <c r="T162" t="s">
        <v>940</v>
      </c>
      <c r="U162" t="s">
        <v>940</v>
      </c>
      <c r="V162" t="s">
        <v>940</v>
      </c>
      <c r="W162" t="s">
        <v>1102</v>
      </c>
      <c r="X162">
        <v>2</v>
      </c>
      <c r="Y162" t="s">
        <v>1557</v>
      </c>
      <c r="Z162" t="s">
        <v>1996</v>
      </c>
      <c r="AA162">
        <v>0.97482330981874554</v>
      </c>
      <c r="AB162" t="str">
        <f>HYPERLINK("Melting_Curves/meltCurve_H0YLB9_MAN2A2.pdf", "Melting_Curves/meltCurve_H0YLB9_MAN2A2.pdf")</f>
        <v>Melting_Curves/meltCurve_H0YLB9_MAN2A2.pdf</v>
      </c>
    </row>
    <row r="163" spans="1:28" x14ac:dyDescent="0.25">
      <c r="A163" t="s">
        <v>189</v>
      </c>
      <c r="B163">
        <v>1</v>
      </c>
      <c r="C163">
        <v>1.1253498431006701</v>
      </c>
      <c r="D163">
        <v>0.98244423713001405</v>
      </c>
      <c r="E163">
        <v>1.26398665648941</v>
      </c>
      <c r="F163">
        <v>0.95629434879710495</v>
      </c>
      <c r="G163">
        <v>0.92112628275803599</v>
      </c>
      <c r="H163">
        <v>0.92220054844090105</v>
      </c>
      <c r="I163">
        <v>0.99245187007039304</v>
      </c>
      <c r="J163">
        <v>0.965708308596952</v>
      </c>
      <c r="K163">
        <v>0.85471970146722098</v>
      </c>
      <c r="L163">
        <v>930.65380586649997</v>
      </c>
      <c r="M163">
        <v>11.3434944420113</v>
      </c>
      <c r="Q163">
        <v>0</v>
      </c>
      <c r="R163">
        <v>0.18732611519457301</v>
      </c>
      <c r="S163" t="s">
        <v>645</v>
      </c>
      <c r="T163" t="s">
        <v>940</v>
      </c>
      <c r="U163" t="s">
        <v>940</v>
      </c>
      <c r="V163" t="s">
        <v>940</v>
      </c>
      <c r="W163" t="s">
        <v>1103</v>
      </c>
      <c r="X163">
        <v>1</v>
      </c>
      <c r="Y163" t="s">
        <v>1558</v>
      </c>
      <c r="Z163" t="s">
        <v>1997</v>
      </c>
      <c r="AA163">
        <v>0.97966762863571843</v>
      </c>
      <c r="AB163" t="str">
        <f>HYPERLINK("Melting_Curves/meltCurve_H0YMA6_SEMA6D.pdf", "Melting_Curves/meltCurve_H0YMA6_SEMA6D.pdf")</f>
        <v>Melting_Curves/meltCurve_H0YMA6_SEMA6D.pdf</v>
      </c>
    </row>
    <row r="164" spans="1:28" x14ac:dyDescent="0.25">
      <c r="A164" t="s">
        <v>190</v>
      </c>
      <c r="B164">
        <v>1</v>
      </c>
      <c r="C164">
        <v>1.10492066510321</v>
      </c>
      <c r="D164">
        <v>0.97604107244723304</v>
      </c>
      <c r="E164">
        <v>1.13276710823773</v>
      </c>
      <c r="F164">
        <v>0.93139802666328597</v>
      </c>
      <c r="G164">
        <v>0.78823603980477897</v>
      </c>
      <c r="H164">
        <v>0.91785510553337102</v>
      </c>
      <c r="I164">
        <v>0.96784348524222996</v>
      </c>
      <c r="J164">
        <v>1.0233884768967501</v>
      </c>
      <c r="K164">
        <v>0.91844668399146401</v>
      </c>
      <c r="L164">
        <v>13137.7370315567</v>
      </c>
      <c r="M164">
        <v>250</v>
      </c>
      <c r="O164">
        <v>52.547577043549602</v>
      </c>
      <c r="P164">
        <v>-9.1401347676129202E-2</v>
      </c>
      <c r="Q164">
        <v>0.92315327836983596</v>
      </c>
      <c r="R164">
        <v>0.323959472602521</v>
      </c>
      <c r="S164" t="s">
        <v>646</v>
      </c>
      <c r="T164" t="s">
        <v>940</v>
      </c>
      <c r="U164" t="s">
        <v>940</v>
      </c>
      <c r="V164" t="s">
        <v>940</v>
      </c>
      <c r="W164" t="s">
        <v>1104</v>
      </c>
      <c r="X164">
        <v>1</v>
      </c>
      <c r="Y164" t="s">
        <v>1559</v>
      </c>
      <c r="Z164" t="s">
        <v>1998</v>
      </c>
      <c r="AA164">
        <v>0.95531033953799505</v>
      </c>
      <c r="AB164" t="str">
        <f>HYPERLINK("Melting_Curves/meltCurve_H0YMR1_SEMA4B.pdf", "Melting_Curves/meltCurve_H0YMR1_SEMA4B.pdf")</f>
        <v>Melting_Curves/meltCurve_H0YMR1_SEMA4B.pdf</v>
      </c>
    </row>
    <row r="165" spans="1:28" x14ac:dyDescent="0.25">
      <c r="A165" t="s">
        <v>191</v>
      </c>
      <c r="B165">
        <v>1</v>
      </c>
      <c r="C165">
        <v>1.14771643530783</v>
      </c>
      <c r="D165">
        <v>1.0787326480873201</v>
      </c>
      <c r="E165">
        <v>1.3161809897213099</v>
      </c>
      <c r="F165">
        <v>1.1003284942248599</v>
      </c>
      <c r="G165">
        <v>0.94489774292677797</v>
      </c>
      <c r="H165">
        <v>1.08080957931546</v>
      </c>
      <c r="I165">
        <v>1.05330083713044</v>
      </c>
      <c r="J165">
        <v>1.00031789763696</v>
      </c>
      <c r="K165">
        <v>0.85425453004132701</v>
      </c>
      <c r="L165">
        <v>15000</v>
      </c>
      <c r="M165">
        <v>212.51734658754</v>
      </c>
      <c r="Q165">
        <v>0</v>
      </c>
      <c r="R165">
        <v>-8.6650262671264605E-2</v>
      </c>
      <c r="S165" t="s">
        <v>647</v>
      </c>
      <c r="T165" t="s">
        <v>940</v>
      </c>
      <c r="U165" t="s">
        <v>940</v>
      </c>
      <c r="V165" t="s">
        <v>940</v>
      </c>
      <c r="W165" t="s">
        <v>1105</v>
      </c>
      <c r="X165">
        <v>4</v>
      </c>
      <c r="Y165" t="s">
        <v>1560</v>
      </c>
      <c r="Z165" t="s">
        <v>1999</v>
      </c>
      <c r="AA165">
        <v>0.99830113374036722</v>
      </c>
      <c r="AB165" t="str">
        <f>HYPERLINK("Melting_Curves/meltCurve_H3BLU2_LSAMP.pdf", "Melting_Curves/meltCurve_H3BLU2_LSAMP.pdf")</f>
        <v>Melting_Curves/meltCurve_H3BLU2_LSAMP.pdf</v>
      </c>
    </row>
    <row r="166" spans="1:28" x14ac:dyDescent="0.25">
      <c r="A166" t="s">
        <v>192</v>
      </c>
      <c r="B166">
        <v>1</v>
      </c>
      <c r="C166">
        <v>1.01349630761395</v>
      </c>
      <c r="D166">
        <v>0.89262371615312797</v>
      </c>
      <c r="E166">
        <v>0.97071555895085304</v>
      </c>
      <c r="F166">
        <v>0.79940582293523499</v>
      </c>
      <c r="G166">
        <v>0.71579662167897495</v>
      </c>
      <c r="H166">
        <v>0.78634241575418096</v>
      </c>
      <c r="I166">
        <v>0.74303539597657198</v>
      </c>
      <c r="J166">
        <v>0.76895849248790404</v>
      </c>
      <c r="K166">
        <v>0.65881504116798195</v>
      </c>
      <c r="L166">
        <v>2813.5075004733499</v>
      </c>
      <c r="M166">
        <v>54.224600608090299</v>
      </c>
      <c r="O166">
        <v>51.815754890670803</v>
      </c>
      <c r="P166">
        <v>-6.9512076437739698E-2</v>
      </c>
      <c r="Q166">
        <v>0.73430372844353997</v>
      </c>
      <c r="R166">
        <v>0.84736053099064901</v>
      </c>
      <c r="S166" t="s">
        <v>648</v>
      </c>
      <c r="T166" t="s">
        <v>940</v>
      </c>
      <c r="U166" t="s">
        <v>940</v>
      </c>
      <c r="V166" t="s">
        <v>940</v>
      </c>
      <c r="W166" t="s">
        <v>1106</v>
      </c>
      <c r="X166">
        <v>1</v>
      </c>
      <c r="Y166" t="s">
        <v>1561</v>
      </c>
      <c r="Z166" t="s">
        <v>2000</v>
      </c>
      <c r="AA166">
        <v>0.84009079765984462</v>
      </c>
      <c r="AB166" t="str">
        <f>HYPERLINK("Melting_Curves/meltCurve_H3BLV0_CD55.pdf", "Melting_Curves/meltCurve_H3BLV0_CD55.pdf")</f>
        <v>Melting_Curves/meltCurve_H3BLV0_CD55.pdf</v>
      </c>
    </row>
    <row r="167" spans="1:28" x14ac:dyDescent="0.25">
      <c r="A167" t="s">
        <v>193</v>
      </c>
      <c r="B167">
        <v>1</v>
      </c>
      <c r="C167">
        <v>1.1664072281817901</v>
      </c>
      <c r="D167">
        <v>1.27858617305675</v>
      </c>
      <c r="E167">
        <v>1.5731785726371399</v>
      </c>
      <c r="F167">
        <v>1.2289262630706199</v>
      </c>
      <c r="G167">
        <v>1.1050895062772801</v>
      </c>
      <c r="H167">
        <v>1.66302324794423</v>
      </c>
      <c r="I167">
        <v>1.39372610063957</v>
      </c>
      <c r="J167">
        <v>1.1778112415823501</v>
      </c>
      <c r="K167">
        <v>0.83591079828093795</v>
      </c>
      <c r="L167">
        <v>3537.9864833496999</v>
      </c>
      <c r="M167">
        <v>82.8332223461572</v>
      </c>
      <c r="O167">
        <v>42.687291870908403</v>
      </c>
      <c r="P167">
        <v>0.136865535089364</v>
      </c>
      <c r="Q167">
        <v>1.2821292322429401</v>
      </c>
      <c r="R167">
        <v>0.136819165925787</v>
      </c>
      <c r="S167" t="s">
        <v>649</v>
      </c>
      <c r="T167" t="s">
        <v>940</v>
      </c>
      <c r="U167" t="s">
        <v>940</v>
      </c>
      <c r="V167" t="s">
        <v>940</v>
      </c>
      <c r="W167" t="s">
        <v>1107</v>
      </c>
      <c r="X167">
        <v>1</v>
      </c>
      <c r="Y167" t="s">
        <v>1562</v>
      </c>
      <c r="Z167" t="s">
        <v>2001</v>
      </c>
      <c r="AA167">
        <v>1.2564150825389131</v>
      </c>
      <c r="AB167" t="str">
        <f>HYPERLINK("Melting_Curves/meltCurve_H3BQX6_MT3.pdf", "Melting_Curves/meltCurve_H3BQX6_MT3.pdf")</f>
        <v>Melting_Curves/meltCurve_H3BQX6_MT3.pdf</v>
      </c>
    </row>
    <row r="168" spans="1:28" x14ac:dyDescent="0.25">
      <c r="A168" t="s">
        <v>194</v>
      </c>
      <c r="B168">
        <v>1</v>
      </c>
      <c r="C168">
        <v>1.1559167089893301</v>
      </c>
      <c r="D168">
        <v>1.05415185373286</v>
      </c>
      <c r="E168">
        <v>1.4528313864906</v>
      </c>
      <c r="F168">
        <v>1.1105256475368199</v>
      </c>
      <c r="G168">
        <v>1.04450228542407</v>
      </c>
      <c r="H168">
        <v>1.01618842051803</v>
      </c>
      <c r="I168">
        <v>1.12373031995937</v>
      </c>
      <c r="J168">
        <v>1.0477399695276799</v>
      </c>
      <c r="K168">
        <v>1.00336465210767</v>
      </c>
      <c r="L168">
        <v>10244.1567163127</v>
      </c>
      <c r="M168">
        <v>250</v>
      </c>
      <c r="O168">
        <v>40.973981155121997</v>
      </c>
      <c r="P168">
        <v>0.17100130823159199</v>
      </c>
      <c r="Q168">
        <v>1.11210573477564</v>
      </c>
      <c r="R168">
        <v>6.9579395656428997E-2</v>
      </c>
      <c r="S168" t="s">
        <v>650</v>
      </c>
      <c r="T168" t="s">
        <v>940</v>
      </c>
      <c r="U168" t="s">
        <v>940</v>
      </c>
      <c r="V168" t="s">
        <v>940</v>
      </c>
      <c r="W168" t="s">
        <v>1108</v>
      </c>
      <c r="X168">
        <v>3</v>
      </c>
      <c r="Y168" t="s">
        <v>1563</v>
      </c>
      <c r="Z168" t="s">
        <v>2002</v>
      </c>
      <c r="AA168">
        <v>1.1084468647226551</v>
      </c>
      <c r="AB168" t="str">
        <f>HYPERLINK("Melting_Curves/meltCurve_H3BR66_MMP2.pdf", "Melting_Curves/meltCurve_H3BR66_MMP2.pdf")</f>
        <v>Melting_Curves/meltCurve_H3BR66_MMP2.pdf</v>
      </c>
    </row>
    <row r="169" spans="1:28" x14ac:dyDescent="0.25">
      <c r="A169" t="s">
        <v>195</v>
      </c>
      <c r="B169">
        <v>1</v>
      </c>
      <c r="C169">
        <v>1.26671883464757</v>
      </c>
      <c r="D169">
        <v>1.39643652561247</v>
      </c>
      <c r="E169">
        <v>1.4829952446879</v>
      </c>
      <c r="F169">
        <v>1.3872870643471999</v>
      </c>
      <c r="G169">
        <v>1.06380545356046</v>
      </c>
      <c r="H169">
        <v>1.29958466261362</v>
      </c>
      <c r="I169">
        <v>1.2110997411665601</v>
      </c>
      <c r="J169">
        <v>1.2148317582615999</v>
      </c>
      <c r="K169">
        <v>0.84584361644495298</v>
      </c>
      <c r="L169">
        <v>10261.906962897699</v>
      </c>
      <c r="M169">
        <v>250</v>
      </c>
      <c r="O169">
        <v>41.044988701372098</v>
      </c>
      <c r="P169">
        <v>0.36690873893716902</v>
      </c>
      <c r="Q169">
        <v>1.24095631340984</v>
      </c>
      <c r="R169">
        <v>0.14946845338037301</v>
      </c>
      <c r="S169" t="s">
        <v>651</v>
      </c>
      <c r="T169" t="s">
        <v>940</v>
      </c>
      <c r="U169" t="s">
        <v>940</v>
      </c>
      <c r="V169" t="s">
        <v>940</v>
      </c>
      <c r="W169" t="s">
        <v>1109</v>
      </c>
      <c r="X169">
        <v>1</v>
      </c>
      <c r="Y169" t="s">
        <v>1564</v>
      </c>
      <c r="Z169" t="s">
        <v>2003</v>
      </c>
      <c r="AA169">
        <v>1.2325227572535911</v>
      </c>
      <c r="AB169" t="str">
        <f>HYPERLINK("Melting_Curves/meltCurve_H3BTT9_SIRPB1.pdf", "Melting_Curves/meltCurve_H3BTT9_SIRPB1.pdf")</f>
        <v>Melting_Curves/meltCurve_H3BTT9_SIRPB1.pdf</v>
      </c>
    </row>
    <row r="170" spans="1:28" x14ac:dyDescent="0.25">
      <c r="A170" t="s">
        <v>196</v>
      </c>
      <c r="B170">
        <v>1</v>
      </c>
      <c r="C170">
        <v>1.1464494163424099</v>
      </c>
      <c r="D170">
        <v>0.99236381322957201</v>
      </c>
      <c r="E170">
        <v>1.1515077821011701</v>
      </c>
      <c r="F170">
        <v>1.0992217898832699</v>
      </c>
      <c r="G170">
        <v>1.10432879377432</v>
      </c>
      <c r="H170">
        <v>1.125</v>
      </c>
      <c r="I170">
        <v>1.17315175097276</v>
      </c>
      <c r="J170">
        <v>1.0954280155642</v>
      </c>
      <c r="K170">
        <v>1.05058365758755</v>
      </c>
      <c r="L170">
        <v>674.54895991809803</v>
      </c>
      <c r="M170">
        <v>16.112401858435401</v>
      </c>
      <c r="O170">
        <v>41.236236061106801</v>
      </c>
      <c r="P170">
        <v>1.0729704603154099E-2</v>
      </c>
      <c r="Q170">
        <v>1.1098331456995301</v>
      </c>
      <c r="R170">
        <v>0.19909550127255099</v>
      </c>
      <c r="S170" t="s">
        <v>652</v>
      </c>
      <c r="T170" t="s">
        <v>940</v>
      </c>
      <c r="U170" t="s">
        <v>940</v>
      </c>
      <c r="V170" t="s">
        <v>940</v>
      </c>
      <c r="W170" t="s">
        <v>1110</v>
      </c>
      <c r="X170">
        <v>4</v>
      </c>
      <c r="Y170" t="s">
        <v>1565</v>
      </c>
      <c r="Z170" t="s">
        <v>2004</v>
      </c>
      <c r="AA170">
        <v>1.0980121725371439</v>
      </c>
      <c r="AB170" t="str">
        <f>HYPERLINK("Melting_Curves/meltCurve_H7BXV5_COL18A1.pdf", "Melting_Curves/meltCurve_H7BXV5_COL18A1.pdf")</f>
        <v>Melting_Curves/meltCurve_H7BXV5_COL18A1.pdf</v>
      </c>
    </row>
    <row r="171" spans="1:28" x14ac:dyDescent="0.25">
      <c r="A171" t="s">
        <v>197</v>
      </c>
      <c r="B171">
        <v>1</v>
      </c>
      <c r="C171">
        <v>1.18253933850622</v>
      </c>
      <c r="D171">
        <v>1.0602540205470501</v>
      </c>
      <c r="E171">
        <v>1.21719623737483</v>
      </c>
      <c r="F171">
        <v>1.0937405175777</v>
      </c>
      <c r="G171">
        <v>0.97906281156530395</v>
      </c>
      <c r="H171">
        <v>1.0135029693528099</v>
      </c>
      <c r="I171">
        <v>1.07130781568338</v>
      </c>
      <c r="J171">
        <v>1.01567038016386</v>
      </c>
      <c r="K171">
        <v>0.95680350253587099</v>
      </c>
      <c r="L171">
        <v>15000</v>
      </c>
      <c r="M171">
        <v>211.18784745375501</v>
      </c>
      <c r="Q171">
        <v>0</v>
      </c>
      <c r="R171">
        <v>-0.49997073038546203</v>
      </c>
      <c r="S171" t="s">
        <v>653</v>
      </c>
      <c r="T171" t="s">
        <v>940</v>
      </c>
      <c r="U171" t="s">
        <v>940</v>
      </c>
      <c r="V171" t="s">
        <v>940</v>
      </c>
      <c r="W171" t="s">
        <v>1111</v>
      </c>
      <c r="X171">
        <v>7</v>
      </c>
      <c r="Y171" t="s">
        <v>1566</v>
      </c>
      <c r="Z171" t="s">
        <v>2005</v>
      </c>
      <c r="AA171">
        <v>0.99952366467208698</v>
      </c>
      <c r="AB171" t="str">
        <f>HYPERLINK("Melting_Curves/meltCurve_H7BY57_NFASC.pdf", "Melting_Curves/meltCurve_H7BY57_NFASC.pdf")</f>
        <v>Melting_Curves/meltCurve_H7BY57_NFASC.pdf</v>
      </c>
    </row>
    <row r="172" spans="1:28" x14ac:dyDescent="0.25">
      <c r="A172" t="s">
        <v>198</v>
      </c>
      <c r="B172">
        <v>1</v>
      </c>
      <c r="C172">
        <v>1.2199640167921599</v>
      </c>
      <c r="D172">
        <v>0.96678216832145003</v>
      </c>
      <c r="E172">
        <v>1.4579196375025001</v>
      </c>
      <c r="F172">
        <v>1.1271739854734499</v>
      </c>
      <c r="G172">
        <v>1.3146198440727701</v>
      </c>
      <c r="H172">
        <v>1.0336509628839901</v>
      </c>
      <c r="I172">
        <v>1.0460451789165099</v>
      </c>
      <c r="J172">
        <v>1.0362497501166099</v>
      </c>
      <c r="K172">
        <v>0.974245352168988</v>
      </c>
      <c r="L172">
        <v>10236.532293444599</v>
      </c>
      <c r="M172">
        <v>250</v>
      </c>
      <c r="O172">
        <v>40.943510194585201</v>
      </c>
      <c r="P172">
        <v>0.199572134431489</v>
      </c>
      <c r="Q172">
        <v>1.1307389352233701</v>
      </c>
      <c r="R172">
        <v>6.3799269931988298E-2</v>
      </c>
      <c r="S172" t="s">
        <v>654</v>
      </c>
      <c r="T172" t="s">
        <v>940</v>
      </c>
      <c r="U172" t="s">
        <v>940</v>
      </c>
      <c r="V172" t="s">
        <v>940</v>
      </c>
      <c r="W172" t="s">
        <v>1112</v>
      </c>
      <c r="X172">
        <v>1</v>
      </c>
      <c r="Y172" t="s">
        <v>1567</v>
      </c>
      <c r="Z172" t="s">
        <v>2006</v>
      </c>
      <c r="AA172">
        <v>1.126604518346868</v>
      </c>
      <c r="AB172" t="str">
        <f>HYPERLINK("Melting_Curves/meltCurve_H7C2K7_SUSD5.pdf", "Melting_Curves/meltCurve_H7C2K7_SUSD5.pdf")</f>
        <v>Melting_Curves/meltCurve_H7C2K7_SUSD5.pdf</v>
      </c>
    </row>
    <row r="173" spans="1:28" x14ac:dyDescent="0.25">
      <c r="A173" t="s">
        <v>199</v>
      </c>
      <c r="B173">
        <v>1</v>
      </c>
      <c r="C173">
        <v>1.0937385966041999</v>
      </c>
      <c r="D173">
        <v>0.934187648914933</v>
      </c>
      <c r="E173">
        <v>1.10563032605663</v>
      </c>
      <c r="F173">
        <v>1.0054092343357599</v>
      </c>
      <c r="G173">
        <v>0.99881941314100497</v>
      </c>
      <c r="H173">
        <v>0.85433704681563505</v>
      </c>
      <c r="I173">
        <v>1.0403116749307699</v>
      </c>
      <c r="J173">
        <v>0.893575460965505</v>
      </c>
      <c r="K173">
        <v>0.93845922682293303</v>
      </c>
      <c r="L173">
        <v>14479.657205485801</v>
      </c>
      <c r="M173">
        <v>250</v>
      </c>
      <c r="O173">
        <v>57.914924145516601</v>
      </c>
      <c r="P173">
        <v>-7.3738638044780494E-2</v>
      </c>
      <c r="Q173">
        <v>0.93167092005886898</v>
      </c>
      <c r="R173">
        <v>0.27868795379064498</v>
      </c>
      <c r="S173" t="s">
        <v>655</v>
      </c>
      <c r="T173" t="s">
        <v>940</v>
      </c>
      <c r="U173" t="s">
        <v>940</v>
      </c>
      <c r="V173" t="s">
        <v>940</v>
      </c>
      <c r="W173" t="s">
        <v>1113</v>
      </c>
      <c r="X173">
        <v>2</v>
      </c>
      <c r="Y173" t="s">
        <v>1568</v>
      </c>
      <c r="Z173" t="s">
        <v>2007</v>
      </c>
      <c r="AA173">
        <v>0.97248997949682636</v>
      </c>
      <c r="AB173" t="str">
        <f>HYPERLINK("Melting_Curves/meltCurve_H7C394_CAMK2B.pdf", "Melting_Curves/meltCurve_H7C394_CAMK2B.pdf")</f>
        <v>Melting_Curves/meltCurve_H7C394_CAMK2B.pdf</v>
      </c>
    </row>
    <row r="174" spans="1:28" x14ac:dyDescent="0.25">
      <c r="A174" t="s">
        <v>200</v>
      </c>
      <c r="B174">
        <v>1</v>
      </c>
      <c r="C174">
        <v>1.1009452470126599</v>
      </c>
      <c r="D174">
        <v>0.81806670233636503</v>
      </c>
      <c r="E174">
        <v>0.98510790083823796</v>
      </c>
      <c r="F174">
        <v>0.75829320492241803</v>
      </c>
      <c r="G174">
        <v>0.66229712858926304</v>
      </c>
      <c r="H174">
        <v>0.71358123773854099</v>
      </c>
      <c r="I174">
        <v>0.764472980203317</v>
      </c>
      <c r="J174">
        <v>0.65899768146959203</v>
      </c>
      <c r="K174">
        <v>0.67600321027287302</v>
      </c>
      <c r="L174">
        <v>3863.8587431093201</v>
      </c>
      <c r="M174">
        <v>74.255520320332593</v>
      </c>
      <c r="O174">
        <v>51.996930872187697</v>
      </c>
      <c r="P174">
        <v>-0.108866644203375</v>
      </c>
      <c r="Q174">
        <v>0.69506750163178899</v>
      </c>
      <c r="R174">
        <v>0.77533162988022397</v>
      </c>
      <c r="S174" t="s">
        <v>656</v>
      </c>
      <c r="T174" t="s">
        <v>940</v>
      </c>
      <c r="U174" t="s">
        <v>940</v>
      </c>
      <c r="V174" t="s">
        <v>940</v>
      </c>
      <c r="W174" t="s">
        <v>1114</v>
      </c>
      <c r="X174">
        <v>3</v>
      </c>
      <c r="Y174" t="s">
        <v>1569</v>
      </c>
      <c r="Z174" t="s">
        <v>2008</v>
      </c>
      <c r="AA174">
        <v>0.81770888996706281</v>
      </c>
      <c r="AB174" t="str">
        <f>HYPERLINK("Melting_Curves/meltCurve_H7C3E1_ATP6AP2.pdf", "Melting_Curves/meltCurve_H7C3E1_ATP6AP2.pdf")</f>
        <v>Melting_Curves/meltCurve_H7C3E1_ATP6AP2.pdf</v>
      </c>
    </row>
    <row r="175" spans="1:28" x14ac:dyDescent="0.25">
      <c r="A175" t="s">
        <v>201</v>
      </c>
      <c r="B175">
        <v>1</v>
      </c>
      <c r="C175">
        <v>1.13586432838697</v>
      </c>
      <c r="D175">
        <v>1.11389477741376</v>
      </c>
      <c r="E175">
        <v>1.49248410098285</v>
      </c>
      <c r="F175">
        <v>1.2190210059741799</v>
      </c>
      <c r="G175">
        <v>1.1677587203700099</v>
      </c>
      <c r="H175">
        <v>1.11630371940644</v>
      </c>
      <c r="I175">
        <v>1.2478319522065899</v>
      </c>
      <c r="J175">
        <v>1.1573520909616499</v>
      </c>
      <c r="K175">
        <v>1.29813066101368</v>
      </c>
      <c r="L175">
        <v>1287.4279836308999</v>
      </c>
      <c r="M175">
        <v>29.797218332873701</v>
      </c>
      <c r="O175">
        <v>43.013114366564601</v>
      </c>
      <c r="P175">
        <v>4.0506312715667799E-2</v>
      </c>
      <c r="Q175">
        <v>1.23388638737122</v>
      </c>
      <c r="R175">
        <v>0.33028231464518998</v>
      </c>
      <c r="S175" t="s">
        <v>657</v>
      </c>
      <c r="T175" t="s">
        <v>940</v>
      </c>
      <c r="U175" t="s">
        <v>940</v>
      </c>
      <c r="V175" t="s">
        <v>940</v>
      </c>
      <c r="W175" t="s">
        <v>1115</v>
      </c>
      <c r="X175">
        <v>1</v>
      </c>
      <c r="Y175" t="s">
        <v>1570</v>
      </c>
      <c r="Z175" t="s">
        <v>2009</v>
      </c>
      <c r="AA175">
        <v>1.206820173912549</v>
      </c>
      <c r="AB175" t="str">
        <f>HYPERLINK("Melting_Curves/meltCurve_H7C3I7_MMP11.pdf", "Melting_Curves/meltCurve_H7C3I7_MMP11.pdf")</f>
        <v>Melting_Curves/meltCurve_H7C3I7_MMP11.pdf</v>
      </c>
    </row>
    <row r="176" spans="1:28" x14ac:dyDescent="0.25">
      <c r="A176" t="s">
        <v>202</v>
      </c>
      <c r="B176">
        <v>1</v>
      </c>
      <c r="C176">
        <v>1.13474823137744</v>
      </c>
      <c r="D176">
        <v>0.96487723678734905</v>
      </c>
      <c r="E176">
        <v>1.2867249271743699</v>
      </c>
      <c r="F176">
        <v>0.97652933832709099</v>
      </c>
      <c r="G176">
        <v>0.91693716188098195</v>
      </c>
      <c r="H176">
        <v>1.15613816063254</v>
      </c>
      <c r="I176">
        <v>1.2876404494382001</v>
      </c>
      <c r="J176">
        <v>1.2536828963795299</v>
      </c>
      <c r="K176">
        <v>1.13824386183937</v>
      </c>
      <c r="L176">
        <v>254.15812317305199</v>
      </c>
      <c r="M176">
        <v>3.27653033646805</v>
      </c>
      <c r="O176">
        <v>59.277407570068497</v>
      </c>
      <c r="P176">
        <v>7.0741186046203997E-3</v>
      </c>
      <c r="Q176">
        <v>1.5</v>
      </c>
      <c r="R176">
        <v>0.193510188740314</v>
      </c>
      <c r="S176" t="s">
        <v>658</v>
      </c>
      <c r="T176" t="s">
        <v>940</v>
      </c>
      <c r="U176" t="s">
        <v>940</v>
      </c>
      <c r="V176" t="s">
        <v>940</v>
      </c>
      <c r="W176" t="s">
        <v>1116</v>
      </c>
      <c r="X176">
        <v>1</v>
      </c>
      <c r="Y176" t="s">
        <v>1571</v>
      </c>
      <c r="Z176" t="s">
        <v>2010</v>
      </c>
      <c r="AA176">
        <v>1.1068848286592301</v>
      </c>
      <c r="AB176" t="str">
        <f>HYPERLINK("Melting_Curves/meltCurve_I3L0L3_NSF.pdf", "Melting_Curves/meltCurve_I3L0L3_NSF.pdf")</f>
        <v>Melting_Curves/meltCurve_I3L0L3_NSF.pdf</v>
      </c>
    </row>
    <row r="177" spans="1:28" x14ac:dyDescent="0.25">
      <c r="A177" t="s">
        <v>203</v>
      </c>
      <c r="B177">
        <v>1</v>
      </c>
      <c r="C177">
        <v>1.1257738589767601</v>
      </c>
      <c r="D177">
        <v>0.99370192694235204</v>
      </c>
      <c r="E177">
        <v>1.28210007236084</v>
      </c>
      <c r="F177">
        <v>0.98587623616433995</v>
      </c>
      <c r="G177">
        <v>0.96009433709431002</v>
      </c>
      <c r="H177">
        <v>0.92935438051081398</v>
      </c>
      <c r="I177">
        <v>0.96298877066973998</v>
      </c>
      <c r="J177">
        <v>0.95886152279366399</v>
      </c>
      <c r="K177">
        <v>0.86254120547798396</v>
      </c>
      <c r="L177">
        <v>898.09245567458402</v>
      </c>
      <c r="M177">
        <v>10.8816370313861</v>
      </c>
      <c r="Q177">
        <v>0</v>
      </c>
      <c r="R177">
        <v>0.18543051185657</v>
      </c>
      <c r="S177" t="s">
        <v>659</v>
      </c>
      <c r="T177" t="s">
        <v>940</v>
      </c>
      <c r="U177" t="s">
        <v>940</v>
      </c>
      <c r="V177" t="s">
        <v>940</v>
      </c>
      <c r="W177" t="s">
        <v>1117</v>
      </c>
      <c r="X177">
        <v>1</v>
      </c>
      <c r="Y177" t="s">
        <v>1572</v>
      </c>
      <c r="Z177" t="s">
        <v>2011</v>
      </c>
      <c r="AA177">
        <v>0.97895819472340018</v>
      </c>
      <c r="AB177" t="str">
        <f>HYPERLINK("Melting_Curves/meltCurve_I3L0L4_ENDOV.pdf", "Melting_Curves/meltCurve_I3L0L4_ENDOV.pdf")</f>
        <v>Melting_Curves/meltCurve_I3L0L4_ENDOV.pdf</v>
      </c>
    </row>
    <row r="178" spans="1:28" x14ac:dyDescent="0.25">
      <c r="A178" t="s">
        <v>204</v>
      </c>
      <c r="B178">
        <v>1</v>
      </c>
      <c r="C178">
        <v>1.2087651561335799</v>
      </c>
      <c r="D178">
        <v>1.0921899342951999</v>
      </c>
      <c r="E178">
        <v>1.3067804646751999</v>
      </c>
      <c r="F178">
        <v>1.0831809252861899</v>
      </c>
      <c r="G178">
        <v>0.85538169748696102</v>
      </c>
      <c r="H178">
        <v>0.98726546094967105</v>
      </c>
      <c r="I178">
        <v>1.0640113798008499</v>
      </c>
      <c r="J178">
        <v>1.0574408995461599</v>
      </c>
      <c r="K178">
        <v>0.912754860123281</v>
      </c>
      <c r="L178">
        <v>15000</v>
      </c>
      <c r="M178">
        <v>211.937909846916</v>
      </c>
      <c r="Q178">
        <v>0</v>
      </c>
      <c r="R178">
        <v>-0.15688556919926799</v>
      </c>
      <c r="S178" t="s">
        <v>660</v>
      </c>
      <c r="T178" t="s">
        <v>940</v>
      </c>
      <c r="U178" t="s">
        <v>940</v>
      </c>
      <c r="V178" t="s">
        <v>940</v>
      </c>
      <c r="W178" t="s">
        <v>1118</v>
      </c>
      <c r="X178">
        <v>1</v>
      </c>
      <c r="Y178" t="s">
        <v>1573</v>
      </c>
      <c r="Z178" t="s">
        <v>2012</v>
      </c>
      <c r="AA178">
        <v>0.99901539078075763</v>
      </c>
      <c r="AB178" t="str">
        <f>HYPERLINK("Melting_Curves/meltCurve_I3L498_NLGN2.pdf", "Melting_Curves/meltCurve_I3L498_NLGN2.pdf")</f>
        <v>Melting_Curves/meltCurve_I3L498_NLGN2.pdf</v>
      </c>
    </row>
    <row r="179" spans="1:28" x14ac:dyDescent="0.25">
      <c r="A179" t="s">
        <v>205</v>
      </c>
      <c r="B179">
        <v>1</v>
      </c>
      <c r="C179">
        <v>0.93369397798564902</v>
      </c>
      <c r="D179">
        <v>0.74225177504789797</v>
      </c>
      <c r="E179">
        <v>1.0263721402006101</v>
      </c>
      <c r="F179">
        <v>0.74845035500958002</v>
      </c>
      <c r="G179">
        <v>0.72185281190127304</v>
      </c>
      <c r="H179">
        <v>0.79755062173635405</v>
      </c>
      <c r="I179">
        <v>0.83226266952176997</v>
      </c>
      <c r="J179">
        <v>0.77061497426650105</v>
      </c>
      <c r="K179">
        <v>0.66486344340508696</v>
      </c>
      <c r="L179">
        <v>312.038437020179</v>
      </c>
      <c r="M179">
        <v>6.1940140273736999</v>
      </c>
      <c r="O179">
        <v>45.887081840226003</v>
      </c>
      <c r="P179">
        <v>-1.04943416405597E-2</v>
      </c>
      <c r="Q179">
        <v>0.68991537299160899</v>
      </c>
      <c r="R179">
        <v>0.41957816969957001</v>
      </c>
      <c r="S179" t="s">
        <v>661</v>
      </c>
      <c r="T179" t="s">
        <v>940</v>
      </c>
      <c r="U179" t="s">
        <v>940</v>
      </c>
      <c r="V179" t="s">
        <v>940</v>
      </c>
      <c r="W179" t="s">
        <v>1119</v>
      </c>
      <c r="X179">
        <v>1</v>
      </c>
      <c r="Y179" t="s">
        <v>1574</v>
      </c>
      <c r="Z179" t="s">
        <v>2013</v>
      </c>
      <c r="AA179">
        <v>0.81983809380122874</v>
      </c>
      <c r="AB179" t="str">
        <f>HYPERLINK("Melting_Curves/meltCurve_I3L4M2_P4HB.pdf", "Melting_Curves/meltCurve_I3L4M2_P4HB.pdf")</f>
        <v>Melting_Curves/meltCurve_I3L4M2_P4HB.pdf</v>
      </c>
    </row>
    <row r="180" spans="1:28" x14ac:dyDescent="0.25">
      <c r="A180" t="s">
        <v>206</v>
      </c>
      <c r="B180">
        <v>1</v>
      </c>
      <c r="C180">
        <v>1.16096612092722</v>
      </c>
      <c r="D180">
        <v>0.83407359377532797</v>
      </c>
      <c r="E180">
        <v>1.3281893337656001</v>
      </c>
      <c r="F180">
        <v>0.92024639325660595</v>
      </c>
      <c r="G180">
        <v>0.77947803533797999</v>
      </c>
      <c r="H180">
        <v>0.73752634138434103</v>
      </c>
      <c r="I180">
        <v>0.80486302480142602</v>
      </c>
      <c r="J180">
        <v>0.80936942778408205</v>
      </c>
      <c r="K180">
        <v>0.78910682444480496</v>
      </c>
      <c r="L180">
        <v>13278.356251348299</v>
      </c>
      <c r="M180">
        <v>250</v>
      </c>
      <c r="O180">
        <v>53.110029707760603</v>
      </c>
      <c r="P180">
        <v>-0.254108421532175</v>
      </c>
      <c r="Q180">
        <v>0.78406872184690102</v>
      </c>
      <c r="R180">
        <v>0.50769027966084801</v>
      </c>
      <c r="S180" t="s">
        <v>662</v>
      </c>
      <c r="T180" t="s">
        <v>940</v>
      </c>
      <c r="U180" t="s">
        <v>940</v>
      </c>
      <c r="V180" t="s">
        <v>940</v>
      </c>
      <c r="W180" t="s">
        <v>1120</v>
      </c>
      <c r="X180">
        <v>1</v>
      </c>
      <c r="Y180" t="s">
        <v>1575</v>
      </c>
      <c r="Z180" t="s">
        <v>2014</v>
      </c>
      <c r="AA180">
        <v>0.8784754702456935</v>
      </c>
      <c r="AB180" t="str">
        <f>HYPERLINK("Melting_Curves/meltCurve_J3KNF6_RGMB.pdf", "Melting_Curves/meltCurve_J3KNF6_RGMB.pdf")</f>
        <v>Melting_Curves/meltCurve_J3KNF6_RGMB.pdf</v>
      </c>
    </row>
    <row r="181" spans="1:28" x14ac:dyDescent="0.25">
      <c r="A181" t="s">
        <v>207</v>
      </c>
      <c r="B181">
        <v>1</v>
      </c>
      <c r="C181">
        <v>0.99838210972891395</v>
      </c>
      <c r="D181">
        <v>0.95716186093334299</v>
      </c>
      <c r="E181">
        <v>1.2514021715682799</v>
      </c>
      <c r="F181">
        <v>1.04184942834544</v>
      </c>
      <c r="G181">
        <v>0.85902782771266295</v>
      </c>
      <c r="H181">
        <v>0.98560077658733003</v>
      </c>
      <c r="I181">
        <v>0.91685841662472101</v>
      </c>
      <c r="J181">
        <v>0.93672251384195004</v>
      </c>
      <c r="K181">
        <v>0.84908679082476402</v>
      </c>
      <c r="L181">
        <v>810.23552601230597</v>
      </c>
      <c r="M181">
        <v>11.2573075414609</v>
      </c>
      <c r="O181">
        <v>69.815103928393995</v>
      </c>
      <c r="P181">
        <v>-1.3097924869054599E-2</v>
      </c>
      <c r="Q181">
        <v>0.67517956744916796</v>
      </c>
      <c r="R181">
        <v>0.25822239925539098</v>
      </c>
      <c r="S181" t="s">
        <v>663</v>
      </c>
      <c r="T181" t="s">
        <v>940</v>
      </c>
      <c r="U181" t="s">
        <v>940</v>
      </c>
      <c r="V181" t="s">
        <v>940</v>
      </c>
      <c r="W181" t="s">
        <v>1121</v>
      </c>
      <c r="X181">
        <v>1</v>
      </c>
      <c r="Y181" t="s">
        <v>1576</v>
      </c>
      <c r="Z181" t="s">
        <v>2015</v>
      </c>
      <c r="AA181">
        <v>0.96980067390730784</v>
      </c>
      <c r="AB181" t="str">
        <f>HYPERLINK("Melting_Curves/meltCurve_J3KP07_GAS6.pdf", "Melting_Curves/meltCurve_J3KP07_GAS6.pdf")</f>
        <v>Melting_Curves/meltCurve_J3KP07_GAS6.pdf</v>
      </c>
    </row>
    <row r="182" spans="1:28" x14ac:dyDescent="0.25">
      <c r="A182" t="s">
        <v>208</v>
      </c>
      <c r="B182">
        <v>1</v>
      </c>
      <c r="C182">
        <v>1.14831115036701</v>
      </c>
      <c r="D182">
        <v>0.98300490360308201</v>
      </c>
      <c r="E182">
        <v>1.2030426704839601</v>
      </c>
      <c r="F182">
        <v>1.0328023634757699</v>
      </c>
      <c r="G182">
        <v>0.89177047482715599</v>
      </c>
      <c r="H182">
        <v>0.90389242530380998</v>
      </c>
      <c r="I182">
        <v>1.01760423963695</v>
      </c>
      <c r="J182">
        <v>0.99349739591264896</v>
      </c>
      <c r="K182">
        <v>0.92387232357688898</v>
      </c>
      <c r="L182">
        <v>2208.6295660784899</v>
      </c>
      <c r="M182">
        <v>40.182699491364197</v>
      </c>
      <c r="O182">
        <v>54.829083681194199</v>
      </c>
      <c r="P182">
        <v>-9.3597759394022702E-3</v>
      </c>
      <c r="Q182">
        <v>0.94891464274318404</v>
      </c>
      <c r="R182">
        <v>0.122954599764915</v>
      </c>
      <c r="S182" t="s">
        <v>664</v>
      </c>
      <c r="T182" t="s">
        <v>940</v>
      </c>
      <c r="U182" t="s">
        <v>940</v>
      </c>
      <c r="V182" t="s">
        <v>940</v>
      </c>
      <c r="W182" t="s">
        <v>1122</v>
      </c>
      <c r="X182">
        <v>13</v>
      </c>
      <c r="Y182" t="s">
        <v>1577</v>
      </c>
      <c r="Z182" t="s">
        <v>2016</v>
      </c>
      <c r="AA182">
        <v>0.97458883859733569</v>
      </c>
      <c r="AB182" t="str">
        <f>HYPERLINK("Melting_Curves/meltCurve_J3KQ66_RELN.pdf", "Melting_Curves/meltCurve_J3KQ66_RELN.pdf")</f>
        <v>Melting_Curves/meltCurve_J3KQ66_RELN.pdf</v>
      </c>
    </row>
    <row r="183" spans="1:28" x14ac:dyDescent="0.25">
      <c r="A183" t="s">
        <v>209</v>
      </c>
      <c r="B183">
        <v>1</v>
      </c>
      <c r="C183">
        <v>0.69585727245237405</v>
      </c>
      <c r="D183">
        <v>0.72041124886604202</v>
      </c>
      <c r="E183">
        <v>0.80024191109767195</v>
      </c>
      <c r="F183">
        <v>0.60882975506501402</v>
      </c>
      <c r="G183">
        <v>0.84995464166918699</v>
      </c>
      <c r="H183">
        <v>0.56482007862110695</v>
      </c>
      <c r="I183">
        <v>0.81747807680677398</v>
      </c>
      <c r="J183">
        <v>0.75645600241911104</v>
      </c>
      <c r="K183">
        <v>0.54971877834895699</v>
      </c>
      <c r="L183">
        <v>10275.815396944299</v>
      </c>
      <c r="M183">
        <v>250</v>
      </c>
      <c r="O183">
        <v>41.100633294007402</v>
      </c>
      <c r="P183">
        <v>-0.44542434395077601</v>
      </c>
      <c r="Q183">
        <v>0.70708445295233602</v>
      </c>
      <c r="R183">
        <v>0.43900690221593403</v>
      </c>
      <c r="S183" t="s">
        <v>665</v>
      </c>
      <c r="T183" t="s">
        <v>940</v>
      </c>
      <c r="U183" t="s">
        <v>940</v>
      </c>
      <c r="V183" t="s">
        <v>940</v>
      </c>
      <c r="W183" t="s">
        <v>1123</v>
      </c>
      <c r="X183">
        <v>3</v>
      </c>
      <c r="Y183" t="s">
        <v>1578</v>
      </c>
      <c r="Z183" t="s">
        <v>2017</v>
      </c>
      <c r="AA183">
        <v>0.71787919155634816</v>
      </c>
      <c r="AB183" t="str">
        <f>HYPERLINK("Melting_Curves/meltCurve_J3QS39_UBB.pdf", "Melting_Curves/meltCurve_J3QS39_UBB.pdf")</f>
        <v>Melting_Curves/meltCurve_J3QS39_UBB.pdf</v>
      </c>
    </row>
    <row r="184" spans="1:28" x14ac:dyDescent="0.25">
      <c r="A184" t="s">
        <v>210</v>
      </c>
      <c r="B184">
        <v>1</v>
      </c>
      <c r="C184">
        <v>1.1953272179868699</v>
      </c>
      <c r="D184">
        <v>0.95508565593253203</v>
      </c>
      <c r="E184">
        <v>1.19437646354561</v>
      </c>
      <c r="F184">
        <v>1.01565223515327</v>
      </c>
      <c r="G184">
        <v>1.00302832896104</v>
      </c>
      <c r="H184">
        <v>0.98175959997887197</v>
      </c>
      <c r="I184">
        <v>1.1270313572899999</v>
      </c>
      <c r="J184">
        <v>1.0162156451925299</v>
      </c>
      <c r="K184">
        <v>1.1179463704068899</v>
      </c>
      <c r="L184">
        <v>10222.510960293601</v>
      </c>
      <c r="M184">
        <v>250</v>
      </c>
      <c r="O184">
        <v>40.8874271613224</v>
      </c>
      <c r="P184">
        <v>0.102996446231779</v>
      </c>
      <c r="Q184">
        <v>1.0673801549925099</v>
      </c>
      <c r="R184">
        <v>5.6689020496154E-2</v>
      </c>
      <c r="S184" t="s">
        <v>666</v>
      </c>
      <c r="T184" t="s">
        <v>940</v>
      </c>
      <c r="U184" t="s">
        <v>940</v>
      </c>
      <c r="V184" t="s">
        <v>940</v>
      </c>
      <c r="W184" t="s">
        <v>1124</v>
      </c>
      <c r="X184">
        <v>1</v>
      </c>
      <c r="Y184" t="s">
        <v>1579</v>
      </c>
      <c r="Z184" t="s">
        <v>2018</v>
      </c>
      <c r="AA184">
        <v>1.0653749403970081</v>
      </c>
      <c r="AB184" t="str">
        <f>HYPERLINK("Melting_Curves/meltCurve_K4DIA0_ICOSLG.pdf", "Melting_Curves/meltCurve_K4DIA0_ICOSLG.pdf")</f>
        <v>Melting_Curves/meltCurve_K4DIA0_ICOSLG.pdf</v>
      </c>
    </row>
    <row r="185" spans="1:28" x14ac:dyDescent="0.25">
      <c r="A185" t="s">
        <v>211</v>
      </c>
      <c r="B185">
        <v>1</v>
      </c>
      <c r="C185">
        <v>1.17732183696538</v>
      </c>
      <c r="D185">
        <v>1.0601193449173301</v>
      </c>
      <c r="E185">
        <v>1.20471333561158</v>
      </c>
      <c r="F185">
        <v>1.0626955127362601</v>
      </c>
      <c r="G185">
        <v>1.0302173970190101</v>
      </c>
      <c r="H185">
        <v>0.98342577745064497</v>
      </c>
      <c r="I185">
        <v>1.07089718987408</v>
      </c>
      <c r="J185">
        <v>1.0417575773507499</v>
      </c>
      <c r="K185">
        <v>1.0400883257537901</v>
      </c>
      <c r="L185">
        <v>10226.8589832693</v>
      </c>
      <c r="M185">
        <v>250</v>
      </c>
      <c r="O185">
        <v>40.904835267701202</v>
      </c>
      <c r="P185">
        <v>0.11395614294178701</v>
      </c>
      <c r="Q185">
        <v>1.0745816849435701</v>
      </c>
      <c r="R185">
        <v>0.110252590684755</v>
      </c>
      <c r="S185" t="s">
        <v>667</v>
      </c>
      <c r="T185" t="s">
        <v>940</v>
      </c>
      <c r="U185" t="s">
        <v>940</v>
      </c>
      <c r="V185" t="s">
        <v>940</v>
      </c>
      <c r="W185" t="s">
        <v>1125</v>
      </c>
      <c r="X185">
        <v>1</v>
      </c>
      <c r="Y185" t="s">
        <v>1580</v>
      </c>
      <c r="Z185" t="s">
        <v>2019</v>
      </c>
      <c r="AA185">
        <v>1.07231906747536</v>
      </c>
      <c r="AB185" t="str">
        <f>HYPERLINK("Melting_Curves/meltCurve_K7EIG1_CLUH.pdf", "Melting_Curves/meltCurve_K7EIG1_CLUH.pdf")</f>
        <v>Melting_Curves/meltCurve_K7EIG1_CLUH.pdf</v>
      </c>
    </row>
    <row r="186" spans="1:28" x14ac:dyDescent="0.25">
      <c r="A186" t="s">
        <v>212</v>
      </c>
      <c r="B186">
        <v>1</v>
      </c>
      <c r="C186">
        <v>1.0830445029807301</v>
      </c>
      <c r="D186">
        <v>0.85646286796986904</v>
      </c>
      <c r="E186">
        <v>1.15522898470354</v>
      </c>
      <c r="F186">
        <v>0.93936873238134799</v>
      </c>
      <c r="G186">
        <v>0.95082952077267902</v>
      </c>
      <c r="H186">
        <v>0.91187208281343901</v>
      </c>
      <c r="I186">
        <v>1.09066962428948</v>
      </c>
      <c r="J186">
        <v>1.014418411202</v>
      </c>
      <c r="K186">
        <v>0.87199038772586501</v>
      </c>
      <c r="L186">
        <v>15000</v>
      </c>
      <c r="M186">
        <v>212.36702966754399</v>
      </c>
      <c r="Q186">
        <v>0</v>
      </c>
      <c r="R186">
        <v>0.16684233238311999</v>
      </c>
      <c r="S186" t="s">
        <v>668</v>
      </c>
      <c r="T186" t="s">
        <v>940</v>
      </c>
      <c r="U186" t="s">
        <v>940</v>
      </c>
      <c r="V186" t="s">
        <v>940</v>
      </c>
      <c r="W186" t="s">
        <v>1126</v>
      </c>
      <c r="X186">
        <v>1</v>
      </c>
      <c r="Y186" t="s">
        <v>1581</v>
      </c>
      <c r="Z186" t="s">
        <v>2020</v>
      </c>
      <c r="AA186">
        <v>0.99852269342006628</v>
      </c>
      <c r="AB186" t="str">
        <f>HYPERLINK("Melting_Curves/meltCurve_K7EIX4_TIMP2.pdf", "Melting_Curves/meltCurve_K7EIX4_TIMP2.pdf")</f>
        <v>Melting_Curves/meltCurve_K7EIX4_TIMP2.pdf</v>
      </c>
    </row>
    <row r="187" spans="1:28" x14ac:dyDescent="0.25">
      <c r="A187" t="s">
        <v>213</v>
      </c>
      <c r="B187">
        <v>1</v>
      </c>
      <c r="C187">
        <v>1.1201387531756899</v>
      </c>
      <c r="D187">
        <v>0.97864959937463403</v>
      </c>
      <c r="E187">
        <v>1.25708422904045</v>
      </c>
      <c r="F187">
        <v>1.03854797733047</v>
      </c>
      <c r="G187">
        <v>0.96540941958178605</v>
      </c>
      <c r="H187">
        <v>0.94078561657221005</v>
      </c>
      <c r="I187">
        <v>0.94215360562829797</v>
      </c>
      <c r="J187">
        <v>0.91909321868282201</v>
      </c>
      <c r="K187">
        <v>0.87487785811999197</v>
      </c>
      <c r="L187">
        <v>1292.8603618192301</v>
      </c>
      <c r="M187">
        <v>20.367659568749598</v>
      </c>
      <c r="O187">
        <v>62.873742819845901</v>
      </c>
      <c r="P187">
        <v>-1.04381838434724E-2</v>
      </c>
      <c r="Q187">
        <v>0.87111571469413895</v>
      </c>
      <c r="R187">
        <v>0.25043794311309098</v>
      </c>
      <c r="S187" t="s">
        <v>669</v>
      </c>
      <c r="T187" t="s">
        <v>940</v>
      </c>
      <c r="U187" t="s">
        <v>940</v>
      </c>
      <c r="V187" t="s">
        <v>940</v>
      </c>
      <c r="W187" t="s">
        <v>1127</v>
      </c>
      <c r="X187">
        <v>3</v>
      </c>
      <c r="Y187" t="s">
        <v>1582</v>
      </c>
      <c r="Z187" t="s">
        <v>2021</v>
      </c>
      <c r="AA187">
        <v>0.97163016779086553</v>
      </c>
      <c r="AB187" t="str">
        <f>HYPERLINK("Melting_Curves/meltCurve_K7ELL7_PRKCSH.pdf", "Melting_Curves/meltCurve_K7ELL7_PRKCSH.pdf")</f>
        <v>Melting_Curves/meltCurve_K7ELL7_PRKCSH.pdf</v>
      </c>
    </row>
    <row r="188" spans="1:28" x14ac:dyDescent="0.25">
      <c r="A188" t="s">
        <v>214</v>
      </c>
      <c r="B188">
        <v>1</v>
      </c>
      <c r="C188">
        <v>1.0420225486846599</v>
      </c>
      <c r="D188">
        <v>1.0116843184147599</v>
      </c>
      <c r="E188">
        <v>1.05671335838743</v>
      </c>
      <c r="F188">
        <v>1.0565766996925201</v>
      </c>
      <c r="G188">
        <v>0.962282200204988</v>
      </c>
      <c r="H188">
        <v>1.13187564058763</v>
      </c>
      <c r="I188">
        <v>1.0729074137342001</v>
      </c>
      <c r="J188">
        <v>1.16959344038264</v>
      </c>
      <c r="K188">
        <v>1.00109326955928</v>
      </c>
      <c r="L188">
        <v>334.25896856682903</v>
      </c>
      <c r="M188">
        <v>6.1338098679188198</v>
      </c>
      <c r="O188">
        <v>49.555188237451098</v>
      </c>
      <c r="P188">
        <v>3.23414632924739E-3</v>
      </c>
      <c r="Q188">
        <v>1.1042031554626801</v>
      </c>
      <c r="R188">
        <v>0.170747773749098</v>
      </c>
      <c r="S188" t="s">
        <v>670</v>
      </c>
      <c r="T188" t="s">
        <v>940</v>
      </c>
      <c r="U188" t="s">
        <v>940</v>
      </c>
      <c r="V188" t="s">
        <v>940</v>
      </c>
      <c r="W188" t="s">
        <v>1128</v>
      </c>
      <c r="X188">
        <v>2</v>
      </c>
      <c r="Y188" t="s">
        <v>1583</v>
      </c>
      <c r="Z188" t="s">
        <v>2022</v>
      </c>
      <c r="AA188">
        <v>1.0505550737890681</v>
      </c>
      <c r="AB188" t="str">
        <f>HYPERLINK("Melting_Curves/meltCurve_K7ELW0_PARK7.pdf", "Melting_Curves/meltCurve_K7ELW0_PARK7.pdf")</f>
        <v>Melting_Curves/meltCurve_K7ELW0_PARK7.pdf</v>
      </c>
    </row>
    <row r="189" spans="1:28" x14ac:dyDescent="0.25">
      <c r="A189" t="s">
        <v>215</v>
      </c>
      <c r="B189">
        <v>1</v>
      </c>
      <c r="C189">
        <v>1.0129213371294301</v>
      </c>
      <c r="D189">
        <v>1.0401775937244899</v>
      </c>
      <c r="E189">
        <v>1.1676389193063501</v>
      </c>
      <c r="F189">
        <v>1.04742469189878</v>
      </c>
      <c r="G189">
        <v>0.88488263284687496</v>
      </c>
      <c r="H189">
        <v>1.01626615167141</v>
      </c>
      <c r="I189">
        <v>0.92129731021163896</v>
      </c>
      <c r="J189">
        <v>1.0085014036275299</v>
      </c>
      <c r="K189">
        <v>0.82935472952794298</v>
      </c>
      <c r="L189">
        <v>15000</v>
      </c>
      <c r="M189">
        <v>212.70464732853199</v>
      </c>
      <c r="Q189">
        <v>0</v>
      </c>
      <c r="R189">
        <v>0.355270233654641</v>
      </c>
      <c r="S189" t="s">
        <v>671</v>
      </c>
      <c r="T189" t="s">
        <v>940</v>
      </c>
      <c r="U189" t="s">
        <v>940</v>
      </c>
      <c r="V189" t="s">
        <v>940</v>
      </c>
      <c r="W189" t="s">
        <v>1129</v>
      </c>
      <c r="X189">
        <v>1</v>
      </c>
      <c r="Y189" t="s">
        <v>1584</v>
      </c>
      <c r="Z189" t="s">
        <v>2023</v>
      </c>
      <c r="AA189">
        <v>0.99798226343995611</v>
      </c>
      <c r="AB189" t="str">
        <f>HYPERLINK("Melting_Curves/meltCurve_K7EN15_CANT1.pdf", "Melting_Curves/meltCurve_K7EN15_CANT1.pdf")</f>
        <v>Melting_Curves/meltCurve_K7EN15_CANT1.pdf</v>
      </c>
    </row>
    <row r="190" spans="1:28" x14ac:dyDescent="0.25">
      <c r="A190" t="s">
        <v>216</v>
      </c>
      <c r="B190">
        <v>1</v>
      </c>
      <c r="C190">
        <v>1.05732832031878</v>
      </c>
      <c r="D190">
        <v>0.94670458562293103</v>
      </c>
      <c r="E190">
        <v>1.0472380217873301</v>
      </c>
      <c r="F190">
        <v>0.85693627687264995</v>
      </c>
      <c r="G190">
        <v>0.90052700922266105</v>
      </c>
      <c r="H190">
        <v>0.85113596195250496</v>
      </c>
      <c r="I190">
        <v>0.96045824094604604</v>
      </c>
      <c r="J190">
        <v>0.835727369131399</v>
      </c>
      <c r="K190">
        <v>0.88691796008869195</v>
      </c>
      <c r="L190">
        <v>12881.798203967201</v>
      </c>
      <c r="M190">
        <v>250</v>
      </c>
      <c r="O190">
        <v>51.523895451354299</v>
      </c>
      <c r="P190">
        <v>-0.14321098373691199</v>
      </c>
      <c r="Q190">
        <v>0.88193939615967099</v>
      </c>
      <c r="R190">
        <v>0.68476315727956405</v>
      </c>
      <c r="S190" t="s">
        <v>672</v>
      </c>
      <c r="T190" t="s">
        <v>940</v>
      </c>
      <c r="U190" t="s">
        <v>940</v>
      </c>
      <c r="V190" t="s">
        <v>940</v>
      </c>
      <c r="W190" t="s">
        <v>1130</v>
      </c>
      <c r="X190">
        <v>1</v>
      </c>
      <c r="Y190" t="s">
        <v>1585</v>
      </c>
      <c r="Z190" t="s">
        <v>2024</v>
      </c>
      <c r="AA190">
        <v>0.92731365045928527</v>
      </c>
      <c r="AB190" t="str">
        <f>HYPERLINK("Melting_Curves/meltCurve_K7ERG9_CFD.pdf", "Melting_Curves/meltCurve_K7ERG9_CFD.pdf")</f>
        <v>Melting_Curves/meltCurve_K7ERG9_CFD.pdf</v>
      </c>
    </row>
    <row r="191" spans="1:28" x14ac:dyDescent="0.25">
      <c r="A191" t="s">
        <v>217</v>
      </c>
      <c r="B191">
        <v>1</v>
      </c>
      <c r="C191">
        <v>1.17098189458073</v>
      </c>
      <c r="D191">
        <v>0.94265587344744495</v>
      </c>
      <c r="E191">
        <v>1.15948835197429</v>
      </c>
      <c r="F191">
        <v>0.97021565840696999</v>
      </c>
      <c r="G191">
        <v>0.98133844157449202</v>
      </c>
      <c r="H191">
        <v>0.88302539702156602</v>
      </c>
      <c r="I191">
        <v>1.06920842859791</v>
      </c>
      <c r="J191">
        <v>0.91491070876846103</v>
      </c>
      <c r="K191">
        <v>0.94735215967373199</v>
      </c>
      <c r="L191">
        <v>14272.542290269101</v>
      </c>
      <c r="M191">
        <v>250</v>
      </c>
      <c r="O191">
        <v>57.086506757007598</v>
      </c>
      <c r="P191">
        <v>-5.07736176307442E-2</v>
      </c>
      <c r="Q191">
        <v>0.95362417725989201</v>
      </c>
      <c r="R191">
        <v>0.100514102037206</v>
      </c>
      <c r="S191" t="s">
        <v>673</v>
      </c>
      <c r="T191" t="s">
        <v>940</v>
      </c>
      <c r="U191" t="s">
        <v>940</v>
      </c>
      <c r="V191" t="s">
        <v>940</v>
      </c>
      <c r="W191" t="s">
        <v>1131</v>
      </c>
      <c r="X191">
        <v>2</v>
      </c>
      <c r="Y191" t="s">
        <v>1586</v>
      </c>
      <c r="Z191" t="s">
        <v>2025</v>
      </c>
      <c r="AA191">
        <v>0.98004784561669434</v>
      </c>
      <c r="AB191" t="str">
        <f>HYPERLINK("Melting_Curves/meltCurve_K7ES70_MFAP4.pdf", "Melting_Curves/meltCurve_K7ES70_MFAP4.pdf")</f>
        <v>Melting_Curves/meltCurve_K7ES70_MFAP4.pdf</v>
      </c>
    </row>
    <row r="192" spans="1:28" x14ac:dyDescent="0.25">
      <c r="A192" t="s">
        <v>218</v>
      </c>
      <c r="B192">
        <v>1</v>
      </c>
      <c r="C192">
        <v>1.25456931296279</v>
      </c>
      <c r="D192">
        <v>0.86006186146780395</v>
      </c>
      <c r="E192">
        <v>1.2934201893335799</v>
      </c>
      <c r="F192">
        <v>0.93551410628924903</v>
      </c>
      <c r="G192">
        <v>0.82121098509700996</v>
      </c>
      <c r="H192">
        <v>0.83273971318773998</v>
      </c>
      <c r="I192">
        <v>0.95233855094198105</v>
      </c>
      <c r="J192">
        <v>0.93307713937576198</v>
      </c>
      <c r="K192">
        <v>0.845721248476896</v>
      </c>
      <c r="L192">
        <v>13244.834398893499</v>
      </c>
      <c r="M192">
        <v>250</v>
      </c>
      <c r="O192">
        <v>52.975947283553701</v>
      </c>
      <c r="P192">
        <v>-0.14509237605436101</v>
      </c>
      <c r="Q192">
        <v>0.87701750313545201</v>
      </c>
      <c r="R192">
        <v>0.28094086808727797</v>
      </c>
      <c r="S192" t="s">
        <v>674</v>
      </c>
      <c r="T192" t="s">
        <v>940</v>
      </c>
      <c r="U192" t="s">
        <v>940</v>
      </c>
      <c r="V192" t="s">
        <v>940</v>
      </c>
      <c r="W192" t="s">
        <v>1132</v>
      </c>
      <c r="X192">
        <v>1</v>
      </c>
      <c r="Y192" t="s">
        <v>1587</v>
      </c>
      <c r="Z192" t="s">
        <v>2026</v>
      </c>
      <c r="AA192">
        <v>0.9302366492963916</v>
      </c>
      <c r="AB192" t="str">
        <f>HYPERLINK("Melting_Curves/meltCurve_M0QZI4_PLD3.pdf", "Melting_Curves/meltCurve_M0QZI4_PLD3.pdf")</f>
        <v>Melting_Curves/meltCurve_M0QZI4_PLD3.pdf</v>
      </c>
    </row>
    <row r="193" spans="1:28" x14ac:dyDescent="0.25">
      <c r="A193" t="s">
        <v>219</v>
      </c>
      <c r="B193">
        <v>1</v>
      </c>
      <c r="C193">
        <v>1.2125909698499899</v>
      </c>
      <c r="D193">
        <v>0.98223303133818496</v>
      </c>
      <c r="E193">
        <v>1.13535942373385</v>
      </c>
      <c r="F193">
        <v>1.03035422545671</v>
      </c>
      <c r="G193">
        <v>1.0220741125798301</v>
      </c>
      <c r="H193">
        <v>0.979838110797564</v>
      </c>
      <c r="I193">
        <v>1.02298381107976</v>
      </c>
      <c r="J193">
        <v>0.95078345462646696</v>
      </c>
      <c r="K193">
        <v>0.95289989603445702</v>
      </c>
      <c r="L193">
        <v>15000</v>
      </c>
      <c r="M193">
        <v>227.76134440077701</v>
      </c>
      <c r="O193">
        <v>65.853312791567404</v>
      </c>
      <c r="P193">
        <v>-4.2038274767142697E-2</v>
      </c>
      <c r="Q193">
        <v>0.95138138145500994</v>
      </c>
      <c r="R193">
        <v>-5.9655816872060202E-2</v>
      </c>
      <c r="S193" t="s">
        <v>675</v>
      </c>
      <c r="T193" t="s">
        <v>940</v>
      </c>
      <c r="U193" t="s">
        <v>940</v>
      </c>
      <c r="V193" t="s">
        <v>940</v>
      </c>
      <c r="W193" t="s">
        <v>1133</v>
      </c>
      <c r="X193">
        <v>1</v>
      </c>
      <c r="Y193" t="s">
        <v>1588</v>
      </c>
      <c r="Z193" t="s">
        <v>2027</v>
      </c>
      <c r="AA193">
        <v>0.99329482368546462</v>
      </c>
      <c r="AB193" t="str">
        <f>HYPERLINK("Melting_Curves/meltCurve_M0R0W6_AXL.pdf", "Melting_Curves/meltCurve_M0R0W6_AXL.pdf")</f>
        <v>Melting_Curves/meltCurve_M0R0W6_AXL.pdf</v>
      </c>
    </row>
    <row r="194" spans="1:28" x14ac:dyDescent="0.25">
      <c r="A194" t="s">
        <v>220</v>
      </c>
      <c r="B194">
        <v>1</v>
      </c>
      <c r="C194">
        <v>1.10511200459506</v>
      </c>
      <c r="D194">
        <v>0.93787095538962295</v>
      </c>
      <c r="E194">
        <v>1.1704001531686801</v>
      </c>
      <c r="F194">
        <v>1.03015508328547</v>
      </c>
      <c r="G194">
        <v>0.94017805858701897</v>
      </c>
      <c r="H194">
        <v>0.96563277809687897</v>
      </c>
      <c r="I194">
        <v>0.97826919394983702</v>
      </c>
      <c r="J194">
        <v>0.90015316867700601</v>
      </c>
      <c r="K194">
        <v>0.87494734826727905</v>
      </c>
      <c r="L194">
        <v>1072.6883529137699</v>
      </c>
      <c r="M194">
        <v>15.3161734581274</v>
      </c>
      <c r="O194">
        <v>68.874964455613707</v>
      </c>
      <c r="P194">
        <v>-1.42853935372423E-2</v>
      </c>
      <c r="Q194">
        <v>0.743065228540014</v>
      </c>
      <c r="R194">
        <v>0.34511923972484299</v>
      </c>
      <c r="S194" t="s">
        <v>676</v>
      </c>
      <c r="T194" t="s">
        <v>940</v>
      </c>
      <c r="U194" t="s">
        <v>940</v>
      </c>
      <c r="V194" t="s">
        <v>940</v>
      </c>
      <c r="W194" t="s">
        <v>1134</v>
      </c>
      <c r="X194">
        <v>3</v>
      </c>
      <c r="Y194" t="s">
        <v>1589</v>
      </c>
      <c r="Z194" t="s">
        <v>2028</v>
      </c>
      <c r="AA194">
        <v>0.9765002660234352</v>
      </c>
      <c r="AB194" t="str">
        <f>HYPERLINK("Melting_Curves/meltCurve_O00468_2_AGRN.pdf", "Melting_Curves/meltCurve_O00468_2_AGRN.pdf")</f>
        <v>Melting_Curves/meltCurve_O00468_2_AGRN.pdf</v>
      </c>
    </row>
    <row r="195" spans="1:28" x14ac:dyDescent="0.25">
      <c r="A195" t="s">
        <v>221</v>
      </c>
      <c r="B195">
        <v>1</v>
      </c>
      <c r="C195">
        <v>1.0609707579073</v>
      </c>
      <c r="D195">
        <v>1.04485776805252</v>
      </c>
      <c r="E195">
        <v>1.0517207081758499</v>
      </c>
      <c r="F195">
        <v>1.0055201909687701</v>
      </c>
      <c r="G195">
        <v>0.93410582852596002</v>
      </c>
      <c r="H195">
        <v>0.98000795703202703</v>
      </c>
      <c r="I195">
        <v>1.0361547642729301</v>
      </c>
      <c r="J195">
        <v>1.0430177043962601</v>
      </c>
      <c r="K195">
        <v>0.91222399045156199</v>
      </c>
      <c r="L195">
        <v>15000</v>
      </c>
      <c r="M195">
        <v>211.94457298824599</v>
      </c>
      <c r="Q195">
        <v>0</v>
      </c>
      <c r="R195">
        <v>0.30691941261488198</v>
      </c>
      <c r="S195" t="s">
        <v>677</v>
      </c>
      <c r="T195" t="s">
        <v>940</v>
      </c>
      <c r="U195" t="s">
        <v>940</v>
      </c>
      <c r="V195" t="s">
        <v>940</v>
      </c>
      <c r="W195" t="s">
        <v>1135</v>
      </c>
      <c r="X195">
        <v>12</v>
      </c>
      <c r="Y195" t="s">
        <v>1590</v>
      </c>
      <c r="Z195" t="s">
        <v>2029</v>
      </c>
      <c r="AA195">
        <v>0.99900910297576317</v>
      </c>
      <c r="AB195" t="str">
        <f>HYPERLINK("Melting_Curves/meltCurve_O00533_CHL1.pdf", "Melting_Curves/meltCurve_O00533_CHL1.pdf")</f>
        <v>Melting_Curves/meltCurve_O00533_CHL1.pdf</v>
      </c>
    </row>
    <row r="196" spans="1:28" x14ac:dyDescent="0.25">
      <c r="A196" t="s">
        <v>222</v>
      </c>
      <c r="B196">
        <v>1</v>
      </c>
      <c r="C196">
        <v>1.1160716381475499</v>
      </c>
      <c r="D196">
        <v>0.97267798042391396</v>
      </c>
      <c r="E196">
        <v>1.2146562448653899</v>
      </c>
      <c r="F196">
        <v>0.98307630918010502</v>
      </c>
      <c r="G196">
        <v>0.93310330258432495</v>
      </c>
      <c r="H196">
        <v>0.98349881463746702</v>
      </c>
      <c r="I196">
        <v>1.02990399737108</v>
      </c>
      <c r="J196">
        <v>0.97314743093209399</v>
      </c>
      <c r="K196">
        <v>0.90805811797291303</v>
      </c>
      <c r="L196">
        <v>15000</v>
      </c>
      <c r="M196">
        <v>222.99487593991799</v>
      </c>
      <c r="O196">
        <v>67.260709913486906</v>
      </c>
      <c r="P196">
        <v>-7.6218287322161099E-2</v>
      </c>
      <c r="Q196">
        <v>0.90804280056704501</v>
      </c>
      <c r="R196">
        <v>0.106218992118876</v>
      </c>
      <c r="S196" t="s">
        <v>678</v>
      </c>
      <c r="T196" t="s">
        <v>940</v>
      </c>
      <c r="U196" t="s">
        <v>940</v>
      </c>
      <c r="V196" t="s">
        <v>940</v>
      </c>
      <c r="W196" t="s">
        <v>1136</v>
      </c>
      <c r="X196">
        <v>2</v>
      </c>
      <c r="Y196" t="s">
        <v>1591</v>
      </c>
      <c r="Z196" t="s">
        <v>2030</v>
      </c>
      <c r="AA196">
        <v>0.9916334786255232</v>
      </c>
      <c r="AB196" t="str">
        <f>HYPERLINK("Melting_Curves/meltCurve_O14498_ISLR.pdf", "Melting_Curves/meltCurve_O14498_ISLR.pdf")</f>
        <v>Melting_Curves/meltCurve_O14498_ISLR.pdf</v>
      </c>
    </row>
    <row r="197" spans="1:28" x14ac:dyDescent="0.25">
      <c r="A197" t="s">
        <v>223</v>
      </c>
      <c r="B197">
        <v>1</v>
      </c>
      <c r="C197">
        <v>1.1039580352885101</v>
      </c>
      <c r="D197">
        <v>1.0358607534573201</v>
      </c>
      <c r="E197">
        <v>1.1766332856461601</v>
      </c>
      <c r="F197">
        <v>1.0388650453028101</v>
      </c>
      <c r="G197">
        <v>1.00391034811636</v>
      </c>
      <c r="H197">
        <v>1.0157367668097299</v>
      </c>
      <c r="I197">
        <v>1.0597520267048199</v>
      </c>
      <c r="J197">
        <v>1.0392942298521699</v>
      </c>
      <c r="K197">
        <v>0.93490701001430598</v>
      </c>
      <c r="L197">
        <v>15000</v>
      </c>
      <c r="M197">
        <v>211.621033779409</v>
      </c>
      <c r="Q197">
        <v>0</v>
      </c>
      <c r="R197">
        <v>-0.331191496897555</v>
      </c>
      <c r="S197" t="s">
        <v>679</v>
      </c>
      <c r="T197" t="s">
        <v>940</v>
      </c>
      <c r="U197" t="s">
        <v>940</v>
      </c>
      <c r="V197" t="s">
        <v>940</v>
      </c>
      <c r="W197" t="s">
        <v>1137</v>
      </c>
      <c r="X197">
        <v>5</v>
      </c>
      <c r="Y197" t="s">
        <v>1592</v>
      </c>
      <c r="Z197" t="s">
        <v>2031</v>
      </c>
      <c r="AA197">
        <v>0.9992739837559238</v>
      </c>
      <c r="AB197" t="str">
        <f>HYPERLINK("Melting_Curves/meltCurve_O14594_NCAN.pdf", "Melting_Curves/meltCurve_O14594_NCAN.pdf")</f>
        <v>Melting_Curves/meltCurve_O14594_NCAN.pdf</v>
      </c>
    </row>
    <row r="198" spans="1:28" x14ac:dyDescent="0.25">
      <c r="A198" t="s">
        <v>224</v>
      </c>
      <c r="B198">
        <v>1</v>
      </c>
      <c r="C198">
        <v>1.1358027604105201</v>
      </c>
      <c r="D198">
        <v>1.0378317801108901</v>
      </c>
      <c r="E198">
        <v>1.2016043411584301</v>
      </c>
      <c r="F198">
        <v>1.0242892532735599</v>
      </c>
      <c r="G198">
        <v>0.96790138020526095</v>
      </c>
      <c r="H198">
        <v>1.0690574495694201</v>
      </c>
      <c r="I198">
        <v>1.02151704612481</v>
      </c>
      <c r="J198">
        <v>1.0462309779403101</v>
      </c>
      <c r="K198">
        <v>0.94145334434351802</v>
      </c>
      <c r="L198">
        <v>15000</v>
      </c>
      <c r="M198">
        <v>211.50804903438399</v>
      </c>
      <c r="Q198">
        <v>0</v>
      </c>
      <c r="R198">
        <v>-0.30970549548321902</v>
      </c>
      <c r="S198" t="s">
        <v>680</v>
      </c>
      <c r="T198" t="s">
        <v>940</v>
      </c>
      <c r="U198" t="s">
        <v>940</v>
      </c>
      <c r="V198" t="s">
        <v>940</v>
      </c>
      <c r="W198" t="s">
        <v>1138</v>
      </c>
      <c r="X198">
        <v>2</v>
      </c>
      <c r="Y198" t="s">
        <v>1593</v>
      </c>
      <c r="Z198" t="s">
        <v>2032</v>
      </c>
      <c r="AA198">
        <v>0.99934924698016969</v>
      </c>
      <c r="AB198" t="str">
        <f>HYPERLINK("Melting_Curves/meltCurve_O14773_TPP1.pdf", "Melting_Curves/meltCurve_O14773_TPP1.pdf")</f>
        <v>Melting_Curves/meltCurve_O14773_TPP1.pdf</v>
      </c>
    </row>
    <row r="199" spans="1:28" x14ac:dyDescent="0.25">
      <c r="A199" t="s">
        <v>225</v>
      </c>
      <c r="B199">
        <v>1</v>
      </c>
      <c r="C199">
        <v>1.1114124350011201</v>
      </c>
      <c r="D199">
        <v>0.961933670042047</v>
      </c>
      <c r="E199">
        <v>1.1913517279128201</v>
      </c>
      <c r="F199">
        <v>1.0458786355833101</v>
      </c>
      <c r="G199">
        <v>0.83860373696912405</v>
      </c>
      <c r="H199">
        <v>0.93342124250491398</v>
      </c>
      <c r="I199">
        <v>0.82141168860249303</v>
      </c>
      <c r="J199">
        <v>0.871271116861145</v>
      </c>
      <c r="K199">
        <v>0.75635060831488099</v>
      </c>
      <c r="L199">
        <v>1163.3071550408399</v>
      </c>
      <c r="M199">
        <v>19.3949370947212</v>
      </c>
      <c r="O199">
        <v>59.353214683553702</v>
      </c>
      <c r="P199">
        <v>-1.6952234230951501E-2</v>
      </c>
      <c r="Q199">
        <v>0.79249583673450097</v>
      </c>
      <c r="R199">
        <v>0.55234249226450804</v>
      </c>
      <c r="S199" t="s">
        <v>681</v>
      </c>
      <c r="T199" t="s">
        <v>940</v>
      </c>
      <c r="U199" t="s">
        <v>940</v>
      </c>
      <c r="V199" t="s">
        <v>940</v>
      </c>
      <c r="W199" t="s">
        <v>1139</v>
      </c>
      <c r="X199">
        <v>9</v>
      </c>
      <c r="Y199" t="s">
        <v>1594</v>
      </c>
      <c r="Z199" t="s">
        <v>2033</v>
      </c>
      <c r="AA199">
        <v>0.93244039234505594</v>
      </c>
      <c r="AB199" t="str">
        <f>HYPERLINK("Melting_Curves/meltCurve_O15240_VGF.pdf", "Melting_Curves/meltCurve_O15240_VGF.pdf")</f>
        <v>Melting_Curves/meltCurve_O15240_VGF.pdf</v>
      </c>
    </row>
    <row r="200" spans="1:28" x14ac:dyDescent="0.25">
      <c r="A200" t="s">
        <v>226</v>
      </c>
      <c r="B200">
        <v>1</v>
      </c>
      <c r="C200">
        <v>1.13688934122872</v>
      </c>
      <c r="D200">
        <v>0.97478719467061403</v>
      </c>
      <c r="E200">
        <v>1.23896650629164</v>
      </c>
      <c r="F200">
        <v>0.93206421169504095</v>
      </c>
      <c r="G200">
        <v>0.85984918578830505</v>
      </c>
      <c r="H200">
        <v>0.83183752775721698</v>
      </c>
      <c r="I200">
        <v>0.89262583271650597</v>
      </c>
      <c r="J200">
        <v>0.82968634344929704</v>
      </c>
      <c r="K200">
        <v>0.846895817912657</v>
      </c>
      <c r="L200">
        <v>13258.587900156899</v>
      </c>
      <c r="M200">
        <v>250</v>
      </c>
      <c r="O200">
        <v>53.030972879707001</v>
      </c>
      <c r="P200">
        <v>-0.17421554043757101</v>
      </c>
      <c r="Q200">
        <v>0.85217892854532595</v>
      </c>
      <c r="R200">
        <v>0.540423717363543</v>
      </c>
      <c r="S200" t="s">
        <v>682</v>
      </c>
      <c r="T200" t="s">
        <v>940</v>
      </c>
      <c r="U200" t="s">
        <v>940</v>
      </c>
      <c r="V200" t="s">
        <v>940</v>
      </c>
      <c r="W200" t="s">
        <v>1140</v>
      </c>
      <c r="X200">
        <v>6</v>
      </c>
      <c r="Y200" t="s">
        <v>1595</v>
      </c>
      <c r="Z200" t="s">
        <v>2034</v>
      </c>
      <c r="AA200">
        <v>0.91641774755603089</v>
      </c>
      <c r="AB200" t="str">
        <f>HYPERLINK("Melting_Curves/meltCurve_O15394_NCAM2.pdf", "Melting_Curves/meltCurve_O15394_NCAM2.pdf")</f>
        <v>Melting_Curves/meltCurve_O15394_NCAM2.pdf</v>
      </c>
    </row>
    <row r="201" spans="1:28" x14ac:dyDescent="0.25">
      <c r="A201" t="s">
        <v>227</v>
      </c>
      <c r="B201">
        <v>1</v>
      </c>
      <c r="C201">
        <v>1.1752449600180199</v>
      </c>
      <c r="D201">
        <v>0.86721477643878797</v>
      </c>
      <c r="E201">
        <v>1.1333483500394199</v>
      </c>
      <c r="F201">
        <v>0.79532229605436</v>
      </c>
      <c r="G201">
        <v>0.77197131809137698</v>
      </c>
      <c r="H201">
        <v>0.87855238953335602</v>
      </c>
      <c r="I201">
        <v>0.92288921425085402</v>
      </c>
      <c r="J201">
        <v>0.96598716071629698</v>
      </c>
      <c r="K201">
        <v>0.88752487141945402</v>
      </c>
      <c r="L201">
        <v>4853.2257937965196</v>
      </c>
      <c r="M201">
        <v>94.020216924290807</v>
      </c>
      <c r="O201">
        <v>51.595620065680798</v>
      </c>
      <c r="P201">
        <v>-5.8842036272414501E-2</v>
      </c>
      <c r="Q201">
        <v>0.87083666784577496</v>
      </c>
      <c r="R201">
        <v>0.38742194515897499</v>
      </c>
      <c r="S201" t="s">
        <v>683</v>
      </c>
      <c r="T201" t="s">
        <v>940</v>
      </c>
      <c r="U201" t="s">
        <v>940</v>
      </c>
      <c r="V201" t="s">
        <v>940</v>
      </c>
      <c r="W201" t="s">
        <v>1141</v>
      </c>
      <c r="X201">
        <v>1</v>
      </c>
      <c r="Y201" t="s">
        <v>1596</v>
      </c>
      <c r="Z201" t="s">
        <v>2035</v>
      </c>
      <c r="AA201">
        <v>0.92094429386287913</v>
      </c>
      <c r="AB201" t="str">
        <f>HYPERLINK("Melting_Curves/meltCurve_O43286_B4GALT5.pdf", "Melting_Curves/meltCurve_O43286_B4GALT5.pdf")</f>
        <v>Melting_Curves/meltCurve_O43286_B4GALT5.pdf</v>
      </c>
    </row>
    <row r="202" spans="1:28" x14ac:dyDescent="0.25">
      <c r="A202" t="s">
        <v>228</v>
      </c>
      <c r="B202">
        <v>1</v>
      </c>
      <c r="C202">
        <v>1.1590490660470101</v>
      </c>
      <c r="D202">
        <v>0.81580123335418697</v>
      </c>
      <c r="E202">
        <v>1.2968987398337699</v>
      </c>
      <c r="F202">
        <v>0.79285012065421401</v>
      </c>
      <c r="G202">
        <v>0.777763875234605</v>
      </c>
      <c r="H202">
        <v>0.84050406649387799</v>
      </c>
      <c r="I202">
        <v>0.89714898561086798</v>
      </c>
      <c r="J202">
        <v>0.81742783090535298</v>
      </c>
      <c r="K202">
        <v>0.81572973456072895</v>
      </c>
      <c r="L202">
        <v>7364.2407884113099</v>
      </c>
      <c r="M202">
        <v>142.02297935629699</v>
      </c>
      <c r="O202">
        <v>51.842174672451897</v>
      </c>
      <c r="P202">
        <v>-0.121368213379295</v>
      </c>
      <c r="Q202">
        <v>0.82278944651816599</v>
      </c>
      <c r="R202">
        <v>0.44037706768744</v>
      </c>
      <c r="S202" t="s">
        <v>684</v>
      </c>
      <c r="T202" t="s">
        <v>940</v>
      </c>
      <c r="U202" t="s">
        <v>940</v>
      </c>
      <c r="V202" t="s">
        <v>940</v>
      </c>
      <c r="W202" t="s">
        <v>1142</v>
      </c>
      <c r="X202">
        <v>4</v>
      </c>
      <c r="Y202" t="s">
        <v>1597</v>
      </c>
      <c r="Z202" t="s">
        <v>2036</v>
      </c>
      <c r="AA202">
        <v>0.89285213516480855</v>
      </c>
      <c r="AB202" t="str">
        <f>HYPERLINK("Melting_Curves/meltCurve_O43505_B3GNT1.pdf", "Melting_Curves/meltCurve_O43505_B3GNT1.pdf")</f>
        <v>Melting_Curves/meltCurve_O43505_B3GNT1.pdf</v>
      </c>
    </row>
    <row r="203" spans="1:28" x14ac:dyDescent="0.25">
      <c r="A203" t="s">
        <v>229</v>
      </c>
      <c r="B203">
        <v>1</v>
      </c>
      <c r="C203">
        <v>1.21112331954498</v>
      </c>
      <c r="D203">
        <v>0.86701783867631899</v>
      </c>
      <c r="E203">
        <v>1.5136052223371299</v>
      </c>
      <c r="F203">
        <v>0.98613624612202699</v>
      </c>
      <c r="G203">
        <v>0.860328335056877</v>
      </c>
      <c r="H203">
        <v>0.74579886246121996</v>
      </c>
      <c r="I203">
        <v>0.83098500517063101</v>
      </c>
      <c r="J203">
        <v>0.84617373319544997</v>
      </c>
      <c r="K203">
        <v>0.82639607032057905</v>
      </c>
      <c r="L203">
        <v>14189.1066829145</v>
      </c>
      <c r="M203">
        <v>250</v>
      </c>
      <c r="O203">
        <v>56.752794718916199</v>
      </c>
      <c r="P203">
        <v>-0.206665572989399</v>
      </c>
      <c r="Q203">
        <v>0.81233841886372904</v>
      </c>
      <c r="R203">
        <v>0.311848725793338</v>
      </c>
      <c r="S203" t="s">
        <v>685</v>
      </c>
      <c r="T203" t="s">
        <v>940</v>
      </c>
      <c r="U203" t="s">
        <v>940</v>
      </c>
      <c r="V203" t="s">
        <v>940</v>
      </c>
      <c r="W203" t="s">
        <v>1143</v>
      </c>
      <c r="X203">
        <v>1</v>
      </c>
      <c r="Y203" t="s">
        <v>1598</v>
      </c>
      <c r="Z203" t="s">
        <v>2037</v>
      </c>
      <c r="AA203">
        <v>0.9171750290262326</v>
      </c>
      <c r="AB203" t="str">
        <f>HYPERLINK("Melting_Curves/meltCurve_O60883_GPR37L1.pdf", "Melting_Curves/meltCurve_O60883_GPR37L1.pdf")</f>
        <v>Melting_Curves/meltCurve_O60883_GPR37L1.pdf</v>
      </c>
    </row>
    <row r="204" spans="1:28" x14ac:dyDescent="0.25">
      <c r="A204" t="s">
        <v>230</v>
      </c>
      <c r="B204">
        <v>1</v>
      </c>
      <c r="C204">
        <v>1.09369693337329</v>
      </c>
      <c r="D204">
        <v>1.0596486721748899</v>
      </c>
      <c r="E204">
        <v>1.1532314454100501</v>
      </c>
      <c r="F204">
        <v>1.05899225138062</v>
      </c>
      <c r="G204">
        <v>0.98201977824393205</v>
      </c>
      <c r="H204">
        <v>1.0727342780084801</v>
      </c>
      <c r="I204">
        <v>1.19524237624328</v>
      </c>
      <c r="J204">
        <v>1.03540391283873</v>
      </c>
      <c r="K204">
        <v>0.86813077043823195</v>
      </c>
      <c r="L204">
        <v>15000</v>
      </c>
      <c r="M204">
        <v>212.40115472492499</v>
      </c>
      <c r="Q204">
        <v>0</v>
      </c>
      <c r="R204">
        <v>-0.12790309707583999</v>
      </c>
      <c r="S204" t="s">
        <v>686</v>
      </c>
      <c r="T204" t="s">
        <v>940</v>
      </c>
      <c r="U204" t="s">
        <v>940</v>
      </c>
      <c r="V204" t="s">
        <v>940</v>
      </c>
      <c r="W204" t="s">
        <v>1144</v>
      </c>
      <c r="X204">
        <v>8</v>
      </c>
      <c r="Y204" t="s">
        <v>1599</v>
      </c>
      <c r="Z204" t="s">
        <v>2038</v>
      </c>
      <c r="AA204">
        <v>0.99847488969762732</v>
      </c>
      <c r="AB204" t="str">
        <f>HYPERLINK("Melting_Curves/meltCurve_O75326_SEMA7A.pdf", "Melting_Curves/meltCurve_O75326_SEMA7A.pdf")</f>
        <v>Melting_Curves/meltCurve_O75326_SEMA7A.pdf</v>
      </c>
    </row>
    <row r="205" spans="1:28" x14ac:dyDescent="0.25">
      <c r="A205" t="s">
        <v>231</v>
      </c>
      <c r="B205">
        <v>1</v>
      </c>
      <c r="C205">
        <v>1.1852420624256199</v>
      </c>
      <c r="D205">
        <v>0.96617652704726098</v>
      </c>
      <c r="E205">
        <v>1.2455561101086501</v>
      </c>
      <c r="F205">
        <v>1.02261296886398</v>
      </c>
      <c r="G205">
        <v>0.99174569048258898</v>
      </c>
      <c r="H205">
        <v>0.93619226782355003</v>
      </c>
      <c r="I205">
        <v>1.0245709678657799</v>
      </c>
      <c r="J205">
        <v>1.0221522632164901</v>
      </c>
      <c r="K205">
        <v>1.0170077168195999</v>
      </c>
      <c r="L205">
        <v>1.0000000000000001E-5</v>
      </c>
      <c r="M205">
        <v>1.0000000000000001E-5</v>
      </c>
      <c r="Q205">
        <v>1.08225091033864</v>
      </c>
      <c r="R205">
        <v>-4.6915136220348999E-9</v>
      </c>
      <c r="S205" t="s">
        <v>687</v>
      </c>
      <c r="T205" t="s">
        <v>940</v>
      </c>
      <c r="U205" t="s">
        <v>940</v>
      </c>
      <c r="V205" t="s">
        <v>940</v>
      </c>
      <c r="W205" t="s">
        <v>1145</v>
      </c>
      <c r="X205">
        <v>1</v>
      </c>
      <c r="Y205" t="s">
        <v>1600</v>
      </c>
      <c r="Z205" t="s">
        <v>2039</v>
      </c>
      <c r="AA205">
        <v>1.0411256569608529</v>
      </c>
      <c r="AB205" t="str">
        <f>HYPERLINK("Melting_Curves/meltCurve_O75493_CA11.pdf", "Melting_Curves/meltCurve_O75493_CA11.pdf")</f>
        <v>Melting_Curves/meltCurve_O75493_CA11.pdf</v>
      </c>
    </row>
    <row r="206" spans="1:28" x14ac:dyDescent="0.25">
      <c r="A206" t="s">
        <v>232</v>
      </c>
      <c r="B206">
        <v>1</v>
      </c>
      <c r="C206">
        <v>1.19244488066454</v>
      </c>
      <c r="D206">
        <v>1.0289780480214501</v>
      </c>
      <c r="E206">
        <v>1.21466018720226</v>
      </c>
      <c r="F206">
        <v>1.05442510712661</v>
      </c>
      <c r="G206">
        <v>0.93836928159337396</v>
      </c>
      <c r="H206">
        <v>0.93748354200081396</v>
      </c>
      <c r="I206">
        <v>1.00276494386326</v>
      </c>
      <c r="J206">
        <v>0.94833983673664801</v>
      </c>
      <c r="K206">
        <v>0.91245541378402295</v>
      </c>
      <c r="L206">
        <v>917.86166396946896</v>
      </c>
      <c r="M206">
        <v>11.9924688083345</v>
      </c>
      <c r="Q206">
        <v>0.65558959753365698</v>
      </c>
      <c r="R206">
        <v>5.8855550025647199E-2</v>
      </c>
      <c r="S206" t="s">
        <v>688</v>
      </c>
      <c r="T206" t="s">
        <v>940</v>
      </c>
      <c r="U206" t="s">
        <v>940</v>
      </c>
      <c r="V206" t="s">
        <v>940</v>
      </c>
      <c r="W206" t="s">
        <v>1146</v>
      </c>
      <c r="X206">
        <v>2</v>
      </c>
      <c r="Y206" t="s">
        <v>1601</v>
      </c>
      <c r="Z206" t="s">
        <v>2040</v>
      </c>
      <c r="AA206">
        <v>0.98500492269406059</v>
      </c>
      <c r="AB206" t="str">
        <f>HYPERLINK("Melting_Curves/meltCurve_O75503_CLN5.pdf", "Melting_Curves/meltCurve_O75503_CLN5.pdf")</f>
        <v>Melting_Curves/meltCurve_O75503_CLN5.pdf</v>
      </c>
    </row>
    <row r="207" spans="1:28" x14ac:dyDescent="0.25">
      <c r="A207" t="s">
        <v>233</v>
      </c>
      <c r="B207">
        <v>1</v>
      </c>
      <c r="C207">
        <v>1.0599568774878401</v>
      </c>
      <c r="D207">
        <v>0.91502653693056202</v>
      </c>
      <c r="E207">
        <v>1.1487450243255199</v>
      </c>
      <c r="F207">
        <v>0.91535824856258297</v>
      </c>
      <c r="G207">
        <v>0.938550420168067</v>
      </c>
      <c r="H207">
        <v>0.87538699690402499</v>
      </c>
      <c r="I207">
        <v>0.90200685537372804</v>
      </c>
      <c r="J207">
        <v>0.78792569659442702</v>
      </c>
      <c r="K207">
        <v>0.78728991596638698</v>
      </c>
      <c r="L207">
        <v>814.27542079731199</v>
      </c>
      <c r="M207">
        <v>12.787584151676899</v>
      </c>
      <c r="O207">
        <v>62.180077111545202</v>
      </c>
      <c r="P207">
        <v>-1.45945293403034E-2</v>
      </c>
      <c r="Q207">
        <v>0.71618788532740096</v>
      </c>
      <c r="R207">
        <v>0.62398721128141599</v>
      </c>
      <c r="S207" t="s">
        <v>689</v>
      </c>
      <c r="T207" t="s">
        <v>940</v>
      </c>
      <c r="U207" t="s">
        <v>940</v>
      </c>
      <c r="V207" t="s">
        <v>940</v>
      </c>
      <c r="W207" t="s">
        <v>1147</v>
      </c>
      <c r="X207">
        <v>2</v>
      </c>
      <c r="Y207" t="s">
        <v>1602</v>
      </c>
      <c r="Z207" t="s">
        <v>2041</v>
      </c>
      <c r="AA207">
        <v>0.93387563013041708</v>
      </c>
      <c r="AB207" t="str">
        <f>HYPERLINK("Melting_Curves/meltCurve_O75882_3_ATRN.pdf", "Melting_Curves/meltCurve_O75882_3_ATRN.pdf")</f>
        <v>Melting_Curves/meltCurve_O75882_3_ATRN.pdf</v>
      </c>
    </row>
    <row r="208" spans="1:28" x14ac:dyDescent="0.25">
      <c r="A208" t="s">
        <v>234</v>
      </c>
      <c r="B208">
        <v>1</v>
      </c>
      <c r="C208">
        <v>1.0863659337882201</v>
      </c>
      <c r="D208">
        <v>1.0025271670457401</v>
      </c>
      <c r="E208">
        <v>1.2027419762446301</v>
      </c>
      <c r="F208">
        <v>1.0701920646954799</v>
      </c>
      <c r="G208">
        <v>0.80970432145564797</v>
      </c>
      <c r="H208">
        <v>0.91211776598433203</v>
      </c>
      <c r="I208">
        <v>0.82132928986606002</v>
      </c>
      <c r="J208">
        <v>0.85892089967146801</v>
      </c>
      <c r="K208">
        <v>0.74083901945918595</v>
      </c>
      <c r="L208">
        <v>13769.6487490247</v>
      </c>
      <c r="M208">
        <v>250</v>
      </c>
      <c r="O208">
        <v>55.075062087748599</v>
      </c>
      <c r="P208">
        <v>-0.19453406878655299</v>
      </c>
      <c r="Q208">
        <v>0.82857635981655997</v>
      </c>
      <c r="R208">
        <v>0.63779190550651799</v>
      </c>
      <c r="S208" t="s">
        <v>690</v>
      </c>
      <c r="T208" t="s">
        <v>940</v>
      </c>
      <c r="U208" t="s">
        <v>940</v>
      </c>
      <c r="V208" t="s">
        <v>940</v>
      </c>
      <c r="W208" t="s">
        <v>1148</v>
      </c>
      <c r="X208">
        <v>2</v>
      </c>
      <c r="Y208" t="s">
        <v>1603</v>
      </c>
      <c r="Z208" t="s">
        <v>2042</v>
      </c>
      <c r="AA208">
        <v>0.91475385141776988</v>
      </c>
      <c r="AB208" t="str">
        <f>HYPERLINK("Melting_Curves/meltCurve_O94772_LY6H.pdf", "Melting_Curves/meltCurve_O94772_LY6H.pdf")</f>
        <v>Melting_Curves/meltCurve_O94772_LY6H.pdf</v>
      </c>
    </row>
    <row r="209" spans="1:28" x14ac:dyDescent="0.25">
      <c r="A209" t="s">
        <v>235</v>
      </c>
      <c r="B209">
        <v>1</v>
      </c>
      <c r="C209">
        <v>1.00383364312268</v>
      </c>
      <c r="D209">
        <v>0.80438739157372996</v>
      </c>
      <c r="E209">
        <v>0.95316372366790603</v>
      </c>
      <c r="F209">
        <v>0.81610130111524204</v>
      </c>
      <c r="G209">
        <v>0.79513243494423802</v>
      </c>
      <c r="H209">
        <v>0.83674101610904605</v>
      </c>
      <c r="I209">
        <v>0.809595724907063</v>
      </c>
      <c r="J209">
        <v>0.74537252168525403</v>
      </c>
      <c r="K209">
        <v>0.68312422552664198</v>
      </c>
      <c r="L209">
        <v>213.41718768386201</v>
      </c>
      <c r="M209">
        <v>2.3160833676055099</v>
      </c>
      <c r="O209">
        <v>59.638405569110603</v>
      </c>
      <c r="P209">
        <v>-9.0265430188171906E-3</v>
      </c>
      <c r="Q209">
        <v>0.12493168920212799</v>
      </c>
      <c r="R209">
        <v>0.69608040030364404</v>
      </c>
      <c r="S209" t="s">
        <v>691</v>
      </c>
      <c r="T209" t="s">
        <v>940</v>
      </c>
      <c r="U209" t="s">
        <v>940</v>
      </c>
      <c r="V209" t="s">
        <v>940</v>
      </c>
      <c r="W209" t="s">
        <v>1149</v>
      </c>
      <c r="X209">
        <v>1</v>
      </c>
      <c r="Y209" t="s">
        <v>1604</v>
      </c>
      <c r="Z209" t="s">
        <v>2043</v>
      </c>
      <c r="AA209">
        <v>0.84506937425467121</v>
      </c>
      <c r="AB209" t="str">
        <f>HYPERLINK("Melting_Curves/meltCurve_O94910_2_LPHN1.pdf", "Melting_Curves/meltCurve_O94910_2_LPHN1.pdf")</f>
        <v>Melting_Curves/meltCurve_O94910_2_LPHN1.pdf</v>
      </c>
    </row>
    <row r="210" spans="1:28" x14ac:dyDescent="0.25">
      <c r="A210" t="s">
        <v>236</v>
      </c>
      <c r="B210">
        <v>1</v>
      </c>
      <c r="C210">
        <v>1.0287435862813901</v>
      </c>
      <c r="D210">
        <v>0.90649473399946001</v>
      </c>
      <c r="E210">
        <v>1.0518329732649201</v>
      </c>
      <c r="F210">
        <v>0.99350189035916803</v>
      </c>
      <c r="G210">
        <v>0.90089116932217095</v>
      </c>
      <c r="H210">
        <v>0.99068322981366497</v>
      </c>
      <c r="I210">
        <v>0.95719686740480703</v>
      </c>
      <c r="J210">
        <v>0.917752497974615</v>
      </c>
      <c r="K210">
        <v>0.80512422360248403</v>
      </c>
      <c r="L210">
        <v>1152.2278309830799</v>
      </c>
      <c r="M210">
        <v>14.984642104260001</v>
      </c>
      <c r="Q210">
        <v>0</v>
      </c>
      <c r="R210">
        <v>0.55728747271650203</v>
      </c>
      <c r="S210" t="s">
        <v>692</v>
      </c>
      <c r="T210" t="s">
        <v>940</v>
      </c>
      <c r="U210" t="s">
        <v>940</v>
      </c>
      <c r="V210" t="s">
        <v>940</v>
      </c>
      <c r="W210" t="s">
        <v>1150</v>
      </c>
      <c r="X210">
        <v>1</v>
      </c>
      <c r="Y210" t="s">
        <v>1605</v>
      </c>
      <c r="Z210" t="s">
        <v>2044</v>
      </c>
      <c r="AA210">
        <v>0.97398300320082487</v>
      </c>
      <c r="AB210" t="str">
        <f>HYPERLINK("Melting_Curves/meltCurve_O94919_ENDOD1.pdf", "Melting_Curves/meltCurve_O94919_ENDOD1.pdf")</f>
        <v>Melting_Curves/meltCurve_O94919_ENDOD1.pdf</v>
      </c>
    </row>
    <row r="211" spans="1:28" x14ac:dyDescent="0.25">
      <c r="A211" t="s">
        <v>237</v>
      </c>
      <c r="B211">
        <v>1</v>
      </c>
      <c r="C211">
        <v>0.97132965066521404</v>
      </c>
      <c r="D211">
        <v>0.93413988951995597</v>
      </c>
      <c r="E211">
        <v>0.92499805492881004</v>
      </c>
      <c r="F211">
        <v>0.84738971446354905</v>
      </c>
      <c r="G211">
        <v>0.89442153582821105</v>
      </c>
      <c r="H211">
        <v>1.0005057185093</v>
      </c>
      <c r="I211">
        <v>1.0236909670894001</v>
      </c>
      <c r="J211">
        <v>1.01003656733836</v>
      </c>
      <c r="K211">
        <v>0.92118571539718397</v>
      </c>
      <c r="L211">
        <v>10722.079680520999</v>
      </c>
      <c r="M211">
        <v>250</v>
      </c>
      <c r="O211">
        <v>42.885574168127697</v>
      </c>
      <c r="P211">
        <v>-8.08167732349791E-2</v>
      </c>
      <c r="Q211">
        <v>0.94454602052150505</v>
      </c>
      <c r="R211">
        <v>0.10461079659050899</v>
      </c>
      <c r="S211" t="s">
        <v>693</v>
      </c>
      <c r="T211" t="s">
        <v>940</v>
      </c>
      <c r="U211" t="s">
        <v>940</v>
      </c>
      <c r="V211" t="s">
        <v>940</v>
      </c>
      <c r="W211" t="s">
        <v>1151</v>
      </c>
      <c r="X211">
        <v>12</v>
      </c>
      <c r="Y211" t="s">
        <v>1606</v>
      </c>
      <c r="Z211" t="s">
        <v>2045</v>
      </c>
      <c r="AA211">
        <v>0.94988915335872115</v>
      </c>
      <c r="AB211" t="str">
        <f>HYPERLINK("Melting_Curves/meltCurve_O94985_2_CLSTN1.pdf", "Melting_Curves/meltCurve_O94985_2_CLSTN1.pdf")</f>
        <v>Melting_Curves/meltCurve_O94985_2_CLSTN1.pdf</v>
      </c>
    </row>
    <row r="212" spans="1:28" x14ac:dyDescent="0.25">
      <c r="A212" t="s">
        <v>238</v>
      </c>
      <c r="B212">
        <v>1</v>
      </c>
      <c r="C212">
        <v>1.09671632228095</v>
      </c>
      <c r="D212">
        <v>0.92516418388595201</v>
      </c>
      <c r="E212">
        <v>1.17799135031235</v>
      </c>
      <c r="F212">
        <v>0.928175556623418</v>
      </c>
      <c r="G212">
        <v>0.82380265897805505</v>
      </c>
      <c r="H212">
        <v>0.88883549575524601</v>
      </c>
      <c r="I212">
        <v>0.85231459234342499</v>
      </c>
      <c r="J212">
        <v>0.85497357039884703</v>
      </c>
      <c r="K212">
        <v>0.78308505526189298</v>
      </c>
      <c r="L212">
        <v>13260.5075647101</v>
      </c>
      <c r="M212">
        <v>250</v>
      </c>
      <c r="O212">
        <v>53.0386371704057</v>
      </c>
      <c r="P212">
        <v>-0.187832100745041</v>
      </c>
      <c r="Q212">
        <v>0.84060226569522101</v>
      </c>
      <c r="R212">
        <v>0.62309936891486395</v>
      </c>
      <c r="S212" t="s">
        <v>694</v>
      </c>
      <c r="T212" t="s">
        <v>940</v>
      </c>
      <c r="U212" t="s">
        <v>940</v>
      </c>
      <c r="V212" t="s">
        <v>940</v>
      </c>
      <c r="W212" t="s">
        <v>1152</v>
      </c>
      <c r="X212">
        <v>5</v>
      </c>
      <c r="Y212" t="s">
        <v>1607</v>
      </c>
      <c r="Z212" t="s">
        <v>2046</v>
      </c>
      <c r="AA212">
        <v>0.90991277283468119</v>
      </c>
      <c r="AB212" t="str">
        <f>HYPERLINK("Melting_Curves/meltCurve_O95502_NPTXR.pdf", "Melting_Curves/meltCurve_O95502_NPTXR.pdf")</f>
        <v>Melting_Curves/meltCurve_O95502_NPTXR.pdf</v>
      </c>
    </row>
    <row r="213" spans="1:28" x14ac:dyDescent="0.25">
      <c r="A213" t="s">
        <v>239</v>
      </c>
      <c r="B213">
        <v>1</v>
      </c>
      <c r="C213">
        <v>1.14484811874353</v>
      </c>
      <c r="D213">
        <v>0.89118053158439803</v>
      </c>
      <c r="E213">
        <v>1.3070417673455299</v>
      </c>
      <c r="F213">
        <v>1.0070762858129101</v>
      </c>
      <c r="G213">
        <v>0.92923714187090101</v>
      </c>
      <c r="H213">
        <v>0.91443734898170503</v>
      </c>
      <c r="I213">
        <v>1.04552122885744</v>
      </c>
      <c r="J213">
        <v>0.94300138073869499</v>
      </c>
      <c r="K213">
        <v>0.93458750431480797</v>
      </c>
      <c r="L213">
        <v>834.45504564687803</v>
      </c>
      <c r="M213">
        <v>11.041226359431001</v>
      </c>
      <c r="Q213">
        <v>0.78165844054873601</v>
      </c>
      <c r="R213">
        <v>3.7169126123265103E-2</v>
      </c>
      <c r="S213" t="s">
        <v>695</v>
      </c>
      <c r="T213" t="s">
        <v>940</v>
      </c>
      <c r="U213" t="s">
        <v>940</v>
      </c>
      <c r="V213" t="s">
        <v>940</v>
      </c>
      <c r="W213" t="s">
        <v>1153</v>
      </c>
      <c r="X213">
        <v>1</v>
      </c>
      <c r="Y213" t="s">
        <v>1608</v>
      </c>
      <c r="Z213" t="s">
        <v>2047</v>
      </c>
      <c r="AA213">
        <v>0.98734030916508009</v>
      </c>
      <c r="AB213" t="str">
        <f>HYPERLINK("Melting_Curves/meltCurve_O95633_2_FSTL3.pdf", "Melting_Curves/meltCurve_O95633_2_FSTL3.pdf")</f>
        <v>Melting_Curves/meltCurve_O95633_2_FSTL3.pdf</v>
      </c>
    </row>
    <row r="214" spans="1:28" x14ac:dyDescent="0.25">
      <c r="A214" t="s">
        <v>240</v>
      </c>
      <c r="B214">
        <v>1</v>
      </c>
      <c r="C214">
        <v>1.0111351546298799</v>
      </c>
      <c r="D214">
        <v>0.68415832657109399</v>
      </c>
      <c r="E214">
        <v>1.2730141556216801</v>
      </c>
      <c r="F214">
        <v>0.68249030745649597</v>
      </c>
      <c r="G214">
        <v>0.54350374177260796</v>
      </c>
      <c r="H214">
        <v>0.48665584708322102</v>
      </c>
      <c r="I214">
        <v>0.51447119285907505</v>
      </c>
      <c r="J214">
        <v>0.46406996663961803</v>
      </c>
      <c r="K214">
        <v>0.42308177801821301</v>
      </c>
      <c r="L214">
        <v>13224.469592184099</v>
      </c>
      <c r="M214">
        <v>250</v>
      </c>
      <c r="N214">
        <v>53.671029163332101</v>
      </c>
      <c r="O214">
        <v>52.894514189235203</v>
      </c>
      <c r="P214">
        <v>-0.60691992007929996</v>
      </c>
      <c r="Q214">
        <v>0.486356453438966</v>
      </c>
      <c r="R214">
        <v>0.75661950195653604</v>
      </c>
      <c r="S214" t="s">
        <v>696</v>
      </c>
      <c r="T214" t="s">
        <v>940</v>
      </c>
      <c r="U214" t="s">
        <v>940</v>
      </c>
      <c r="V214" t="s">
        <v>940</v>
      </c>
      <c r="W214" t="s">
        <v>1154</v>
      </c>
      <c r="X214">
        <v>1</v>
      </c>
      <c r="Y214" t="s">
        <v>1609</v>
      </c>
      <c r="Z214" t="s">
        <v>2048</v>
      </c>
      <c r="AA214">
        <v>0.70723453712795969</v>
      </c>
      <c r="AB214" t="str">
        <f>HYPERLINK("Melting_Curves/meltCurve_P00441_SOD1.pdf", "Melting_Curves/meltCurve_P00441_SOD1.pdf")</f>
        <v>Melting_Curves/meltCurve_P00441_SOD1.pdf</v>
      </c>
    </row>
    <row r="215" spans="1:28" x14ac:dyDescent="0.25">
      <c r="A215" t="s">
        <v>241</v>
      </c>
      <c r="B215">
        <v>1</v>
      </c>
      <c r="C215">
        <v>1.0596810739173199</v>
      </c>
      <c r="D215">
        <v>1.00961908426318</v>
      </c>
      <c r="E215">
        <v>1.0322346201530499</v>
      </c>
      <c r="F215">
        <v>0.95045102817322902</v>
      </c>
      <c r="G215">
        <v>0.947159163780941</v>
      </c>
      <c r="H215">
        <v>0.97537514428626404</v>
      </c>
      <c r="I215">
        <v>1.0453165747509701</v>
      </c>
      <c r="J215">
        <v>1.03031080330041</v>
      </c>
      <c r="K215">
        <v>0.90607498610576698</v>
      </c>
      <c r="L215">
        <v>15000</v>
      </c>
      <c r="M215">
        <v>212.019059414612</v>
      </c>
      <c r="Q215">
        <v>0</v>
      </c>
      <c r="R215">
        <v>0.38961463358467702</v>
      </c>
      <c r="S215" t="s">
        <v>697</v>
      </c>
      <c r="T215" t="s">
        <v>940</v>
      </c>
      <c r="U215" t="s">
        <v>940</v>
      </c>
      <c r="V215" t="s">
        <v>940</v>
      </c>
      <c r="W215" t="s">
        <v>1155</v>
      </c>
      <c r="X215">
        <v>14</v>
      </c>
      <c r="Y215" t="s">
        <v>1610</v>
      </c>
      <c r="Z215" t="s">
        <v>2049</v>
      </c>
      <c r="AA215">
        <v>0.99893615483277465</v>
      </c>
      <c r="AB215" t="str">
        <f>HYPERLINK("Melting_Curves/meltCurve_P00450_CP.pdf", "Melting_Curves/meltCurve_P00450_CP.pdf")</f>
        <v>Melting_Curves/meltCurve_P00450_CP.pdf</v>
      </c>
    </row>
    <row r="216" spans="1:28" x14ac:dyDescent="0.25">
      <c r="A216" t="s">
        <v>242</v>
      </c>
      <c r="B216">
        <v>1</v>
      </c>
      <c r="C216">
        <v>0.933617681271811</v>
      </c>
      <c r="D216">
        <v>0.847150058162078</v>
      </c>
      <c r="E216">
        <v>1.1851880573865801</v>
      </c>
      <c r="F216">
        <v>0.88522683210546704</v>
      </c>
      <c r="G216">
        <v>0.85102753005040699</v>
      </c>
      <c r="H216">
        <v>1.56153547886778</v>
      </c>
      <c r="I216">
        <v>2.1927103528499399</v>
      </c>
      <c r="J216">
        <v>0.84133385032958496</v>
      </c>
      <c r="K216">
        <v>0.42662272198526602</v>
      </c>
      <c r="L216">
        <v>15000</v>
      </c>
      <c r="M216">
        <v>222.919009305049</v>
      </c>
      <c r="N216">
        <v>67.872850675285605</v>
      </c>
      <c r="O216">
        <v>67.283596874544102</v>
      </c>
      <c r="P216">
        <v>-0.47500632898589401</v>
      </c>
      <c r="Q216">
        <v>0.42651576719004802</v>
      </c>
      <c r="R216">
        <v>0.14107495121929001</v>
      </c>
      <c r="S216" t="s">
        <v>698</v>
      </c>
      <c r="T216" t="s">
        <v>940</v>
      </c>
      <c r="U216" t="s">
        <v>940</v>
      </c>
      <c r="V216" t="s">
        <v>940</v>
      </c>
      <c r="W216" t="s">
        <v>1156</v>
      </c>
      <c r="X216">
        <v>6</v>
      </c>
      <c r="Y216" t="s">
        <v>1611</v>
      </c>
      <c r="Z216" t="s">
        <v>2050</v>
      </c>
      <c r="AA216">
        <v>0.94826044001266185</v>
      </c>
      <c r="AB216" t="str">
        <f>HYPERLINK("Melting_Curves/meltCurve_P00709_LALBA.pdf", "Melting_Curves/meltCurve_P00709_LALBA.pdf")</f>
        <v>Melting_Curves/meltCurve_P00709_LALBA.pdf</v>
      </c>
    </row>
    <row r="217" spans="1:28" x14ac:dyDescent="0.25">
      <c r="A217" t="s">
        <v>243</v>
      </c>
      <c r="B217">
        <v>1</v>
      </c>
      <c r="C217">
        <v>1.14135152524025</v>
      </c>
      <c r="D217">
        <v>1.0280946496594101</v>
      </c>
      <c r="E217">
        <v>1.2406172448656501</v>
      </c>
      <c r="F217">
        <v>1.08722515548566</v>
      </c>
      <c r="G217">
        <v>1.07251912294856</v>
      </c>
      <c r="H217">
        <v>1.0994801825999001</v>
      </c>
      <c r="I217">
        <v>1.11408408991105</v>
      </c>
      <c r="J217">
        <v>1.1290964981260001</v>
      </c>
      <c r="K217">
        <v>1.0273797730777501</v>
      </c>
      <c r="L217">
        <v>10245.4421589021</v>
      </c>
      <c r="M217">
        <v>250</v>
      </c>
      <c r="O217">
        <v>40.979146112082503</v>
      </c>
      <c r="P217">
        <v>0.15926947489486001</v>
      </c>
      <c r="Q217">
        <v>1.1044276331077501</v>
      </c>
      <c r="R217">
        <v>0.225468981735647</v>
      </c>
      <c r="S217" t="s">
        <v>699</v>
      </c>
      <c r="T217" t="s">
        <v>940</v>
      </c>
      <c r="U217" t="s">
        <v>940</v>
      </c>
      <c r="V217" t="s">
        <v>940</v>
      </c>
      <c r="W217" t="s">
        <v>1157</v>
      </c>
      <c r="X217">
        <v>10</v>
      </c>
      <c r="Y217" t="s">
        <v>1612</v>
      </c>
      <c r="Z217" t="s">
        <v>2051</v>
      </c>
      <c r="AA217">
        <v>1.1010014975464191</v>
      </c>
      <c r="AB217" t="str">
        <f>HYPERLINK("Melting_Curves/meltCurve_P00734_F2.pdf", "Melting_Curves/meltCurve_P00734_F2.pdf")</f>
        <v>Melting_Curves/meltCurve_P00734_F2.pdf</v>
      </c>
    </row>
    <row r="218" spans="1:28" x14ac:dyDescent="0.25">
      <c r="A218" t="s">
        <v>244</v>
      </c>
      <c r="B218">
        <v>1</v>
      </c>
      <c r="C218">
        <v>1.15299355668083</v>
      </c>
      <c r="D218">
        <v>1.0210701240064599</v>
      </c>
      <c r="E218">
        <v>1.2262059667330301</v>
      </c>
      <c r="F218">
        <v>0.99587690281718799</v>
      </c>
      <c r="G218">
        <v>0.86860959129603199</v>
      </c>
      <c r="H218">
        <v>0.89776913791211399</v>
      </c>
      <c r="I218">
        <v>1.0541959960493501</v>
      </c>
      <c r="J218">
        <v>1.0051421135968099</v>
      </c>
      <c r="K218">
        <v>0.93087933277940604</v>
      </c>
      <c r="L218">
        <v>595.02826737546604</v>
      </c>
      <c r="M218">
        <v>5.4482675249168704</v>
      </c>
      <c r="Q218">
        <v>0</v>
      </c>
      <c r="R218">
        <v>1.2527011114854001E-2</v>
      </c>
      <c r="S218" t="s">
        <v>700</v>
      </c>
      <c r="T218" t="s">
        <v>940</v>
      </c>
      <c r="U218" t="s">
        <v>940</v>
      </c>
      <c r="V218" t="s">
        <v>940</v>
      </c>
      <c r="W218" t="s">
        <v>1158</v>
      </c>
      <c r="X218">
        <v>7</v>
      </c>
      <c r="Y218" t="s">
        <v>1613</v>
      </c>
      <c r="Z218" t="s">
        <v>2052</v>
      </c>
      <c r="AA218">
        <v>0.98960357372999297</v>
      </c>
      <c r="AB218" t="str">
        <f>HYPERLINK("Melting_Curves/meltCurve_P00736_C1R.pdf", "Melting_Curves/meltCurve_P00736_C1R.pdf")</f>
        <v>Melting_Curves/meltCurve_P00736_C1R.pdf</v>
      </c>
    </row>
    <row r="219" spans="1:28" x14ac:dyDescent="0.25">
      <c r="A219" t="s">
        <v>245</v>
      </c>
      <c r="B219">
        <v>1</v>
      </c>
      <c r="C219">
        <v>1.09757626410364</v>
      </c>
      <c r="D219">
        <v>1.0494671959883</v>
      </c>
      <c r="E219">
        <v>1.16125156707062</v>
      </c>
      <c r="F219">
        <v>1.01608859172587</v>
      </c>
      <c r="G219">
        <v>0.95262223150856695</v>
      </c>
      <c r="H219">
        <v>0.97675511909736701</v>
      </c>
      <c r="I219">
        <v>1.0393334726285</v>
      </c>
      <c r="J219">
        <v>1.03635603844547</v>
      </c>
      <c r="K219">
        <v>0.882365231926452</v>
      </c>
      <c r="L219">
        <v>15000</v>
      </c>
      <c r="M219">
        <v>212.27066222499201</v>
      </c>
      <c r="Q219">
        <v>0</v>
      </c>
      <c r="R219">
        <v>0.175651742596456</v>
      </c>
      <c r="S219" t="s">
        <v>701</v>
      </c>
      <c r="T219" t="s">
        <v>940</v>
      </c>
      <c r="U219" t="s">
        <v>940</v>
      </c>
      <c r="V219" t="s">
        <v>940</v>
      </c>
      <c r="W219" t="s">
        <v>1159</v>
      </c>
      <c r="X219">
        <v>13</v>
      </c>
      <c r="Y219" t="s">
        <v>1614</v>
      </c>
      <c r="Z219" t="s">
        <v>2053</v>
      </c>
      <c r="AA219">
        <v>0.99865024210270659</v>
      </c>
      <c r="AB219" t="str">
        <f>HYPERLINK("Melting_Curves/meltCurve_P00738_HP.pdf", "Melting_Curves/meltCurve_P00738_HP.pdf")</f>
        <v>Melting_Curves/meltCurve_P00738_HP.pdf</v>
      </c>
    </row>
    <row r="220" spans="1:28" x14ac:dyDescent="0.25">
      <c r="A220" t="s">
        <v>246</v>
      </c>
      <c r="B220">
        <v>1</v>
      </c>
      <c r="C220">
        <v>1.0656475024419101</v>
      </c>
      <c r="D220">
        <v>0.93012743338709303</v>
      </c>
      <c r="E220">
        <v>1.2421915816732201</v>
      </c>
      <c r="F220">
        <v>1.0727801376553201</v>
      </c>
      <c r="G220">
        <v>0.95972559798287305</v>
      </c>
      <c r="H220">
        <v>0.96781227994457397</v>
      </c>
      <c r="I220">
        <v>1.0159916407332501</v>
      </c>
      <c r="J220">
        <v>0.987665538468528</v>
      </c>
      <c r="K220">
        <v>0.97033368920791396</v>
      </c>
      <c r="L220">
        <v>1722.75548976648</v>
      </c>
      <c r="M220">
        <v>21.1165091341426</v>
      </c>
      <c r="Q220">
        <v>0</v>
      </c>
      <c r="R220">
        <v>-4.8594774533119903E-2</v>
      </c>
      <c r="S220" t="s">
        <v>702</v>
      </c>
      <c r="T220" t="s">
        <v>940</v>
      </c>
      <c r="U220" t="s">
        <v>940</v>
      </c>
      <c r="V220" t="s">
        <v>940</v>
      </c>
      <c r="W220" t="s">
        <v>1160</v>
      </c>
      <c r="X220">
        <v>1</v>
      </c>
      <c r="Y220" t="s">
        <v>1615</v>
      </c>
      <c r="Z220" t="s">
        <v>2054</v>
      </c>
      <c r="AA220">
        <v>0.9973711439295968</v>
      </c>
      <c r="AB220" t="str">
        <f>HYPERLINK("Melting_Curves/meltCurve_P00742_F10.pdf", "Melting_Curves/meltCurve_P00742_F10.pdf")</f>
        <v>Melting_Curves/meltCurve_P00742_F10.pdf</v>
      </c>
    </row>
    <row r="221" spans="1:28" x14ac:dyDescent="0.25">
      <c r="A221" t="s">
        <v>247</v>
      </c>
      <c r="B221">
        <v>1</v>
      </c>
      <c r="C221">
        <v>1.12069610778443</v>
      </c>
      <c r="D221">
        <v>1.09814745508982</v>
      </c>
      <c r="E221">
        <v>1.22969685628743</v>
      </c>
      <c r="F221">
        <v>1.15147829341317</v>
      </c>
      <c r="G221">
        <v>1.00973053892216</v>
      </c>
      <c r="H221">
        <v>1.0762537425149701</v>
      </c>
      <c r="I221">
        <v>1.0647455089820399</v>
      </c>
      <c r="J221">
        <v>1.0769086826347301</v>
      </c>
      <c r="K221">
        <v>0.92213697604790401</v>
      </c>
      <c r="L221">
        <v>15000</v>
      </c>
      <c r="M221">
        <v>211.81388592635</v>
      </c>
      <c r="Q221">
        <v>0</v>
      </c>
      <c r="R221">
        <v>-0.76265755751245901</v>
      </c>
      <c r="S221" t="s">
        <v>703</v>
      </c>
      <c r="T221" t="s">
        <v>940</v>
      </c>
      <c r="U221" t="s">
        <v>940</v>
      </c>
      <c r="V221" t="s">
        <v>940</v>
      </c>
      <c r="W221" t="s">
        <v>1161</v>
      </c>
      <c r="X221">
        <v>12</v>
      </c>
      <c r="Y221" t="s">
        <v>1616</v>
      </c>
      <c r="Z221" t="s">
        <v>2055</v>
      </c>
      <c r="AA221">
        <v>0.99912569230445125</v>
      </c>
      <c r="AB221" t="str">
        <f>HYPERLINK("Melting_Curves/meltCurve_P00747_PLG.pdf", "Melting_Curves/meltCurve_P00747_PLG.pdf")</f>
        <v>Melting_Curves/meltCurve_P00747_PLG.pdf</v>
      </c>
    </row>
    <row r="222" spans="1:28" x14ac:dyDescent="0.25">
      <c r="A222" t="s">
        <v>248</v>
      </c>
      <c r="B222">
        <v>1</v>
      </c>
      <c r="C222">
        <v>1.1040294162708699</v>
      </c>
      <c r="D222">
        <v>0.96197334150451996</v>
      </c>
      <c r="E222">
        <v>1.1318829477554799</v>
      </c>
      <c r="F222">
        <v>1.0369541902865</v>
      </c>
      <c r="G222">
        <v>0.93436494561054095</v>
      </c>
      <c r="H222">
        <v>0.915183085644247</v>
      </c>
      <c r="I222">
        <v>1.00410602114294</v>
      </c>
      <c r="J222">
        <v>0.95345487973035103</v>
      </c>
      <c r="K222">
        <v>0.93562126551248703</v>
      </c>
      <c r="L222">
        <v>3599.0768921706499</v>
      </c>
      <c r="M222">
        <v>65.113570268169696</v>
      </c>
      <c r="O222">
        <v>55.221771342835197</v>
      </c>
      <c r="P222">
        <v>-1.52532149545928E-2</v>
      </c>
      <c r="Q222">
        <v>0.94825599054730603</v>
      </c>
      <c r="R222">
        <v>0.260637582424741</v>
      </c>
      <c r="S222" t="s">
        <v>704</v>
      </c>
      <c r="T222" t="s">
        <v>940</v>
      </c>
      <c r="U222" t="s">
        <v>940</v>
      </c>
      <c r="V222" t="s">
        <v>940</v>
      </c>
      <c r="W222" t="s">
        <v>1162</v>
      </c>
      <c r="X222">
        <v>4</v>
      </c>
      <c r="Y222" t="s">
        <v>1617</v>
      </c>
      <c r="Z222" t="s">
        <v>2056</v>
      </c>
      <c r="AA222">
        <v>0.97467452668020682</v>
      </c>
      <c r="AB222" t="str">
        <f>HYPERLINK("Melting_Curves/meltCurve_P00748_F12.pdf", "Melting_Curves/meltCurve_P00748_F12.pdf")</f>
        <v>Melting_Curves/meltCurve_P00748_F12.pdf</v>
      </c>
    </row>
    <row r="223" spans="1:28" x14ac:dyDescent="0.25">
      <c r="A223" t="s">
        <v>249</v>
      </c>
      <c r="B223">
        <v>1</v>
      </c>
      <c r="C223">
        <v>1.0686274509803899</v>
      </c>
      <c r="D223">
        <v>0.95117168818747</v>
      </c>
      <c r="E223">
        <v>1.0428981348637001</v>
      </c>
      <c r="F223">
        <v>0.91176470588235303</v>
      </c>
      <c r="G223">
        <v>0.97317073170731705</v>
      </c>
      <c r="H223">
        <v>0.95294117647058796</v>
      </c>
      <c r="I223">
        <v>1.04638928742229</v>
      </c>
      <c r="J223">
        <v>0.94442850310856097</v>
      </c>
      <c r="K223">
        <v>0.89454806312768997</v>
      </c>
      <c r="L223">
        <v>15000</v>
      </c>
      <c r="M223">
        <v>223.988259012578</v>
      </c>
      <c r="O223">
        <v>66.962445669490805</v>
      </c>
      <c r="P223">
        <v>-8.8190448531680093E-2</v>
      </c>
      <c r="Q223">
        <v>0.89454002339372196</v>
      </c>
      <c r="R223">
        <v>0.30624194200702698</v>
      </c>
      <c r="S223" t="s">
        <v>705</v>
      </c>
      <c r="T223" t="s">
        <v>940</v>
      </c>
      <c r="U223" t="s">
        <v>940</v>
      </c>
      <c r="V223" t="s">
        <v>940</v>
      </c>
      <c r="W223" t="s">
        <v>1163</v>
      </c>
      <c r="X223">
        <v>13</v>
      </c>
      <c r="Y223" t="s">
        <v>1618</v>
      </c>
      <c r="Z223" t="s">
        <v>2057</v>
      </c>
      <c r="AA223">
        <v>0.98935616431292284</v>
      </c>
      <c r="AB223" t="str">
        <f>HYPERLINK("Melting_Curves/meltCurve_P01008_SERPINC1.pdf", "Melting_Curves/meltCurve_P01008_SERPINC1.pdf")</f>
        <v>Melting_Curves/meltCurve_P01008_SERPINC1.pdf</v>
      </c>
    </row>
    <row r="224" spans="1:28" x14ac:dyDescent="0.25">
      <c r="A224" t="s">
        <v>250</v>
      </c>
      <c r="B224">
        <v>1</v>
      </c>
      <c r="C224">
        <v>1.1757503110490699</v>
      </c>
      <c r="D224">
        <v>0.67110733468879902</v>
      </c>
      <c r="E224">
        <v>1.3451582556975099</v>
      </c>
      <c r="F224">
        <v>0.60055230176311702</v>
      </c>
      <c r="G224">
        <v>0.59331472096622495</v>
      </c>
      <c r="H224">
        <v>0.571571632324826</v>
      </c>
      <c r="I224">
        <v>0.56427335902649201</v>
      </c>
      <c r="J224">
        <v>0.64365915091190495</v>
      </c>
      <c r="K224">
        <v>0.58149485631050302</v>
      </c>
      <c r="L224">
        <v>13054.432659197601</v>
      </c>
      <c r="M224">
        <v>250</v>
      </c>
      <c r="O224">
        <v>52.214389043412098</v>
      </c>
      <c r="P224">
        <v>-0.48978608799906398</v>
      </c>
      <c r="Q224">
        <v>0.59081789889132397</v>
      </c>
      <c r="R224">
        <v>0.650933204423359</v>
      </c>
      <c r="S224" t="s">
        <v>706</v>
      </c>
      <c r="T224" t="s">
        <v>940</v>
      </c>
      <c r="U224" t="s">
        <v>940</v>
      </c>
      <c r="V224" t="s">
        <v>940</v>
      </c>
      <c r="W224" t="s">
        <v>1164</v>
      </c>
      <c r="X224">
        <v>20</v>
      </c>
      <c r="Y224" t="s">
        <v>1619</v>
      </c>
      <c r="Z224" t="s">
        <v>2058</v>
      </c>
      <c r="AA224">
        <v>0.75749795329760494</v>
      </c>
      <c r="AB224" t="str">
        <f>HYPERLINK("Melting_Curves/meltCurve_P01009_SERPINA1.pdf", "Melting_Curves/meltCurve_P01009_SERPINA1.pdf")</f>
        <v>Melting_Curves/meltCurve_P01009_SERPINA1.pdf</v>
      </c>
    </row>
    <row r="225" spans="1:28" x14ac:dyDescent="0.25">
      <c r="A225" t="s">
        <v>251</v>
      </c>
      <c r="B225">
        <v>1</v>
      </c>
      <c r="C225">
        <v>1.09863549820182</v>
      </c>
      <c r="D225">
        <v>0.98847048868203902</v>
      </c>
      <c r="E225">
        <v>1.2014491220647301</v>
      </c>
      <c r="F225">
        <v>1.01843135180876</v>
      </c>
      <c r="G225">
        <v>0.99021578167971203</v>
      </c>
      <c r="H225">
        <v>1.0337158874550501</v>
      </c>
      <c r="I225">
        <v>1.0744922784006801</v>
      </c>
      <c r="J225">
        <v>1.0387137719483801</v>
      </c>
      <c r="K225">
        <v>0.91170404061772803</v>
      </c>
      <c r="L225">
        <v>15000</v>
      </c>
      <c r="M225">
        <v>211.951053814886</v>
      </c>
      <c r="Q225">
        <v>0</v>
      </c>
      <c r="R225">
        <v>-8.9775654055580703E-2</v>
      </c>
      <c r="S225" t="s">
        <v>707</v>
      </c>
      <c r="T225" t="s">
        <v>940</v>
      </c>
      <c r="U225" t="s">
        <v>940</v>
      </c>
      <c r="V225" t="s">
        <v>940</v>
      </c>
      <c r="W225" t="s">
        <v>1165</v>
      </c>
      <c r="X225">
        <v>9</v>
      </c>
      <c r="Y225" t="s">
        <v>1620</v>
      </c>
      <c r="Z225" t="s">
        <v>2059</v>
      </c>
      <c r="AA225">
        <v>0.99900295045784149</v>
      </c>
      <c r="AB225" t="str">
        <f>HYPERLINK("Melting_Curves/meltCurve_P01019_AGT.pdf", "Melting_Curves/meltCurve_P01019_AGT.pdf")</f>
        <v>Melting_Curves/meltCurve_P01019_AGT.pdf</v>
      </c>
    </row>
    <row r="226" spans="1:28" x14ac:dyDescent="0.25">
      <c r="A226" t="s">
        <v>252</v>
      </c>
      <c r="B226">
        <v>1</v>
      </c>
      <c r="C226">
        <v>1.12830377217087</v>
      </c>
      <c r="D226">
        <v>0.96625031226580105</v>
      </c>
      <c r="E226">
        <v>1.1736697476892299</v>
      </c>
      <c r="F226">
        <v>0.91488883337496896</v>
      </c>
      <c r="G226">
        <v>0.84546590057456905</v>
      </c>
      <c r="H226">
        <v>0.80022483137646805</v>
      </c>
      <c r="I226">
        <v>0.94953784661503904</v>
      </c>
      <c r="J226">
        <v>0.86482638021483904</v>
      </c>
      <c r="K226">
        <v>0.83569822633025204</v>
      </c>
      <c r="L226">
        <v>13227.5660991198</v>
      </c>
      <c r="M226">
        <v>250</v>
      </c>
      <c r="O226">
        <v>52.906891629018403</v>
      </c>
      <c r="P226">
        <v>-0.16638832621723201</v>
      </c>
      <c r="Q226">
        <v>0.85915060871095394</v>
      </c>
      <c r="R226">
        <v>0.56849950973571395</v>
      </c>
      <c r="S226" t="s">
        <v>708</v>
      </c>
      <c r="T226" t="s">
        <v>940</v>
      </c>
      <c r="U226" t="s">
        <v>940</v>
      </c>
      <c r="V226" t="s">
        <v>940</v>
      </c>
      <c r="W226" t="s">
        <v>1166</v>
      </c>
      <c r="X226">
        <v>29</v>
      </c>
      <c r="Y226" t="s">
        <v>1621</v>
      </c>
      <c r="Z226" t="s">
        <v>2060</v>
      </c>
      <c r="AA226">
        <v>0.91977711690678665</v>
      </c>
      <c r="AB226" t="str">
        <f>HYPERLINK("Melting_Curves/meltCurve_P01023_A2M.pdf", "Melting_Curves/meltCurve_P01023_A2M.pdf")</f>
        <v>Melting_Curves/meltCurve_P01023_A2M.pdf</v>
      </c>
    </row>
    <row r="227" spans="1:28" x14ac:dyDescent="0.25">
      <c r="A227" t="s">
        <v>253</v>
      </c>
      <c r="B227">
        <v>1</v>
      </c>
      <c r="C227">
        <v>1.0881949882537201</v>
      </c>
      <c r="D227">
        <v>0.98104688723570899</v>
      </c>
      <c r="E227">
        <v>1.0411976311668001</v>
      </c>
      <c r="F227">
        <v>0.92705070477682106</v>
      </c>
      <c r="G227">
        <v>0.77237911119812097</v>
      </c>
      <c r="H227">
        <v>0.78240015661707096</v>
      </c>
      <c r="I227">
        <v>0.83987128034455805</v>
      </c>
      <c r="J227">
        <v>0.83905148786217698</v>
      </c>
      <c r="K227">
        <v>0.77489966718872405</v>
      </c>
      <c r="L227">
        <v>13278.6830258358</v>
      </c>
      <c r="M227">
        <v>250</v>
      </c>
      <c r="O227">
        <v>53.111339283615898</v>
      </c>
      <c r="P227">
        <v>-0.23333021623766501</v>
      </c>
      <c r="Q227">
        <v>0.80172033875267101</v>
      </c>
      <c r="R227">
        <v>0.88340319413672397</v>
      </c>
      <c r="S227" t="s">
        <v>709</v>
      </c>
      <c r="T227" t="s">
        <v>940</v>
      </c>
      <c r="U227" t="s">
        <v>940</v>
      </c>
      <c r="V227" t="s">
        <v>940</v>
      </c>
      <c r="W227" t="s">
        <v>1167</v>
      </c>
      <c r="X227">
        <v>54</v>
      </c>
      <c r="Y227" t="s">
        <v>1622</v>
      </c>
      <c r="Z227" t="s">
        <v>2061</v>
      </c>
      <c r="AA227">
        <v>0.88841830945603606</v>
      </c>
      <c r="AB227" t="str">
        <f>HYPERLINK("Melting_Curves/meltCurve_P01024_C3.pdf", "Melting_Curves/meltCurve_P01024_C3.pdf")</f>
        <v>Melting_Curves/meltCurve_P01024_C3.pdf</v>
      </c>
    </row>
    <row r="228" spans="1:28" x14ac:dyDescent="0.25">
      <c r="A228" t="s">
        <v>254</v>
      </c>
      <c r="B228">
        <v>1</v>
      </c>
      <c r="C228">
        <v>1.0845813451756701</v>
      </c>
      <c r="D228">
        <v>1.0568180028661001</v>
      </c>
      <c r="E228">
        <v>1.2061699815750899</v>
      </c>
      <c r="F228">
        <v>0.921639029306625</v>
      </c>
      <c r="G228">
        <v>0.80134171115415498</v>
      </c>
      <c r="H228">
        <v>0.84649060644714302</v>
      </c>
      <c r="I228">
        <v>0.90066298168532799</v>
      </c>
      <c r="J228">
        <v>0.879545204012535</v>
      </c>
      <c r="K228">
        <v>0.80814475362592697</v>
      </c>
      <c r="L228">
        <v>13247.2526953491</v>
      </c>
      <c r="M228">
        <v>250</v>
      </c>
      <c r="O228">
        <v>52.985616749597703</v>
      </c>
      <c r="P228">
        <v>-0.1801938965389</v>
      </c>
      <c r="Q228">
        <v>0.84723703538995798</v>
      </c>
      <c r="R228">
        <v>0.61946570814985202</v>
      </c>
      <c r="S228" t="s">
        <v>710</v>
      </c>
      <c r="T228" t="s">
        <v>940</v>
      </c>
      <c r="U228" t="s">
        <v>940</v>
      </c>
      <c r="V228" t="s">
        <v>940</v>
      </c>
      <c r="W228" t="s">
        <v>1168</v>
      </c>
      <c r="X228">
        <v>6</v>
      </c>
      <c r="Y228" t="s">
        <v>1623</v>
      </c>
      <c r="Z228" t="s">
        <v>2062</v>
      </c>
      <c r="AA228">
        <v>0.91339256804219415</v>
      </c>
      <c r="AB228" t="str">
        <f>HYPERLINK("Melting_Curves/meltCurve_P01031_C5.pdf", "Melting_Curves/meltCurve_P01031_C5.pdf")</f>
        <v>Melting_Curves/meltCurve_P01031_C5.pdf</v>
      </c>
    </row>
    <row r="229" spans="1:28" x14ac:dyDescent="0.25">
      <c r="A229" t="s">
        <v>255</v>
      </c>
      <c r="B229">
        <v>1</v>
      </c>
      <c r="C229">
        <v>1.0205440841806399</v>
      </c>
      <c r="D229">
        <v>0.83492703092051701</v>
      </c>
      <c r="E229">
        <v>1.1058103847840199</v>
      </c>
      <c r="F229">
        <v>0.89489947178320195</v>
      </c>
      <c r="G229">
        <v>0.819957408605967</v>
      </c>
      <c r="H229">
        <v>0.91523477462054004</v>
      </c>
      <c r="I229">
        <v>0.88203854103597301</v>
      </c>
      <c r="J229">
        <v>0.83134643088293603</v>
      </c>
      <c r="K229">
        <v>0.76082009311647902</v>
      </c>
      <c r="L229">
        <v>293.82453052710201</v>
      </c>
      <c r="M229">
        <v>2.8742494231787501</v>
      </c>
      <c r="Q229">
        <v>0</v>
      </c>
      <c r="R229">
        <v>0.44298233431620598</v>
      </c>
      <c r="S229" t="s">
        <v>711</v>
      </c>
      <c r="T229" t="s">
        <v>940</v>
      </c>
      <c r="U229" t="s">
        <v>940</v>
      </c>
      <c r="V229" t="s">
        <v>940</v>
      </c>
      <c r="W229" t="s">
        <v>1169</v>
      </c>
      <c r="X229">
        <v>8</v>
      </c>
      <c r="Y229" t="s">
        <v>1624</v>
      </c>
      <c r="Z229" t="s">
        <v>2063</v>
      </c>
      <c r="AA229">
        <v>0.91056472109265862</v>
      </c>
      <c r="AB229" t="str">
        <f>HYPERLINK("Melting_Curves/meltCurve_P01034_CST3.pdf", "Melting_Curves/meltCurve_P01034_CST3.pdf")</f>
        <v>Melting_Curves/meltCurve_P01034_CST3.pdf</v>
      </c>
    </row>
    <row r="230" spans="1:28" x14ac:dyDescent="0.25">
      <c r="A230" t="s">
        <v>256</v>
      </c>
      <c r="B230">
        <v>1</v>
      </c>
      <c r="C230">
        <v>1.04617664005268</v>
      </c>
      <c r="D230">
        <v>1.0865709111861099</v>
      </c>
      <c r="E230">
        <v>1.20384393777266</v>
      </c>
      <c r="F230">
        <v>1.12225286031772</v>
      </c>
      <c r="G230">
        <v>0.86278706066342903</v>
      </c>
      <c r="H230">
        <v>0.92005514857189896</v>
      </c>
      <c r="I230">
        <v>0.87832331879167003</v>
      </c>
      <c r="J230">
        <v>0.975965100008231</v>
      </c>
      <c r="K230">
        <v>0.80115647378385102</v>
      </c>
      <c r="L230">
        <v>13777.9066630012</v>
      </c>
      <c r="M230">
        <v>250</v>
      </c>
      <c r="O230">
        <v>55.108099886648702</v>
      </c>
      <c r="P230">
        <v>-0.12741530751539601</v>
      </c>
      <c r="Q230">
        <v>0.88765415226025501</v>
      </c>
      <c r="R230">
        <v>0.42727554281311803</v>
      </c>
      <c r="S230" t="s">
        <v>712</v>
      </c>
      <c r="T230" t="s">
        <v>940</v>
      </c>
      <c r="U230" t="s">
        <v>940</v>
      </c>
      <c r="V230" t="s">
        <v>940</v>
      </c>
      <c r="W230" t="s">
        <v>1170</v>
      </c>
      <c r="X230">
        <v>11</v>
      </c>
      <c r="Y230" t="s">
        <v>1625</v>
      </c>
      <c r="Z230" t="s">
        <v>2064</v>
      </c>
      <c r="AA230">
        <v>0.94425596858746752</v>
      </c>
      <c r="AB230" t="str">
        <f>HYPERLINK("Melting_Curves/meltCurve_P01042_KNG1.pdf", "Melting_Curves/meltCurve_P01042_KNG1.pdf")</f>
        <v>Melting_Curves/meltCurve_P01042_KNG1.pdf</v>
      </c>
    </row>
    <row r="231" spans="1:28" x14ac:dyDescent="0.25">
      <c r="A231" t="s">
        <v>257</v>
      </c>
      <c r="B231">
        <v>1</v>
      </c>
      <c r="C231">
        <v>1.04094670236067</v>
      </c>
      <c r="D231">
        <v>1.0171574592358199</v>
      </c>
      <c r="E231">
        <v>1.09266244828425</v>
      </c>
      <c r="F231">
        <v>1.02050377220735</v>
      </c>
      <c r="G231">
        <v>0.82824288147967895</v>
      </c>
      <c r="H231">
        <v>0.98077391092723298</v>
      </c>
      <c r="I231">
        <v>0.94323436359211499</v>
      </c>
      <c r="J231">
        <v>0.98618885373570198</v>
      </c>
      <c r="K231">
        <v>0.84856412752494503</v>
      </c>
      <c r="L231">
        <v>4152.7654191080701</v>
      </c>
      <c r="M231">
        <v>76.2290664101495</v>
      </c>
      <c r="O231">
        <v>54.439999542248501</v>
      </c>
      <c r="P231">
        <v>-2.8667973493171999E-2</v>
      </c>
      <c r="Q231">
        <v>0.91810556304685997</v>
      </c>
      <c r="R231">
        <v>0.44538051336166601</v>
      </c>
      <c r="S231" t="s">
        <v>713</v>
      </c>
      <c r="T231" t="s">
        <v>940</v>
      </c>
      <c r="U231" t="s">
        <v>940</v>
      </c>
      <c r="V231" t="s">
        <v>940</v>
      </c>
      <c r="W231" t="s">
        <v>1171</v>
      </c>
      <c r="X231">
        <v>11</v>
      </c>
      <c r="Y231" t="s">
        <v>1625</v>
      </c>
      <c r="Z231" t="s">
        <v>2065</v>
      </c>
      <c r="AA231">
        <v>0.95771072273908076</v>
      </c>
      <c r="AB231" t="str">
        <f>HYPERLINK("Melting_Curves/meltCurve_P01042_2_KNG1.pdf", "Melting_Curves/meltCurve_P01042_2_KNG1.pdf")</f>
        <v>Melting_Curves/meltCurve_P01042_2_KNG1.pdf</v>
      </c>
    </row>
    <row r="232" spans="1:28" x14ac:dyDescent="0.25">
      <c r="A232" t="s">
        <v>258</v>
      </c>
      <c r="B232">
        <v>1</v>
      </c>
      <c r="C232">
        <v>1.0393016581632699</v>
      </c>
      <c r="D232">
        <v>0.99119100765306101</v>
      </c>
      <c r="E232">
        <v>1.1945950255102</v>
      </c>
      <c r="F232">
        <v>1.1026785714285701</v>
      </c>
      <c r="G232">
        <v>0.94036989795918402</v>
      </c>
      <c r="H232">
        <v>1.0132334183673499</v>
      </c>
      <c r="I232">
        <v>0.93168048469387799</v>
      </c>
      <c r="J232">
        <v>0.96301020408163296</v>
      </c>
      <c r="K232">
        <v>0.86077008928571397</v>
      </c>
      <c r="L232">
        <v>1257.83583438966</v>
      </c>
      <c r="M232">
        <v>16.094141065260199</v>
      </c>
      <c r="Q232">
        <v>0</v>
      </c>
      <c r="R232">
        <v>0.28599582074463797</v>
      </c>
      <c r="S232" t="s">
        <v>714</v>
      </c>
      <c r="T232" t="s">
        <v>940</v>
      </c>
      <c r="U232" t="s">
        <v>940</v>
      </c>
      <c r="V232" t="s">
        <v>940</v>
      </c>
      <c r="W232" t="s">
        <v>1172</v>
      </c>
      <c r="X232">
        <v>1</v>
      </c>
      <c r="Y232" t="s">
        <v>1626</v>
      </c>
      <c r="Z232" t="s">
        <v>2066</v>
      </c>
      <c r="AA232">
        <v>0.98331025862427546</v>
      </c>
      <c r="AB232" t="str">
        <f>HYPERLINK("Melting_Curves/meltCurve_P01210_PENK.pdf", "Melting_Curves/meltCurve_P01210_PENK.pdf")</f>
        <v>Melting_Curves/meltCurve_P01210_PENK.pdf</v>
      </c>
    </row>
    <row r="233" spans="1:28" x14ac:dyDescent="0.25">
      <c r="A233" t="s">
        <v>259</v>
      </c>
      <c r="B233">
        <v>1</v>
      </c>
      <c r="C233">
        <v>1.0535643056584401</v>
      </c>
      <c r="D233">
        <v>0.96284688586244205</v>
      </c>
      <c r="E233">
        <v>1.23699356088666</v>
      </c>
      <c r="F233">
        <v>0.99276312040572101</v>
      </c>
      <c r="G233">
        <v>0.93036640264402504</v>
      </c>
      <c r="H233">
        <v>0.96945694911391</v>
      </c>
      <c r="I233">
        <v>0.95395749045529699</v>
      </c>
      <c r="J233">
        <v>0.92404125591201802</v>
      </c>
      <c r="K233">
        <v>0.84660094592284496</v>
      </c>
      <c r="L233">
        <v>910.29229952970297</v>
      </c>
      <c r="M233">
        <v>11.254025213025599</v>
      </c>
      <c r="Q233">
        <v>0</v>
      </c>
      <c r="R233">
        <v>0.324988992857629</v>
      </c>
      <c r="S233" t="s">
        <v>715</v>
      </c>
      <c r="T233" t="s">
        <v>940</v>
      </c>
      <c r="U233" t="s">
        <v>940</v>
      </c>
      <c r="V233" t="s">
        <v>940</v>
      </c>
      <c r="W233" t="s">
        <v>1173</v>
      </c>
      <c r="X233">
        <v>2</v>
      </c>
      <c r="Y233" t="s">
        <v>1627</v>
      </c>
      <c r="Z233" t="s">
        <v>2067</v>
      </c>
      <c r="AA233">
        <v>0.97501974418853521</v>
      </c>
      <c r="AB233" t="str">
        <f>HYPERLINK("Melting_Curves/meltCurve_P01303_NPY.pdf", "Melting_Curves/meltCurve_P01303_NPY.pdf")</f>
        <v>Melting_Curves/meltCurve_P01303_NPY.pdf</v>
      </c>
    </row>
    <row r="234" spans="1:28" x14ac:dyDescent="0.25">
      <c r="A234" t="s">
        <v>260</v>
      </c>
      <c r="B234">
        <v>1</v>
      </c>
      <c r="C234">
        <v>1.0207506613756601</v>
      </c>
      <c r="D234">
        <v>1.02554563492063</v>
      </c>
      <c r="E234">
        <v>1.1943617724867699</v>
      </c>
      <c r="F234">
        <v>1.08928571428571</v>
      </c>
      <c r="G234">
        <v>0.88525132275132301</v>
      </c>
      <c r="H234">
        <v>0.99115410052910102</v>
      </c>
      <c r="I234">
        <v>0.92766203703703698</v>
      </c>
      <c r="J234">
        <v>0.93650793650793696</v>
      </c>
      <c r="K234">
        <v>0.77189980158730198</v>
      </c>
      <c r="L234">
        <v>1383.4236442113599</v>
      </c>
      <c r="M234">
        <v>18.472165143469599</v>
      </c>
      <c r="Q234">
        <v>0</v>
      </c>
      <c r="R234">
        <v>0.47792695430793702</v>
      </c>
      <c r="S234" t="s">
        <v>716</v>
      </c>
      <c r="T234" t="s">
        <v>940</v>
      </c>
      <c r="U234" t="s">
        <v>940</v>
      </c>
      <c r="V234" t="s">
        <v>940</v>
      </c>
      <c r="W234" t="s">
        <v>1174</v>
      </c>
      <c r="X234">
        <v>1</v>
      </c>
      <c r="Y234" t="s">
        <v>1628</v>
      </c>
      <c r="Z234" t="s">
        <v>2068</v>
      </c>
      <c r="AA234">
        <v>0.97399832595552671</v>
      </c>
      <c r="AB234" t="str">
        <f>HYPERLINK("Melting_Curves/meltCurve_P01344_IGF2.pdf", "Melting_Curves/meltCurve_P01344_IGF2.pdf")</f>
        <v>Melting_Curves/meltCurve_P01344_IGF2.pdf</v>
      </c>
    </row>
    <row r="235" spans="1:28" x14ac:dyDescent="0.25">
      <c r="A235" t="s">
        <v>261</v>
      </c>
      <c r="B235">
        <v>1</v>
      </c>
      <c r="C235">
        <v>0.99937887301564399</v>
      </c>
      <c r="D235">
        <v>0.81971428158719595</v>
      </c>
      <c r="E235">
        <v>1.0069335105230499</v>
      </c>
      <c r="F235">
        <v>0.746681304077771</v>
      </c>
      <c r="G235">
        <v>0.68403414753932601</v>
      </c>
      <c r="H235">
        <v>0.66112467318609303</v>
      </c>
      <c r="I235">
        <v>0.68718311690187595</v>
      </c>
      <c r="J235">
        <v>0.62189255947652</v>
      </c>
      <c r="K235">
        <v>0.53529590200638499</v>
      </c>
      <c r="L235">
        <v>477.24874425466498</v>
      </c>
      <c r="M235">
        <v>8.5596799568764492</v>
      </c>
      <c r="O235">
        <v>52.962388998633998</v>
      </c>
      <c r="P235">
        <v>-2.0022961239103101E-2</v>
      </c>
      <c r="Q235">
        <v>0.50487225338836095</v>
      </c>
      <c r="R235">
        <v>0.830516023131459</v>
      </c>
      <c r="S235" t="s">
        <v>717</v>
      </c>
      <c r="T235" t="s">
        <v>940</v>
      </c>
      <c r="U235" t="s">
        <v>940</v>
      </c>
      <c r="V235" t="s">
        <v>940</v>
      </c>
      <c r="W235" t="s">
        <v>1175</v>
      </c>
      <c r="X235">
        <v>1</v>
      </c>
      <c r="Z235" t="s">
        <v>2069</v>
      </c>
      <c r="AA235">
        <v>0.77584382256336815</v>
      </c>
      <c r="AB235" t="str">
        <f>HYPERLINK("Melting_Curves/meltCurve_P01596_.pdf", "Melting_Curves/meltCurve_P01596_.pdf")</f>
        <v>Melting_Curves/meltCurve_P01596_.pdf</v>
      </c>
    </row>
    <row r="236" spans="1:28" x14ac:dyDescent="0.25">
      <c r="A236" t="s">
        <v>262</v>
      </c>
      <c r="B236">
        <v>1</v>
      </c>
      <c r="C236">
        <v>1.01873685791529</v>
      </c>
      <c r="D236">
        <v>0.85896665665365002</v>
      </c>
      <c r="E236">
        <v>1.0793030940222299</v>
      </c>
      <c r="F236">
        <v>0.84304595974767205</v>
      </c>
      <c r="G236">
        <v>0.74188945629318104</v>
      </c>
      <c r="H236">
        <v>0.70963502553319302</v>
      </c>
      <c r="I236">
        <v>0.70024782216881898</v>
      </c>
      <c r="J236">
        <v>0.58204415740462601</v>
      </c>
      <c r="K236">
        <v>0.53657254430760004</v>
      </c>
      <c r="L236">
        <v>563.26420944227903</v>
      </c>
      <c r="M236">
        <v>9.2363231635974099</v>
      </c>
      <c r="O236">
        <v>58.329299592929601</v>
      </c>
      <c r="P236">
        <v>-2.31557172676079E-2</v>
      </c>
      <c r="Q236">
        <v>0.41545218314521998</v>
      </c>
      <c r="R236">
        <v>0.85827540227136301</v>
      </c>
      <c r="S236" t="s">
        <v>718</v>
      </c>
      <c r="T236" t="s">
        <v>940</v>
      </c>
      <c r="U236" t="s">
        <v>940</v>
      </c>
      <c r="V236" t="s">
        <v>940</v>
      </c>
      <c r="W236" t="s">
        <v>1176</v>
      </c>
      <c r="X236">
        <v>1</v>
      </c>
      <c r="Z236" t="s">
        <v>2070</v>
      </c>
      <c r="AA236">
        <v>0.81475926034400703</v>
      </c>
      <c r="AB236" t="str">
        <f>HYPERLINK("Melting_Curves/meltCurve_P01611_.pdf", "Melting_Curves/meltCurve_P01611_.pdf")</f>
        <v>Melting_Curves/meltCurve_P01611_.pdf</v>
      </c>
    </row>
    <row r="237" spans="1:28" x14ac:dyDescent="0.25">
      <c r="A237" t="s">
        <v>263</v>
      </c>
      <c r="B237">
        <v>1</v>
      </c>
      <c r="C237">
        <v>1.0810781060808601</v>
      </c>
      <c r="D237">
        <v>0.89360464202034795</v>
      </c>
      <c r="E237">
        <v>1.0869120815184099</v>
      </c>
      <c r="F237">
        <v>0.88206249115468705</v>
      </c>
      <c r="G237">
        <v>0.90601166795087495</v>
      </c>
      <c r="H237">
        <v>0.79178525938389399</v>
      </c>
      <c r="I237">
        <v>0.89269259195194395</v>
      </c>
      <c r="J237">
        <v>0.83116066233704999</v>
      </c>
      <c r="K237">
        <v>0.80543456040759198</v>
      </c>
      <c r="L237">
        <v>13188.051373501001</v>
      </c>
      <c r="M237">
        <v>250</v>
      </c>
      <c r="O237">
        <v>52.748829711666801</v>
      </c>
      <c r="P237">
        <v>-0.18315941447112699</v>
      </c>
      <c r="Q237">
        <v>0.84541688398290704</v>
      </c>
      <c r="R237">
        <v>0.64201931444807103</v>
      </c>
      <c r="S237" t="s">
        <v>719</v>
      </c>
      <c r="T237" t="s">
        <v>940</v>
      </c>
      <c r="U237" t="s">
        <v>940</v>
      </c>
      <c r="V237" t="s">
        <v>940</v>
      </c>
      <c r="W237" t="s">
        <v>1177</v>
      </c>
      <c r="X237">
        <v>3</v>
      </c>
      <c r="Z237" t="s">
        <v>2071</v>
      </c>
      <c r="AA237">
        <v>0.91114038389130592</v>
      </c>
      <c r="AB237" t="str">
        <f>HYPERLINK("Melting_Curves/meltCurve_P01623_.pdf", "Melting_Curves/meltCurve_P01623_.pdf")</f>
        <v>Melting_Curves/meltCurve_P01623_.pdf</v>
      </c>
    </row>
    <row r="238" spans="1:28" x14ac:dyDescent="0.25">
      <c r="A238" t="s">
        <v>264</v>
      </c>
      <c r="B238">
        <v>1</v>
      </c>
      <c r="C238">
        <v>0.900271795943968</v>
      </c>
      <c r="D238">
        <v>0.74318767858387302</v>
      </c>
      <c r="E238">
        <v>1.0828629172764701</v>
      </c>
      <c r="F238">
        <v>0.64992333960554705</v>
      </c>
      <c r="G238">
        <v>0.70121611262108896</v>
      </c>
      <c r="H238">
        <v>0.742490765907032</v>
      </c>
      <c r="I238">
        <v>0.659627848630567</v>
      </c>
      <c r="J238">
        <v>0.68205101400794499</v>
      </c>
      <c r="K238">
        <v>0.61248170604223295</v>
      </c>
      <c r="L238">
        <v>309.59536695666901</v>
      </c>
      <c r="M238">
        <v>5.60644174437906</v>
      </c>
      <c r="O238">
        <v>49.395222259848801</v>
      </c>
      <c r="P238">
        <v>-1.36249974883227E-2</v>
      </c>
      <c r="Q238">
        <v>0.521800533853371</v>
      </c>
      <c r="R238">
        <v>0.52195008538401599</v>
      </c>
      <c r="S238" t="s">
        <v>720</v>
      </c>
      <c r="T238" t="s">
        <v>940</v>
      </c>
      <c r="U238" t="s">
        <v>940</v>
      </c>
      <c r="V238" t="s">
        <v>940</v>
      </c>
      <c r="W238" t="s">
        <v>1178</v>
      </c>
      <c r="X238">
        <v>2</v>
      </c>
      <c r="Z238" t="s">
        <v>2072</v>
      </c>
      <c r="AA238">
        <v>0.77537594084802564</v>
      </c>
      <c r="AB238" t="str">
        <f>HYPERLINK("Melting_Curves/meltCurve_P01625_.pdf", "Melting_Curves/meltCurve_P01625_.pdf")</f>
        <v>Melting_Curves/meltCurve_P01625_.pdf</v>
      </c>
    </row>
    <row r="239" spans="1:28" x14ac:dyDescent="0.25">
      <c r="A239" t="s">
        <v>265</v>
      </c>
      <c r="B239">
        <v>1</v>
      </c>
      <c r="C239">
        <v>1.0318420103736201</v>
      </c>
      <c r="D239">
        <v>0.96452445011510801</v>
      </c>
      <c r="E239">
        <v>1.20988544642609</v>
      </c>
      <c r="F239">
        <v>0.98077829861592702</v>
      </c>
      <c r="G239">
        <v>0.876099076359804</v>
      </c>
      <c r="H239">
        <v>0.91967381355226996</v>
      </c>
      <c r="I239">
        <v>0.88039830249909901</v>
      </c>
      <c r="J239">
        <v>0.84594901949907098</v>
      </c>
      <c r="K239">
        <v>0.76093528971236801</v>
      </c>
      <c r="L239">
        <v>806.16155334637097</v>
      </c>
      <c r="M239">
        <v>12.058234825255701</v>
      </c>
      <c r="O239">
        <v>65.096588861238999</v>
      </c>
      <c r="P239">
        <v>-1.6281448471686201E-2</v>
      </c>
      <c r="Q239">
        <v>0.64850043880130104</v>
      </c>
      <c r="R239">
        <v>0.57966147040344096</v>
      </c>
      <c r="S239" t="s">
        <v>721</v>
      </c>
      <c r="T239" t="s">
        <v>940</v>
      </c>
      <c r="U239" t="s">
        <v>940</v>
      </c>
      <c r="V239" t="s">
        <v>940</v>
      </c>
      <c r="W239" t="s">
        <v>1179</v>
      </c>
      <c r="X239">
        <v>1</v>
      </c>
      <c r="Z239" t="s">
        <v>2073</v>
      </c>
      <c r="AA239">
        <v>0.94110110835135408</v>
      </c>
      <c r="AB239" t="str">
        <f>HYPERLINK("Melting_Curves/meltCurve_P01714_.pdf", "Melting_Curves/meltCurve_P01714_.pdf")</f>
        <v>Melting_Curves/meltCurve_P01714_.pdf</v>
      </c>
    </row>
    <row r="240" spans="1:28" x14ac:dyDescent="0.25">
      <c r="A240" t="s">
        <v>266</v>
      </c>
      <c r="B240">
        <v>1</v>
      </c>
      <c r="C240">
        <v>0.93534110774269197</v>
      </c>
      <c r="D240">
        <v>0.66446858887831695</v>
      </c>
      <c r="E240">
        <v>0.51488128167112901</v>
      </c>
      <c r="F240">
        <v>0.45717067557699498</v>
      </c>
      <c r="G240">
        <v>0.38586222920493002</v>
      </c>
      <c r="H240">
        <v>0.40186099002013698</v>
      </c>
      <c r="I240">
        <v>0.43900334137328201</v>
      </c>
      <c r="J240">
        <v>0.447257197229537</v>
      </c>
      <c r="K240">
        <v>0.37612577725653301</v>
      </c>
      <c r="L240">
        <v>1139.9713234327501</v>
      </c>
      <c r="M240">
        <v>24.8769934604484</v>
      </c>
      <c r="N240">
        <v>49.3782063909618</v>
      </c>
      <c r="O240">
        <v>45.531310226658697</v>
      </c>
      <c r="P240">
        <v>-7.9694992122904096E-2</v>
      </c>
      <c r="Q240">
        <v>0.41655876220293803</v>
      </c>
      <c r="R240">
        <v>0.98335858641289697</v>
      </c>
      <c r="S240" t="s">
        <v>722</v>
      </c>
      <c r="T240" t="s">
        <v>940</v>
      </c>
      <c r="U240" t="s">
        <v>940</v>
      </c>
      <c r="V240" t="s">
        <v>940</v>
      </c>
      <c r="W240" t="s">
        <v>1180</v>
      </c>
      <c r="X240">
        <v>1</v>
      </c>
      <c r="Z240" t="s">
        <v>2074</v>
      </c>
      <c r="AA240">
        <v>0.53533543082900725</v>
      </c>
      <c r="AB240" t="str">
        <f>HYPERLINK("Melting_Curves/meltCurve_P01743_.pdf", "Melting_Curves/meltCurve_P01743_.pdf")</f>
        <v>Melting_Curves/meltCurve_P01743_.pdf</v>
      </c>
    </row>
    <row r="241" spans="1:28" x14ac:dyDescent="0.25">
      <c r="A241" t="s">
        <v>267</v>
      </c>
      <c r="B241">
        <v>1</v>
      </c>
      <c r="C241">
        <v>1.0753804727829901</v>
      </c>
      <c r="D241">
        <v>1.1946622234784801</v>
      </c>
      <c r="E241">
        <v>1.1369255716389699</v>
      </c>
      <c r="F241">
        <v>1.3428197384667999</v>
      </c>
      <c r="G241">
        <v>1.2602389205433</v>
      </c>
      <c r="H241">
        <v>1.2955860694149</v>
      </c>
      <c r="I241">
        <v>1.34726788556807</v>
      </c>
      <c r="J241">
        <v>1.3870334280486201</v>
      </c>
      <c r="K241">
        <v>1.1709040598640299</v>
      </c>
      <c r="L241">
        <v>701.05865069675599</v>
      </c>
      <c r="M241">
        <v>15.2236770843048</v>
      </c>
      <c r="O241">
        <v>45.2778664621977</v>
      </c>
      <c r="P241">
        <v>2.5347954082676299E-2</v>
      </c>
      <c r="Q241">
        <v>1.30152827031112</v>
      </c>
      <c r="R241">
        <v>0.68893063686734202</v>
      </c>
      <c r="S241" t="s">
        <v>723</v>
      </c>
      <c r="T241" t="s">
        <v>940</v>
      </c>
      <c r="U241" t="s">
        <v>940</v>
      </c>
      <c r="V241" t="s">
        <v>940</v>
      </c>
      <c r="W241" t="s">
        <v>1181</v>
      </c>
      <c r="X241">
        <v>2</v>
      </c>
      <c r="Z241" t="s">
        <v>2075</v>
      </c>
      <c r="AA241">
        <v>1.232214483343425</v>
      </c>
      <c r="AB241" t="str">
        <f>HYPERLINK("Melting_Curves/meltCurve_P01764_.pdf", "Melting_Curves/meltCurve_P01764_.pdf")</f>
        <v>Melting_Curves/meltCurve_P01764_.pdf</v>
      </c>
    </row>
    <row r="242" spans="1:28" x14ac:dyDescent="0.25">
      <c r="A242" t="s">
        <v>268</v>
      </c>
      <c r="B242">
        <v>1</v>
      </c>
      <c r="C242">
        <v>1.0058935788055701</v>
      </c>
      <c r="D242">
        <v>0.818421643466547</v>
      </c>
      <c r="E242">
        <v>0.88089357880556796</v>
      </c>
      <c r="F242">
        <v>0.76122586439155804</v>
      </c>
      <c r="G242">
        <v>0.71402110462505597</v>
      </c>
      <c r="H242">
        <v>0.65733048944768702</v>
      </c>
      <c r="I242">
        <v>0.74360125729681203</v>
      </c>
      <c r="J242">
        <v>0.65699371351594105</v>
      </c>
      <c r="K242">
        <v>0.65502918724741799</v>
      </c>
      <c r="L242">
        <v>574.46458069563801</v>
      </c>
      <c r="M242">
        <v>11.5211868057825</v>
      </c>
      <c r="O242">
        <v>48.430375768216997</v>
      </c>
      <c r="P242">
        <v>-2.0498377900735699E-2</v>
      </c>
      <c r="Q242">
        <v>0.65542993435908203</v>
      </c>
      <c r="R242">
        <v>0.87969269844474696</v>
      </c>
      <c r="S242" t="s">
        <v>724</v>
      </c>
      <c r="T242" t="s">
        <v>940</v>
      </c>
      <c r="U242" t="s">
        <v>940</v>
      </c>
      <c r="V242" t="s">
        <v>940</v>
      </c>
      <c r="W242" t="s">
        <v>1182</v>
      </c>
      <c r="X242">
        <v>2</v>
      </c>
      <c r="Z242" t="s">
        <v>2076</v>
      </c>
      <c r="AA242">
        <v>0.78150903489533874</v>
      </c>
      <c r="AB242" t="str">
        <f>HYPERLINK("Melting_Curves/meltCurve_P01765_.pdf", "Melting_Curves/meltCurve_P01765_.pdf")</f>
        <v>Melting_Curves/meltCurve_P01765_.pdf</v>
      </c>
    </row>
    <row r="243" spans="1:28" x14ac:dyDescent="0.25">
      <c r="A243" t="s">
        <v>269</v>
      </c>
      <c r="B243">
        <v>1</v>
      </c>
      <c r="C243">
        <v>0.96182748280119901</v>
      </c>
      <c r="D243">
        <v>0.768371846886576</v>
      </c>
      <c r="E243">
        <v>1.00784970894338</v>
      </c>
      <c r="F243">
        <v>0.76378550008819901</v>
      </c>
      <c r="G243">
        <v>0.74544011289469003</v>
      </c>
      <c r="H243">
        <v>0.65161404127712097</v>
      </c>
      <c r="I243">
        <v>0.75092608925736504</v>
      </c>
      <c r="J243">
        <v>0.67692714764508699</v>
      </c>
      <c r="K243">
        <v>0.649902981125419</v>
      </c>
      <c r="L243">
        <v>382.57835169787199</v>
      </c>
      <c r="M243">
        <v>7.1025280913730198</v>
      </c>
      <c r="O243">
        <v>50.0844713946029</v>
      </c>
      <c r="P243">
        <v>-1.449867835746E-2</v>
      </c>
      <c r="Q243">
        <v>0.591759766006411</v>
      </c>
      <c r="R243">
        <v>0.68904897703634505</v>
      </c>
      <c r="S243" t="s">
        <v>725</v>
      </c>
      <c r="T243" t="s">
        <v>940</v>
      </c>
      <c r="U243" t="s">
        <v>940</v>
      </c>
      <c r="V243" t="s">
        <v>940</v>
      </c>
      <c r="W243" t="s">
        <v>1183</v>
      </c>
      <c r="X243">
        <v>1</v>
      </c>
      <c r="Z243" t="s">
        <v>2077</v>
      </c>
      <c r="AA243">
        <v>0.79542471643316526</v>
      </c>
      <c r="AB243" t="str">
        <f>HYPERLINK("Melting_Curves/meltCurve_P01777_.pdf", "Melting_Curves/meltCurve_P01777_.pdf")</f>
        <v>Melting_Curves/meltCurve_P01777_.pdf</v>
      </c>
    </row>
    <row r="244" spans="1:28" x14ac:dyDescent="0.25">
      <c r="A244" t="s">
        <v>270</v>
      </c>
      <c r="B244">
        <v>1</v>
      </c>
      <c r="C244">
        <v>1.0662257271262601</v>
      </c>
      <c r="D244">
        <v>0.81056558975663495</v>
      </c>
      <c r="E244">
        <v>1.1613103818649499</v>
      </c>
      <c r="F244">
        <v>0.81879080810650395</v>
      </c>
      <c r="G244">
        <v>0.81228977642104105</v>
      </c>
      <c r="H244">
        <v>0.666581870601204</v>
      </c>
      <c r="I244">
        <v>0.829164193448091</v>
      </c>
      <c r="J244">
        <v>0.77848441165663296</v>
      </c>
      <c r="K244">
        <v>0.80754119675513703</v>
      </c>
      <c r="L244">
        <v>13169.9037328663</v>
      </c>
      <c r="M244">
        <v>250</v>
      </c>
      <c r="O244">
        <v>52.676243845601199</v>
      </c>
      <c r="P244">
        <v>-0.26243797669146401</v>
      </c>
      <c r="Q244">
        <v>0.77881205083878302</v>
      </c>
      <c r="R244">
        <v>0.59295112903111402</v>
      </c>
      <c r="S244" t="s">
        <v>726</v>
      </c>
      <c r="T244" t="s">
        <v>940</v>
      </c>
      <c r="U244" t="s">
        <v>940</v>
      </c>
      <c r="V244" t="s">
        <v>940</v>
      </c>
      <c r="W244" t="s">
        <v>1184</v>
      </c>
      <c r="X244">
        <v>1</v>
      </c>
      <c r="Z244" t="s">
        <v>2078</v>
      </c>
      <c r="AA244">
        <v>0.87231843418072286</v>
      </c>
      <c r="AB244" t="str">
        <f>HYPERLINK("Melting_Curves/meltCurve_P01814_.pdf", "Melting_Curves/meltCurve_P01814_.pdf")</f>
        <v>Melting_Curves/meltCurve_P01814_.pdf</v>
      </c>
    </row>
    <row r="245" spans="1:28" x14ac:dyDescent="0.25">
      <c r="A245" t="s">
        <v>271</v>
      </c>
      <c r="B245">
        <v>1</v>
      </c>
      <c r="C245">
        <v>1.31853713009492</v>
      </c>
      <c r="D245">
        <v>0.23338916806253501</v>
      </c>
      <c r="E245">
        <v>1.4185557416713199</v>
      </c>
      <c r="F245">
        <v>0.16739996277684699</v>
      </c>
      <c r="G245">
        <v>0.45097710776102701</v>
      </c>
      <c r="H245">
        <v>0.41481481481481502</v>
      </c>
      <c r="I245">
        <v>0.48650660710962201</v>
      </c>
      <c r="J245">
        <v>0.47937837334822297</v>
      </c>
      <c r="K245">
        <v>0.41334450027917402</v>
      </c>
      <c r="L245">
        <v>12880.2333770602</v>
      </c>
      <c r="M245">
        <v>250</v>
      </c>
      <c r="N245">
        <v>51.859086888834398</v>
      </c>
      <c r="O245">
        <v>51.517636583970798</v>
      </c>
      <c r="P245">
        <v>-0.72542073974463905</v>
      </c>
      <c r="Q245">
        <v>0.40204860890655902</v>
      </c>
      <c r="R245">
        <v>0.47193943501275698</v>
      </c>
      <c r="S245" t="s">
        <v>727</v>
      </c>
      <c r="T245" t="s">
        <v>940</v>
      </c>
      <c r="U245" t="s">
        <v>940</v>
      </c>
      <c r="V245" t="s">
        <v>940</v>
      </c>
      <c r="W245" t="s">
        <v>1185</v>
      </c>
      <c r="X245">
        <v>5</v>
      </c>
      <c r="Y245" t="s">
        <v>1629</v>
      </c>
      <c r="Z245" t="s">
        <v>2079</v>
      </c>
      <c r="AA245">
        <v>0.63173461533467845</v>
      </c>
      <c r="AB245" t="str">
        <f>HYPERLINK("Melting_Curves/meltCurve_P01834_IGKC.pdf", "Melting_Curves/meltCurve_P01834_IGKC.pdf")</f>
        <v>Melting_Curves/meltCurve_P01834_IGKC.pdf</v>
      </c>
    </row>
    <row r="246" spans="1:28" x14ac:dyDescent="0.25">
      <c r="A246" t="s">
        <v>272</v>
      </c>
      <c r="B246">
        <v>1</v>
      </c>
      <c r="C246">
        <v>0.78387661637931005</v>
      </c>
      <c r="D246">
        <v>0.91705953663793105</v>
      </c>
      <c r="E246">
        <v>1.2127896012931001</v>
      </c>
      <c r="F246">
        <v>0.47174703663793099</v>
      </c>
      <c r="G246">
        <v>0.68521012931034497</v>
      </c>
      <c r="H246">
        <v>0.64434603987068995</v>
      </c>
      <c r="I246">
        <v>0.72457570043103403</v>
      </c>
      <c r="J246">
        <v>0.70479189116379304</v>
      </c>
      <c r="K246">
        <v>0.59864964978448298</v>
      </c>
      <c r="L246">
        <v>5249.8426587841896</v>
      </c>
      <c r="M246">
        <v>101.898197244381</v>
      </c>
      <c r="O246">
        <v>51.5006317938753</v>
      </c>
      <c r="P246">
        <v>-0.179005410625585</v>
      </c>
      <c r="Q246">
        <v>0.63811366564028704</v>
      </c>
      <c r="R246">
        <v>0.62653593674831898</v>
      </c>
      <c r="S246" t="s">
        <v>728</v>
      </c>
      <c r="T246" t="s">
        <v>940</v>
      </c>
      <c r="U246" t="s">
        <v>940</v>
      </c>
      <c r="V246" t="s">
        <v>940</v>
      </c>
      <c r="W246" t="s">
        <v>1186</v>
      </c>
      <c r="X246">
        <v>9</v>
      </c>
      <c r="Y246" t="s">
        <v>1630</v>
      </c>
      <c r="Z246" t="s">
        <v>2080</v>
      </c>
      <c r="AA246">
        <v>0.77728082217201211</v>
      </c>
      <c r="AB246" t="str">
        <f>HYPERLINK("Melting_Curves/meltCurve_P01857_IGHG1.pdf", "Melting_Curves/meltCurve_P01857_IGHG1.pdf")</f>
        <v>Melting_Curves/meltCurve_P01857_IGHG1.pdf</v>
      </c>
    </row>
    <row r="247" spans="1:28" x14ac:dyDescent="0.25">
      <c r="A247" t="s">
        <v>273</v>
      </c>
      <c r="B247">
        <v>1</v>
      </c>
      <c r="C247">
        <v>0.95207495895374505</v>
      </c>
      <c r="D247">
        <v>0.83601313480156303</v>
      </c>
      <c r="E247">
        <v>1.1075553416746899</v>
      </c>
      <c r="F247">
        <v>0.79135764026496103</v>
      </c>
      <c r="G247">
        <v>0.71774330521428997</v>
      </c>
      <c r="H247">
        <v>0.70274019136047094</v>
      </c>
      <c r="I247">
        <v>0.72896733284266502</v>
      </c>
      <c r="J247">
        <v>0.73223687935231796</v>
      </c>
      <c r="K247">
        <v>0.58955160505010495</v>
      </c>
      <c r="L247">
        <v>13209.466995066599</v>
      </c>
      <c r="M247">
        <v>250</v>
      </c>
      <c r="O247">
        <v>52.834487984557001</v>
      </c>
      <c r="P247">
        <v>-0.36168631536769102</v>
      </c>
      <c r="Q247">
        <v>0.69424782721221601</v>
      </c>
      <c r="R247">
        <v>0.75746824336815</v>
      </c>
      <c r="S247" t="s">
        <v>729</v>
      </c>
      <c r="T247" t="s">
        <v>940</v>
      </c>
      <c r="U247" t="s">
        <v>940</v>
      </c>
      <c r="V247" t="s">
        <v>940</v>
      </c>
      <c r="W247" t="s">
        <v>1187</v>
      </c>
      <c r="X247">
        <v>7</v>
      </c>
      <c r="Y247" t="s">
        <v>1631</v>
      </c>
      <c r="Z247" t="s">
        <v>2081</v>
      </c>
      <c r="AA247">
        <v>0.82511638046419855</v>
      </c>
      <c r="AB247" t="str">
        <f>HYPERLINK("Melting_Curves/meltCurve_P01859_IGHG2.pdf", "Melting_Curves/meltCurve_P01859_IGHG2.pdf")</f>
        <v>Melting_Curves/meltCurve_P01859_IGHG2.pdf</v>
      </c>
    </row>
    <row r="248" spans="1:28" x14ac:dyDescent="0.25">
      <c r="A248" t="s">
        <v>274</v>
      </c>
      <c r="B248">
        <v>1</v>
      </c>
      <c r="C248">
        <v>0.95813063242682805</v>
      </c>
      <c r="D248">
        <v>0.86673578435281895</v>
      </c>
      <c r="E248">
        <v>0.88978387431214601</v>
      </c>
      <c r="F248">
        <v>0.90932291251296005</v>
      </c>
      <c r="G248">
        <v>0.86091394848073999</v>
      </c>
      <c r="H248">
        <v>0.76856208629077305</v>
      </c>
      <c r="I248">
        <v>0.98811707472685195</v>
      </c>
      <c r="J248">
        <v>0.86147220671504898</v>
      </c>
      <c r="K248">
        <v>0.85246032378977599</v>
      </c>
      <c r="L248">
        <v>10754.5927711065</v>
      </c>
      <c r="M248">
        <v>250</v>
      </c>
      <c r="O248">
        <v>43.0156183663468</v>
      </c>
      <c r="P248">
        <v>-0.18209806726541999</v>
      </c>
      <c r="Q248">
        <v>0.87467102518116702</v>
      </c>
      <c r="R248">
        <v>0.40886211835317698</v>
      </c>
      <c r="S248" t="s">
        <v>730</v>
      </c>
      <c r="T248" t="s">
        <v>940</v>
      </c>
      <c r="U248" t="s">
        <v>940</v>
      </c>
      <c r="V248" t="s">
        <v>940</v>
      </c>
      <c r="W248" t="s">
        <v>1188</v>
      </c>
      <c r="X248">
        <v>7</v>
      </c>
      <c r="Y248" t="s">
        <v>1632</v>
      </c>
      <c r="Z248" t="s">
        <v>2082</v>
      </c>
      <c r="AA248">
        <v>0.88729013221419306</v>
      </c>
      <c r="AB248" t="str">
        <f>HYPERLINK("Melting_Curves/meltCurve_P01860_IGHG3.pdf", "Melting_Curves/meltCurve_P01860_IGHG3.pdf")</f>
        <v>Melting_Curves/meltCurve_P01860_IGHG3.pdf</v>
      </c>
    </row>
    <row r="249" spans="1:28" x14ac:dyDescent="0.25">
      <c r="A249" t="s">
        <v>275</v>
      </c>
      <c r="B249">
        <v>1</v>
      </c>
      <c r="C249">
        <v>1.05820476103317</v>
      </c>
      <c r="D249">
        <v>0.86974450629313405</v>
      </c>
      <c r="E249">
        <v>0.97881114137749103</v>
      </c>
      <c r="F249">
        <v>0.78427846983710003</v>
      </c>
      <c r="G249">
        <v>0.72725804541392602</v>
      </c>
      <c r="H249">
        <v>0.71148483510804394</v>
      </c>
      <c r="I249">
        <v>0.75386255235306199</v>
      </c>
      <c r="J249">
        <v>0.73225379256882595</v>
      </c>
      <c r="K249">
        <v>0.61889124559911302</v>
      </c>
      <c r="L249">
        <v>895.91209115852598</v>
      </c>
      <c r="M249">
        <v>17.165139797382601</v>
      </c>
      <c r="O249">
        <v>51.500750949766399</v>
      </c>
      <c r="P249">
        <v>-2.61055625961042E-2</v>
      </c>
      <c r="Q249">
        <v>0.68671945244857802</v>
      </c>
      <c r="R249">
        <v>0.83002203528470397</v>
      </c>
      <c r="S249" t="s">
        <v>731</v>
      </c>
      <c r="T249" t="s">
        <v>940</v>
      </c>
      <c r="U249" t="s">
        <v>940</v>
      </c>
      <c r="V249" t="s">
        <v>940</v>
      </c>
      <c r="W249" t="s">
        <v>1189</v>
      </c>
      <c r="X249">
        <v>7</v>
      </c>
      <c r="Y249" t="s">
        <v>1633</v>
      </c>
      <c r="Z249" t="s">
        <v>2083</v>
      </c>
      <c r="AA249">
        <v>0.81968085927511358</v>
      </c>
      <c r="AB249" t="str">
        <f>HYPERLINK("Melting_Curves/meltCurve_P01861_IGHG4.pdf", "Melting_Curves/meltCurve_P01861_IGHG4.pdf")</f>
        <v>Melting_Curves/meltCurve_P01861_IGHG4.pdf</v>
      </c>
    </row>
    <row r="250" spans="1:28" x14ac:dyDescent="0.25">
      <c r="A250" t="s">
        <v>276</v>
      </c>
      <c r="B250">
        <v>1</v>
      </c>
      <c r="C250">
        <v>1.09549614643545</v>
      </c>
      <c r="D250">
        <v>1.10314306358382</v>
      </c>
      <c r="E250">
        <v>1.24596579961464</v>
      </c>
      <c r="F250">
        <v>1.0785765895953801</v>
      </c>
      <c r="G250">
        <v>0.97940751445086704</v>
      </c>
      <c r="H250">
        <v>1.02583092485549</v>
      </c>
      <c r="I250">
        <v>1.0837548169556801</v>
      </c>
      <c r="J250">
        <v>1.11012764932563</v>
      </c>
      <c r="K250">
        <v>0.91961705202312105</v>
      </c>
      <c r="L250">
        <v>10246.141771508501</v>
      </c>
      <c r="M250">
        <v>250</v>
      </c>
      <c r="O250">
        <v>40.981924197119497</v>
      </c>
      <c r="P250">
        <v>0.10877417315195401</v>
      </c>
      <c r="Q250">
        <v>1.0713244339516299</v>
      </c>
      <c r="R250">
        <v>6.3658410728510001E-2</v>
      </c>
      <c r="S250" t="s">
        <v>732</v>
      </c>
      <c r="T250" t="s">
        <v>940</v>
      </c>
      <c r="U250" t="s">
        <v>940</v>
      </c>
      <c r="V250" t="s">
        <v>940</v>
      </c>
      <c r="W250" t="s">
        <v>1190</v>
      </c>
      <c r="X250">
        <v>8</v>
      </c>
      <c r="Y250" t="s">
        <v>1634</v>
      </c>
      <c r="Z250" t="s">
        <v>2084</v>
      </c>
      <c r="AA250">
        <v>1.068977731763862</v>
      </c>
      <c r="AB250" t="str">
        <f>HYPERLINK("Melting_Curves/meltCurve_P01876_IGHA1.pdf", "Melting_Curves/meltCurve_P01876_IGHA1.pdf")</f>
        <v>Melting_Curves/meltCurve_P01876_IGHA1.pdf</v>
      </c>
    </row>
    <row r="251" spans="1:28" x14ac:dyDescent="0.25">
      <c r="A251" t="s">
        <v>277</v>
      </c>
      <c r="B251">
        <v>1</v>
      </c>
      <c r="C251">
        <v>1.0376175548589299</v>
      </c>
      <c r="D251">
        <v>0.95967868338558004</v>
      </c>
      <c r="E251">
        <v>1.0811128526645799</v>
      </c>
      <c r="F251">
        <v>0.98064263322884004</v>
      </c>
      <c r="G251">
        <v>0.81116771159874601</v>
      </c>
      <c r="H251">
        <v>0.853957680250784</v>
      </c>
      <c r="I251">
        <v>0.91069749216300899</v>
      </c>
      <c r="J251">
        <v>0.87868338557993697</v>
      </c>
      <c r="K251">
        <v>0.74655172413793103</v>
      </c>
      <c r="L251">
        <v>13355.027078711801</v>
      </c>
      <c r="M251">
        <v>250</v>
      </c>
      <c r="O251">
        <v>53.416689955584502</v>
      </c>
      <c r="P251">
        <v>-0.18695983086089499</v>
      </c>
      <c r="Q251">
        <v>0.84021159559787895</v>
      </c>
      <c r="R251">
        <v>0.73909152243312903</v>
      </c>
      <c r="S251" t="s">
        <v>733</v>
      </c>
      <c r="T251" t="s">
        <v>940</v>
      </c>
      <c r="U251" t="s">
        <v>940</v>
      </c>
      <c r="V251" t="s">
        <v>940</v>
      </c>
      <c r="W251" t="s">
        <v>1191</v>
      </c>
      <c r="X251">
        <v>6</v>
      </c>
      <c r="Y251" t="s">
        <v>1635</v>
      </c>
      <c r="Z251" t="s">
        <v>2085</v>
      </c>
      <c r="AA251">
        <v>0.91170583247831005</v>
      </c>
      <c r="AB251" t="str">
        <f>HYPERLINK("Melting_Curves/meltCurve_P01877_IGHA2.pdf", "Melting_Curves/meltCurve_P01877_IGHA2.pdf")</f>
        <v>Melting_Curves/meltCurve_P01877_IGHA2.pdf</v>
      </c>
    </row>
    <row r="252" spans="1:28" x14ac:dyDescent="0.25">
      <c r="A252" t="s">
        <v>278</v>
      </c>
      <c r="B252">
        <v>1</v>
      </c>
      <c r="C252">
        <v>1.0626366914271099</v>
      </c>
      <c r="D252">
        <v>1.02149626623057</v>
      </c>
      <c r="E252">
        <v>1.0966839398656201</v>
      </c>
      <c r="F252">
        <v>0.85985064922270604</v>
      </c>
      <c r="G252">
        <v>0.79784446239631202</v>
      </c>
      <c r="H252">
        <v>0.79957835004827305</v>
      </c>
      <c r="I252">
        <v>0.79536185053100295</v>
      </c>
      <c r="J252">
        <v>0.79853407680334199</v>
      </c>
      <c r="K252">
        <v>0.78753965282840399</v>
      </c>
      <c r="L252">
        <v>13208.5230319246</v>
      </c>
      <c r="M252">
        <v>250</v>
      </c>
      <c r="O252">
        <v>52.830715003808002</v>
      </c>
      <c r="P252">
        <v>-0.24160704798684901</v>
      </c>
      <c r="Q252">
        <v>0.79577164580586501</v>
      </c>
      <c r="R252">
        <v>0.90521408084042898</v>
      </c>
      <c r="S252" t="s">
        <v>734</v>
      </c>
      <c r="T252" t="s">
        <v>940</v>
      </c>
      <c r="U252" t="s">
        <v>940</v>
      </c>
      <c r="V252" t="s">
        <v>940</v>
      </c>
      <c r="W252" t="s">
        <v>1192</v>
      </c>
      <c r="X252">
        <v>3</v>
      </c>
      <c r="Y252" t="s">
        <v>1636</v>
      </c>
      <c r="Z252" t="s">
        <v>2086</v>
      </c>
      <c r="AA252">
        <v>0.88316009956732855</v>
      </c>
      <c r="AB252" t="str">
        <f>HYPERLINK("Melting_Curves/meltCurve_P02452_COL1A1.pdf", "Melting_Curves/meltCurve_P02452_COL1A1.pdf")</f>
        <v>Melting_Curves/meltCurve_P02452_COL1A1.pdf</v>
      </c>
    </row>
    <row r="253" spans="1:28" x14ac:dyDescent="0.25">
      <c r="A253" t="s">
        <v>279</v>
      </c>
      <c r="B253">
        <v>1</v>
      </c>
      <c r="C253">
        <v>1.0817503592449</v>
      </c>
      <c r="D253">
        <v>0.93220605893584796</v>
      </c>
      <c r="E253">
        <v>1.1347611267494699</v>
      </c>
      <c r="F253">
        <v>1.0075982756245001</v>
      </c>
      <c r="G253">
        <v>0.97399657487057301</v>
      </c>
      <c r="H253">
        <v>0.88787622290899804</v>
      </c>
      <c r="I253">
        <v>0.99744099525599905</v>
      </c>
      <c r="J253">
        <v>0.91179307493947004</v>
      </c>
      <c r="K253">
        <v>0.90769866734906801</v>
      </c>
      <c r="L253">
        <v>14284.694622676199</v>
      </c>
      <c r="M253">
        <v>250</v>
      </c>
      <c r="O253">
        <v>57.135108687036102</v>
      </c>
      <c r="P253">
        <v>-8.0727226800816704E-2</v>
      </c>
      <c r="Q253">
        <v>0.92620224080777902</v>
      </c>
      <c r="R253">
        <v>0.350451362696521</v>
      </c>
      <c r="S253" t="s">
        <v>735</v>
      </c>
      <c r="T253" t="s">
        <v>940</v>
      </c>
      <c r="U253" t="s">
        <v>940</v>
      </c>
      <c r="V253" t="s">
        <v>940</v>
      </c>
      <c r="W253" t="s">
        <v>1193</v>
      </c>
      <c r="X253">
        <v>22</v>
      </c>
      <c r="Y253" t="s">
        <v>1637</v>
      </c>
      <c r="Z253" t="s">
        <v>2087</v>
      </c>
      <c r="AA253">
        <v>0.9683697560050939</v>
      </c>
      <c r="AB253" t="str">
        <f>HYPERLINK("Melting_Curves/meltCurve_P02647_APOA1.pdf", "Melting_Curves/meltCurve_P02647_APOA1.pdf")</f>
        <v>Melting_Curves/meltCurve_P02647_APOA1.pdf</v>
      </c>
    </row>
    <row r="254" spans="1:28" x14ac:dyDescent="0.25">
      <c r="A254" t="s">
        <v>280</v>
      </c>
      <c r="B254">
        <v>1</v>
      </c>
      <c r="C254">
        <v>1.0311475409836099</v>
      </c>
      <c r="D254">
        <v>1.04492203118752</v>
      </c>
      <c r="E254">
        <v>1.0053978408636499</v>
      </c>
      <c r="F254">
        <v>1.09950019992003</v>
      </c>
      <c r="G254">
        <v>1.1008396641343501</v>
      </c>
      <c r="H254">
        <v>1.1004198320671701</v>
      </c>
      <c r="I254">
        <v>1.23922431027589</v>
      </c>
      <c r="J254">
        <v>1.05711715313874</v>
      </c>
      <c r="K254">
        <v>1.1391043582567</v>
      </c>
      <c r="L254">
        <v>728.50473606437004</v>
      </c>
      <c r="M254">
        <v>13.9024901018108</v>
      </c>
      <c r="O254">
        <v>51.352535905904297</v>
      </c>
      <c r="P254">
        <v>9.6551851078505706E-3</v>
      </c>
      <c r="Q254">
        <v>1.14263657290207</v>
      </c>
      <c r="R254">
        <v>0.52157375547889395</v>
      </c>
      <c r="S254" t="s">
        <v>736</v>
      </c>
      <c r="T254" t="s">
        <v>940</v>
      </c>
      <c r="U254" t="s">
        <v>940</v>
      </c>
      <c r="V254" t="s">
        <v>940</v>
      </c>
      <c r="W254" t="s">
        <v>1194</v>
      </c>
      <c r="X254">
        <v>18</v>
      </c>
      <c r="Y254" t="s">
        <v>1638</v>
      </c>
      <c r="Z254" t="s">
        <v>2088</v>
      </c>
      <c r="AA254">
        <v>1.0801707882333991</v>
      </c>
      <c r="AB254" t="str">
        <f>HYPERLINK("Melting_Curves/meltCurve_P02649_APOE.pdf", "Melting_Curves/meltCurve_P02649_APOE.pdf")</f>
        <v>Melting_Curves/meltCurve_P02649_APOE.pdf</v>
      </c>
    </row>
    <row r="255" spans="1:28" x14ac:dyDescent="0.25">
      <c r="A255" t="s">
        <v>281</v>
      </c>
      <c r="B255">
        <v>1</v>
      </c>
      <c r="C255">
        <v>1.19633519553073</v>
      </c>
      <c r="D255">
        <v>1.35132960893855</v>
      </c>
      <c r="E255">
        <v>1.4127374301675999</v>
      </c>
      <c r="F255">
        <v>1.31669273743017</v>
      </c>
      <c r="G255">
        <v>1.09751955307263</v>
      </c>
      <c r="H255">
        <v>1.24969832402235</v>
      </c>
      <c r="I255">
        <v>1.32893854748603</v>
      </c>
      <c r="J255">
        <v>1.2303016759776499</v>
      </c>
      <c r="K255">
        <v>0.99517318435754198</v>
      </c>
      <c r="L255">
        <v>10667.5591680079</v>
      </c>
      <c r="M255">
        <v>250</v>
      </c>
      <c r="O255">
        <v>42.667504925745497</v>
      </c>
      <c r="P255">
        <v>0.36297950320852301</v>
      </c>
      <c r="Q255">
        <v>1.2477988821566901</v>
      </c>
      <c r="R255">
        <v>0.28836971232359299</v>
      </c>
      <c r="S255" t="s">
        <v>737</v>
      </c>
      <c r="T255" t="s">
        <v>940</v>
      </c>
      <c r="U255" t="s">
        <v>940</v>
      </c>
      <c r="V255" t="s">
        <v>940</v>
      </c>
      <c r="W255" t="s">
        <v>1195</v>
      </c>
      <c r="X255">
        <v>3</v>
      </c>
      <c r="Y255" t="s">
        <v>1639</v>
      </c>
      <c r="Z255" t="s">
        <v>2089</v>
      </c>
      <c r="AA255">
        <v>1.225724270104819</v>
      </c>
      <c r="AB255" t="str">
        <f>HYPERLINK("Melting_Curves/meltCurve_P02652_APOA2.pdf", "Melting_Curves/meltCurve_P02652_APOA2.pdf")</f>
        <v>Melting_Curves/meltCurve_P02652_APOA2.pdf</v>
      </c>
    </row>
    <row r="256" spans="1:28" x14ac:dyDescent="0.25">
      <c r="A256" t="s">
        <v>282</v>
      </c>
      <c r="B256">
        <v>1</v>
      </c>
      <c r="C256">
        <v>0.377135750847091</v>
      </c>
      <c r="D256">
        <v>1.4802285343522501</v>
      </c>
      <c r="E256">
        <v>0.960601254415687</v>
      </c>
      <c r="F256">
        <v>0.67435657126378801</v>
      </c>
      <c r="G256">
        <v>0.376667147285704</v>
      </c>
      <c r="H256">
        <v>0.256956960565208</v>
      </c>
      <c r="I256">
        <v>0.27968423329248099</v>
      </c>
      <c r="J256">
        <v>0.23691514670896099</v>
      </c>
      <c r="K256">
        <v>0.21067334727128501</v>
      </c>
      <c r="L256">
        <v>1834.7142732222201</v>
      </c>
      <c r="M256">
        <v>34.192221538029798</v>
      </c>
      <c r="N256">
        <v>54.759194209520103</v>
      </c>
      <c r="O256">
        <v>53.476265342187098</v>
      </c>
      <c r="P256">
        <v>-0.12012936146223301</v>
      </c>
      <c r="Q256">
        <v>0.24847872447994099</v>
      </c>
      <c r="R256">
        <v>0.62554321297500204</v>
      </c>
      <c r="S256" t="s">
        <v>738</v>
      </c>
      <c r="T256" t="s">
        <v>940</v>
      </c>
      <c r="U256" t="s">
        <v>940</v>
      </c>
      <c r="V256" t="s">
        <v>940</v>
      </c>
      <c r="W256" t="s">
        <v>1196</v>
      </c>
      <c r="X256">
        <v>5</v>
      </c>
      <c r="Y256" t="s">
        <v>1640</v>
      </c>
      <c r="Z256" t="s">
        <v>2090</v>
      </c>
      <c r="AA256">
        <v>0.59444572576696397</v>
      </c>
      <c r="AB256" t="str">
        <f>HYPERLINK("Melting_Curves/meltCurve_P02671_2_FGA.pdf", "Melting_Curves/meltCurve_P02671_2_FGA.pdf")</f>
        <v>Melting_Curves/meltCurve_P02671_2_FGA.pdf</v>
      </c>
    </row>
    <row r="257" spans="1:28" x14ac:dyDescent="0.25">
      <c r="A257" t="s">
        <v>283</v>
      </c>
      <c r="B257">
        <v>1</v>
      </c>
      <c r="C257">
        <v>1.19027753226092</v>
      </c>
      <c r="D257">
        <v>1.25554180661128</v>
      </c>
      <c r="E257">
        <v>1.31852572034647</v>
      </c>
      <c r="F257">
        <v>1.13809439632314</v>
      </c>
      <c r="G257">
        <v>0.97891108361322299</v>
      </c>
      <c r="H257">
        <v>1.0462435920099</v>
      </c>
      <c r="I257">
        <v>1.1624712745271299</v>
      </c>
      <c r="J257">
        <v>1.16307229980555</v>
      </c>
      <c r="K257">
        <v>0.92527841612161899</v>
      </c>
      <c r="L257">
        <v>10242.386741992999</v>
      </c>
      <c r="M257">
        <v>250</v>
      </c>
      <c r="O257">
        <v>40.966927429589397</v>
      </c>
      <c r="P257">
        <v>0.199757409051871</v>
      </c>
      <c r="Q257">
        <v>1.13093514917291</v>
      </c>
      <c r="R257">
        <v>0.106906404339834</v>
      </c>
      <c r="S257" t="s">
        <v>739</v>
      </c>
      <c r="T257" t="s">
        <v>940</v>
      </c>
      <c r="U257" t="s">
        <v>940</v>
      </c>
      <c r="V257" t="s">
        <v>940</v>
      </c>
      <c r="W257" t="s">
        <v>1197</v>
      </c>
      <c r="X257">
        <v>1</v>
      </c>
      <c r="Y257" t="s">
        <v>1641</v>
      </c>
      <c r="Z257" t="s">
        <v>2091</v>
      </c>
      <c r="AA257">
        <v>1.1266925642832459</v>
      </c>
      <c r="AB257" t="str">
        <f>HYPERLINK("Melting_Curves/meltCurve_P02745_C1QA.pdf", "Melting_Curves/meltCurve_P02745_C1QA.pdf")</f>
        <v>Melting_Curves/meltCurve_P02745_C1QA.pdf</v>
      </c>
    </row>
    <row r="258" spans="1:28" x14ac:dyDescent="0.25">
      <c r="A258" t="s">
        <v>284</v>
      </c>
      <c r="B258">
        <v>1</v>
      </c>
      <c r="C258">
        <v>1.16571983854089</v>
      </c>
      <c r="D258">
        <v>1.16150894503414</v>
      </c>
      <c r="E258">
        <v>1.1314845268350999</v>
      </c>
      <c r="F258">
        <v>1.1089350675238001</v>
      </c>
      <c r="G258">
        <v>1.0633129017790399</v>
      </c>
      <c r="H258">
        <v>1.0353565555389399</v>
      </c>
      <c r="I258">
        <v>1.12807096227637</v>
      </c>
      <c r="J258">
        <v>1.1306622813574501</v>
      </c>
      <c r="K258">
        <v>1.0597249215129301</v>
      </c>
      <c r="L258">
        <v>10240.436444634201</v>
      </c>
      <c r="M258">
        <v>250</v>
      </c>
      <c r="O258">
        <v>40.959105432299303</v>
      </c>
      <c r="P258">
        <v>0.16696456120735301</v>
      </c>
      <c r="Q258">
        <v>1.1094195562318301</v>
      </c>
      <c r="R258">
        <v>0.384478905412792</v>
      </c>
      <c r="S258" t="s">
        <v>740</v>
      </c>
      <c r="T258" t="s">
        <v>940</v>
      </c>
      <c r="U258" t="s">
        <v>940</v>
      </c>
      <c r="V258" t="s">
        <v>940</v>
      </c>
      <c r="W258" t="s">
        <v>1198</v>
      </c>
      <c r="X258">
        <v>1</v>
      </c>
      <c r="Y258" t="s">
        <v>1642</v>
      </c>
      <c r="Z258" t="s">
        <v>2092</v>
      </c>
      <c r="AA258">
        <v>1.1059025124108139</v>
      </c>
      <c r="AB258" t="str">
        <f>HYPERLINK("Melting_Curves/meltCurve_P02747_C1QC.pdf", "Melting_Curves/meltCurve_P02747_C1QC.pdf")</f>
        <v>Melting_Curves/meltCurve_P02747_C1QC.pdf</v>
      </c>
    </row>
    <row r="259" spans="1:28" x14ac:dyDescent="0.25">
      <c r="A259" t="s">
        <v>285</v>
      </c>
      <c r="B259">
        <v>1</v>
      </c>
      <c r="C259">
        <v>1.1658479004287701</v>
      </c>
      <c r="D259">
        <v>0.98340479455621699</v>
      </c>
      <c r="E259">
        <v>1.1955838700157999</v>
      </c>
      <c r="F259">
        <v>1.0347006440189599</v>
      </c>
      <c r="G259">
        <v>0.94561424826843998</v>
      </c>
      <c r="H259">
        <v>0.93360181922335805</v>
      </c>
      <c r="I259">
        <v>0.98449841165136198</v>
      </c>
      <c r="J259">
        <v>0.94887774055236296</v>
      </c>
      <c r="K259">
        <v>0.92110333813598999</v>
      </c>
      <c r="L259">
        <v>13813.469702103799</v>
      </c>
      <c r="M259">
        <v>249.756586998622</v>
      </c>
      <c r="O259">
        <v>55.304183216107297</v>
      </c>
      <c r="P259">
        <v>-6.0139555211715698E-2</v>
      </c>
      <c r="Q259">
        <v>0.94673263265375796</v>
      </c>
      <c r="R259">
        <v>0.156567412763015</v>
      </c>
      <c r="S259" t="s">
        <v>741</v>
      </c>
      <c r="T259" t="s">
        <v>940</v>
      </c>
      <c r="U259" t="s">
        <v>940</v>
      </c>
      <c r="V259" t="s">
        <v>940</v>
      </c>
      <c r="W259" t="s">
        <v>1199</v>
      </c>
      <c r="X259">
        <v>5</v>
      </c>
      <c r="Y259" t="s">
        <v>1643</v>
      </c>
      <c r="Z259" t="s">
        <v>2093</v>
      </c>
      <c r="AA259">
        <v>0.97391789440442122</v>
      </c>
      <c r="AB259" t="str">
        <f>HYPERLINK("Melting_Curves/meltCurve_P02748_C9.pdf", "Melting_Curves/meltCurve_P02748_C9.pdf")</f>
        <v>Melting_Curves/meltCurve_P02748_C9.pdf</v>
      </c>
    </row>
    <row r="260" spans="1:28" x14ac:dyDescent="0.25">
      <c r="A260" t="s">
        <v>286</v>
      </c>
      <c r="B260">
        <v>1</v>
      </c>
      <c r="C260">
        <v>1.0061064040912899</v>
      </c>
      <c r="D260">
        <v>0.81383100526677399</v>
      </c>
      <c r="E260">
        <v>0.92267765819403103</v>
      </c>
      <c r="F260">
        <v>0.65660636592626498</v>
      </c>
      <c r="G260">
        <v>0.82642546370506098</v>
      </c>
      <c r="H260">
        <v>0.897946721624303</v>
      </c>
      <c r="I260">
        <v>0.93641706739943498</v>
      </c>
      <c r="J260">
        <v>0.91260209144340099</v>
      </c>
      <c r="K260">
        <v>0.84970612930310696</v>
      </c>
      <c r="L260">
        <v>11059.9838759986</v>
      </c>
      <c r="M260">
        <v>250</v>
      </c>
      <c r="O260">
        <v>44.237105578734997</v>
      </c>
      <c r="P260">
        <v>-0.20906387289806999</v>
      </c>
      <c r="Q260">
        <v>0.85202591408636097</v>
      </c>
      <c r="R260">
        <v>0.38510234259670201</v>
      </c>
      <c r="S260" t="s">
        <v>742</v>
      </c>
      <c r="T260" t="s">
        <v>940</v>
      </c>
      <c r="U260" t="s">
        <v>940</v>
      </c>
      <c r="V260" t="s">
        <v>940</v>
      </c>
      <c r="W260" t="s">
        <v>1200</v>
      </c>
      <c r="X260">
        <v>5</v>
      </c>
      <c r="Y260" t="s">
        <v>1644</v>
      </c>
      <c r="Z260" t="s">
        <v>2094</v>
      </c>
      <c r="AA260">
        <v>0.87295075553787471</v>
      </c>
      <c r="AB260" t="str">
        <f>HYPERLINK("Melting_Curves/meltCurve_P02749_APOH.pdf", "Melting_Curves/meltCurve_P02749_APOH.pdf")</f>
        <v>Melting_Curves/meltCurve_P02749_APOH.pdf</v>
      </c>
    </row>
    <row r="261" spans="1:28" x14ac:dyDescent="0.25">
      <c r="A261" t="s">
        <v>287</v>
      </c>
      <c r="B261">
        <v>1</v>
      </c>
      <c r="C261">
        <v>1.0902417962003501</v>
      </c>
      <c r="D261">
        <v>0.96615410329266205</v>
      </c>
      <c r="E261">
        <v>1.1544097164187399</v>
      </c>
      <c r="F261">
        <v>0.994665440971642</v>
      </c>
      <c r="G261">
        <v>0.97069474622541596</v>
      </c>
      <c r="H261">
        <v>0.929801103125522</v>
      </c>
      <c r="I261">
        <v>1.01048804947351</v>
      </c>
      <c r="J261">
        <v>0.93716920162683204</v>
      </c>
      <c r="K261">
        <v>0.85513120508106299</v>
      </c>
      <c r="L261">
        <v>1358.7832002412599</v>
      </c>
      <c r="M261">
        <v>17.607317304637299</v>
      </c>
      <c r="Q261">
        <v>0</v>
      </c>
      <c r="R261">
        <v>0.382834231144833</v>
      </c>
      <c r="S261" t="s">
        <v>743</v>
      </c>
      <c r="T261" t="s">
        <v>940</v>
      </c>
      <c r="U261" t="s">
        <v>940</v>
      </c>
      <c r="V261" t="s">
        <v>940</v>
      </c>
      <c r="W261" t="s">
        <v>1201</v>
      </c>
      <c r="X261">
        <v>2</v>
      </c>
      <c r="Y261" t="s">
        <v>1645</v>
      </c>
      <c r="Z261" t="s">
        <v>2095</v>
      </c>
      <c r="AA261">
        <v>0.983380656843303</v>
      </c>
      <c r="AB261" t="str">
        <f>HYPERLINK("Melting_Curves/meltCurve_P02750_LRG1.pdf", "Melting_Curves/meltCurve_P02750_LRG1.pdf")</f>
        <v>Melting_Curves/meltCurve_P02750_LRG1.pdf</v>
      </c>
    </row>
    <row r="262" spans="1:28" x14ac:dyDescent="0.25">
      <c r="A262" t="s">
        <v>288</v>
      </c>
      <c r="B262">
        <v>1</v>
      </c>
      <c r="C262">
        <v>0.956244589596286</v>
      </c>
      <c r="D262">
        <v>0.76434248839222496</v>
      </c>
      <c r="E262">
        <v>0.90812150783032997</v>
      </c>
      <c r="F262">
        <v>0.96462579680491101</v>
      </c>
      <c r="G262">
        <v>0.74411741559770195</v>
      </c>
      <c r="H262">
        <v>0.79062721334697394</v>
      </c>
      <c r="I262">
        <v>0.76859211458251397</v>
      </c>
      <c r="J262">
        <v>0.82946407491933605</v>
      </c>
      <c r="K262">
        <v>0.653458723538207</v>
      </c>
      <c r="L262">
        <v>186.51184637899999</v>
      </c>
      <c r="M262">
        <v>1.72521721301539</v>
      </c>
      <c r="O262">
        <v>58.378752806960001</v>
      </c>
      <c r="P262">
        <v>-8.3200105545893598E-3</v>
      </c>
      <c r="Q262">
        <v>0</v>
      </c>
      <c r="R262">
        <v>0.52626478194843296</v>
      </c>
      <c r="S262" t="s">
        <v>744</v>
      </c>
      <c r="T262" t="s">
        <v>940</v>
      </c>
      <c r="U262" t="s">
        <v>940</v>
      </c>
      <c r="V262" t="s">
        <v>940</v>
      </c>
      <c r="W262" t="s">
        <v>1202</v>
      </c>
      <c r="X262">
        <v>7</v>
      </c>
      <c r="Y262" t="s">
        <v>1646</v>
      </c>
      <c r="Z262" t="s">
        <v>2096</v>
      </c>
      <c r="AA262">
        <v>0.83896949427501677</v>
      </c>
      <c r="AB262" t="str">
        <f>HYPERLINK("Melting_Curves/meltCurve_P02763_ORM1.pdf", "Melting_Curves/meltCurve_P02763_ORM1.pdf")</f>
        <v>Melting_Curves/meltCurve_P02763_ORM1.pdf</v>
      </c>
    </row>
    <row r="263" spans="1:28" x14ac:dyDescent="0.25">
      <c r="A263" t="s">
        <v>289</v>
      </c>
      <c r="B263">
        <v>1</v>
      </c>
      <c r="C263">
        <v>1.2030714156789599</v>
      </c>
      <c r="D263">
        <v>0.88206184946754096</v>
      </c>
      <c r="E263">
        <v>1.1106582034775301</v>
      </c>
      <c r="F263">
        <v>0.97686661452379497</v>
      </c>
      <c r="G263">
        <v>1.00813729619156</v>
      </c>
      <c r="H263">
        <v>0.88776246916551305</v>
      </c>
      <c r="I263">
        <v>1.1199536730641999</v>
      </c>
      <c r="J263">
        <v>0.91775464773479298</v>
      </c>
      <c r="K263">
        <v>0.99049395343240498</v>
      </c>
      <c r="L263">
        <v>771.93678294829897</v>
      </c>
      <c r="M263">
        <v>10.8123177703194</v>
      </c>
      <c r="O263">
        <v>69.082164941520503</v>
      </c>
      <c r="P263">
        <v>-1.9628866237002898E-3</v>
      </c>
      <c r="Q263">
        <v>0.94985290122744803</v>
      </c>
      <c r="R263">
        <v>2.10273809624573E-4</v>
      </c>
      <c r="S263" t="s">
        <v>745</v>
      </c>
      <c r="T263" t="s">
        <v>940</v>
      </c>
      <c r="U263" t="s">
        <v>940</v>
      </c>
      <c r="V263" t="s">
        <v>940</v>
      </c>
      <c r="W263" t="s">
        <v>1203</v>
      </c>
      <c r="X263">
        <v>13</v>
      </c>
      <c r="Y263" t="s">
        <v>1647</v>
      </c>
      <c r="Z263" t="s">
        <v>2097</v>
      </c>
      <c r="AA263">
        <v>0.9947586062196504</v>
      </c>
      <c r="AB263" t="str">
        <f>HYPERLINK("Melting_Curves/meltCurve_P02766_TTR.pdf", "Melting_Curves/meltCurve_P02766_TTR.pdf")</f>
        <v>Melting_Curves/meltCurve_P02766_TTR.pdf</v>
      </c>
    </row>
    <row r="264" spans="1:28" x14ac:dyDescent="0.25">
      <c r="A264" t="s">
        <v>290</v>
      </c>
      <c r="B264">
        <v>1</v>
      </c>
      <c r="C264">
        <v>0.83197166200079997</v>
      </c>
      <c r="D264">
        <v>1.03313717648403</v>
      </c>
      <c r="E264">
        <v>1.01439753185168</v>
      </c>
      <c r="F264">
        <v>1.04667771239216</v>
      </c>
      <c r="G264">
        <v>0.93692509855453399</v>
      </c>
      <c r="H264">
        <v>0.83374278695080795</v>
      </c>
      <c r="I264">
        <v>1.0591327201051199</v>
      </c>
      <c r="J264">
        <v>0.91424327258184301</v>
      </c>
      <c r="K264">
        <v>0.90018853910758201</v>
      </c>
      <c r="L264">
        <v>206.53415512008399</v>
      </c>
      <c r="M264">
        <v>0.47941281841234001</v>
      </c>
      <c r="Q264">
        <v>0</v>
      </c>
      <c r="R264">
        <v>4.0554129310218401E-2</v>
      </c>
      <c r="S264" t="s">
        <v>746</v>
      </c>
      <c r="T264" t="s">
        <v>940</v>
      </c>
      <c r="U264" t="s">
        <v>940</v>
      </c>
      <c r="V264" t="s">
        <v>940</v>
      </c>
      <c r="W264" t="s">
        <v>1204</v>
      </c>
      <c r="X264">
        <v>34</v>
      </c>
      <c r="Y264" t="s">
        <v>1648</v>
      </c>
      <c r="Z264" t="s">
        <v>2098</v>
      </c>
      <c r="AA264">
        <v>0.96119391884930649</v>
      </c>
      <c r="AB264" t="str">
        <f>HYPERLINK("Melting_Curves/meltCurve_P02787_TF.pdf", "Melting_Curves/meltCurve_P02787_TF.pdf")</f>
        <v>Melting_Curves/meltCurve_P02787_TF.pdf</v>
      </c>
    </row>
    <row r="265" spans="1:28" x14ac:dyDescent="0.25">
      <c r="A265" t="s">
        <v>291</v>
      </c>
      <c r="B265">
        <v>1</v>
      </c>
      <c r="C265">
        <v>1.05439656393071</v>
      </c>
      <c r="D265">
        <v>0.97321470713173197</v>
      </c>
      <c r="E265">
        <v>1.09411431538207</v>
      </c>
      <c r="F265">
        <v>0.99355737008542999</v>
      </c>
      <c r="G265">
        <v>0.91308349459574301</v>
      </c>
      <c r="H265">
        <v>0.950299712087601</v>
      </c>
      <c r="I265">
        <v>0.96429414263463398</v>
      </c>
      <c r="J265">
        <v>0.94883655071506101</v>
      </c>
      <c r="K265">
        <v>0.82788974371076596</v>
      </c>
      <c r="L265">
        <v>877.99670546344498</v>
      </c>
      <c r="M265">
        <v>10.8064561055811</v>
      </c>
      <c r="Q265">
        <v>0</v>
      </c>
      <c r="R265">
        <v>0.55330340160969504</v>
      </c>
      <c r="S265" t="s">
        <v>747</v>
      </c>
      <c r="T265" t="s">
        <v>940</v>
      </c>
      <c r="U265" t="s">
        <v>940</v>
      </c>
      <c r="V265" t="s">
        <v>940</v>
      </c>
      <c r="W265" t="s">
        <v>1205</v>
      </c>
      <c r="X265">
        <v>17</v>
      </c>
      <c r="Y265" t="s">
        <v>1649</v>
      </c>
      <c r="Z265" t="s">
        <v>2099</v>
      </c>
      <c r="AA265">
        <v>0.97389026708876925</v>
      </c>
      <c r="AB265" t="str">
        <f>HYPERLINK("Melting_Curves/meltCurve_P02790_HPX.pdf", "Melting_Curves/meltCurve_P02790_HPX.pdf")</f>
        <v>Melting_Curves/meltCurve_P02790_HPX.pdf</v>
      </c>
    </row>
    <row r="266" spans="1:28" x14ac:dyDescent="0.25">
      <c r="A266" t="s">
        <v>292</v>
      </c>
      <c r="B266">
        <v>1</v>
      </c>
      <c r="C266">
        <v>1.1779405887837999</v>
      </c>
      <c r="D266">
        <v>0.95865192487012096</v>
      </c>
      <c r="E266">
        <v>1.16810976422006</v>
      </c>
      <c r="F266">
        <v>1.0495803916344699</v>
      </c>
      <c r="G266">
        <v>0.90186492606900204</v>
      </c>
      <c r="H266">
        <v>0.90883175702677499</v>
      </c>
      <c r="I266">
        <v>0.967670174503796</v>
      </c>
      <c r="J266">
        <v>0.96777674170773897</v>
      </c>
      <c r="K266">
        <v>0.88750499533768501</v>
      </c>
      <c r="L266">
        <v>3053.9437214855702</v>
      </c>
      <c r="M266">
        <v>55.245693490630003</v>
      </c>
      <c r="O266">
        <v>55.207002639932</v>
      </c>
      <c r="P266">
        <v>-1.8377258486810401E-2</v>
      </c>
      <c r="Q266">
        <v>0.92654246864214196</v>
      </c>
      <c r="R266">
        <v>0.26225167621991602</v>
      </c>
      <c r="S266" t="s">
        <v>748</v>
      </c>
      <c r="T266" t="s">
        <v>940</v>
      </c>
      <c r="U266" t="s">
        <v>940</v>
      </c>
      <c r="V266" t="s">
        <v>940</v>
      </c>
      <c r="W266" t="s">
        <v>1206</v>
      </c>
      <c r="X266">
        <v>6</v>
      </c>
      <c r="Y266" t="s">
        <v>1650</v>
      </c>
      <c r="Z266" t="s">
        <v>2100</v>
      </c>
      <c r="AA266">
        <v>0.9641016758528308</v>
      </c>
      <c r="AB266" t="str">
        <f>HYPERLINK("Melting_Curves/meltCurve_P04004_VTN.pdf", "Melting_Curves/meltCurve_P04004_VTN.pdf")</f>
        <v>Melting_Curves/meltCurve_P04004_VTN.pdf</v>
      </c>
    </row>
    <row r="267" spans="1:28" x14ac:dyDescent="0.25">
      <c r="A267" t="s">
        <v>293</v>
      </c>
      <c r="B267">
        <v>1</v>
      </c>
      <c r="C267">
        <v>1.09283927996633</v>
      </c>
      <c r="D267">
        <v>1.0175056330007199</v>
      </c>
      <c r="E267">
        <v>1.2025156609800201</v>
      </c>
      <c r="F267">
        <v>1.0341570307277099</v>
      </c>
      <c r="G267">
        <v>0.99664496001188496</v>
      </c>
      <c r="H267">
        <v>0.94352143016317103</v>
      </c>
      <c r="I267">
        <v>1.02966301037463</v>
      </c>
      <c r="J267">
        <v>0.99957907247381605</v>
      </c>
      <c r="K267">
        <v>1.0367692574343199</v>
      </c>
      <c r="L267">
        <v>15000</v>
      </c>
      <c r="M267">
        <v>211.75215010920701</v>
      </c>
      <c r="Q267">
        <v>1.5</v>
      </c>
      <c r="R267">
        <v>-0.25242582030239102</v>
      </c>
      <c r="S267" t="s">
        <v>749</v>
      </c>
      <c r="T267" t="s">
        <v>940</v>
      </c>
      <c r="U267" t="s">
        <v>940</v>
      </c>
      <c r="V267" t="s">
        <v>940</v>
      </c>
      <c r="W267" t="s">
        <v>1207</v>
      </c>
      <c r="X267">
        <v>1</v>
      </c>
      <c r="Y267" t="s">
        <v>1651</v>
      </c>
      <c r="Z267" t="s">
        <v>2101</v>
      </c>
      <c r="AA267">
        <v>1.00041196031657</v>
      </c>
      <c r="AB267" t="str">
        <f>HYPERLINK("Melting_Curves/meltCurve_P04066_FUCA1.pdf", "Melting_Curves/meltCurve_P04066_FUCA1.pdf")</f>
        <v>Melting_Curves/meltCurve_P04066_FUCA1.pdf</v>
      </c>
    </row>
    <row r="268" spans="1:28" x14ac:dyDescent="0.25">
      <c r="A268" t="s">
        <v>294</v>
      </c>
      <c r="B268">
        <v>1</v>
      </c>
      <c r="C268">
        <v>1.09147674055573</v>
      </c>
      <c r="D268">
        <v>0.97059007180767998</v>
      </c>
      <c r="E268">
        <v>1.1647517951920101</v>
      </c>
      <c r="F268">
        <v>1.0293162660006201</v>
      </c>
      <c r="G268">
        <v>0.80702466437714604</v>
      </c>
      <c r="H268">
        <v>0.86294099281923198</v>
      </c>
      <c r="I268">
        <v>0.87452388385888202</v>
      </c>
      <c r="J268">
        <v>0.89981267561660905</v>
      </c>
      <c r="K268">
        <v>0.79438026849828303</v>
      </c>
      <c r="L268">
        <v>4912.7282257392199</v>
      </c>
      <c r="M268">
        <v>89.547776252346907</v>
      </c>
      <c r="O268">
        <v>54.834188845223998</v>
      </c>
      <c r="P268">
        <v>-6.2049562557034803E-2</v>
      </c>
      <c r="Q268">
        <v>0.84801690091416004</v>
      </c>
      <c r="R268">
        <v>0.65935039619818703</v>
      </c>
      <c r="S268" t="s">
        <v>750</v>
      </c>
      <c r="T268" t="s">
        <v>940</v>
      </c>
      <c r="U268" t="s">
        <v>940</v>
      </c>
      <c r="V268" t="s">
        <v>940</v>
      </c>
      <c r="W268" t="s">
        <v>1208</v>
      </c>
      <c r="X268">
        <v>3</v>
      </c>
      <c r="Y268" t="s">
        <v>1652</v>
      </c>
      <c r="Z268" t="s">
        <v>2102</v>
      </c>
      <c r="AA268">
        <v>0.92342118421511443</v>
      </c>
      <c r="AB268" t="str">
        <f>HYPERLINK("Melting_Curves/meltCurve_P04180_LCAT.pdf", "Melting_Curves/meltCurve_P04180_LCAT.pdf")</f>
        <v>Melting_Curves/meltCurve_P04180_LCAT.pdf</v>
      </c>
    </row>
    <row r="269" spans="1:28" x14ac:dyDescent="0.25">
      <c r="A269" t="s">
        <v>295</v>
      </c>
      <c r="B269">
        <v>1</v>
      </c>
      <c r="C269">
        <v>1.0706051873198801</v>
      </c>
      <c r="D269">
        <v>0.92572526416906797</v>
      </c>
      <c r="E269">
        <v>1.13554274735831</v>
      </c>
      <c r="F269">
        <v>0.96743515850144102</v>
      </c>
      <c r="G269">
        <v>0.85711815561959703</v>
      </c>
      <c r="H269">
        <v>0.83650336215177701</v>
      </c>
      <c r="I269">
        <v>0.89326609029779103</v>
      </c>
      <c r="J269">
        <v>0.84916426512968302</v>
      </c>
      <c r="K269">
        <v>0.77686839577329503</v>
      </c>
      <c r="L269">
        <v>13321.226245916299</v>
      </c>
      <c r="M269">
        <v>250</v>
      </c>
      <c r="O269">
        <v>53.281495108790601</v>
      </c>
      <c r="P269">
        <v>-0.18465129167855601</v>
      </c>
      <c r="Q269">
        <v>0.84258404989065205</v>
      </c>
      <c r="R269">
        <v>0.68294105154644702</v>
      </c>
      <c r="S269" t="s">
        <v>751</v>
      </c>
      <c r="T269" t="s">
        <v>940</v>
      </c>
      <c r="U269" t="s">
        <v>940</v>
      </c>
      <c r="V269" t="s">
        <v>940</v>
      </c>
      <c r="W269" t="s">
        <v>1209</v>
      </c>
      <c r="X269">
        <v>7</v>
      </c>
      <c r="Y269" t="s">
        <v>1653</v>
      </c>
      <c r="Z269" t="s">
        <v>2103</v>
      </c>
      <c r="AA269">
        <v>0.91230730185118236</v>
      </c>
      <c r="AB269" t="str">
        <f>HYPERLINK("Melting_Curves/meltCurve_P04196_HRG.pdf", "Melting_Curves/meltCurve_P04196_HRG.pdf")</f>
        <v>Melting_Curves/meltCurve_P04196_HRG.pdf</v>
      </c>
    </row>
    <row r="270" spans="1:28" x14ac:dyDescent="0.25">
      <c r="A270" t="s">
        <v>296</v>
      </c>
      <c r="B270">
        <v>1</v>
      </c>
      <c r="C270">
        <v>1.03917269296452</v>
      </c>
      <c r="D270">
        <v>0.87997301343003498</v>
      </c>
      <c r="E270">
        <v>1.0961185722417801</v>
      </c>
      <c r="F270">
        <v>0.81984356222723498</v>
      </c>
      <c r="G270">
        <v>0.86359132213109602</v>
      </c>
      <c r="H270">
        <v>0.77474647382513595</v>
      </c>
      <c r="I270">
        <v>0.78346440091922998</v>
      </c>
      <c r="J270">
        <v>0.79638843794143099</v>
      </c>
      <c r="K270">
        <v>0.66958318399359096</v>
      </c>
      <c r="L270">
        <v>600.12448056051198</v>
      </c>
      <c r="M270">
        <v>10.279533990508099</v>
      </c>
      <c r="O270">
        <v>56.300587241935403</v>
      </c>
      <c r="P270">
        <v>-1.5138850220943099E-2</v>
      </c>
      <c r="Q270">
        <v>0.66848561170049303</v>
      </c>
      <c r="R270">
        <v>0.69396332564924301</v>
      </c>
      <c r="S270" t="s">
        <v>752</v>
      </c>
      <c r="T270" t="s">
        <v>940</v>
      </c>
      <c r="U270" t="s">
        <v>940</v>
      </c>
      <c r="V270" t="s">
        <v>940</v>
      </c>
      <c r="W270" t="s">
        <v>1210</v>
      </c>
      <c r="X270">
        <v>1</v>
      </c>
      <c r="Z270" t="s">
        <v>2104</v>
      </c>
      <c r="AA270">
        <v>0.87430558078792353</v>
      </c>
      <c r="AB270" t="str">
        <f>HYPERLINK("Melting_Curves/meltCurve_P04208_.pdf", "Melting_Curves/meltCurve_P04208_.pdf")</f>
        <v>Melting_Curves/meltCurve_P04208_.pdf</v>
      </c>
    </row>
    <row r="271" spans="1:28" x14ac:dyDescent="0.25">
      <c r="A271" t="s">
        <v>297</v>
      </c>
      <c r="B271">
        <v>1</v>
      </c>
      <c r="C271">
        <v>1.1040064408144199</v>
      </c>
      <c r="D271">
        <v>1.0080722049196</v>
      </c>
      <c r="E271">
        <v>1.2091145998855899</v>
      </c>
      <c r="F271">
        <v>1.0392169325621301</v>
      </c>
      <c r="G271">
        <v>0.94218097841056003</v>
      </c>
      <c r="H271">
        <v>0.95220237716900802</v>
      </c>
      <c r="I271">
        <v>0.97584694590987098</v>
      </c>
      <c r="J271">
        <v>0.94938452085849301</v>
      </c>
      <c r="K271">
        <v>0.83897963939914</v>
      </c>
      <c r="L271">
        <v>1341.0578908244199</v>
      </c>
      <c r="M271">
        <v>17.447824661858601</v>
      </c>
      <c r="Q271">
        <v>0</v>
      </c>
      <c r="R271">
        <v>0.32614018485622498</v>
      </c>
      <c r="S271" t="s">
        <v>753</v>
      </c>
      <c r="T271" t="s">
        <v>940</v>
      </c>
      <c r="U271" t="s">
        <v>940</v>
      </c>
      <c r="V271" t="s">
        <v>940</v>
      </c>
      <c r="W271" t="s">
        <v>1211</v>
      </c>
      <c r="X271">
        <v>6</v>
      </c>
      <c r="Y271" t="s">
        <v>1654</v>
      </c>
      <c r="Z271" t="s">
        <v>2105</v>
      </c>
      <c r="AA271">
        <v>0.98166466963104559</v>
      </c>
      <c r="AB271" t="str">
        <f>HYPERLINK("Melting_Curves/meltCurve_P04217_A1BG.pdf", "Melting_Curves/meltCurve_P04217_A1BG.pdf")</f>
        <v>Melting_Curves/meltCurve_P04217_A1BG.pdf</v>
      </c>
    </row>
    <row r="272" spans="1:28" x14ac:dyDescent="0.25">
      <c r="A272" t="s">
        <v>298</v>
      </c>
      <c r="B272">
        <v>1</v>
      </c>
      <c r="C272">
        <v>1.0402549238469001</v>
      </c>
      <c r="D272">
        <v>1.00716523241998</v>
      </c>
      <c r="E272">
        <v>1.2427537536456299</v>
      </c>
      <c r="F272">
        <v>1.0797537176394301</v>
      </c>
      <c r="G272">
        <v>0.92427897598386899</v>
      </c>
      <c r="H272">
        <v>1.04558384042055</v>
      </c>
      <c r="I272">
        <v>0.97292334281496395</v>
      </c>
      <c r="J272">
        <v>0.97317538616642096</v>
      </c>
      <c r="K272">
        <v>0.84711770424513</v>
      </c>
      <c r="L272">
        <v>2673.2986215666601</v>
      </c>
      <c r="M272">
        <v>36.474188511838001</v>
      </c>
      <c r="Q272">
        <v>0</v>
      </c>
      <c r="R272">
        <v>0.22990850125121501</v>
      </c>
      <c r="S272" t="s">
        <v>754</v>
      </c>
      <c r="T272" t="s">
        <v>940</v>
      </c>
      <c r="U272" t="s">
        <v>940</v>
      </c>
      <c r="V272" t="s">
        <v>940</v>
      </c>
      <c r="W272" t="s">
        <v>1212</v>
      </c>
      <c r="X272">
        <v>19</v>
      </c>
      <c r="Y272" t="s">
        <v>1655</v>
      </c>
      <c r="Z272" t="s">
        <v>2106</v>
      </c>
      <c r="AA272">
        <v>0.99040794668398324</v>
      </c>
      <c r="AB272" t="str">
        <f>HYPERLINK("Melting_Curves/meltCurve_P05060_CHGB.pdf", "Melting_Curves/meltCurve_P05060_CHGB.pdf")</f>
        <v>Melting_Curves/meltCurve_P05060_CHGB.pdf</v>
      </c>
    </row>
    <row r="273" spans="1:28" x14ac:dyDescent="0.25">
      <c r="A273" t="s">
        <v>299</v>
      </c>
      <c r="B273">
        <v>1</v>
      </c>
      <c r="C273">
        <v>1.14203891360271</v>
      </c>
      <c r="D273">
        <v>1.0627904663094601</v>
      </c>
      <c r="E273">
        <v>1.2277397990364001</v>
      </c>
      <c r="F273">
        <v>1.09078893136823</v>
      </c>
      <c r="G273">
        <v>0.91485339889995898</v>
      </c>
      <c r="H273">
        <v>1.02725941928057</v>
      </c>
      <c r="I273">
        <v>0.99566521226247495</v>
      </c>
      <c r="J273">
        <v>0.99202683304671602</v>
      </c>
      <c r="K273">
        <v>0.87808587143445904</v>
      </c>
      <c r="L273">
        <v>4405.8803424325597</v>
      </c>
      <c r="M273">
        <v>60.966644721265403</v>
      </c>
      <c r="Q273">
        <v>0</v>
      </c>
      <c r="R273">
        <v>4.11308901557179E-2</v>
      </c>
      <c r="S273" t="s">
        <v>755</v>
      </c>
      <c r="T273" t="s">
        <v>940</v>
      </c>
      <c r="U273" t="s">
        <v>940</v>
      </c>
      <c r="V273" t="s">
        <v>940</v>
      </c>
      <c r="W273" t="s">
        <v>1213</v>
      </c>
      <c r="X273">
        <v>8</v>
      </c>
      <c r="Y273" t="s">
        <v>1656</v>
      </c>
      <c r="Z273" t="s">
        <v>2107</v>
      </c>
      <c r="AA273">
        <v>0.99533159980517849</v>
      </c>
      <c r="AB273" t="str">
        <f>HYPERLINK("Melting_Curves/meltCurve_P05546_SERPIND1.pdf", "Melting_Curves/meltCurve_P05546_SERPIND1.pdf")</f>
        <v>Melting_Curves/meltCurve_P05546_SERPIND1.pdf</v>
      </c>
    </row>
    <row r="274" spans="1:28" x14ac:dyDescent="0.25">
      <c r="A274" t="s">
        <v>300</v>
      </c>
      <c r="B274">
        <v>1</v>
      </c>
      <c r="C274">
        <v>1.00033521893987</v>
      </c>
      <c r="D274">
        <v>0.83557510999371498</v>
      </c>
      <c r="E274">
        <v>1.0948669599832399</v>
      </c>
      <c r="F274">
        <v>0.97431384873245297</v>
      </c>
      <c r="G274">
        <v>0.96136601717997106</v>
      </c>
      <c r="H274">
        <v>1.6612612612612601</v>
      </c>
      <c r="I274">
        <v>2.3592289964383002</v>
      </c>
      <c r="J274">
        <v>1.06591242405196</v>
      </c>
      <c r="K274">
        <v>0.582820029331657</v>
      </c>
      <c r="L274">
        <v>14680.8552668866</v>
      </c>
      <c r="M274">
        <v>250</v>
      </c>
      <c r="O274">
        <v>58.719654526370597</v>
      </c>
      <c r="P274">
        <v>0.44417027028793998</v>
      </c>
      <c r="Q274">
        <v>1.4173044581505601</v>
      </c>
      <c r="R274">
        <v>0.203358156814753</v>
      </c>
      <c r="S274" t="s">
        <v>756</v>
      </c>
      <c r="T274" t="s">
        <v>940</v>
      </c>
      <c r="U274" t="s">
        <v>940</v>
      </c>
      <c r="V274" t="s">
        <v>940</v>
      </c>
      <c r="W274" t="s">
        <v>1214</v>
      </c>
      <c r="X274">
        <v>2</v>
      </c>
      <c r="Y274" t="s">
        <v>1657</v>
      </c>
      <c r="Z274" t="s">
        <v>2108</v>
      </c>
      <c r="AA274">
        <v>1.1568158818558489</v>
      </c>
      <c r="AB274" t="str">
        <f>HYPERLINK("Melting_Curves/meltCurve_P05814_CSN2.pdf", "Melting_Curves/meltCurve_P05814_CSN2.pdf")</f>
        <v>Melting_Curves/meltCurve_P05814_CSN2.pdf</v>
      </c>
    </row>
    <row r="275" spans="1:28" x14ac:dyDescent="0.25">
      <c r="A275" t="s">
        <v>301</v>
      </c>
      <c r="B275">
        <v>1</v>
      </c>
      <c r="C275">
        <v>1.06194175384914</v>
      </c>
      <c r="D275">
        <v>0.88856086970575199</v>
      </c>
      <c r="E275">
        <v>1.2781614644500201</v>
      </c>
      <c r="F275">
        <v>0.82086561149838899</v>
      </c>
      <c r="G275">
        <v>0.83202784092745596</v>
      </c>
      <c r="H275">
        <v>0.64360596037193096</v>
      </c>
      <c r="I275">
        <v>0.73956234579207702</v>
      </c>
      <c r="J275">
        <v>0.68242595326085798</v>
      </c>
      <c r="K275">
        <v>0.58629717819701999</v>
      </c>
      <c r="L275">
        <v>1535.80843935036</v>
      </c>
      <c r="M275">
        <v>27.343495312652799</v>
      </c>
      <c r="O275">
        <v>55.8693767825728</v>
      </c>
      <c r="P275">
        <v>-4.2398466713298999E-2</v>
      </c>
      <c r="Q275">
        <v>0.65348187486516596</v>
      </c>
      <c r="R275">
        <v>0.68083159668566195</v>
      </c>
      <c r="S275" t="s">
        <v>757</v>
      </c>
      <c r="T275" t="s">
        <v>940</v>
      </c>
      <c r="U275" t="s">
        <v>940</v>
      </c>
      <c r="V275" t="s">
        <v>940</v>
      </c>
      <c r="W275" t="s">
        <v>1215</v>
      </c>
      <c r="X275">
        <v>1</v>
      </c>
      <c r="Z275" t="s">
        <v>2109</v>
      </c>
      <c r="AA275">
        <v>0.84295000479689108</v>
      </c>
      <c r="AB275" t="str">
        <f>HYPERLINK("Melting_Curves/meltCurve_P06331_.pdf", "Melting_Curves/meltCurve_P06331_.pdf")</f>
        <v>Melting_Curves/meltCurve_P06331_.pdf</v>
      </c>
    </row>
    <row r="276" spans="1:28" x14ac:dyDescent="0.25">
      <c r="A276" t="s">
        <v>302</v>
      </c>
      <c r="B276">
        <v>1</v>
      </c>
      <c r="C276">
        <v>0.44105411009297002</v>
      </c>
      <c r="D276">
        <v>0.28300448130559802</v>
      </c>
      <c r="E276">
        <v>0.34317436960738401</v>
      </c>
      <c r="F276">
        <v>0.32068757942612502</v>
      </c>
      <c r="G276">
        <v>0.44164269948498402</v>
      </c>
      <c r="H276">
        <v>0.46148083740217999</v>
      </c>
      <c r="I276">
        <v>0.37125944752859302</v>
      </c>
      <c r="J276">
        <v>0.39425456491204602</v>
      </c>
      <c r="K276">
        <v>0.38681024680623399</v>
      </c>
      <c r="L276">
        <v>10633.1953920825</v>
      </c>
      <c r="M276">
        <v>250</v>
      </c>
      <c r="N276">
        <v>42.770347981929497</v>
      </c>
      <c r="O276">
        <v>42.530059737574803</v>
      </c>
      <c r="P276">
        <v>-0.918042917617645</v>
      </c>
      <c r="Q276">
        <v>0.37528927846716198</v>
      </c>
      <c r="R276">
        <v>0.933107083769806</v>
      </c>
      <c r="S276" t="s">
        <v>758</v>
      </c>
      <c r="T276" t="s">
        <v>940</v>
      </c>
      <c r="U276" t="s">
        <v>940</v>
      </c>
      <c r="V276" t="s">
        <v>940</v>
      </c>
      <c r="W276" t="s">
        <v>1216</v>
      </c>
      <c r="X276">
        <v>1</v>
      </c>
      <c r="Y276" t="s">
        <v>1658</v>
      </c>
      <c r="Z276" t="s">
        <v>2110</v>
      </c>
      <c r="AA276">
        <v>0.42807777005465919</v>
      </c>
      <c r="AB276" t="str">
        <f>HYPERLINK("Melting_Curves/meltCurve_P06702_S100A9.pdf", "Melting_Curves/meltCurve_P06702_S100A9.pdf")</f>
        <v>Melting_Curves/meltCurve_P06702_S100A9.pdf</v>
      </c>
    </row>
    <row r="277" spans="1:28" x14ac:dyDescent="0.25">
      <c r="A277" t="s">
        <v>303</v>
      </c>
      <c r="B277">
        <v>1</v>
      </c>
      <c r="C277">
        <v>1.0226920911905399</v>
      </c>
      <c r="D277">
        <v>0.94272445820433404</v>
      </c>
      <c r="E277">
        <v>0.95109766394596096</v>
      </c>
      <c r="F277">
        <v>1.0253307064452599</v>
      </c>
      <c r="G277">
        <v>0.83425978046721105</v>
      </c>
      <c r="H277">
        <v>0.890479876160991</v>
      </c>
      <c r="I277">
        <v>0.90895018294399099</v>
      </c>
      <c r="J277">
        <v>0.92231916690120996</v>
      </c>
      <c r="K277">
        <v>0.83327469743878402</v>
      </c>
      <c r="L277">
        <v>13718.9114358484</v>
      </c>
      <c r="M277">
        <v>250</v>
      </c>
      <c r="O277">
        <v>54.872134098996398</v>
      </c>
      <c r="P277">
        <v>-0.13912337294389099</v>
      </c>
      <c r="Q277">
        <v>0.87785605819280099</v>
      </c>
      <c r="R277">
        <v>0.68353970474469705</v>
      </c>
      <c r="S277" t="s">
        <v>759</v>
      </c>
      <c r="T277" t="s">
        <v>940</v>
      </c>
      <c r="U277" t="s">
        <v>940</v>
      </c>
      <c r="V277" t="s">
        <v>940</v>
      </c>
      <c r="W277" t="s">
        <v>1217</v>
      </c>
      <c r="X277">
        <v>15</v>
      </c>
      <c r="Y277" t="s">
        <v>1659</v>
      </c>
      <c r="Z277" t="s">
        <v>2111</v>
      </c>
      <c r="AA277">
        <v>0.93843348830973283</v>
      </c>
      <c r="AB277" t="str">
        <f>HYPERLINK("Melting_Curves/meltCurve_P06727_APOA4.pdf", "Melting_Curves/meltCurve_P06727_APOA4.pdf")</f>
        <v>Melting_Curves/meltCurve_P06727_APOA4.pdf</v>
      </c>
    </row>
    <row r="278" spans="1:28" x14ac:dyDescent="0.25">
      <c r="A278" t="s">
        <v>304</v>
      </c>
      <c r="B278">
        <v>1</v>
      </c>
      <c r="C278">
        <v>1.00914039922038</v>
      </c>
      <c r="D278">
        <v>0.90691578735130096</v>
      </c>
      <c r="E278">
        <v>1.2262920895221501</v>
      </c>
      <c r="F278">
        <v>0.92842260904630702</v>
      </c>
      <c r="G278">
        <v>0.79534914980845495</v>
      </c>
      <c r="H278">
        <v>0.84602459842731403</v>
      </c>
      <c r="I278">
        <v>0.74460649237179899</v>
      </c>
      <c r="J278">
        <v>0.77458162510921402</v>
      </c>
      <c r="K278">
        <v>0.70031588144364498</v>
      </c>
      <c r="L278">
        <v>13291.3751065166</v>
      </c>
      <c r="M278">
        <v>250</v>
      </c>
      <c r="O278">
        <v>53.1620937257413</v>
      </c>
      <c r="P278">
        <v>-0.26784173384313698</v>
      </c>
      <c r="Q278">
        <v>0.77217554339291505</v>
      </c>
      <c r="R278">
        <v>0.67678791218697798</v>
      </c>
      <c r="S278" t="s">
        <v>760</v>
      </c>
      <c r="T278" t="s">
        <v>940</v>
      </c>
      <c r="U278" t="s">
        <v>940</v>
      </c>
      <c r="V278" t="s">
        <v>940</v>
      </c>
      <c r="W278" t="s">
        <v>1218</v>
      </c>
      <c r="X278">
        <v>1</v>
      </c>
      <c r="Y278" t="s">
        <v>1660</v>
      </c>
      <c r="Z278" t="s">
        <v>2112</v>
      </c>
      <c r="AA278">
        <v>0.87217756648621991</v>
      </c>
      <c r="AB278" t="str">
        <f>HYPERLINK("Melting_Curves/meltCurve_P07108_DBI.pdf", "Melting_Curves/meltCurve_P07108_DBI.pdf")</f>
        <v>Melting_Curves/meltCurve_P07108_DBI.pdf</v>
      </c>
    </row>
    <row r="279" spans="1:28" x14ac:dyDescent="0.25">
      <c r="A279" t="s">
        <v>305</v>
      </c>
      <c r="B279">
        <v>1</v>
      </c>
      <c r="C279">
        <v>1.01460258241278</v>
      </c>
      <c r="D279">
        <v>0.86347605584540499</v>
      </c>
      <c r="E279">
        <v>1.09799178058235</v>
      </c>
      <c r="F279">
        <v>0.88795942755545199</v>
      </c>
      <c r="G279">
        <v>0.765542569005217</v>
      </c>
      <c r="H279">
        <v>0.76764114372322101</v>
      </c>
      <c r="I279">
        <v>0.78373021656125197</v>
      </c>
      <c r="J279">
        <v>0.795942755545192</v>
      </c>
      <c r="K279">
        <v>0.69637704392433497</v>
      </c>
      <c r="L279">
        <v>13256.270785258301</v>
      </c>
      <c r="M279">
        <v>250</v>
      </c>
      <c r="O279">
        <v>53.021686958336602</v>
      </c>
      <c r="P279">
        <v>-0.280726224686487</v>
      </c>
      <c r="Q279">
        <v>0.76184673901022304</v>
      </c>
      <c r="R279">
        <v>0.777220167069123</v>
      </c>
      <c r="S279" t="s">
        <v>761</v>
      </c>
      <c r="T279" t="s">
        <v>940</v>
      </c>
      <c r="U279" t="s">
        <v>940</v>
      </c>
      <c r="V279" t="s">
        <v>940</v>
      </c>
      <c r="W279" t="s">
        <v>1219</v>
      </c>
      <c r="X279">
        <v>3</v>
      </c>
      <c r="Y279" t="s">
        <v>1661</v>
      </c>
      <c r="Z279" t="s">
        <v>2113</v>
      </c>
      <c r="AA279">
        <v>0.86526776861298194</v>
      </c>
      <c r="AB279" t="str">
        <f>HYPERLINK("Melting_Curves/meltCurve_P07195_LDHB.pdf", "Melting_Curves/meltCurve_P07195_LDHB.pdf")</f>
        <v>Melting_Curves/meltCurve_P07195_LDHB.pdf</v>
      </c>
    </row>
    <row r="280" spans="1:28" x14ac:dyDescent="0.25">
      <c r="A280" t="s">
        <v>306</v>
      </c>
      <c r="B280">
        <v>1</v>
      </c>
      <c r="C280">
        <v>1.1275997131351001</v>
      </c>
      <c r="D280">
        <v>1.2118938599878599</v>
      </c>
      <c r="E280">
        <v>1.1522038947426501</v>
      </c>
      <c r="F280">
        <v>1.16378882330226</v>
      </c>
      <c r="G280">
        <v>1.1326750151707401</v>
      </c>
      <c r="H280">
        <v>1.0985049925525501</v>
      </c>
      <c r="I280">
        <v>1.15198322943675</v>
      </c>
      <c r="J280">
        <v>1.1142494621283201</v>
      </c>
      <c r="K280">
        <v>1.15970651514316</v>
      </c>
      <c r="L280">
        <v>10646.6128849012</v>
      </c>
      <c r="M280">
        <v>250</v>
      </c>
      <c r="O280">
        <v>42.583716060224504</v>
      </c>
      <c r="P280">
        <v>0.217403654809046</v>
      </c>
      <c r="Q280">
        <v>1.1481257236506299</v>
      </c>
      <c r="R280">
        <v>0.70098218151564196</v>
      </c>
      <c r="S280" t="s">
        <v>762</v>
      </c>
      <c r="T280" t="s">
        <v>940</v>
      </c>
      <c r="U280" t="s">
        <v>940</v>
      </c>
      <c r="V280" t="s">
        <v>940</v>
      </c>
      <c r="W280" t="s">
        <v>1220</v>
      </c>
      <c r="X280">
        <v>2</v>
      </c>
      <c r="Y280" t="s">
        <v>1662</v>
      </c>
      <c r="Z280" t="s">
        <v>2114</v>
      </c>
      <c r="AA280">
        <v>1.135343986010767</v>
      </c>
      <c r="AB280" t="str">
        <f>HYPERLINK("Melting_Curves/meltCurve_P07225_PROS1.pdf", "Melting_Curves/meltCurve_P07225_PROS1.pdf")</f>
        <v>Melting_Curves/meltCurve_P07225_PROS1.pdf</v>
      </c>
    </row>
    <row r="281" spans="1:28" x14ac:dyDescent="0.25">
      <c r="A281" t="s">
        <v>307</v>
      </c>
      <c r="B281">
        <v>1</v>
      </c>
      <c r="C281">
        <v>1.11371047781086</v>
      </c>
      <c r="D281">
        <v>0.97915780518928097</v>
      </c>
      <c r="E281">
        <v>1.2017581171132901</v>
      </c>
      <c r="F281">
        <v>0.98894087622288396</v>
      </c>
      <c r="G281">
        <v>0.920955621721253</v>
      </c>
      <c r="H281">
        <v>0.98447469162058698</v>
      </c>
      <c r="I281">
        <v>1.01580887565575</v>
      </c>
      <c r="J281">
        <v>1.0071600737274899</v>
      </c>
      <c r="K281">
        <v>0.93357436551821904</v>
      </c>
      <c r="L281">
        <v>15000</v>
      </c>
      <c r="M281">
        <v>211.642767681164</v>
      </c>
      <c r="Q281">
        <v>0</v>
      </c>
      <c r="R281">
        <v>3.6254278812762199E-2</v>
      </c>
      <c r="S281" t="s">
        <v>763</v>
      </c>
      <c r="T281" t="s">
        <v>940</v>
      </c>
      <c r="U281" t="s">
        <v>940</v>
      </c>
      <c r="V281" t="s">
        <v>940</v>
      </c>
      <c r="W281" t="s">
        <v>1221</v>
      </c>
      <c r="X281">
        <v>10</v>
      </c>
      <c r="Y281" t="s">
        <v>1663</v>
      </c>
      <c r="Z281" t="s">
        <v>2115</v>
      </c>
      <c r="AA281">
        <v>0.99925857034802779</v>
      </c>
      <c r="AB281" t="str">
        <f>HYPERLINK("Melting_Curves/meltCurve_P07339_CTSD.pdf", "Melting_Curves/meltCurve_P07339_CTSD.pdf")</f>
        <v>Melting_Curves/meltCurve_P07339_CTSD.pdf</v>
      </c>
    </row>
    <row r="282" spans="1:28" x14ac:dyDescent="0.25">
      <c r="A282" t="s">
        <v>308</v>
      </c>
      <c r="B282">
        <v>1</v>
      </c>
      <c r="C282">
        <v>1.13177384393064</v>
      </c>
      <c r="D282">
        <v>1.0321531791907499</v>
      </c>
      <c r="E282">
        <v>1.2005960982659001</v>
      </c>
      <c r="F282">
        <v>1.0776734104046199</v>
      </c>
      <c r="G282">
        <v>0.91284320809248598</v>
      </c>
      <c r="H282">
        <v>0.89911488439306397</v>
      </c>
      <c r="I282">
        <v>0.93957731213872797</v>
      </c>
      <c r="J282">
        <v>0.92864884393063596</v>
      </c>
      <c r="K282">
        <v>0.79595375722543305</v>
      </c>
      <c r="L282">
        <v>829.76693712125302</v>
      </c>
      <c r="M282">
        <v>10.370357857887701</v>
      </c>
      <c r="Q282">
        <v>0</v>
      </c>
      <c r="R282">
        <v>0.40896927422566298</v>
      </c>
      <c r="S282" t="s">
        <v>764</v>
      </c>
      <c r="T282" t="s">
        <v>940</v>
      </c>
      <c r="U282" t="s">
        <v>940</v>
      </c>
      <c r="V282" t="s">
        <v>940</v>
      </c>
      <c r="W282" t="s">
        <v>1222</v>
      </c>
      <c r="X282">
        <v>2</v>
      </c>
      <c r="Y282" t="s">
        <v>1664</v>
      </c>
      <c r="Z282" t="s">
        <v>2116</v>
      </c>
      <c r="AA282">
        <v>0.96549892639875334</v>
      </c>
      <c r="AB282" t="str">
        <f>HYPERLINK("Melting_Curves/meltCurve_P07357_C8A.pdf", "Melting_Curves/meltCurve_P07357_C8A.pdf")</f>
        <v>Melting_Curves/meltCurve_P07357_C8A.pdf</v>
      </c>
    </row>
    <row r="283" spans="1:28" x14ac:dyDescent="0.25">
      <c r="A283" t="s">
        <v>309</v>
      </c>
      <c r="B283">
        <v>1</v>
      </c>
      <c r="C283">
        <v>1.0672294424875499</v>
      </c>
      <c r="D283">
        <v>1.05453662091583</v>
      </c>
      <c r="E283">
        <v>1.16464229321025</v>
      </c>
      <c r="F283">
        <v>0.81981051864447996</v>
      </c>
      <c r="G283">
        <v>0.74049556662213001</v>
      </c>
      <c r="H283">
        <v>0.72336936718085798</v>
      </c>
      <c r="I283">
        <v>0.76648852180250204</v>
      </c>
      <c r="J283">
        <v>0.78282521559577301</v>
      </c>
      <c r="K283">
        <v>0.80080165188873997</v>
      </c>
      <c r="L283">
        <v>13189.013998451601</v>
      </c>
      <c r="M283">
        <v>250</v>
      </c>
      <c r="O283">
        <v>52.7526799568504</v>
      </c>
      <c r="P283">
        <v>-0.28103317734587802</v>
      </c>
      <c r="Q283">
        <v>0.76279594809266105</v>
      </c>
      <c r="R283">
        <v>0.83661324090297295</v>
      </c>
      <c r="S283" t="s">
        <v>765</v>
      </c>
      <c r="T283" t="s">
        <v>940</v>
      </c>
      <c r="U283" t="s">
        <v>940</v>
      </c>
      <c r="V283" t="s">
        <v>940</v>
      </c>
      <c r="W283" t="s">
        <v>1223</v>
      </c>
      <c r="X283">
        <v>1</v>
      </c>
      <c r="Y283" t="s">
        <v>1665</v>
      </c>
      <c r="Z283" t="s">
        <v>2117</v>
      </c>
      <c r="AA283">
        <v>0.86367751548350735</v>
      </c>
      <c r="AB283" t="str">
        <f>HYPERLINK("Melting_Curves/meltCurve_P08123_COL1A2.pdf", "Melting_Curves/meltCurve_P08123_COL1A2.pdf")</f>
        <v>Melting_Curves/meltCurve_P08123_COL1A2.pdf</v>
      </c>
    </row>
    <row r="284" spans="1:28" x14ac:dyDescent="0.25">
      <c r="A284" t="s">
        <v>310</v>
      </c>
      <c r="B284">
        <v>1</v>
      </c>
      <c r="C284">
        <v>1.14194727225268</v>
      </c>
      <c r="D284">
        <v>0.92143043591751495</v>
      </c>
      <c r="E284">
        <v>1.20939702427565</v>
      </c>
      <c r="F284">
        <v>0.94199947794309602</v>
      </c>
      <c r="G284">
        <v>0.83435134429652802</v>
      </c>
      <c r="H284">
        <v>0.89624119028974203</v>
      </c>
      <c r="I284">
        <v>0.90649960845732203</v>
      </c>
      <c r="J284">
        <v>0.90407204385277995</v>
      </c>
      <c r="K284">
        <v>0.78882798225006501</v>
      </c>
      <c r="L284">
        <v>13264.3259731779</v>
      </c>
      <c r="M284">
        <v>250</v>
      </c>
      <c r="O284">
        <v>53.053908322339701</v>
      </c>
      <c r="P284">
        <v>-0.15786015873123399</v>
      </c>
      <c r="Q284">
        <v>0.86599842528811</v>
      </c>
      <c r="R284">
        <v>0.47164389240249999</v>
      </c>
      <c r="S284" t="s">
        <v>766</v>
      </c>
      <c r="T284" t="s">
        <v>940</v>
      </c>
      <c r="U284" t="s">
        <v>940</v>
      </c>
      <c r="V284" t="s">
        <v>940</v>
      </c>
      <c r="W284" t="s">
        <v>1224</v>
      </c>
      <c r="X284">
        <v>3</v>
      </c>
      <c r="Y284" t="s">
        <v>1666</v>
      </c>
      <c r="Z284" t="s">
        <v>2118</v>
      </c>
      <c r="AA284">
        <v>0.92433421224741252</v>
      </c>
      <c r="AB284" t="str">
        <f>HYPERLINK("Melting_Curves/meltCurve_P08185_SERPINA6.pdf", "Melting_Curves/meltCurve_P08185_SERPINA6.pdf")</f>
        <v>Melting_Curves/meltCurve_P08185_SERPINA6.pdf</v>
      </c>
    </row>
    <row r="285" spans="1:28" x14ac:dyDescent="0.25">
      <c r="A285" t="s">
        <v>311</v>
      </c>
      <c r="B285">
        <v>1</v>
      </c>
      <c r="C285">
        <v>1.17161868839626</v>
      </c>
      <c r="D285">
        <v>1.01935736398249</v>
      </c>
      <c r="E285">
        <v>1.1759954453261201</v>
      </c>
      <c r="F285">
        <v>1.0008184179624999</v>
      </c>
      <c r="G285">
        <v>0.94481016261609096</v>
      </c>
      <c r="H285">
        <v>0.95658826459808599</v>
      </c>
      <c r="I285">
        <v>1.05878375974095</v>
      </c>
      <c r="J285">
        <v>0.99587232679785098</v>
      </c>
      <c r="K285">
        <v>0.91559619969398298</v>
      </c>
      <c r="L285">
        <v>6047.5657196967604</v>
      </c>
      <c r="M285">
        <v>84.331991333914601</v>
      </c>
      <c r="Q285">
        <v>0.253432442235904</v>
      </c>
      <c r="R285">
        <v>1.98288907211778E-2</v>
      </c>
      <c r="S285" t="s">
        <v>767</v>
      </c>
      <c r="T285" t="s">
        <v>940</v>
      </c>
      <c r="U285" t="s">
        <v>940</v>
      </c>
      <c r="V285" t="s">
        <v>940</v>
      </c>
      <c r="W285" t="s">
        <v>1225</v>
      </c>
      <c r="X285">
        <v>5</v>
      </c>
      <c r="Y285" t="s">
        <v>1667</v>
      </c>
      <c r="Z285" t="s">
        <v>2119</v>
      </c>
      <c r="AA285">
        <v>0.9976409269417672</v>
      </c>
      <c r="AB285" t="str">
        <f>HYPERLINK("Melting_Curves/meltCurve_P08294_SOD3.pdf", "Melting_Curves/meltCurve_P08294_SOD3.pdf")</f>
        <v>Melting_Curves/meltCurve_P08294_SOD3.pdf</v>
      </c>
    </row>
    <row r="286" spans="1:28" x14ac:dyDescent="0.25">
      <c r="A286" t="s">
        <v>312</v>
      </c>
      <c r="B286">
        <v>1</v>
      </c>
      <c r="C286">
        <v>1.1115163868476099</v>
      </c>
      <c r="D286">
        <v>0.973958053961272</v>
      </c>
      <c r="E286">
        <v>1.1966153516064999</v>
      </c>
      <c r="F286">
        <v>1.0175400954781999</v>
      </c>
      <c r="G286">
        <v>0.99833717749289297</v>
      </c>
      <c r="H286">
        <v>0.99576248457866201</v>
      </c>
      <c r="I286">
        <v>1.06857801855924</v>
      </c>
      <c r="J286">
        <v>1.0026551520678</v>
      </c>
      <c r="K286">
        <v>0.95856353591160204</v>
      </c>
      <c r="L286">
        <v>15000</v>
      </c>
      <c r="M286">
        <v>211.14443474256501</v>
      </c>
      <c r="Q286">
        <v>0</v>
      </c>
      <c r="R286">
        <v>-0.182062809781599</v>
      </c>
      <c r="S286" t="s">
        <v>768</v>
      </c>
      <c r="T286" t="s">
        <v>940</v>
      </c>
      <c r="U286" t="s">
        <v>940</v>
      </c>
      <c r="V286" t="s">
        <v>940</v>
      </c>
      <c r="W286" t="s">
        <v>1226</v>
      </c>
      <c r="X286">
        <v>5</v>
      </c>
      <c r="Y286" t="s">
        <v>1668</v>
      </c>
      <c r="Z286" t="s">
        <v>2120</v>
      </c>
      <c r="AA286">
        <v>0.99954347719457959</v>
      </c>
      <c r="AB286" t="str">
        <f>HYPERLINK("Melting_Curves/meltCurve_P08571_CD14.pdf", "Melting_Curves/meltCurve_P08571_CD14.pdf")</f>
        <v>Melting_Curves/meltCurve_P08571_CD14.pdf</v>
      </c>
    </row>
    <row r="287" spans="1:28" x14ac:dyDescent="0.25">
      <c r="A287" t="s">
        <v>313</v>
      </c>
      <c r="B287">
        <v>1</v>
      </c>
      <c r="C287">
        <v>1.0787776565135401</v>
      </c>
      <c r="D287">
        <v>1.01721400932632</v>
      </c>
      <c r="E287">
        <v>1.13448754836789</v>
      </c>
      <c r="F287">
        <v>0.97549360055561096</v>
      </c>
      <c r="G287">
        <v>0.85950987201111195</v>
      </c>
      <c r="H287">
        <v>0.90579422561762102</v>
      </c>
      <c r="I287">
        <v>0.91020934616529403</v>
      </c>
      <c r="J287">
        <v>0.96115686079968299</v>
      </c>
      <c r="K287">
        <v>0.793035023315805</v>
      </c>
      <c r="L287">
        <v>13318.6823800245</v>
      </c>
      <c r="M287">
        <v>250</v>
      </c>
      <c r="O287">
        <v>53.271320301162802</v>
      </c>
      <c r="P287">
        <v>-0.133818412238002</v>
      </c>
      <c r="Q287">
        <v>0.88594106414756102</v>
      </c>
      <c r="R287">
        <v>0.56356584705671997</v>
      </c>
      <c r="S287" t="s">
        <v>769</v>
      </c>
      <c r="T287" t="s">
        <v>940</v>
      </c>
      <c r="U287" t="s">
        <v>940</v>
      </c>
      <c r="V287" t="s">
        <v>940</v>
      </c>
      <c r="W287" t="s">
        <v>1227</v>
      </c>
      <c r="X287">
        <v>16</v>
      </c>
      <c r="Y287" t="s">
        <v>1669</v>
      </c>
      <c r="Z287" t="s">
        <v>2121</v>
      </c>
      <c r="AA287">
        <v>0.93642177899817081</v>
      </c>
      <c r="AB287" t="str">
        <f>HYPERLINK("Melting_Curves/meltCurve_P08603_CFH.pdf", "Melting_Curves/meltCurve_P08603_CFH.pdf")</f>
        <v>Melting_Curves/meltCurve_P08603_CFH.pdf</v>
      </c>
    </row>
    <row r="288" spans="1:28" x14ac:dyDescent="0.25">
      <c r="A288" t="s">
        <v>314</v>
      </c>
      <c r="B288">
        <v>1</v>
      </c>
      <c r="C288">
        <v>1.1489696731115699</v>
      </c>
      <c r="D288">
        <v>0.92747588838251505</v>
      </c>
      <c r="E288">
        <v>1.2711705300770699</v>
      </c>
      <c r="F288">
        <v>0.91280451799476103</v>
      </c>
      <c r="G288">
        <v>0.80716762305630796</v>
      </c>
      <c r="H288">
        <v>0.827955849622239</v>
      </c>
      <c r="I288">
        <v>0.78772692173755099</v>
      </c>
      <c r="J288">
        <v>0.791860341877754</v>
      </c>
      <c r="K288">
        <v>0.73043438763304902</v>
      </c>
      <c r="L288">
        <v>13268.5670602265</v>
      </c>
      <c r="M288">
        <v>250</v>
      </c>
      <c r="O288">
        <v>53.070871996782003</v>
      </c>
      <c r="P288">
        <v>-0.24845430657475701</v>
      </c>
      <c r="Q288">
        <v>0.789029013650966</v>
      </c>
      <c r="R288">
        <v>0.611160206257367</v>
      </c>
      <c r="S288" t="s">
        <v>770</v>
      </c>
      <c r="T288" t="s">
        <v>940</v>
      </c>
      <c r="U288" t="s">
        <v>940</v>
      </c>
      <c r="V288" t="s">
        <v>940</v>
      </c>
      <c r="W288" t="s">
        <v>1228</v>
      </c>
      <c r="X288">
        <v>5</v>
      </c>
      <c r="Y288" t="s">
        <v>1670</v>
      </c>
      <c r="Z288" t="s">
        <v>2122</v>
      </c>
      <c r="AA288">
        <v>0.88099170666030746</v>
      </c>
      <c r="AB288" t="str">
        <f>HYPERLINK("Melting_Curves/meltCurve_P08697_2_SERPINF2.pdf", "Melting_Curves/meltCurve_P08697_2_SERPINF2.pdf")</f>
        <v>Melting_Curves/meltCurve_P08697_2_SERPINF2.pdf</v>
      </c>
    </row>
    <row r="289" spans="1:28" x14ac:dyDescent="0.25">
      <c r="A289" t="s">
        <v>315</v>
      </c>
      <c r="B289">
        <v>1</v>
      </c>
      <c r="C289">
        <v>1.0189698514860299</v>
      </c>
      <c r="D289">
        <v>0.95997432651678605</v>
      </c>
      <c r="E289">
        <v>1.20014619622386</v>
      </c>
      <c r="F289">
        <v>0.94576476671005005</v>
      </c>
      <c r="G289">
        <v>0.72650608853785903</v>
      </c>
      <c r="H289">
        <v>0.85549751288131404</v>
      </c>
      <c r="I289">
        <v>0.76216370411310597</v>
      </c>
      <c r="J289">
        <v>0.85216352582502797</v>
      </c>
      <c r="K289">
        <v>0.74486976055911103</v>
      </c>
      <c r="L289">
        <v>13306.511432510501</v>
      </c>
      <c r="M289">
        <v>250</v>
      </c>
      <c r="O289">
        <v>53.2226281045441</v>
      </c>
      <c r="P289">
        <v>-0.24867223520450299</v>
      </c>
      <c r="Q289">
        <v>0.78824011598379395</v>
      </c>
      <c r="R289">
        <v>0.71054530372966895</v>
      </c>
      <c r="S289" t="s">
        <v>771</v>
      </c>
      <c r="T289" t="s">
        <v>940</v>
      </c>
      <c r="U289" t="s">
        <v>940</v>
      </c>
      <c r="V289" t="s">
        <v>940</v>
      </c>
      <c r="W289" t="s">
        <v>1229</v>
      </c>
      <c r="X289">
        <v>1</v>
      </c>
      <c r="Y289" t="s">
        <v>1671</v>
      </c>
      <c r="Z289" t="s">
        <v>2123</v>
      </c>
      <c r="AA289">
        <v>0.88161809365419697</v>
      </c>
      <c r="AB289" t="str">
        <f>HYPERLINK("Melting_Curves/meltCurve_P09382_LGALS1.pdf", "Melting_Curves/meltCurve_P09382_LGALS1.pdf")</f>
        <v>Melting_Curves/meltCurve_P09382_LGALS1.pdf</v>
      </c>
    </row>
    <row r="290" spans="1:28" x14ac:dyDescent="0.25">
      <c r="A290" t="s">
        <v>316</v>
      </c>
      <c r="B290">
        <v>1</v>
      </c>
      <c r="C290">
        <v>1.1038351510817099</v>
      </c>
      <c r="D290">
        <v>0.92928660826032505</v>
      </c>
      <c r="E290">
        <v>1.05171643125335</v>
      </c>
      <c r="F290">
        <v>0.91020025031289098</v>
      </c>
      <c r="G290">
        <v>0.80676738780618595</v>
      </c>
      <c r="H290">
        <v>0.76457178616127297</v>
      </c>
      <c r="I290">
        <v>0.92705167173252301</v>
      </c>
      <c r="J290">
        <v>0.76108528517790097</v>
      </c>
      <c r="K290">
        <v>0.79447523690327204</v>
      </c>
      <c r="L290">
        <v>13255.388594816</v>
      </c>
      <c r="M290">
        <v>250</v>
      </c>
      <c r="O290">
        <v>53.018164906655102</v>
      </c>
      <c r="P290">
        <v>-0.223048250883222</v>
      </c>
      <c r="Q290">
        <v>0.81079026973673096</v>
      </c>
      <c r="R290">
        <v>0.723847403579575</v>
      </c>
      <c r="S290" t="s">
        <v>772</v>
      </c>
      <c r="T290" t="s">
        <v>940</v>
      </c>
      <c r="U290" t="s">
        <v>940</v>
      </c>
      <c r="V290" t="s">
        <v>940</v>
      </c>
      <c r="W290" t="s">
        <v>1230</v>
      </c>
      <c r="X290">
        <v>33</v>
      </c>
      <c r="Y290" t="s">
        <v>1672</v>
      </c>
      <c r="Z290" t="s">
        <v>2124</v>
      </c>
      <c r="AA290">
        <v>0.89293470247137052</v>
      </c>
      <c r="AB290" t="str">
        <f>HYPERLINK("Melting_Curves/meltCurve_P0C0L4_C4A.pdf", "Melting_Curves/meltCurve_P0C0L4_C4A.pdf")</f>
        <v>Melting_Curves/meltCurve_P0C0L4_C4A.pdf</v>
      </c>
    </row>
    <row r="291" spans="1:28" x14ac:dyDescent="0.25">
      <c r="A291" t="s">
        <v>317</v>
      </c>
      <c r="B291">
        <v>1</v>
      </c>
      <c r="C291">
        <v>1.0456925557966801</v>
      </c>
      <c r="D291">
        <v>0.94208294343679699</v>
      </c>
      <c r="E291">
        <v>1.0084615844067899</v>
      </c>
      <c r="F291">
        <v>1.04266629502061</v>
      </c>
      <c r="G291">
        <v>0.89674876062675501</v>
      </c>
      <c r="H291">
        <v>0.88046269934497401</v>
      </c>
      <c r="I291">
        <v>0.94178429928126295</v>
      </c>
      <c r="J291">
        <v>0.91839050709777603</v>
      </c>
      <c r="K291">
        <v>0.90395603958030502</v>
      </c>
      <c r="L291">
        <v>5235.4058218622204</v>
      </c>
      <c r="M291">
        <v>94.738774444201994</v>
      </c>
      <c r="O291">
        <v>55.236901845192797</v>
      </c>
      <c r="P291">
        <v>-3.96157978085507E-2</v>
      </c>
      <c r="Q291">
        <v>0.90760898278222102</v>
      </c>
      <c r="R291">
        <v>0.71255970218599396</v>
      </c>
      <c r="S291" t="s">
        <v>773</v>
      </c>
      <c r="T291" t="s">
        <v>940</v>
      </c>
      <c r="U291" t="s">
        <v>940</v>
      </c>
      <c r="V291" t="s">
        <v>940</v>
      </c>
      <c r="W291" t="s">
        <v>1231</v>
      </c>
      <c r="X291">
        <v>34</v>
      </c>
      <c r="Y291" t="s">
        <v>1673</v>
      </c>
      <c r="Z291" t="s">
        <v>2125</v>
      </c>
      <c r="AA291">
        <v>0.95467227942700394</v>
      </c>
      <c r="AB291" t="str">
        <f>HYPERLINK("Melting_Curves/meltCurve_P0C0L5_C4B.pdf", "Melting_Curves/meltCurve_P0C0L5_C4B.pdf")</f>
        <v>Melting_Curves/meltCurve_P0C0L5_C4B.pdf</v>
      </c>
    </row>
    <row r="292" spans="1:28" x14ac:dyDescent="0.25">
      <c r="A292" t="s">
        <v>318</v>
      </c>
      <c r="B292">
        <v>1</v>
      </c>
      <c r="C292">
        <v>0.79804355850867503</v>
      </c>
      <c r="D292">
        <v>0.48036175710594298</v>
      </c>
      <c r="E292">
        <v>0.880361757105943</v>
      </c>
      <c r="F292">
        <v>0.52152085640457702</v>
      </c>
      <c r="G292">
        <v>0.75337763012181602</v>
      </c>
      <c r="H292">
        <v>0.65079365079365104</v>
      </c>
      <c r="I292">
        <v>0.77235142118863098</v>
      </c>
      <c r="J292">
        <v>0.69099298634182404</v>
      </c>
      <c r="K292">
        <v>0.63702473237357005</v>
      </c>
      <c r="L292">
        <v>10704.3145675738</v>
      </c>
      <c r="M292">
        <v>250</v>
      </c>
      <c r="O292">
        <v>42.8145199289118</v>
      </c>
      <c r="P292">
        <v>-0.47684160864078501</v>
      </c>
      <c r="Q292">
        <v>0.67334810028872505</v>
      </c>
      <c r="R292">
        <v>0.45609005661892599</v>
      </c>
      <c r="S292" t="s">
        <v>774</v>
      </c>
      <c r="T292" t="s">
        <v>940</v>
      </c>
      <c r="U292" t="s">
        <v>940</v>
      </c>
      <c r="V292" t="s">
        <v>940</v>
      </c>
      <c r="W292" t="s">
        <v>1232</v>
      </c>
      <c r="X292">
        <v>5</v>
      </c>
      <c r="Y292" t="s">
        <v>1674</v>
      </c>
      <c r="Z292" t="s">
        <v>2126</v>
      </c>
      <c r="AA292">
        <v>0.70404807166413663</v>
      </c>
      <c r="AB292" t="str">
        <f>HYPERLINK("Melting_Curves/meltCurve_P0CG06_IGLC3.pdf", "Melting_Curves/meltCurve_P0CG06_IGLC3.pdf")</f>
        <v>Melting_Curves/meltCurve_P0CG06_IGLC3.pdf</v>
      </c>
    </row>
    <row r="293" spans="1:28" x14ac:dyDescent="0.25">
      <c r="A293" t="s">
        <v>319</v>
      </c>
      <c r="B293">
        <v>1</v>
      </c>
      <c r="C293">
        <v>1.0276418976628601</v>
      </c>
      <c r="D293">
        <v>0.90092398478142699</v>
      </c>
      <c r="E293">
        <v>1.1290472862799901</v>
      </c>
      <c r="F293">
        <v>0.936485751999379</v>
      </c>
      <c r="G293">
        <v>0.91909309729016198</v>
      </c>
      <c r="H293">
        <v>0.83624505008152805</v>
      </c>
      <c r="I293">
        <v>0.86854569454150199</v>
      </c>
      <c r="J293">
        <v>0.96832052177964101</v>
      </c>
      <c r="K293">
        <v>0.81869710381240801</v>
      </c>
      <c r="L293">
        <v>13241.6984837974</v>
      </c>
      <c r="M293">
        <v>250</v>
      </c>
      <c r="O293">
        <v>52.963410416506498</v>
      </c>
      <c r="P293">
        <v>-0.13903434941828599</v>
      </c>
      <c r="Q293">
        <v>0.88218028050878405</v>
      </c>
      <c r="R293">
        <v>0.47323319520106499</v>
      </c>
      <c r="S293" t="s">
        <v>775</v>
      </c>
      <c r="T293" t="s">
        <v>940</v>
      </c>
      <c r="U293" t="s">
        <v>940</v>
      </c>
      <c r="V293" t="s">
        <v>940</v>
      </c>
      <c r="W293" t="s">
        <v>1233</v>
      </c>
      <c r="X293">
        <v>7</v>
      </c>
      <c r="Y293" t="s">
        <v>1675</v>
      </c>
      <c r="Z293" t="s">
        <v>2127</v>
      </c>
      <c r="AA293">
        <v>0.93311603335154536</v>
      </c>
      <c r="AB293" t="str">
        <f>HYPERLINK("Melting_Curves/meltCurve_P10451_5_SPP1.pdf", "Melting_Curves/meltCurve_P10451_5_SPP1.pdf")</f>
        <v>Melting_Curves/meltCurve_P10451_5_SPP1.pdf</v>
      </c>
    </row>
    <row r="294" spans="1:28" x14ac:dyDescent="0.25">
      <c r="A294" t="s">
        <v>320</v>
      </c>
      <c r="B294">
        <v>1</v>
      </c>
      <c r="C294">
        <v>1.12678465409516</v>
      </c>
      <c r="D294">
        <v>1.05570947951712</v>
      </c>
      <c r="E294">
        <v>1.1748607616408899</v>
      </c>
      <c r="F294">
        <v>1.0418280512284099</v>
      </c>
      <c r="G294">
        <v>0.90195357778971497</v>
      </c>
      <c r="H294">
        <v>0.92727092816148804</v>
      </c>
      <c r="I294">
        <v>0.96184727601707598</v>
      </c>
      <c r="J294">
        <v>0.95094851714681505</v>
      </c>
      <c r="K294">
        <v>0.84654095162703902</v>
      </c>
      <c r="L294">
        <v>782.25439812156401</v>
      </c>
      <c r="M294">
        <v>9.3273489828627092</v>
      </c>
      <c r="Q294">
        <v>0</v>
      </c>
      <c r="R294">
        <v>0.31967812554085001</v>
      </c>
      <c r="S294" t="s">
        <v>776</v>
      </c>
      <c r="T294" t="s">
        <v>940</v>
      </c>
      <c r="U294" t="s">
        <v>940</v>
      </c>
      <c r="V294" t="s">
        <v>940</v>
      </c>
      <c r="W294" t="s">
        <v>1234</v>
      </c>
      <c r="X294">
        <v>7</v>
      </c>
      <c r="Y294" t="s">
        <v>1676</v>
      </c>
      <c r="Z294" t="s">
        <v>2128</v>
      </c>
      <c r="AA294">
        <v>0.97395981697975742</v>
      </c>
      <c r="AB294" t="str">
        <f>HYPERLINK("Melting_Curves/meltCurve_P10643_C7.pdf", "Melting_Curves/meltCurve_P10643_C7.pdf")</f>
        <v>Melting_Curves/meltCurve_P10643_C7.pdf</v>
      </c>
    </row>
    <row r="295" spans="1:28" x14ac:dyDescent="0.25">
      <c r="A295" t="s">
        <v>321</v>
      </c>
      <c r="B295">
        <v>1</v>
      </c>
      <c r="C295">
        <v>1.0402341732193101</v>
      </c>
      <c r="D295">
        <v>1.00728921540492</v>
      </c>
      <c r="E295">
        <v>1.1980141192676299</v>
      </c>
      <c r="F295">
        <v>1.0513688802158101</v>
      </c>
      <c r="G295">
        <v>0.92297537737473501</v>
      </c>
      <c r="H295">
        <v>0.99150548126040305</v>
      </c>
      <c r="I295">
        <v>0.91390690466624602</v>
      </c>
      <c r="J295">
        <v>0.95724042931756903</v>
      </c>
      <c r="K295">
        <v>0.81845835963955704</v>
      </c>
      <c r="L295">
        <v>1100.0606415039499</v>
      </c>
      <c r="M295">
        <v>14.1060103937923</v>
      </c>
      <c r="Q295">
        <v>0</v>
      </c>
      <c r="R295">
        <v>0.41287866988891198</v>
      </c>
      <c r="S295" t="s">
        <v>777</v>
      </c>
      <c r="T295" t="s">
        <v>940</v>
      </c>
      <c r="U295" t="s">
        <v>940</v>
      </c>
      <c r="V295" t="s">
        <v>940</v>
      </c>
      <c r="W295" t="s">
        <v>1235</v>
      </c>
      <c r="X295">
        <v>10</v>
      </c>
      <c r="Y295" t="s">
        <v>1677</v>
      </c>
      <c r="Z295" t="s">
        <v>2129</v>
      </c>
      <c r="AA295">
        <v>0.97596298769518408</v>
      </c>
      <c r="AB295" t="str">
        <f>HYPERLINK("Melting_Curves/meltCurve_P10645_CHGA.pdf", "Melting_Curves/meltCurve_P10645_CHGA.pdf")</f>
        <v>Melting_Curves/meltCurve_P10645_CHGA.pdf</v>
      </c>
    </row>
    <row r="296" spans="1:28" x14ac:dyDescent="0.25">
      <c r="A296" t="s">
        <v>322</v>
      </c>
      <c r="B296">
        <v>1</v>
      </c>
      <c r="C296">
        <v>1.16833034724</v>
      </c>
      <c r="D296">
        <v>0.936865455165941</v>
      </c>
      <c r="E296">
        <v>1.11513522736968</v>
      </c>
      <c r="F296">
        <v>0.92517703267639295</v>
      </c>
      <c r="G296">
        <v>0.78888320109205701</v>
      </c>
      <c r="H296">
        <v>0.73133691664533695</v>
      </c>
      <c r="I296">
        <v>0.80812217387594898</v>
      </c>
      <c r="J296">
        <v>0.73965531951198704</v>
      </c>
      <c r="K296">
        <v>0.76725535363876796</v>
      </c>
      <c r="L296">
        <v>13289.658401103499</v>
      </c>
      <c r="M296">
        <v>250</v>
      </c>
      <c r="O296">
        <v>53.155229766833898</v>
      </c>
      <c r="P296">
        <v>-0.27390226203689699</v>
      </c>
      <c r="Q296">
        <v>0.76705058858226605</v>
      </c>
      <c r="R296">
        <v>0.77663794314744905</v>
      </c>
      <c r="S296" t="s">
        <v>778</v>
      </c>
      <c r="T296" t="s">
        <v>940</v>
      </c>
      <c r="U296" t="s">
        <v>940</v>
      </c>
      <c r="V296" t="s">
        <v>940</v>
      </c>
      <c r="W296" t="s">
        <v>1236</v>
      </c>
      <c r="X296">
        <v>14</v>
      </c>
      <c r="Y296" t="s">
        <v>1678</v>
      </c>
      <c r="Z296" t="s">
        <v>2130</v>
      </c>
      <c r="AA296">
        <v>0.86924885280628117</v>
      </c>
      <c r="AB296" t="str">
        <f>HYPERLINK("Melting_Curves/meltCurve_P10909_4_CLU.pdf", "Melting_Curves/meltCurve_P10909_4_CLU.pdf")</f>
        <v>Melting_Curves/meltCurve_P10909_4_CLU.pdf</v>
      </c>
    </row>
    <row r="297" spans="1:28" x14ac:dyDescent="0.25">
      <c r="A297" t="s">
        <v>323</v>
      </c>
      <c r="B297">
        <v>1</v>
      </c>
      <c r="C297">
        <v>1.07026313684716</v>
      </c>
      <c r="D297">
        <v>0.97276653603135199</v>
      </c>
      <c r="E297">
        <v>1.1809965608254001</v>
      </c>
      <c r="F297">
        <v>0.95481084539710503</v>
      </c>
      <c r="G297">
        <v>0.87938894665280298</v>
      </c>
      <c r="H297">
        <v>0.89366552027513402</v>
      </c>
      <c r="I297">
        <v>0.93525553867071898</v>
      </c>
      <c r="J297">
        <v>0.95765016396064895</v>
      </c>
      <c r="K297">
        <v>0.879588898664321</v>
      </c>
      <c r="L297">
        <v>13250.5975283107</v>
      </c>
      <c r="M297">
        <v>250</v>
      </c>
      <c r="O297">
        <v>52.998998163128597</v>
      </c>
      <c r="P297">
        <v>-0.107183864042643</v>
      </c>
      <c r="Q297">
        <v>0.90910980123529594</v>
      </c>
      <c r="R297">
        <v>0.45127282159430099</v>
      </c>
      <c r="S297" t="s">
        <v>779</v>
      </c>
      <c r="T297" t="s">
        <v>940</v>
      </c>
      <c r="U297" t="s">
        <v>940</v>
      </c>
      <c r="V297" t="s">
        <v>940</v>
      </c>
      <c r="W297" t="s">
        <v>1237</v>
      </c>
      <c r="X297">
        <v>2</v>
      </c>
      <c r="Y297" t="s">
        <v>1679</v>
      </c>
      <c r="Z297" t="s">
        <v>2131</v>
      </c>
      <c r="AA297">
        <v>0.94851124975370671</v>
      </c>
      <c r="AB297" t="str">
        <f>HYPERLINK("Melting_Curves/meltCurve_P11021_HSPA5.pdf", "Melting_Curves/meltCurve_P11021_HSPA5.pdf")</f>
        <v>Melting_Curves/meltCurve_P11021_HSPA5.pdf</v>
      </c>
    </row>
    <row r="298" spans="1:28" x14ac:dyDescent="0.25">
      <c r="A298" t="s">
        <v>324</v>
      </c>
      <c r="B298">
        <v>1</v>
      </c>
      <c r="C298">
        <v>1.0758644457208499</v>
      </c>
      <c r="D298">
        <v>0.95110855829982799</v>
      </c>
      <c r="E298">
        <v>1.1369327972429599</v>
      </c>
      <c r="F298">
        <v>1.0407811602527299</v>
      </c>
      <c r="G298">
        <v>0.94973004020677798</v>
      </c>
      <c r="H298">
        <v>0.95299253302699605</v>
      </c>
      <c r="I298">
        <v>1.0090063182079301</v>
      </c>
      <c r="J298">
        <v>0.977828834003446</v>
      </c>
      <c r="K298">
        <v>0.91510626076967305</v>
      </c>
      <c r="L298">
        <v>2129.2437205454999</v>
      </c>
      <c r="M298">
        <v>28.032894403538599</v>
      </c>
      <c r="Q298">
        <v>0</v>
      </c>
      <c r="R298">
        <v>0.186767512055909</v>
      </c>
      <c r="S298" t="s">
        <v>780</v>
      </c>
      <c r="T298" t="s">
        <v>940</v>
      </c>
      <c r="U298" t="s">
        <v>940</v>
      </c>
      <c r="V298" t="s">
        <v>940</v>
      </c>
      <c r="W298" t="s">
        <v>1238</v>
      </c>
      <c r="X298">
        <v>2</v>
      </c>
      <c r="Y298" t="s">
        <v>1680</v>
      </c>
      <c r="Z298" t="s">
        <v>2132</v>
      </c>
      <c r="AA298">
        <v>0.99365576605908046</v>
      </c>
      <c r="AB298" t="str">
        <f>HYPERLINK("Melting_Curves/meltCurve_P12109_COL6A1.pdf", "Melting_Curves/meltCurve_P12109_COL6A1.pdf")</f>
        <v>Melting_Curves/meltCurve_P12109_COL6A1.pdf</v>
      </c>
    </row>
    <row r="299" spans="1:28" x14ac:dyDescent="0.25">
      <c r="A299" t="s">
        <v>325</v>
      </c>
      <c r="B299">
        <v>1</v>
      </c>
      <c r="C299">
        <v>1.1380950303241899</v>
      </c>
      <c r="D299">
        <v>1.01025350146167</v>
      </c>
      <c r="E299">
        <v>1.2843055979754801</v>
      </c>
      <c r="F299">
        <v>1.03442558575854</v>
      </c>
      <c r="G299">
        <v>0.92979623892840002</v>
      </c>
      <c r="H299">
        <v>0.91666303067324095</v>
      </c>
      <c r="I299">
        <v>0.93180330729962002</v>
      </c>
      <c r="J299">
        <v>0.96858501679829001</v>
      </c>
      <c r="K299">
        <v>0.89515249356429205</v>
      </c>
      <c r="L299">
        <v>14039.43600684</v>
      </c>
      <c r="M299">
        <v>250</v>
      </c>
      <c r="O299">
        <v>56.1541683961213</v>
      </c>
      <c r="P299">
        <v>-8.0079971719517001E-2</v>
      </c>
      <c r="Q299">
        <v>0.928050835675027</v>
      </c>
      <c r="R299">
        <v>0.190229578478182</v>
      </c>
      <c r="S299" t="s">
        <v>781</v>
      </c>
      <c r="T299" t="s">
        <v>940</v>
      </c>
      <c r="U299" t="s">
        <v>940</v>
      </c>
      <c r="V299" t="s">
        <v>940</v>
      </c>
      <c r="W299" t="s">
        <v>1239</v>
      </c>
      <c r="X299">
        <v>6</v>
      </c>
      <c r="Y299" t="s">
        <v>1681</v>
      </c>
      <c r="Z299" t="s">
        <v>2133</v>
      </c>
      <c r="AA299">
        <v>0.96680913269932067</v>
      </c>
      <c r="AB299" t="str">
        <f>HYPERLINK("Melting_Curves/meltCurve_P12259_F5.pdf", "Melting_Curves/meltCurve_P12259_F5.pdf")</f>
        <v>Melting_Curves/meltCurve_P12259_F5.pdf</v>
      </c>
    </row>
    <row r="300" spans="1:28" x14ac:dyDescent="0.25">
      <c r="A300" t="s">
        <v>326</v>
      </c>
      <c r="B300">
        <v>1</v>
      </c>
      <c r="C300">
        <v>0.86763582843892795</v>
      </c>
      <c r="D300">
        <v>0.77214978964468695</v>
      </c>
      <c r="E300">
        <v>0.39464878299384898</v>
      </c>
      <c r="F300">
        <v>1.3073547992946499</v>
      </c>
      <c r="G300">
        <v>0.878160536510185</v>
      </c>
      <c r="H300">
        <v>0.97502117437969504</v>
      </c>
      <c r="I300">
        <v>0.87986837172491394</v>
      </c>
      <c r="J300">
        <v>0.88696352452756799</v>
      </c>
      <c r="K300">
        <v>0.86244289859902001</v>
      </c>
      <c r="L300">
        <v>10288.5400153916</v>
      </c>
      <c r="M300">
        <v>250</v>
      </c>
      <c r="O300">
        <v>41.151526446859798</v>
      </c>
      <c r="P300">
        <v>-0.19841290642964499</v>
      </c>
      <c r="Q300">
        <v>0.86936009662368297</v>
      </c>
      <c r="R300">
        <v>3.3853907976302097E-2</v>
      </c>
      <c r="S300" t="s">
        <v>782</v>
      </c>
      <c r="T300" t="s">
        <v>940</v>
      </c>
      <c r="U300" t="s">
        <v>940</v>
      </c>
      <c r="V300" t="s">
        <v>940</v>
      </c>
      <c r="W300" t="s">
        <v>1240</v>
      </c>
      <c r="X300">
        <v>6</v>
      </c>
      <c r="Y300" t="s">
        <v>1682</v>
      </c>
      <c r="Z300" t="s">
        <v>2134</v>
      </c>
      <c r="AA300">
        <v>0.87439600550544783</v>
      </c>
      <c r="AB300" t="str">
        <f>HYPERLINK("Melting_Curves/meltCurve_P13521_SCG2.pdf", "Melting_Curves/meltCurve_P13521_SCG2.pdf")</f>
        <v>Melting_Curves/meltCurve_P13521_SCG2.pdf</v>
      </c>
    </row>
    <row r="301" spans="1:28" x14ac:dyDescent="0.25">
      <c r="A301" t="s">
        <v>327</v>
      </c>
      <c r="B301">
        <v>1</v>
      </c>
      <c r="C301">
        <v>1.0915249904128801</v>
      </c>
      <c r="D301">
        <v>1.01335804678512</v>
      </c>
      <c r="E301">
        <v>1.1849674038092799</v>
      </c>
      <c r="F301">
        <v>1.0352805828965901</v>
      </c>
      <c r="G301">
        <v>0.94618432826281496</v>
      </c>
      <c r="H301">
        <v>0.96056500063914096</v>
      </c>
      <c r="I301">
        <v>0.98753675060718404</v>
      </c>
      <c r="J301">
        <v>0.973986961523712</v>
      </c>
      <c r="K301">
        <v>0.87913843793940905</v>
      </c>
      <c r="L301">
        <v>1987.64133244652</v>
      </c>
      <c r="M301">
        <v>26.388233087645201</v>
      </c>
      <c r="Q301">
        <v>0</v>
      </c>
      <c r="R301">
        <v>0.236173594629112</v>
      </c>
      <c r="S301" t="s">
        <v>783</v>
      </c>
      <c r="T301" t="s">
        <v>940</v>
      </c>
      <c r="U301" t="s">
        <v>940</v>
      </c>
      <c r="V301" t="s">
        <v>940</v>
      </c>
      <c r="W301" t="s">
        <v>1241</v>
      </c>
      <c r="X301">
        <v>8</v>
      </c>
      <c r="Y301" t="s">
        <v>1683</v>
      </c>
      <c r="Z301" t="s">
        <v>2135</v>
      </c>
      <c r="AA301">
        <v>0.99031699441421195</v>
      </c>
      <c r="AB301" t="str">
        <f>HYPERLINK("Melting_Curves/meltCurve_P13591_NCAM1.pdf", "Melting_Curves/meltCurve_P13591_NCAM1.pdf")</f>
        <v>Melting_Curves/meltCurve_P13591_NCAM1.pdf</v>
      </c>
    </row>
    <row r="302" spans="1:28" x14ac:dyDescent="0.25">
      <c r="A302" t="s">
        <v>328</v>
      </c>
      <c r="B302">
        <v>1</v>
      </c>
      <c r="C302">
        <v>1.1589435496320699</v>
      </c>
      <c r="D302">
        <v>1.0133407091030699</v>
      </c>
      <c r="E302">
        <v>1.0932177224309201</v>
      </c>
      <c r="F302">
        <v>1.0522822003807999</v>
      </c>
      <c r="G302">
        <v>0.91383214120310796</v>
      </c>
      <c r="H302">
        <v>0.92561621983224396</v>
      </c>
      <c r="I302">
        <v>1.1785365100602101</v>
      </c>
      <c r="J302">
        <v>0.99710543920135897</v>
      </c>
      <c r="K302">
        <v>0.90710389543559899</v>
      </c>
      <c r="L302">
        <v>7410.4882848147599</v>
      </c>
      <c r="M302">
        <v>104.030965795461</v>
      </c>
      <c r="Q302">
        <v>0.32665814164812101</v>
      </c>
      <c r="R302">
        <v>3.3974033737696301E-2</v>
      </c>
      <c r="S302" t="s">
        <v>784</v>
      </c>
      <c r="T302" t="s">
        <v>940</v>
      </c>
      <c r="U302" t="s">
        <v>940</v>
      </c>
      <c r="V302" t="s">
        <v>940</v>
      </c>
      <c r="W302" t="s">
        <v>1242</v>
      </c>
      <c r="X302">
        <v>8</v>
      </c>
      <c r="Y302" t="s">
        <v>1683</v>
      </c>
      <c r="Z302" t="s">
        <v>2136</v>
      </c>
      <c r="AA302">
        <v>0.99784042389358707</v>
      </c>
      <c r="AB302" t="str">
        <f>HYPERLINK("Melting_Curves/meltCurve_P13591_4_NCAM1.pdf", "Melting_Curves/meltCurve_P13591_4_NCAM1.pdf")</f>
        <v>Melting_Curves/meltCurve_P13591_4_NCAM1.pdf</v>
      </c>
    </row>
    <row r="303" spans="1:28" x14ac:dyDescent="0.25">
      <c r="A303" t="s">
        <v>329</v>
      </c>
      <c r="B303">
        <v>1</v>
      </c>
      <c r="C303">
        <v>1.05898317351185</v>
      </c>
      <c r="D303">
        <v>1.46584946625656</v>
      </c>
      <c r="E303">
        <v>1.2873846571376899</v>
      </c>
      <c r="F303">
        <v>1.0364800072372</v>
      </c>
      <c r="G303">
        <v>1.0893341776732399</v>
      </c>
      <c r="H303">
        <v>1.63121946806586</v>
      </c>
      <c r="I303">
        <v>1.16127646100959</v>
      </c>
      <c r="J303">
        <v>1.28089379410168</v>
      </c>
      <c r="K303">
        <v>0.87662836982087899</v>
      </c>
      <c r="L303">
        <v>10770.3231030513</v>
      </c>
      <c r="M303">
        <v>250</v>
      </c>
      <c r="O303">
        <v>43.078535666735299</v>
      </c>
      <c r="P303">
        <v>0.33170999884712798</v>
      </c>
      <c r="Q303">
        <v>1.22863329508347</v>
      </c>
      <c r="R303">
        <v>0.13739165021055899</v>
      </c>
      <c r="S303" t="s">
        <v>785</v>
      </c>
      <c r="T303" t="s">
        <v>940</v>
      </c>
      <c r="U303" t="s">
        <v>940</v>
      </c>
      <c r="V303" t="s">
        <v>940</v>
      </c>
      <c r="W303" t="s">
        <v>1243</v>
      </c>
      <c r="X303">
        <v>1</v>
      </c>
      <c r="Y303" t="s">
        <v>1684</v>
      </c>
      <c r="Z303" t="s">
        <v>2137</v>
      </c>
      <c r="AA303">
        <v>1.2051331408909871</v>
      </c>
      <c r="AB303" t="str">
        <f>HYPERLINK("Melting_Curves/meltCurve_P14209_3_CD99.pdf", "Melting_Curves/meltCurve_P14209_3_CD99.pdf")</f>
        <v>Melting_Curves/meltCurve_P14209_3_CD99.pdf</v>
      </c>
    </row>
    <row r="304" spans="1:28" x14ac:dyDescent="0.25">
      <c r="A304" t="s">
        <v>330</v>
      </c>
      <c r="B304">
        <v>1</v>
      </c>
      <c r="C304">
        <v>1.0301581680831</v>
      </c>
      <c r="D304">
        <v>0.78576487252124605</v>
      </c>
      <c r="E304">
        <v>1.1113668555240801</v>
      </c>
      <c r="F304">
        <v>0.89919735599622297</v>
      </c>
      <c r="G304">
        <v>0.92652266288951801</v>
      </c>
      <c r="H304">
        <v>0.84684844192634601</v>
      </c>
      <c r="I304">
        <v>0.93519830028328599</v>
      </c>
      <c r="J304">
        <v>0.83510387157695898</v>
      </c>
      <c r="K304">
        <v>0.74344900849858397</v>
      </c>
      <c r="L304">
        <v>366.16497116435801</v>
      </c>
      <c r="M304">
        <v>3.93648988723811</v>
      </c>
      <c r="Q304">
        <v>0</v>
      </c>
      <c r="R304">
        <v>0.37039461556449998</v>
      </c>
      <c r="S304" t="s">
        <v>786</v>
      </c>
      <c r="T304" t="s">
        <v>940</v>
      </c>
      <c r="U304" t="s">
        <v>940</v>
      </c>
      <c r="V304" t="s">
        <v>940</v>
      </c>
      <c r="W304" t="s">
        <v>1244</v>
      </c>
      <c r="X304">
        <v>1</v>
      </c>
      <c r="Y304" t="s">
        <v>1685</v>
      </c>
      <c r="Z304" t="s">
        <v>2138</v>
      </c>
      <c r="AA304">
        <v>0.92126443593910978</v>
      </c>
      <c r="AB304" t="str">
        <f>HYPERLINK("Melting_Curves/meltCurve_P14543_2_NID1.pdf", "Melting_Curves/meltCurve_P14543_2_NID1.pdf")</f>
        <v>Melting_Curves/meltCurve_P14543_2_NID1.pdf</v>
      </c>
    </row>
    <row r="305" spans="1:28" x14ac:dyDescent="0.25">
      <c r="A305" t="s">
        <v>331</v>
      </c>
      <c r="B305">
        <v>1</v>
      </c>
      <c r="C305">
        <v>1.12086120722799</v>
      </c>
      <c r="D305">
        <v>1.0067666282199199</v>
      </c>
      <c r="E305">
        <v>1.30881968473664</v>
      </c>
      <c r="F305">
        <v>1.09254901960784</v>
      </c>
      <c r="G305">
        <v>0.959384851980008</v>
      </c>
      <c r="H305">
        <v>0.98279123414071501</v>
      </c>
      <c r="I305">
        <v>1.0859054209919301</v>
      </c>
      <c r="J305">
        <v>1.03797001153403</v>
      </c>
      <c r="K305">
        <v>0.91084967320261401</v>
      </c>
      <c r="L305">
        <v>15000</v>
      </c>
      <c r="M305">
        <v>211.961622047161</v>
      </c>
      <c r="Q305">
        <v>0</v>
      </c>
      <c r="R305">
        <v>-0.157962569378824</v>
      </c>
      <c r="S305" t="s">
        <v>787</v>
      </c>
      <c r="T305" t="s">
        <v>940</v>
      </c>
      <c r="U305" t="s">
        <v>940</v>
      </c>
      <c r="V305" t="s">
        <v>940</v>
      </c>
      <c r="W305" t="s">
        <v>1245</v>
      </c>
      <c r="X305">
        <v>13</v>
      </c>
      <c r="Y305" t="s">
        <v>1686</v>
      </c>
      <c r="Z305" t="s">
        <v>2139</v>
      </c>
      <c r="AA305">
        <v>0.99899283933942429</v>
      </c>
      <c r="AB305" t="str">
        <f>HYPERLINK("Melting_Curves/meltCurve_P14618_2_PKM.pdf", "Melting_Curves/meltCurve_P14618_2_PKM.pdf")</f>
        <v>Melting_Curves/meltCurve_P14618_2_PKM.pdf</v>
      </c>
    </row>
    <row r="306" spans="1:28" x14ac:dyDescent="0.25">
      <c r="A306" t="s">
        <v>332</v>
      </c>
      <c r="B306">
        <v>1</v>
      </c>
      <c r="C306">
        <v>1.0400159664704101</v>
      </c>
      <c r="D306">
        <v>0.95072847021255402</v>
      </c>
      <c r="E306">
        <v>1.0693543558527101</v>
      </c>
      <c r="F306">
        <v>0.97056182017762704</v>
      </c>
      <c r="G306">
        <v>0.77794132322123499</v>
      </c>
      <c r="H306">
        <v>0.96796726873565497</v>
      </c>
      <c r="I306">
        <v>0.91647540165652097</v>
      </c>
      <c r="J306">
        <v>0.80800319329408199</v>
      </c>
      <c r="K306">
        <v>0.77928849416225898</v>
      </c>
      <c r="L306">
        <v>426.234073607428</v>
      </c>
      <c r="M306">
        <v>4.7797655727908204</v>
      </c>
      <c r="Q306">
        <v>0</v>
      </c>
      <c r="R306">
        <v>0.555232397885567</v>
      </c>
      <c r="S306" t="s">
        <v>788</v>
      </c>
      <c r="T306" t="s">
        <v>940</v>
      </c>
      <c r="U306" t="s">
        <v>940</v>
      </c>
      <c r="V306" t="s">
        <v>940</v>
      </c>
      <c r="W306" t="s">
        <v>1246</v>
      </c>
      <c r="X306">
        <v>1</v>
      </c>
      <c r="Y306" t="s">
        <v>1687</v>
      </c>
      <c r="Z306" t="s">
        <v>2140</v>
      </c>
      <c r="AA306">
        <v>0.93055949539040606</v>
      </c>
      <c r="AB306" t="str">
        <f>HYPERLINK("Melting_Curves/meltCurve_P15151_3_PVR.pdf", "Melting_Curves/meltCurve_P15151_3_PVR.pdf")</f>
        <v>Melting_Curves/meltCurve_P15151_3_PVR.pdf</v>
      </c>
    </row>
    <row r="307" spans="1:28" x14ac:dyDescent="0.25">
      <c r="A307" t="s">
        <v>333</v>
      </c>
      <c r="B307">
        <v>1</v>
      </c>
      <c r="C307">
        <v>0.83579820317899101</v>
      </c>
      <c r="D307">
        <v>1.0644644091223201</v>
      </c>
      <c r="E307">
        <v>0.89489979267449904</v>
      </c>
      <c r="F307">
        <v>0.62429854872149304</v>
      </c>
      <c r="G307">
        <v>1.0584934346924699</v>
      </c>
      <c r="H307">
        <v>1.0189080856945401</v>
      </c>
      <c r="I307">
        <v>1.0666758811333801</v>
      </c>
      <c r="J307">
        <v>0.97365583966827896</v>
      </c>
      <c r="K307">
        <v>0.87162404975812002</v>
      </c>
      <c r="L307">
        <v>10225.766395087199</v>
      </c>
      <c r="M307">
        <v>250</v>
      </c>
      <c r="O307">
        <v>40.900426822631701</v>
      </c>
      <c r="P307">
        <v>-0.10037594589370299</v>
      </c>
      <c r="Q307">
        <v>0.93431326122346703</v>
      </c>
      <c r="R307">
        <v>2.23469589158596E-2</v>
      </c>
      <c r="S307" t="s">
        <v>789</v>
      </c>
      <c r="T307" t="s">
        <v>940</v>
      </c>
      <c r="U307" t="s">
        <v>940</v>
      </c>
      <c r="V307" t="s">
        <v>940</v>
      </c>
      <c r="W307" t="s">
        <v>1247</v>
      </c>
      <c r="X307">
        <v>5</v>
      </c>
      <c r="Y307" t="s">
        <v>1688</v>
      </c>
      <c r="Z307" t="s">
        <v>2141</v>
      </c>
      <c r="AA307">
        <v>0.9362964915618377</v>
      </c>
      <c r="AB307" t="str">
        <f>HYPERLINK("Melting_Curves/meltCurve_P15924_2_DSP.pdf", "Melting_Curves/meltCurve_P15924_2_DSP.pdf")</f>
        <v>Melting_Curves/meltCurve_P15924_2_DSP.pdf</v>
      </c>
    </row>
    <row r="308" spans="1:28" x14ac:dyDescent="0.25">
      <c r="A308" t="s">
        <v>334</v>
      </c>
      <c r="B308">
        <v>1</v>
      </c>
      <c r="C308">
        <v>1.1839467889083599</v>
      </c>
      <c r="D308">
        <v>1.1397240573457399</v>
      </c>
      <c r="E308">
        <v>1.09842254280706</v>
      </c>
      <c r="F308">
        <v>0.97876499932587302</v>
      </c>
      <c r="G308">
        <v>0.88780279537998297</v>
      </c>
      <c r="H308">
        <v>1.1188935328749301</v>
      </c>
      <c r="I308">
        <v>0.93876679699788801</v>
      </c>
      <c r="J308">
        <v>1.06419936182643</v>
      </c>
      <c r="K308">
        <v>0.76043773313558904</v>
      </c>
      <c r="L308">
        <v>15000</v>
      </c>
      <c r="M308">
        <v>213.13059192546299</v>
      </c>
      <c r="Q308">
        <v>0</v>
      </c>
      <c r="R308">
        <v>0.35700590020151401</v>
      </c>
      <c r="S308" t="s">
        <v>790</v>
      </c>
      <c r="T308" t="s">
        <v>940</v>
      </c>
      <c r="U308" t="s">
        <v>940</v>
      </c>
      <c r="V308" t="s">
        <v>940</v>
      </c>
      <c r="W308" t="s">
        <v>1248</v>
      </c>
      <c r="X308">
        <v>1</v>
      </c>
      <c r="Y308" t="s">
        <v>1689</v>
      </c>
      <c r="Z308" t="s">
        <v>2142</v>
      </c>
      <c r="AA308">
        <v>0.99704743647398142</v>
      </c>
      <c r="AB308" t="str">
        <f>HYPERLINK("Melting_Curves/meltCurve_P16519_2_PCSK2.pdf", "Melting_Curves/meltCurve_P16519_2_PCSK2.pdf")</f>
        <v>Melting_Curves/meltCurve_P16519_2_PCSK2.pdf</v>
      </c>
    </row>
    <row r="309" spans="1:28" x14ac:dyDescent="0.25">
      <c r="A309" t="s">
        <v>335</v>
      </c>
      <c r="B309">
        <v>1</v>
      </c>
      <c r="C309">
        <v>1.06958425938031</v>
      </c>
      <c r="D309">
        <v>1.01268139626095</v>
      </c>
      <c r="E309">
        <v>1.1323702444763999</v>
      </c>
      <c r="F309">
        <v>0.98558635115701398</v>
      </c>
      <c r="G309">
        <v>0.87269577722578096</v>
      </c>
      <c r="H309">
        <v>0.95071251143940405</v>
      </c>
      <c r="I309">
        <v>0.98784154791475998</v>
      </c>
      <c r="J309">
        <v>0.98859328016734205</v>
      </c>
      <c r="K309">
        <v>0.91057654595371895</v>
      </c>
      <c r="L309">
        <v>13308.5462041804</v>
      </c>
      <c r="M309">
        <v>250</v>
      </c>
      <c r="O309">
        <v>53.230778194828197</v>
      </c>
      <c r="P309">
        <v>-6.8001151398052295E-2</v>
      </c>
      <c r="Q309">
        <v>0.94208393276885405</v>
      </c>
      <c r="R309">
        <v>0.33127101813365201</v>
      </c>
      <c r="S309" t="s">
        <v>791</v>
      </c>
      <c r="T309" t="s">
        <v>940</v>
      </c>
      <c r="U309" t="s">
        <v>940</v>
      </c>
      <c r="V309" t="s">
        <v>940</v>
      </c>
      <c r="W309" t="s">
        <v>1249</v>
      </c>
      <c r="X309">
        <v>5</v>
      </c>
      <c r="Y309" t="s">
        <v>1690</v>
      </c>
      <c r="Z309" t="s">
        <v>2143</v>
      </c>
      <c r="AA309">
        <v>0.96763840817352909</v>
      </c>
      <c r="AB309" t="str">
        <f>HYPERLINK("Melting_Curves/meltCurve_P16870_2_CPE.pdf", "Melting_Curves/meltCurve_P16870_2_CPE.pdf")</f>
        <v>Melting_Curves/meltCurve_P16870_2_CPE.pdf</v>
      </c>
    </row>
    <row r="310" spans="1:28" x14ac:dyDescent="0.25">
      <c r="A310" t="s">
        <v>336</v>
      </c>
      <c r="B310">
        <v>1</v>
      </c>
      <c r="C310">
        <v>1.1555477911471199</v>
      </c>
      <c r="D310">
        <v>0.88714432336820004</v>
      </c>
      <c r="E310">
        <v>1.43576529163846</v>
      </c>
      <c r="F310">
        <v>0.83617583473456603</v>
      </c>
      <c r="G310">
        <v>0.69855654794400901</v>
      </c>
      <c r="H310">
        <v>0.80250256589435098</v>
      </c>
      <c r="I310">
        <v>0.79780752516760201</v>
      </c>
      <c r="J310">
        <v>0.79051383399209496</v>
      </c>
      <c r="K310">
        <v>0.68923197868669905</v>
      </c>
      <c r="L310">
        <v>13212.3122542131</v>
      </c>
      <c r="M310">
        <v>250</v>
      </c>
      <c r="O310">
        <v>52.845879947239403</v>
      </c>
      <c r="P310">
        <v>-0.28890342949353898</v>
      </c>
      <c r="Q310">
        <v>0.75572236461290099</v>
      </c>
      <c r="R310">
        <v>0.50341178497950601</v>
      </c>
      <c r="S310" t="s">
        <v>792</v>
      </c>
      <c r="T310" t="s">
        <v>940</v>
      </c>
      <c r="U310" t="s">
        <v>940</v>
      </c>
      <c r="V310" t="s">
        <v>940</v>
      </c>
      <c r="W310" t="s">
        <v>1250</v>
      </c>
      <c r="X310">
        <v>4</v>
      </c>
      <c r="Y310" t="s">
        <v>1691</v>
      </c>
      <c r="Z310" t="s">
        <v>2144</v>
      </c>
      <c r="AA310">
        <v>0.86037116014608406</v>
      </c>
      <c r="AB310" t="str">
        <f>HYPERLINK("Melting_Curves/meltCurve_P17900_GM2A.pdf", "Melting_Curves/meltCurve_P17900_GM2A.pdf")</f>
        <v>Melting_Curves/meltCurve_P17900_GM2A.pdf</v>
      </c>
    </row>
    <row r="311" spans="1:28" x14ac:dyDescent="0.25">
      <c r="A311" t="s">
        <v>337</v>
      </c>
      <c r="B311">
        <v>1</v>
      </c>
      <c r="C311">
        <v>1.03340702530091</v>
      </c>
      <c r="D311">
        <v>1.1323343977728699</v>
      </c>
      <c r="E311">
        <v>1.25656267911242</v>
      </c>
      <c r="F311">
        <v>1.06516007532957</v>
      </c>
      <c r="G311">
        <v>0.96449684762138699</v>
      </c>
      <c r="H311">
        <v>0.97026119708507297</v>
      </c>
      <c r="I311">
        <v>0.88561369032997606</v>
      </c>
      <c r="J311">
        <v>1.00727094080079</v>
      </c>
      <c r="K311">
        <v>0.88435273888479504</v>
      </c>
      <c r="L311">
        <v>2162.3449509266502</v>
      </c>
      <c r="M311">
        <v>36.354299689856802</v>
      </c>
      <c r="O311">
        <v>59.300642276044101</v>
      </c>
      <c r="P311">
        <v>-1.0976139615254401E-2</v>
      </c>
      <c r="Q311">
        <v>0.92838369484828598</v>
      </c>
      <c r="R311">
        <v>0.11680145608992901</v>
      </c>
      <c r="S311" t="s">
        <v>793</v>
      </c>
      <c r="T311" t="s">
        <v>940</v>
      </c>
      <c r="U311" t="s">
        <v>940</v>
      </c>
      <c r="V311" t="s">
        <v>940</v>
      </c>
      <c r="W311" t="s">
        <v>1251</v>
      </c>
      <c r="X311">
        <v>3</v>
      </c>
      <c r="Y311" t="s">
        <v>1692</v>
      </c>
      <c r="Z311" t="s">
        <v>2145</v>
      </c>
      <c r="AA311">
        <v>0.97521868041112636</v>
      </c>
      <c r="AB311" t="str">
        <f>HYPERLINK("Melting_Curves/meltCurve_P18065_IGFBP2.pdf", "Melting_Curves/meltCurve_P18065_IGFBP2.pdf")</f>
        <v>Melting_Curves/meltCurve_P18065_IGFBP2.pdf</v>
      </c>
    </row>
    <row r="312" spans="1:28" x14ac:dyDescent="0.25">
      <c r="A312" t="s">
        <v>338</v>
      </c>
      <c r="B312">
        <v>1</v>
      </c>
      <c r="C312">
        <v>1.2319219305050799</v>
      </c>
      <c r="D312">
        <v>0.92703442080764398</v>
      </c>
      <c r="E312">
        <v>1.3607039320566701</v>
      </c>
      <c r="F312">
        <v>0.87183046833530697</v>
      </c>
      <c r="G312">
        <v>0.76093258748111503</v>
      </c>
      <c r="H312">
        <v>0.76432158752194701</v>
      </c>
      <c r="I312">
        <v>0.83385733534767903</v>
      </c>
      <c r="J312">
        <v>0.747172430688824</v>
      </c>
      <c r="K312">
        <v>0.74676411743089299</v>
      </c>
      <c r="L312">
        <v>13237.489992983399</v>
      </c>
      <c r="M312">
        <v>250</v>
      </c>
      <c r="O312">
        <v>52.946574243146998</v>
      </c>
      <c r="P312">
        <v>-0.27078055080189201</v>
      </c>
      <c r="Q312">
        <v>0.77060957144667197</v>
      </c>
      <c r="R312">
        <v>0.53356047910080295</v>
      </c>
      <c r="S312" t="s">
        <v>794</v>
      </c>
      <c r="T312" t="s">
        <v>940</v>
      </c>
      <c r="U312" t="s">
        <v>940</v>
      </c>
      <c r="V312" t="s">
        <v>940</v>
      </c>
      <c r="W312" t="s">
        <v>1252</v>
      </c>
      <c r="X312">
        <v>1</v>
      </c>
      <c r="Y312" t="s">
        <v>1693</v>
      </c>
      <c r="Z312" t="s">
        <v>2146</v>
      </c>
      <c r="AA312">
        <v>0.86965078345356583</v>
      </c>
      <c r="AB312" t="str">
        <f>HYPERLINK("Melting_Curves/meltCurve_P18428_LBP.pdf", "Melting_Curves/meltCurve_P18428_LBP.pdf")</f>
        <v>Melting_Curves/meltCurve_P18428_LBP.pdf</v>
      </c>
    </row>
    <row r="313" spans="1:28" x14ac:dyDescent="0.25">
      <c r="A313" t="s">
        <v>339</v>
      </c>
      <c r="B313">
        <v>1</v>
      </c>
      <c r="C313">
        <v>1.0507350476464099</v>
      </c>
      <c r="D313">
        <v>0.97816405688837804</v>
      </c>
      <c r="E313">
        <v>1.19051381506489</v>
      </c>
      <c r="F313">
        <v>0.99923382655748705</v>
      </c>
      <c r="G313">
        <v>0.91071685102715105</v>
      </c>
      <c r="H313">
        <v>0.946703059905186</v>
      </c>
      <c r="I313">
        <v>0.92896135612699304</v>
      </c>
      <c r="J313">
        <v>0.925657233156156</v>
      </c>
      <c r="K313">
        <v>0.81592683043624004</v>
      </c>
      <c r="L313">
        <v>763.51772889549102</v>
      </c>
      <c r="M313">
        <v>9.3113803010879899</v>
      </c>
      <c r="Q313">
        <v>0</v>
      </c>
      <c r="R313">
        <v>0.46238856112635501</v>
      </c>
      <c r="S313" t="s">
        <v>795</v>
      </c>
      <c r="T313" t="s">
        <v>940</v>
      </c>
      <c r="U313" t="s">
        <v>940</v>
      </c>
      <c r="V313" t="s">
        <v>940</v>
      </c>
      <c r="W313" t="s">
        <v>1253</v>
      </c>
      <c r="X313">
        <v>6</v>
      </c>
      <c r="Y313" t="s">
        <v>1694</v>
      </c>
      <c r="Z313" t="s">
        <v>2147</v>
      </c>
      <c r="AA313">
        <v>0.96651807512395815</v>
      </c>
      <c r="AB313" t="str">
        <f>HYPERLINK("Melting_Curves/meltCurve_P19021_4_PAM.pdf", "Melting_Curves/meltCurve_P19021_4_PAM.pdf")</f>
        <v>Melting_Curves/meltCurve_P19021_4_PAM.pdf</v>
      </c>
    </row>
    <row r="314" spans="1:28" x14ac:dyDescent="0.25">
      <c r="A314" t="s">
        <v>340</v>
      </c>
      <c r="B314">
        <v>1</v>
      </c>
      <c r="C314">
        <v>1.0497845017151901</v>
      </c>
      <c r="D314">
        <v>0.98276013721523403</v>
      </c>
      <c r="E314">
        <v>1.1691734834491501</v>
      </c>
      <c r="F314">
        <v>1.06259712082564</v>
      </c>
      <c r="G314">
        <v>0.89236813557334305</v>
      </c>
      <c r="H314">
        <v>1.0176503357082101</v>
      </c>
      <c r="I314">
        <v>0.928870906265576</v>
      </c>
      <c r="J314">
        <v>0.95836631776468195</v>
      </c>
      <c r="K314">
        <v>0.84997214648019503</v>
      </c>
      <c r="L314">
        <v>1100.2579817754199</v>
      </c>
      <c r="M314">
        <v>13.901861906517601</v>
      </c>
      <c r="Q314">
        <v>0</v>
      </c>
      <c r="R314">
        <v>0.34342391074146</v>
      </c>
      <c r="S314" t="s">
        <v>796</v>
      </c>
      <c r="T314" t="s">
        <v>940</v>
      </c>
      <c r="U314" t="s">
        <v>940</v>
      </c>
      <c r="V314" t="s">
        <v>940</v>
      </c>
      <c r="W314" t="s">
        <v>1254</v>
      </c>
      <c r="X314">
        <v>2</v>
      </c>
      <c r="Y314" t="s">
        <v>1695</v>
      </c>
      <c r="Z314" t="s">
        <v>2148</v>
      </c>
      <c r="AA314">
        <v>0.98012137956636658</v>
      </c>
      <c r="AB314" t="str">
        <f>HYPERLINK("Melting_Curves/meltCurve_P19022_CDH2.pdf", "Melting_Curves/meltCurve_P19022_CDH2.pdf")</f>
        <v>Melting_Curves/meltCurve_P19022_CDH2.pdf</v>
      </c>
    </row>
    <row r="315" spans="1:28" x14ac:dyDescent="0.25">
      <c r="A315" t="s">
        <v>341</v>
      </c>
      <c r="B315">
        <v>1</v>
      </c>
      <c r="C315">
        <v>1.06788152877538</v>
      </c>
      <c r="D315">
        <v>0.80819366852886398</v>
      </c>
      <c r="E315">
        <v>1.4443557683781101</v>
      </c>
      <c r="F315">
        <v>0.83798882681564202</v>
      </c>
      <c r="G315">
        <v>0.87802607076350103</v>
      </c>
      <c r="H315">
        <v>0.67043539948567898</v>
      </c>
      <c r="I315">
        <v>0.83874257337944502</v>
      </c>
      <c r="J315">
        <v>0.83164848807306901</v>
      </c>
      <c r="K315">
        <v>0.80096656912299402</v>
      </c>
      <c r="L315">
        <v>13167.300845190501</v>
      </c>
      <c r="M315">
        <v>250</v>
      </c>
      <c r="O315">
        <v>52.665824702074303</v>
      </c>
      <c r="P315">
        <v>-0.23264241650933001</v>
      </c>
      <c r="Q315">
        <v>0.80396309401796195</v>
      </c>
      <c r="R315">
        <v>0.36352336621012699</v>
      </c>
      <c r="S315" t="s">
        <v>797</v>
      </c>
      <c r="T315" t="s">
        <v>940</v>
      </c>
      <c r="U315" t="s">
        <v>940</v>
      </c>
      <c r="V315" t="s">
        <v>940</v>
      </c>
      <c r="W315" t="s">
        <v>1255</v>
      </c>
      <c r="X315">
        <v>1</v>
      </c>
      <c r="Y315" t="s">
        <v>1696</v>
      </c>
      <c r="Z315" t="s">
        <v>2149</v>
      </c>
      <c r="AA315">
        <v>0.88676892882195602</v>
      </c>
      <c r="AB315" t="str">
        <f>HYPERLINK("Melting_Curves/meltCurve_P19320_2_VCAM1.pdf", "Melting_Curves/meltCurve_P19320_2_VCAM1.pdf")</f>
        <v>Melting_Curves/meltCurve_P19320_2_VCAM1.pdf</v>
      </c>
    </row>
    <row r="316" spans="1:28" x14ac:dyDescent="0.25">
      <c r="A316" t="s">
        <v>342</v>
      </c>
      <c r="B316">
        <v>1</v>
      </c>
      <c r="C316">
        <v>0.96656887494030197</v>
      </c>
      <c r="D316">
        <v>1.0961997680289299</v>
      </c>
      <c r="E316">
        <v>1.00470764822269</v>
      </c>
      <c r="F316">
        <v>1.1219894930749801</v>
      </c>
      <c r="G316">
        <v>0.67363034727434001</v>
      </c>
      <c r="H316">
        <v>1.0185576857474199</v>
      </c>
      <c r="I316">
        <v>0.91157808555638897</v>
      </c>
      <c r="J316">
        <v>0.94412226240021802</v>
      </c>
      <c r="K316">
        <v>1.03377225898888</v>
      </c>
      <c r="S316" t="s">
        <v>798</v>
      </c>
      <c r="T316" t="s">
        <v>940</v>
      </c>
      <c r="U316" t="s">
        <v>941</v>
      </c>
      <c r="V316" t="s">
        <v>940</v>
      </c>
      <c r="W316" t="s">
        <v>1256</v>
      </c>
      <c r="X316">
        <v>7</v>
      </c>
      <c r="Y316" t="s">
        <v>1697</v>
      </c>
      <c r="Z316" t="s">
        <v>2150</v>
      </c>
      <c r="AB316" t="str">
        <f>HYPERLINK("Melting_Curves/meltCurve_P19652_ORM2.pdf", "Melting_Curves/meltCurve_P19652_ORM2.pdf")</f>
        <v>Melting_Curves/meltCurve_P19652_ORM2.pdf</v>
      </c>
    </row>
    <row r="317" spans="1:28" x14ac:dyDescent="0.25">
      <c r="A317" t="s">
        <v>343</v>
      </c>
      <c r="B317">
        <v>1</v>
      </c>
      <c r="C317">
        <v>1.078049071935</v>
      </c>
      <c r="D317">
        <v>0.96807536047160003</v>
      </c>
      <c r="E317">
        <v>1.15247351230781</v>
      </c>
      <c r="F317">
        <v>0.93061419580976701</v>
      </c>
      <c r="G317">
        <v>0.75143392017844302</v>
      </c>
      <c r="H317">
        <v>0.90675535728511103</v>
      </c>
      <c r="I317">
        <v>1.04588544571019</v>
      </c>
      <c r="J317">
        <v>1.0793834143232699</v>
      </c>
      <c r="K317">
        <v>1.01290528160599</v>
      </c>
      <c r="L317">
        <v>1580.1768066133</v>
      </c>
      <c r="M317">
        <v>23.736141784650801</v>
      </c>
      <c r="O317">
        <v>66.105456199221507</v>
      </c>
      <c r="P317">
        <v>4.4121597650235E-3</v>
      </c>
      <c r="Q317">
        <v>1.04915088805497</v>
      </c>
      <c r="R317">
        <v>1.8946976739348399E-2</v>
      </c>
      <c r="S317" t="s">
        <v>799</v>
      </c>
      <c r="T317" t="s">
        <v>940</v>
      </c>
      <c r="U317" t="s">
        <v>940</v>
      </c>
      <c r="V317" t="s">
        <v>940</v>
      </c>
      <c r="W317" t="s">
        <v>1257</v>
      </c>
      <c r="X317">
        <v>5</v>
      </c>
      <c r="Y317" t="s">
        <v>1698</v>
      </c>
      <c r="Z317" t="s">
        <v>2151</v>
      </c>
      <c r="AA317">
        <v>1.006497947560403</v>
      </c>
      <c r="AB317" t="str">
        <f>HYPERLINK("Melting_Curves/meltCurve_P20774_OGN.pdf", "Melting_Curves/meltCurve_P20774_OGN.pdf")</f>
        <v>Melting_Curves/meltCurve_P20774_OGN.pdf</v>
      </c>
    </row>
    <row r="318" spans="1:28" x14ac:dyDescent="0.25">
      <c r="A318" t="s">
        <v>344</v>
      </c>
      <c r="B318">
        <v>1</v>
      </c>
      <c r="C318">
        <v>1.0341080808807701</v>
      </c>
      <c r="D318">
        <v>1.03194934158451</v>
      </c>
      <c r="E318">
        <v>1.16766208534216</v>
      </c>
      <c r="F318">
        <v>1.0152550910268401</v>
      </c>
      <c r="G318">
        <v>0.911131898971001</v>
      </c>
      <c r="H318">
        <v>0.95934374325394001</v>
      </c>
      <c r="I318">
        <v>0.87997409512844504</v>
      </c>
      <c r="J318">
        <v>0.85809887025976805</v>
      </c>
      <c r="K318">
        <v>0.79477585090307301</v>
      </c>
      <c r="L318">
        <v>1021.87575718578</v>
      </c>
      <c r="M318">
        <v>15.5272144604979</v>
      </c>
      <c r="O318">
        <v>64.749299744413406</v>
      </c>
      <c r="P318">
        <v>-1.65548182760589E-2</v>
      </c>
      <c r="Q318">
        <v>0.72388654222970605</v>
      </c>
      <c r="R318">
        <v>0.64912273770037399</v>
      </c>
      <c r="S318" t="s">
        <v>800</v>
      </c>
      <c r="T318" t="s">
        <v>940</v>
      </c>
      <c r="U318" t="s">
        <v>940</v>
      </c>
      <c r="V318" t="s">
        <v>940</v>
      </c>
      <c r="W318" t="s">
        <v>1258</v>
      </c>
      <c r="X318">
        <v>2</v>
      </c>
      <c r="Y318" t="s">
        <v>1699</v>
      </c>
      <c r="Z318" t="s">
        <v>2152</v>
      </c>
      <c r="AA318">
        <v>0.95271484180520472</v>
      </c>
      <c r="AB318" t="str">
        <f>HYPERLINK("Melting_Curves/meltCurve_P21802_14_FGFR2.pdf", "Melting_Curves/meltCurve_P21802_14_FGFR2.pdf")</f>
        <v>Melting_Curves/meltCurve_P21802_14_FGFR2.pdf</v>
      </c>
    </row>
    <row r="319" spans="1:28" x14ac:dyDescent="0.25">
      <c r="A319" t="s">
        <v>345</v>
      </c>
      <c r="B319">
        <v>1</v>
      </c>
      <c r="C319">
        <v>1.1635382449554199</v>
      </c>
      <c r="D319">
        <v>0.98836227123416198</v>
      </c>
      <c r="E319">
        <v>1.2672454246832501</v>
      </c>
      <c r="F319">
        <v>1.05964335992492</v>
      </c>
      <c r="G319">
        <v>0.98521820741435995</v>
      </c>
      <c r="H319">
        <v>0.99399343031440601</v>
      </c>
      <c r="I319">
        <v>1.0145471609573</v>
      </c>
      <c r="J319">
        <v>1.02125762552792</v>
      </c>
      <c r="K319">
        <v>0.94824026278742402</v>
      </c>
      <c r="L319">
        <v>15000</v>
      </c>
      <c r="M319">
        <v>211.377686148176</v>
      </c>
      <c r="Q319">
        <v>0</v>
      </c>
      <c r="R319">
        <v>-0.19626007064085399</v>
      </c>
      <c r="S319" t="s">
        <v>801</v>
      </c>
      <c r="T319" t="s">
        <v>940</v>
      </c>
      <c r="U319" t="s">
        <v>940</v>
      </c>
      <c r="V319" t="s">
        <v>940</v>
      </c>
      <c r="W319" t="s">
        <v>1259</v>
      </c>
      <c r="X319">
        <v>2</v>
      </c>
      <c r="Y319" t="s">
        <v>1700</v>
      </c>
      <c r="Z319" t="s">
        <v>2153</v>
      </c>
      <c r="AA319">
        <v>0.99942670034273462</v>
      </c>
      <c r="AB319" t="str">
        <f>HYPERLINK("Melting_Curves/meltCurve_P22352_GPX3.pdf", "Melting_Curves/meltCurve_P22352_GPX3.pdf")</f>
        <v>Melting_Curves/meltCurve_P22352_GPX3.pdf</v>
      </c>
    </row>
    <row r="320" spans="1:28" x14ac:dyDescent="0.25">
      <c r="A320" t="s">
        <v>346</v>
      </c>
      <c r="B320">
        <v>1</v>
      </c>
      <c r="C320">
        <v>1.22149545716615</v>
      </c>
      <c r="D320">
        <v>0.824449790254279</v>
      </c>
      <c r="E320">
        <v>1.21101811169208</v>
      </c>
      <c r="F320">
        <v>0.78271933835662699</v>
      </c>
      <c r="G320">
        <v>0.78047277281854499</v>
      </c>
      <c r="H320">
        <v>0.66019205153184002</v>
      </c>
      <c r="I320">
        <v>0.85198512892900502</v>
      </c>
      <c r="J320">
        <v>0.65921787709497204</v>
      </c>
      <c r="K320">
        <v>0.82874411022087902</v>
      </c>
      <c r="L320">
        <v>13138.6958186054</v>
      </c>
      <c r="M320">
        <v>250</v>
      </c>
      <c r="O320">
        <v>52.551418199903303</v>
      </c>
      <c r="P320">
        <v>-0.29004765083350698</v>
      </c>
      <c r="Q320">
        <v>0.75612134503488104</v>
      </c>
      <c r="R320">
        <v>0.56515504637161096</v>
      </c>
      <c r="S320" t="s">
        <v>802</v>
      </c>
      <c r="T320" t="s">
        <v>940</v>
      </c>
      <c r="U320" t="s">
        <v>940</v>
      </c>
      <c r="V320" t="s">
        <v>940</v>
      </c>
      <c r="W320" t="s">
        <v>1260</v>
      </c>
      <c r="X320">
        <v>1</v>
      </c>
      <c r="Y320" t="s">
        <v>1701</v>
      </c>
      <c r="Z320" t="s">
        <v>2154</v>
      </c>
      <c r="AA320">
        <v>0.85820529393075395</v>
      </c>
      <c r="AB320" t="str">
        <f>HYPERLINK("Melting_Curves/meltCurve_P22792_CPN2.pdf", "Melting_Curves/meltCurve_P22792_CPN2.pdf")</f>
        <v>Melting_Curves/meltCurve_P22792_CPN2.pdf</v>
      </c>
    </row>
    <row r="321" spans="1:28" x14ac:dyDescent="0.25">
      <c r="A321" t="s">
        <v>347</v>
      </c>
      <c r="B321">
        <v>1</v>
      </c>
      <c r="C321">
        <v>1.05637219922934</v>
      </c>
      <c r="D321">
        <v>0.97345511631225901</v>
      </c>
      <c r="E321">
        <v>1.14899386327958</v>
      </c>
      <c r="F321">
        <v>0.98708434422720104</v>
      </c>
      <c r="G321">
        <v>0.81611245896960205</v>
      </c>
      <c r="H321">
        <v>0.93342371913800504</v>
      </c>
      <c r="I321">
        <v>0.92243470814899398</v>
      </c>
      <c r="J321">
        <v>1.0473811902383301</v>
      </c>
      <c r="K321">
        <v>0.74996432139289304</v>
      </c>
      <c r="L321">
        <v>13354.7560574199</v>
      </c>
      <c r="M321">
        <v>250</v>
      </c>
      <c r="O321">
        <v>53.415605935699602</v>
      </c>
      <c r="P321">
        <v>-0.124187395143965</v>
      </c>
      <c r="Q321">
        <v>0.89386328108163504</v>
      </c>
      <c r="R321">
        <v>0.35407152912141399</v>
      </c>
      <c r="S321" t="s">
        <v>803</v>
      </c>
      <c r="T321" t="s">
        <v>940</v>
      </c>
      <c r="U321" t="s">
        <v>940</v>
      </c>
      <c r="V321" t="s">
        <v>940</v>
      </c>
      <c r="W321" t="s">
        <v>1261</v>
      </c>
      <c r="X321">
        <v>8</v>
      </c>
      <c r="Y321" t="s">
        <v>1410</v>
      </c>
      <c r="Z321" t="s">
        <v>2155</v>
      </c>
      <c r="AA321">
        <v>0.94134827144606537</v>
      </c>
      <c r="AB321" t="str">
        <f>HYPERLINK("Melting_Curves/meltCurve_P23142_3_FBLN1.pdf", "Melting_Curves/meltCurve_P23142_3_FBLN1.pdf")</f>
        <v>Melting_Curves/meltCurve_P23142_3_FBLN1.pdf</v>
      </c>
    </row>
    <row r="322" spans="1:28" x14ac:dyDescent="0.25">
      <c r="A322" t="s">
        <v>348</v>
      </c>
      <c r="B322">
        <v>1</v>
      </c>
      <c r="C322">
        <v>1.0829440811424</v>
      </c>
      <c r="D322">
        <v>0.98411851060990296</v>
      </c>
      <c r="E322">
        <v>1.18890964900574</v>
      </c>
      <c r="F322">
        <v>0.93213666088349101</v>
      </c>
      <c r="G322">
        <v>0.96209795809422105</v>
      </c>
      <c r="H322">
        <v>1.1048311757640501</v>
      </c>
      <c r="I322">
        <v>1.03650073401842</v>
      </c>
      <c r="J322">
        <v>1.00827438943013</v>
      </c>
      <c r="K322">
        <v>0.92526357934071801</v>
      </c>
      <c r="L322">
        <v>10219.788476460701</v>
      </c>
      <c r="M322">
        <v>250</v>
      </c>
      <c r="O322">
        <v>40.876537924711897</v>
      </c>
      <c r="P322">
        <v>3.8237784314376501E-2</v>
      </c>
      <c r="Q322">
        <v>1.02500845181332</v>
      </c>
      <c r="R322">
        <v>9.1119390412660595E-3</v>
      </c>
      <c r="S322" t="s">
        <v>804</v>
      </c>
      <c r="T322" t="s">
        <v>940</v>
      </c>
      <c r="U322" t="s">
        <v>940</v>
      </c>
      <c r="V322" t="s">
        <v>940</v>
      </c>
      <c r="W322" t="s">
        <v>1262</v>
      </c>
      <c r="X322">
        <v>3</v>
      </c>
      <c r="Y322" t="s">
        <v>1702</v>
      </c>
      <c r="Z322" t="s">
        <v>2156</v>
      </c>
      <c r="AA322">
        <v>1.0242732507642771</v>
      </c>
      <c r="AB322" t="str">
        <f>HYPERLINK("Melting_Curves/meltCurve_P23284_PPIB.pdf", "Melting_Curves/meltCurve_P23284_PPIB.pdf")</f>
        <v>Melting_Curves/meltCurve_P23284_PPIB.pdf</v>
      </c>
    </row>
    <row r="323" spans="1:28" x14ac:dyDescent="0.25">
      <c r="A323" t="s">
        <v>349</v>
      </c>
      <c r="B323">
        <v>1</v>
      </c>
      <c r="C323">
        <v>1.2063149090402201</v>
      </c>
      <c r="D323">
        <v>1.04168118770475</v>
      </c>
      <c r="E323">
        <v>1.4527775841639401</v>
      </c>
      <c r="F323">
        <v>1.0598034432285499</v>
      </c>
      <c r="G323">
        <v>0.88332055481982297</v>
      </c>
      <c r="H323">
        <v>0.91998327176413197</v>
      </c>
      <c r="I323">
        <v>0.91454659510699099</v>
      </c>
      <c r="J323">
        <v>0.94702725308426805</v>
      </c>
      <c r="K323">
        <v>0.82114727817662203</v>
      </c>
      <c r="L323">
        <v>13773.4991132055</v>
      </c>
      <c r="M323">
        <v>250</v>
      </c>
      <c r="O323">
        <v>55.090490327922502</v>
      </c>
      <c r="P323">
        <v>-0.11662471046072399</v>
      </c>
      <c r="Q323">
        <v>0.89720143661517304</v>
      </c>
      <c r="R323">
        <v>0.15133888584600499</v>
      </c>
      <c r="S323" t="s">
        <v>805</v>
      </c>
      <c r="T323" t="s">
        <v>940</v>
      </c>
      <c r="U323" t="s">
        <v>940</v>
      </c>
      <c r="V323" t="s">
        <v>940</v>
      </c>
      <c r="W323" t="s">
        <v>1263</v>
      </c>
      <c r="X323">
        <v>2</v>
      </c>
      <c r="Y323" t="s">
        <v>1703</v>
      </c>
      <c r="Z323" t="s">
        <v>2157</v>
      </c>
      <c r="AA323">
        <v>0.94893274781925707</v>
      </c>
      <c r="AB323" t="str">
        <f>HYPERLINK("Melting_Curves/meltCurve_P23470_2_PTPRG.pdf", "Melting_Curves/meltCurve_P23470_2_PTPRG.pdf")</f>
        <v>Melting_Curves/meltCurve_P23470_2_PTPRG.pdf</v>
      </c>
    </row>
    <row r="324" spans="1:28" x14ac:dyDescent="0.25">
      <c r="A324" t="s">
        <v>350</v>
      </c>
      <c r="B324">
        <v>1</v>
      </c>
      <c r="C324">
        <v>1.1003741400812601</v>
      </c>
      <c r="D324">
        <v>1.03839964597498</v>
      </c>
      <c r="E324">
        <v>1.2063603813815</v>
      </c>
      <c r="F324">
        <v>1.0398278151023901</v>
      </c>
      <c r="G324">
        <v>0.883010821901275</v>
      </c>
      <c r="H324">
        <v>0.95606871303858099</v>
      </c>
      <c r="I324">
        <v>0.940539888160277</v>
      </c>
      <c r="J324">
        <v>0.96769521663917601</v>
      </c>
      <c r="K324">
        <v>0.85780665406123002</v>
      </c>
      <c r="L324">
        <v>760.96251495917295</v>
      </c>
      <c r="M324">
        <v>8.9166842565349995</v>
      </c>
      <c r="Q324">
        <v>0</v>
      </c>
      <c r="R324">
        <v>0.26159430169331599</v>
      </c>
      <c r="S324" t="s">
        <v>806</v>
      </c>
      <c r="T324" t="s">
        <v>940</v>
      </c>
      <c r="U324" t="s">
        <v>940</v>
      </c>
      <c r="V324" t="s">
        <v>940</v>
      </c>
      <c r="W324" t="s">
        <v>1264</v>
      </c>
      <c r="X324">
        <v>4</v>
      </c>
      <c r="Y324" t="s">
        <v>1704</v>
      </c>
      <c r="Z324" t="s">
        <v>2158</v>
      </c>
      <c r="AA324">
        <v>0.97584596995468864</v>
      </c>
      <c r="AB324" t="str">
        <f>HYPERLINK("Melting_Curves/meltCurve_P23471_PTPRZ1.pdf", "Melting_Curves/meltCurve_P23471_PTPRZ1.pdf")</f>
        <v>Melting_Curves/meltCurve_P23471_PTPRZ1.pdf</v>
      </c>
    </row>
    <row r="325" spans="1:28" x14ac:dyDescent="0.25">
      <c r="A325" t="s">
        <v>351</v>
      </c>
      <c r="B325">
        <v>1</v>
      </c>
      <c r="C325">
        <v>1.0796258062158599</v>
      </c>
      <c r="D325">
        <v>0.87981217226069297</v>
      </c>
      <c r="E325">
        <v>1.1886316712649101</v>
      </c>
      <c r="F325">
        <v>0.91620836454660104</v>
      </c>
      <c r="G325">
        <v>0.85799638230618802</v>
      </c>
      <c r="H325">
        <v>0.79592918090296205</v>
      </c>
      <c r="I325">
        <v>0.82271473205313295</v>
      </c>
      <c r="J325">
        <v>0.81551588679176301</v>
      </c>
      <c r="K325">
        <v>0.78403464215892305</v>
      </c>
      <c r="L325">
        <v>13259.8843337858</v>
      </c>
      <c r="M325">
        <v>250</v>
      </c>
      <c r="O325">
        <v>53.036144289333002</v>
      </c>
      <c r="P325">
        <v>-0.21773105464539499</v>
      </c>
      <c r="Q325">
        <v>0.81523815407445099</v>
      </c>
      <c r="R325">
        <v>0.63531725516797299</v>
      </c>
      <c r="S325" t="s">
        <v>807</v>
      </c>
      <c r="T325" t="s">
        <v>940</v>
      </c>
      <c r="U325" t="s">
        <v>940</v>
      </c>
      <c r="V325" t="s">
        <v>940</v>
      </c>
      <c r="W325" t="s">
        <v>1265</v>
      </c>
      <c r="X325">
        <v>1</v>
      </c>
      <c r="Y325" t="s">
        <v>1705</v>
      </c>
      <c r="Z325" t="s">
        <v>2159</v>
      </c>
      <c r="AA325">
        <v>0.89556231863383118</v>
      </c>
      <c r="AB325" t="str">
        <f>HYPERLINK("Melting_Curves/meltCurve_P23515_OMG.pdf", "Melting_Curves/meltCurve_P23515_OMG.pdf")</f>
        <v>Melting_Curves/meltCurve_P23515_OMG.pdf</v>
      </c>
    </row>
    <row r="326" spans="1:28" x14ac:dyDescent="0.25">
      <c r="A326" t="s">
        <v>352</v>
      </c>
      <c r="B326">
        <v>1</v>
      </c>
      <c r="C326">
        <v>1.0362144255383201</v>
      </c>
      <c r="D326">
        <v>0.84287004969131196</v>
      </c>
      <c r="E326">
        <v>1.12468001806957</v>
      </c>
      <c r="F326">
        <v>0.92809817798524297</v>
      </c>
      <c r="G326">
        <v>0.83827736786628504</v>
      </c>
      <c r="H326">
        <v>0.79905134768860098</v>
      </c>
      <c r="I326">
        <v>0.88006324348742704</v>
      </c>
      <c r="J326">
        <v>0.79859960849269696</v>
      </c>
      <c r="K326">
        <v>0.68100436681222698</v>
      </c>
      <c r="L326">
        <v>406.87892156413801</v>
      </c>
      <c r="M326">
        <v>4.8942487855297898</v>
      </c>
      <c r="Q326">
        <v>0</v>
      </c>
      <c r="R326">
        <v>0.59932667578232601</v>
      </c>
      <c r="S326" t="s">
        <v>808</v>
      </c>
      <c r="T326" t="s">
        <v>940</v>
      </c>
      <c r="U326" t="s">
        <v>940</v>
      </c>
      <c r="V326" t="s">
        <v>940</v>
      </c>
      <c r="W326" t="s">
        <v>1266</v>
      </c>
      <c r="X326">
        <v>7</v>
      </c>
      <c r="Y326" t="s">
        <v>1706</v>
      </c>
      <c r="Z326" t="s">
        <v>2160</v>
      </c>
      <c r="AA326">
        <v>0.89961190712359262</v>
      </c>
      <c r="AB326" t="str">
        <f>HYPERLINK("Melting_Curves/meltCurve_P25311_AZGP1.pdf", "Melting_Curves/meltCurve_P25311_AZGP1.pdf")</f>
        <v>Melting_Curves/meltCurve_P25311_AZGP1.pdf</v>
      </c>
    </row>
    <row r="327" spans="1:28" x14ac:dyDescent="0.25">
      <c r="A327" t="s">
        <v>353</v>
      </c>
      <c r="B327">
        <v>1</v>
      </c>
      <c r="C327">
        <v>1.1555099880936599</v>
      </c>
      <c r="D327">
        <v>0.99358380738192897</v>
      </c>
      <c r="E327">
        <v>1.2581029236671499</v>
      </c>
      <c r="F327">
        <v>1.1065617145125</v>
      </c>
      <c r="G327">
        <v>1.01342770207699</v>
      </c>
      <c r="H327">
        <v>1.00754067998412</v>
      </c>
      <c r="I327">
        <v>1.0720994840587399</v>
      </c>
      <c r="J327">
        <v>0.96818362217224496</v>
      </c>
      <c r="K327">
        <v>0.973739912686863</v>
      </c>
      <c r="L327">
        <v>15000</v>
      </c>
      <c r="M327">
        <v>227.549226281264</v>
      </c>
      <c r="O327">
        <v>65.914711275691801</v>
      </c>
      <c r="P327">
        <v>-2.5307752157535699E-2</v>
      </c>
      <c r="Q327">
        <v>0.97067617973786902</v>
      </c>
      <c r="R327">
        <v>-0.35893056073856799</v>
      </c>
      <c r="S327" t="s">
        <v>809</v>
      </c>
      <c r="T327" t="s">
        <v>940</v>
      </c>
      <c r="U327" t="s">
        <v>940</v>
      </c>
      <c r="V327" t="s">
        <v>940</v>
      </c>
      <c r="W327" t="s">
        <v>1267</v>
      </c>
      <c r="X327">
        <v>2</v>
      </c>
      <c r="Y327" t="s">
        <v>1707</v>
      </c>
      <c r="Z327" t="s">
        <v>2161</v>
      </c>
      <c r="AA327">
        <v>0.99601586164481559</v>
      </c>
      <c r="AB327" t="str">
        <f>HYPERLINK("Melting_Curves/meltCurve_P27797_CALR.pdf", "Melting_Curves/meltCurve_P27797_CALR.pdf")</f>
        <v>Melting_Curves/meltCurve_P27797_CALR.pdf</v>
      </c>
    </row>
    <row r="328" spans="1:28" x14ac:dyDescent="0.25">
      <c r="A328" t="s">
        <v>354</v>
      </c>
      <c r="B328">
        <v>1</v>
      </c>
      <c r="C328">
        <v>1.0932785860930101</v>
      </c>
      <c r="D328">
        <v>1.0529322502901</v>
      </c>
      <c r="E328">
        <v>1.22851022047666</v>
      </c>
      <c r="F328">
        <v>1.1398732482370799</v>
      </c>
      <c r="G328">
        <v>0.98714630009818805</v>
      </c>
      <c r="H328">
        <v>1.05587788985093</v>
      </c>
      <c r="I328">
        <v>0.95492278853878398</v>
      </c>
      <c r="J328">
        <v>0.97473890922074402</v>
      </c>
      <c r="K328">
        <v>0.893153619566188</v>
      </c>
      <c r="L328">
        <v>1919.4925881864799</v>
      </c>
      <c r="M328">
        <v>25.2902785349916</v>
      </c>
      <c r="Q328">
        <v>0</v>
      </c>
      <c r="R328">
        <v>-2.31454301896599E-2</v>
      </c>
      <c r="S328" t="s">
        <v>810</v>
      </c>
      <c r="T328" t="s">
        <v>940</v>
      </c>
      <c r="U328" t="s">
        <v>940</v>
      </c>
      <c r="V328" t="s">
        <v>940</v>
      </c>
      <c r="W328" t="s">
        <v>1268</v>
      </c>
      <c r="X328">
        <v>1</v>
      </c>
      <c r="Y328" t="s">
        <v>1708</v>
      </c>
      <c r="Z328" t="s">
        <v>2162</v>
      </c>
      <c r="AA328">
        <v>0.9911009025525257</v>
      </c>
      <c r="AB328" t="str">
        <f>HYPERLINK("Melting_Curves/meltCurve_P29120_2_PCSK1.pdf", "Melting_Curves/meltCurve_P29120_2_PCSK1.pdf")</f>
        <v>Melting_Curves/meltCurve_P29120_2_PCSK1.pdf</v>
      </c>
    </row>
    <row r="329" spans="1:28" x14ac:dyDescent="0.25">
      <c r="A329" t="s">
        <v>355</v>
      </c>
      <c r="B329">
        <v>1</v>
      </c>
      <c r="C329">
        <v>1.1241159555451901</v>
      </c>
      <c r="D329">
        <v>0.98282427916375203</v>
      </c>
      <c r="E329">
        <v>1.1597730628740199</v>
      </c>
      <c r="F329">
        <v>0.79796378332167595</v>
      </c>
      <c r="G329">
        <v>0.68668687339706203</v>
      </c>
      <c r="H329">
        <v>0.63671407476490205</v>
      </c>
      <c r="I329">
        <v>0.65333022460557999</v>
      </c>
      <c r="J329">
        <v>0.61714463355871596</v>
      </c>
      <c r="K329">
        <v>0.62042434133830704</v>
      </c>
      <c r="L329">
        <v>13235.989484481801</v>
      </c>
      <c r="M329">
        <v>250</v>
      </c>
      <c r="O329">
        <v>52.940569914251803</v>
      </c>
      <c r="P329">
        <v>-0.42162843224963997</v>
      </c>
      <c r="Q329">
        <v>0.64286000875251503</v>
      </c>
      <c r="R329">
        <v>0.89583692402876802</v>
      </c>
      <c r="S329" t="s">
        <v>811</v>
      </c>
      <c r="T329" t="s">
        <v>940</v>
      </c>
      <c r="U329" t="s">
        <v>940</v>
      </c>
      <c r="V329" t="s">
        <v>940</v>
      </c>
      <c r="W329" t="s">
        <v>1269</v>
      </c>
      <c r="X329">
        <v>6</v>
      </c>
      <c r="Y329" t="s">
        <v>1709</v>
      </c>
      <c r="Z329" t="s">
        <v>2163</v>
      </c>
      <c r="AA329">
        <v>0.79698669353041085</v>
      </c>
      <c r="AB329" t="str">
        <f>HYPERLINK("Melting_Curves/meltCurve_P29622_SERPINA4.pdf", "Melting_Curves/meltCurve_P29622_SERPINA4.pdf")</f>
        <v>Melting_Curves/meltCurve_P29622_SERPINA4.pdf</v>
      </c>
    </row>
    <row r="330" spans="1:28" x14ac:dyDescent="0.25">
      <c r="A330" t="s">
        <v>356</v>
      </c>
      <c r="B330">
        <v>1</v>
      </c>
      <c r="C330">
        <v>0.97187624610043899</v>
      </c>
      <c r="D330">
        <v>1.04086036638285</v>
      </c>
      <c r="E330">
        <v>1.0398752140360801</v>
      </c>
      <c r="F330">
        <v>1.0035418572467301</v>
      </c>
      <c r="G330">
        <v>0.94797457368704996</v>
      </c>
      <c r="H330">
        <v>1.1759200619238599</v>
      </c>
      <c r="I330">
        <v>0.98170431355991805</v>
      </c>
      <c r="J330">
        <v>1.1697276757441399</v>
      </c>
      <c r="K330">
        <v>0.86742664133417802</v>
      </c>
      <c r="L330">
        <v>11118.5581849626</v>
      </c>
      <c r="M330">
        <v>250</v>
      </c>
      <c r="O330">
        <v>44.471399058745497</v>
      </c>
      <c r="P330">
        <v>3.9883825749342502E-2</v>
      </c>
      <c r="Q330">
        <v>1.0283790245983699</v>
      </c>
      <c r="R330">
        <v>3.0891579246205701E-2</v>
      </c>
      <c r="S330" t="s">
        <v>812</v>
      </c>
      <c r="T330" t="s">
        <v>940</v>
      </c>
      <c r="U330" t="s">
        <v>940</v>
      </c>
      <c r="V330" t="s">
        <v>940</v>
      </c>
      <c r="W330" t="s">
        <v>1270</v>
      </c>
      <c r="X330">
        <v>2</v>
      </c>
      <c r="Y330" t="s">
        <v>1710</v>
      </c>
      <c r="Z330" t="s">
        <v>2164</v>
      </c>
      <c r="AA330">
        <v>1.0241443308710481</v>
      </c>
      <c r="AB330" t="str">
        <f>HYPERLINK("Melting_Curves/meltCurve_P30086_PEBP1.pdf", "Melting_Curves/meltCurve_P30086_PEBP1.pdf")</f>
        <v>Melting_Curves/meltCurve_P30086_PEBP1.pdf</v>
      </c>
    </row>
    <row r="331" spans="1:28" x14ac:dyDescent="0.25">
      <c r="A331" t="s">
        <v>357</v>
      </c>
      <c r="B331">
        <v>1</v>
      </c>
      <c r="C331">
        <v>0.92609897968913901</v>
      </c>
      <c r="D331">
        <v>1.4855535424811701</v>
      </c>
      <c r="E331">
        <v>1.2287594164203299</v>
      </c>
      <c r="F331">
        <v>0.719589332824767</v>
      </c>
      <c r="G331">
        <v>0.95953720479323601</v>
      </c>
      <c r="H331">
        <v>0.99796573535488398</v>
      </c>
      <c r="I331">
        <v>1.1080385238867201</v>
      </c>
      <c r="J331">
        <v>0.90143352086710504</v>
      </c>
      <c r="K331">
        <v>0.73497345920345802</v>
      </c>
      <c r="L331">
        <v>15000</v>
      </c>
      <c r="M331">
        <v>223.35626098590799</v>
      </c>
      <c r="O331">
        <v>67.151900673903199</v>
      </c>
      <c r="P331">
        <v>-0.22040470402336099</v>
      </c>
      <c r="Q331">
        <v>0.73494193160450305</v>
      </c>
      <c r="R331">
        <v>0.17109226806182601</v>
      </c>
      <c r="S331" t="s">
        <v>813</v>
      </c>
      <c r="T331" t="s">
        <v>940</v>
      </c>
      <c r="U331" t="s">
        <v>940</v>
      </c>
      <c r="V331" t="s">
        <v>940</v>
      </c>
      <c r="W331" t="s">
        <v>1271</v>
      </c>
      <c r="X331">
        <v>2</v>
      </c>
      <c r="Y331" t="s">
        <v>1711</v>
      </c>
      <c r="Z331" t="s">
        <v>2165</v>
      </c>
      <c r="AA331">
        <v>0.97492264992076072</v>
      </c>
      <c r="AB331" t="str">
        <f>HYPERLINK("Melting_Curves/meltCurve_P31944_CASP14.pdf", "Melting_Curves/meltCurve_P31944_CASP14.pdf")</f>
        <v>Melting_Curves/meltCurve_P31944_CASP14.pdf</v>
      </c>
    </row>
    <row r="332" spans="1:28" x14ac:dyDescent="0.25">
      <c r="A332" t="s">
        <v>358</v>
      </c>
      <c r="B332">
        <v>1</v>
      </c>
      <c r="C332">
        <v>1.1379596350566801</v>
      </c>
      <c r="D332">
        <v>0.98783522256013301</v>
      </c>
      <c r="E332">
        <v>1.1952585015206001</v>
      </c>
      <c r="F332">
        <v>1.03276195742328</v>
      </c>
      <c r="G332">
        <v>0.96004976499861805</v>
      </c>
      <c r="H332">
        <v>0.93889964058612096</v>
      </c>
      <c r="I332">
        <v>0.99481614597732904</v>
      </c>
      <c r="J332">
        <v>0.95521150124412502</v>
      </c>
      <c r="K332">
        <v>0.91809510644180303</v>
      </c>
      <c r="L332">
        <v>917.24800754784906</v>
      </c>
      <c r="M332">
        <v>12.5125417041235</v>
      </c>
      <c r="Q332">
        <v>0.78282587425733197</v>
      </c>
      <c r="R332">
        <v>0.117767079864473</v>
      </c>
      <c r="S332" t="s">
        <v>814</v>
      </c>
      <c r="T332" t="s">
        <v>940</v>
      </c>
      <c r="U332" t="s">
        <v>940</v>
      </c>
      <c r="V332" t="s">
        <v>940</v>
      </c>
      <c r="W332" t="s">
        <v>1272</v>
      </c>
      <c r="X332">
        <v>3</v>
      </c>
      <c r="Y332" t="s">
        <v>1712</v>
      </c>
      <c r="Z332" t="s">
        <v>2166</v>
      </c>
      <c r="AA332">
        <v>0.98531811575909534</v>
      </c>
      <c r="AB332" t="str">
        <f>HYPERLINK("Melting_Curves/meltCurve_P33908_MAN1A1.pdf", "Melting_Curves/meltCurve_P33908_MAN1A1.pdf")</f>
        <v>Melting_Curves/meltCurve_P33908_MAN1A1.pdf</v>
      </c>
    </row>
    <row r="333" spans="1:28" x14ac:dyDescent="0.25">
      <c r="A333" t="s">
        <v>359</v>
      </c>
      <c r="B333">
        <v>1</v>
      </c>
      <c r="C333">
        <v>1.1831362075543701</v>
      </c>
      <c r="D333">
        <v>1.1524608927890101</v>
      </c>
      <c r="E333">
        <v>1.32399847386494</v>
      </c>
      <c r="F333">
        <v>1.26508966043495</v>
      </c>
      <c r="G333">
        <v>1.01243800076307</v>
      </c>
      <c r="H333">
        <v>1.20526516596719</v>
      </c>
      <c r="I333">
        <v>1.08416634872186</v>
      </c>
      <c r="J333">
        <v>1.1304845478824901</v>
      </c>
      <c r="K333">
        <v>0.917665013353682</v>
      </c>
      <c r="L333">
        <v>1.0000000000000001E-5</v>
      </c>
      <c r="M333">
        <v>1.0000000000000001E-5</v>
      </c>
      <c r="Q333">
        <v>1.25493961039099</v>
      </c>
      <c r="R333">
        <v>-7.2306789444809299E-9</v>
      </c>
      <c r="S333" t="s">
        <v>815</v>
      </c>
      <c r="T333" t="s">
        <v>940</v>
      </c>
      <c r="U333" t="s">
        <v>940</v>
      </c>
      <c r="V333" t="s">
        <v>940</v>
      </c>
      <c r="W333" t="s">
        <v>1273</v>
      </c>
      <c r="X333">
        <v>2</v>
      </c>
      <c r="Y333" t="s">
        <v>1713</v>
      </c>
      <c r="Z333" t="s">
        <v>2167</v>
      </c>
      <c r="AA333">
        <v>1.1274704306555019</v>
      </c>
      <c r="AB333" t="str">
        <f>HYPERLINK("Melting_Curves/meltCurve_P34096_RNASE4.pdf", "Melting_Curves/meltCurve_P34096_RNASE4.pdf")</f>
        <v>Melting_Curves/meltCurve_P34096_RNASE4.pdf</v>
      </c>
    </row>
    <row r="334" spans="1:28" x14ac:dyDescent="0.25">
      <c r="A334" t="s">
        <v>360</v>
      </c>
      <c r="B334">
        <v>1</v>
      </c>
      <c r="C334">
        <v>1.11475225406213</v>
      </c>
      <c r="D334">
        <v>0.93381655711094302</v>
      </c>
      <c r="E334">
        <v>1.11782195721702</v>
      </c>
      <c r="F334">
        <v>0.97296732614390602</v>
      </c>
      <c r="G334">
        <v>0.82144292120023799</v>
      </c>
      <c r="H334">
        <v>0.98108355699844096</v>
      </c>
      <c r="I334">
        <v>0.95625271210684504</v>
      </c>
      <c r="J334">
        <v>0.93643625142636699</v>
      </c>
      <c r="K334">
        <v>1.0711335401231099</v>
      </c>
      <c r="L334">
        <v>13233.223703426</v>
      </c>
      <c r="M334">
        <v>250</v>
      </c>
      <c r="O334">
        <v>52.929511242935902</v>
      </c>
      <c r="P334">
        <v>-5.5179780421029397E-2</v>
      </c>
      <c r="Q334">
        <v>0.95326978246049998</v>
      </c>
      <c r="R334">
        <v>0.14438070786868301</v>
      </c>
      <c r="S334" t="s">
        <v>816</v>
      </c>
      <c r="T334" t="s">
        <v>940</v>
      </c>
      <c r="U334" t="s">
        <v>940</v>
      </c>
      <c r="V334" t="s">
        <v>940</v>
      </c>
      <c r="W334" t="s">
        <v>1274</v>
      </c>
      <c r="X334">
        <v>2</v>
      </c>
      <c r="Y334" t="s">
        <v>1714</v>
      </c>
      <c r="Z334" t="s">
        <v>2168</v>
      </c>
      <c r="AA334">
        <v>0.97341935646511679</v>
      </c>
      <c r="AB334" t="str">
        <f>HYPERLINK("Melting_Curves/meltCurve_P35858_IGFALS.pdf", "Melting_Curves/meltCurve_P35858_IGFALS.pdf")</f>
        <v>Melting_Curves/meltCurve_P35858_IGFALS.pdf</v>
      </c>
    </row>
    <row r="335" spans="1:28" x14ac:dyDescent="0.25">
      <c r="A335" t="s">
        <v>361</v>
      </c>
      <c r="B335">
        <v>1</v>
      </c>
      <c r="C335">
        <v>1.0820090456329301</v>
      </c>
      <c r="D335">
        <v>0.74042201221336401</v>
      </c>
      <c r="E335">
        <v>0.79965858895165698</v>
      </c>
      <c r="F335">
        <v>0.63206800063354596</v>
      </c>
      <c r="G335">
        <v>0.59004276437358105</v>
      </c>
      <c r="H335">
        <v>0.60193935554264999</v>
      </c>
      <c r="I335">
        <v>0.618904316913926</v>
      </c>
      <c r="J335">
        <v>0.59086989423296898</v>
      </c>
      <c r="K335">
        <v>0.51885680094328002</v>
      </c>
      <c r="L335">
        <v>806.15977393496496</v>
      </c>
      <c r="M335">
        <v>16.723445735559</v>
      </c>
      <c r="O335">
        <v>47.531923973437898</v>
      </c>
      <c r="P335">
        <v>-3.7418766841153403E-2</v>
      </c>
      <c r="Q335">
        <v>0.57461681906255302</v>
      </c>
      <c r="R335">
        <v>0.86142366858917196</v>
      </c>
      <c r="S335" t="s">
        <v>817</v>
      </c>
      <c r="T335" t="s">
        <v>940</v>
      </c>
      <c r="U335" t="s">
        <v>940</v>
      </c>
      <c r="V335" t="s">
        <v>940</v>
      </c>
      <c r="W335" t="s">
        <v>1275</v>
      </c>
      <c r="X335">
        <v>6</v>
      </c>
      <c r="Y335" t="s">
        <v>1715</v>
      </c>
      <c r="Z335" t="s">
        <v>2169</v>
      </c>
      <c r="AA335">
        <v>0.69968958079566623</v>
      </c>
      <c r="AB335" t="str">
        <f>HYPERLINK("Melting_Curves/meltCurve_P36222_CHI3L1.pdf", "Melting_Curves/meltCurve_P36222_CHI3L1.pdf")</f>
        <v>Melting_Curves/meltCurve_P36222_CHI3L1.pdf</v>
      </c>
    </row>
    <row r="336" spans="1:28" x14ac:dyDescent="0.25">
      <c r="A336" t="s">
        <v>362</v>
      </c>
      <c r="B336">
        <v>1</v>
      </c>
      <c r="C336">
        <v>1.0189454394987301</v>
      </c>
      <c r="D336">
        <v>1.00073890169652</v>
      </c>
      <c r="E336">
        <v>1.03960513093338</v>
      </c>
      <c r="F336">
        <v>1.0029556067860701</v>
      </c>
      <c r="G336">
        <v>0.98350771413371196</v>
      </c>
      <c r="H336">
        <v>1.0873677365963199</v>
      </c>
      <c r="I336">
        <v>1.09880593485843</v>
      </c>
      <c r="J336">
        <v>1.0583732340249501</v>
      </c>
      <c r="K336">
        <v>0.94505526984690003</v>
      </c>
      <c r="L336">
        <v>600.542800092059</v>
      </c>
      <c r="M336">
        <v>12.1212331344883</v>
      </c>
      <c r="O336">
        <v>48.254004590436701</v>
      </c>
      <c r="P336">
        <v>2.2938334731476299E-3</v>
      </c>
      <c r="Q336">
        <v>1.0365180754076599</v>
      </c>
      <c r="R336">
        <v>6.2204779568628098E-2</v>
      </c>
      <c r="S336" t="s">
        <v>818</v>
      </c>
      <c r="T336" t="s">
        <v>940</v>
      </c>
      <c r="U336" t="s">
        <v>940</v>
      </c>
      <c r="V336" t="s">
        <v>940</v>
      </c>
      <c r="W336" t="s">
        <v>1276</v>
      </c>
      <c r="X336">
        <v>12</v>
      </c>
      <c r="Y336" t="s">
        <v>1716</v>
      </c>
      <c r="Z336" t="s">
        <v>2170</v>
      </c>
      <c r="AA336">
        <v>1.023622047357114</v>
      </c>
      <c r="AB336" t="str">
        <f>HYPERLINK("Melting_Curves/meltCurve_P36955_SERPINF1.pdf", "Melting_Curves/meltCurve_P36955_SERPINF1.pdf")</f>
        <v>Melting_Curves/meltCurve_P36955_SERPINF1.pdf</v>
      </c>
    </row>
    <row r="337" spans="1:28" x14ac:dyDescent="0.25">
      <c r="A337" t="s">
        <v>363</v>
      </c>
      <c r="B337">
        <v>1</v>
      </c>
      <c r="C337">
        <v>1.14949923724879</v>
      </c>
      <c r="D337">
        <v>0.94203090800557099</v>
      </c>
      <c r="E337">
        <v>1.1829939643165099</v>
      </c>
      <c r="F337">
        <v>0.94534721761623697</v>
      </c>
      <c r="G337">
        <v>0.80752139019698899</v>
      </c>
      <c r="H337">
        <v>0.84207733634012105</v>
      </c>
      <c r="I337">
        <v>0.89606685680175102</v>
      </c>
      <c r="J337">
        <v>0.85660277243483496</v>
      </c>
      <c r="K337">
        <v>0.81932745241095695</v>
      </c>
      <c r="L337">
        <v>13282.5632966637</v>
      </c>
      <c r="M337">
        <v>250</v>
      </c>
      <c r="O337">
        <v>53.126872902456199</v>
      </c>
      <c r="P337">
        <v>-0.18314754344509299</v>
      </c>
      <c r="Q337">
        <v>0.84431915736718799</v>
      </c>
      <c r="R337">
        <v>0.59225187124275203</v>
      </c>
      <c r="S337" t="s">
        <v>819</v>
      </c>
      <c r="T337" t="s">
        <v>940</v>
      </c>
      <c r="U337" t="s">
        <v>940</v>
      </c>
      <c r="V337" t="s">
        <v>940</v>
      </c>
      <c r="W337" t="s">
        <v>1277</v>
      </c>
      <c r="X337">
        <v>2</v>
      </c>
      <c r="Y337" t="s">
        <v>1717</v>
      </c>
      <c r="Z337" t="s">
        <v>2171</v>
      </c>
      <c r="AA337">
        <v>0.91247130281581379</v>
      </c>
      <c r="AB337" t="str">
        <f>HYPERLINK("Melting_Curves/meltCurve_P40189_IL6ST.pdf", "Melting_Curves/meltCurve_P40189_IL6ST.pdf")</f>
        <v>Melting_Curves/meltCurve_P40189_IL6ST.pdf</v>
      </c>
    </row>
    <row r="338" spans="1:28" x14ac:dyDescent="0.25">
      <c r="A338" t="s">
        <v>364</v>
      </c>
      <c r="B338">
        <v>1</v>
      </c>
      <c r="C338">
        <v>1.0844387755102001</v>
      </c>
      <c r="D338">
        <v>0.93830174927113696</v>
      </c>
      <c r="E338">
        <v>1.13115889212828</v>
      </c>
      <c r="F338">
        <v>1.01505102040816</v>
      </c>
      <c r="G338">
        <v>0.93101311953352806</v>
      </c>
      <c r="H338">
        <v>0.93458454810495595</v>
      </c>
      <c r="I338">
        <v>0.98010204081632701</v>
      </c>
      <c r="J338">
        <v>0.92346938775510201</v>
      </c>
      <c r="K338">
        <v>0.87671282798833805</v>
      </c>
      <c r="L338">
        <v>697.38387958710405</v>
      </c>
      <c r="M338">
        <v>8.3964954620594003</v>
      </c>
      <c r="Q338">
        <v>0.31551817531422599</v>
      </c>
      <c r="R338">
        <v>0.378873077509017</v>
      </c>
      <c r="S338" t="s">
        <v>820</v>
      </c>
      <c r="T338" t="s">
        <v>940</v>
      </c>
      <c r="U338" t="s">
        <v>940</v>
      </c>
      <c r="V338" t="s">
        <v>940</v>
      </c>
      <c r="W338" t="s">
        <v>1278</v>
      </c>
      <c r="X338">
        <v>4</v>
      </c>
      <c r="Y338" t="s">
        <v>1718</v>
      </c>
      <c r="Z338" t="s">
        <v>2172</v>
      </c>
      <c r="AA338">
        <v>0.97456888515118534</v>
      </c>
      <c r="AB338" t="str">
        <f>HYPERLINK("Melting_Curves/meltCurve_P43121_2_MCAM.pdf", "Melting_Curves/meltCurve_P43121_2_MCAM.pdf")</f>
        <v>Melting_Curves/meltCurve_P43121_2_MCAM.pdf</v>
      </c>
    </row>
    <row r="339" spans="1:28" x14ac:dyDescent="0.25">
      <c r="A339" t="s">
        <v>365</v>
      </c>
      <c r="B339">
        <v>1</v>
      </c>
      <c r="C339">
        <v>1.10548697655189</v>
      </c>
      <c r="D339">
        <v>0.95180438249365096</v>
      </c>
      <c r="E339">
        <v>1.12143405587384</v>
      </c>
      <c r="F339">
        <v>0.93585730317169702</v>
      </c>
      <c r="G339">
        <v>0.88730730612485997</v>
      </c>
      <c r="H339">
        <v>0.84856180969818695</v>
      </c>
      <c r="I339">
        <v>0.91240919024275002</v>
      </c>
      <c r="J339">
        <v>0.87283680822160503</v>
      </c>
      <c r="K339">
        <v>0.81566357568956305</v>
      </c>
      <c r="L339">
        <v>13253.484801651401</v>
      </c>
      <c r="M339">
        <v>250</v>
      </c>
      <c r="O339">
        <v>53.0105467774221</v>
      </c>
      <c r="P339">
        <v>-0.15638900983999399</v>
      </c>
      <c r="Q339">
        <v>0.86735572968838404</v>
      </c>
      <c r="R339">
        <v>0.64794462714545997</v>
      </c>
      <c r="S339" t="s">
        <v>821</v>
      </c>
      <c r="T339" t="s">
        <v>940</v>
      </c>
      <c r="U339" t="s">
        <v>940</v>
      </c>
      <c r="V339" t="s">
        <v>940</v>
      </c>
      <c r="W339" t="s">
        <v>1279</v>
      </c>
      <c r="X339">
        <v>11</v>
      </c>
      <c r="Y339" t="s">
        <v>1719</v>
      </c>
      <c r="Z339" t="s">
        <v>2173</v>
      </c>
      <c r="AA339">
        <v>0.92490888639532687</v>
      </c>
      <c r="AB339" t="str">
        <f>HYPERLINK("Melting_Curves/meltCurve_P43652_AFM.pdf", "Melting_Curves/meltCurve_P43652_AFM.pdf")</f>
        <v>Melting_Curves/meltCurve_P43652_AFM.pdf</v>
      </c>
    </row>
    <row r="340" spans="1:28" x14ac:dyDescent="0.25">
      <c r="A340" t="s">
        <v>366</v>
      </c>
      <c r="B340">
        <v>1</v>
      </c>
      <c r="C340">
        <v>1.06774280093007</v>
      </c>
      <c r="D340">
        <v>0.91794848864246104</v>
      </c>
      <c r="E340">
        <v>1.1882489715614399</v>
      </c>
      <c r="F340">
        <v>0.86429082453943795</v>
      </c>
      <c r="G340">
        <v>0.87292076551600795</v>
      </c>
      <c r="H340">
        <v>1.00925594705777</v>
      </c>
      <c r="I340">
        <v>1.09568950098372</v>
      </c>
      <c r="J340">
        <v>0.88047755321051702</v>
      </c>
      <c r="K340">
        <v>0.85552673940261104</v>
      </c>
      <c r="L340">
        <v>15000</v>
      </c>
      <c r="M340">
        <v>225.44046884001699</v>
      </c>
      <c r="O340">
        <v>66.531195471749399</v>
      </c>
      <c r="P340">
        <v>-0.122439254137741</v>
      </c>
      <c r="Q340">
        <v>0.85546467948848204</v>
      </c>
      <c r="R340">
        <v>0.242591225173618</v>
      </c>
      <c r="S340" t="s">
        <v>822</v>
      </c>
      <c r="T340" t="s">
        <v>940</v>
      </c>
      <c r="U340" t="s">
        <v>940</v>
      </c>
      <c r="V340" t="s">
        <v>940</v>
      </c>
      <c r="W340" t="s">
        <v>1280</v>
      </c>
      <c r="X340">
        <v>1</v>
      </c>
      <c r="Y340" t="s">
        <v>1720</v>
      </c>
      <c r="Z340" t="s">
        <v>2174</v>
      </c>
      <c r="AA340">
        <v>0.98333370840019418</v>
      </c>
      <c r="AB340" t="str">
        <f>HYPERLINK("Melting_Curves/meltCurve_P45877_PPIC.pdf", "Melting_Curves/meltCurve_P45877_PPIC.pdf")</f>
        <v>Melting_Curves/meltCurve_P45877_PPIC.pdf</v>
      </c>
    </row>
    <row r="341" spans="1:28" x14ac:dyDescent="0.25">
      <c r="A341" t="s">
        <v>367</v>
      </c>
      <c r="B341">
        <v>1</v>
      </c>
      <c r="C341">
        <v>1.1864828400370999</v>
      </c>
      <c r="D341">
        <v>0.97398600219242804</v>
      </c>
      <c r="E341">
        <v>1.1662731540039899</v>
      </c>
      <c r="F341">
        <v>1.05637068892824</v>
      </c>
      <c r="G341">
        <v>0.94131039716670895</v>
      </c>
      <c r="H341">
        <v>0.97387357000309205</v>
      </c>
      <c r="I341">
        <v>1.0164150996430299</v>
      </c>
      <c r="J341">
        <v>0.94860443544986905</v>
      </c>
      <c r="K341">
        <v>0.98607246254602698</v>
      </c>
      <c r="L341">
        <v>1928.02019183926</v>
      </c>
      <c r="M341">
        <v>34.453147347642798</v>
      </c>
      <c r="O341">
        <v>55.7731179780994</v>
      </c>
      <c r="P341">
        <v>-3.6637834361367399E-3</v>
      </c>
      <c r="Q341">
        <v>0.97627620437198104</v>
      </c>
      <c r="R341">
        <v>-5.6448619054090703E-2</v>
      </c>
      <c r="S341" t="s">
        <v>823</v>
      </c>
      <c r="T341" t="s">
        <v>940</v>
      </c>
      <c r="U341" t="s">
        <v>940</v>
      </c>
      <c r="V341" t="s">
        <v>940</v>
      </c>
      <c r="W341" t="s">
        <v>1281</v>
      </c>
      <c r="X341">
        <v>1</v>
      </c>
      <c r="Y341" t="s">
        <v>1721</v>
      </c>
      <c r="Z341" t="s">
        <v>2175</v>
      </c>
      <c r="AA341">
        <v>0.9890197190948028</v>
      </c>
      <c r="AB341" t="str">
        <f>HYPERLINK("Melting_Curves/meltCurve_P48740_4_MASP1.pdf", "Melting_Curves/meltCurve_P48740_4_MASP1.pdf")</f>
        <v>Melting_Curves/meltCurve_P48740_4_MASP1.pdf</v>
      </c>
    </row>
    <row r="342" spans="1:28" x14ac:dyDescent="0.25">
      <c r="A342" t="s">
        <v>368</v>
      </c>
      <c r="B342">
        <v>1</v>
      </c>
      <c r="C342">
        <v>1.1071042192571201</v>
      </c>
      <c r="D342">
        <v>1.1707536963577401</v>
      </c>
      <c r="E342">
        <v>1.30210962856113</v>
      </c>
      <c r="F342">
        <v>1.2141182834475299</v>
      </c>
      <c r="G342">
        <v>0.932383699963938</v>
      </c>
      <c r="H342">
        <v>1.18391633609809</v>
      </c>
      <c r="I342">
        <v>0.955553552109629</v>
      </c>
      <c r="J342">
        <v>1.1156689505950199</v>
      </c>
      <c r="K342">
        <v>0.89728633249188605</v>
      </c>
      <c r="L342">
        <v>15000</v>
      </c>
      <c r="M342">
        <v>212.11817832894999</v>
      </c>
      <c r="Q342">
        <v>0</v>
      </c>
      <c r="R342">
        <v>-0.40471293426744398</v>
      </c>
      <c r="S342" t="s">
        <v>824</v>
      </c>
      <c r="T342" t="s">
        <v>940</v>
      </c>
      <c r="U342" t="s">
        <v>940</v>
      </c>
      <c r="V342" t="s">
        <v>940</v>
      </c>
      <c r="W342" t="s">
        <v>1282</v>
      </c>
      <c r="X342">
        <v>1</v>
      </c>
      <c r="Y342" t="s">
        <v>1722</v>
      </c>
      <c r="Z342" t="s">
        <v>2176</v>
      </c>
      <c r="AA342">
        <v>0.99883113597847217</v>
      </c>
      <c r="AB342" t="str">
        <f>HYPERLINK("Melting_Curves/meltCurve_P51801_CLCNKB.pdf", "Melting_Curves/meltCurve_P51801_CLCNKB.pdf")</f>
        <v>Melting_Curves/meltCurve_P51801_CLCNKB.pdf</v>
      </c>
    </row>
    <row r="343" spans="1:28" x14ac:dyDescent="0.25">
      <c r="A343" t="s">
        <v>369</v>
      </c>
      <c r="B343">
        <v>1</v>
      </c>
      <c r="C343">
        <v>1.05424434748116</v>
      </c>
      <c r="D343">
        <v>1.0332209440698099</v>
      </c>
      <c r="E343">
        <v>1.1407179690599001</v>
      </c>
      <c r="F343">
        <v>1.02419674732249</v>
      </c>
      <c r="G343">
        <v>0.92487108290360998</v>
      </c>
      <c r="H343">
        <v>1.0166600555335199</v>
      </c>
      <c r="I343">
        <v>0.97681475604918699</v>
      </c>
      <c r="J343">
        <v>0.97646767155890501</v>
      </c>
      <c r="K343">
        <v>0.87612058706862395</v>
      </c>
      <c r="L343">
        <v>2381.0492074962099</v>
      </c>
      <c r="M343">
        <v>32.051131227595398</v>
      </c>
      <c r="Q343">
        <v>0</v>
      </c>
      <c r="R343">
        <v>0.34270998088902899</v>
      </c>
      <c r="S343" t="s">
        <v>825</v>
      </c>
      <c r="T343" t="s">
        <v>940</v>
      </c>
      <c r="U343" t="s">
        <v>940</v>
      </c>
      <c r="V343" t="s">
        <v>940</v>
      </c>
      <c r="W343" t="s">
        <v>1283</v>
      </c>
      <c r="X343">
        <v>5</v>
      </c>
      <c r="Y343" t="s">
        <v>1723</v>
      </c>
      <c r="Z343" t="s">
        <v>2177</v>
      </c>
      <c r="AA343">
        <v>0.9914960614684788</v>
      </c>
      <c r="AB343" t="str">
        <f>HYPERLINK("Melting_Curves/meltCurve_P51884_LUM.pdf", "Melting_Curves/meltCurve_P51884_LUM.pdf")</f>
        <v>Melting_Curves/meltCurve_P51884_LUM.pdf</v>
      </c>
    </row>
    <row r="344" spans="1:28" x14ac:dyDescent="0.25">
      <c r="A344" t="s">
        <v>370</v>
      </c>
      <c r="B344">
        <v>1</v>
      </c>
      <c r="C344">
        <v>1.12486053352267</v>
      </c>
      <c r="D344">
        <v>0.71863272137133605</v>
      </c>
      <c r="E344">
        <v>0.91211076174054195</v>
      </c>
      <c r="F344">
        <v>0.86687290800284</v>
      </c>
      <c r="G344">
        <v>0.75712546911451495</v>
      </c>
      <c r="H344">
        <v>0.72771072116847502</v>
      </c>
      <c r="I344">
        <v>1.0458464347296901</v>
      </c>
      <c r="J344">
        <v>0.75783548027183301</v>
      </c>
      <c r="K344">
        <v>0.78344659701795305</v>
      </c>
      <c r="L344">
        <v>11104.906459808501</v>
      </c>
      <c r="M344">
        <v>250</v>
      </c>
      <c r="O344">
        <v>44.416783295550204</v>
      </c>
      <c r="P344">
        <v>-0.25160010074190903</v>
      </c>
      <c r="Q344">
        <v>0.82119572585233003</v>
      </c>
      <c r="R344">
        <v>0.44770944323545903</v>
      </c>
      <c r="S344" t="s">
        <v>826</v>
      </c>
      <c r="T344" t="s">
        <v>940</v>
      </c>
      <c r="U344" t="s">
        <v>940</v>
      </c>
      <c r="V344" t="s">
        <v>940</v>
      </c>
      <c r="W344" t="s">
        <v>1284</v>
      </c>
      <c r="X344">
        <v>1</v>
      </c>
      <c r="Y344" t="s">
        <v>1724</v>
      </c>
      <c r="Z344" t="s">
        <v>2178</v>
      </c>
      <c r="AA344">
        <v>0.84755126434693817</v>
      </c>
      <c r="AB344" t="str">
        <f>HYPERLINK("Melting_Curves/meltCurve_P51888_PRELP.pdf", "Melting_Curves/meltCurve_P51888_PRELP.pdf")</f>
        <v>Melting_Curves/meltCurve_P51888_PRELP.pdf</v>
      </c>
    </row>
    <row r="345" spans="1:28" x14ac:dyDescent="0.25">
      <c r="A345" t="s">
        <v>371</v>
      </c>
      <c r="B345">
        <v>1</v>
      </c>
      <c r="C345">
        <v>1.01821464263838</v>
      </c>
      <c r="D345">
        <v>0.95488249137625303</v>
      </c>
      <c r="E345">
        <v>1.1669944227731399</v>
      </c>
      <c r="F345">
        <v>0.94500145072374997</v>
      </c>
      <c r="G345">
        <v>0.82602598407427696</v>
      </c>
      <c r="H345">
        <v>0.94295431832102905</v>
      </c>
      <c r="I345">
        <v>0.89479028982236697</v>
      </c>
      <c r="J345">
        <v>0.89756278410006796</v>
      </c>
      <c r="K345">
        <v>0.80903639704697095</v>
      </c>
      <c r="L345">
        <v>13263.4809056751</v>
      </c>
      <c r="M345">
        <v>250</v>
      </c>
      <c r="O345">
        <v>53.050528398877297</v>
      </c>
      <c r="P345">
        <v>-0.14835626493413401</v>
      </c>
      <c r="Q345">
        <v>0.87407394791516801</v>
      </c>
      <c r="R345">
        <v>0.55327491259980099</v>
      </c>
      <c r="S345" t="s">
        <v>827</v>
      </c>
      <c r="T345" t="s">
        <v>940</v>
      </c>
      <c r="U345" t="s">
        <v>940</v>
      </c>
      <c r="V345" t="s">
        <v>940</v>
      </c>
      <c r="W345" t="s">
        <v>1285</v>
      </c>
      <c r="X345">
        <v>1</v>
      </c>
      <c r="Y345" t="s">
        <v>1725</v>
      </c>
      <c r="Z345" t="s">
        <v>2179</v>
      </c>
      <c r="AA345">
        <v>0.92887997494084418</v>
      </c>
      <c r="AB345" t="str">
        <f>HYPERLINK("Melting_Curves/meltCurve_P52799_EFNB2.pdf", "Melting_Curves/meltCurve_P52799_EFNB2.pdf")</f>
        <v>Melting_Curves/meltCurve_P52799_EFNB2.pdf</v>
      </c>
    </row>
    <row r="346" spans="1:28" x14ac:dyDescent="0.25">
      <c r="A346" t="s">
        <v>372</v>
      </c>
      <c r="B346">
        <v>1</v>
      </c>
      <c r="C346">
        <v>1.1442834038317999</v>
      </c>
      <c r="D346">
        <v>1.0392821597412301</v>
      </c>
      <c r="E346">
        <v>1.18202600149291</v>
      </c>
      <c r="F346">
        <v>1.0583167454590701</v>
      </c>
      <c r="G346">
        <v>0.99846043791988104</v>
      </c>
      <c r="H346">
        <v>0.99465041054988801</v>
      </c>
      <c r="I346">
        <v>1.06707203284399</v>
      </c>
      <c r="J346">
        <v>1.0250217715849701</v>
      </c>
      <c r="K346">
        <v>0.92627208260761396</v>
      </c>
      <c r="L346">
        <v>15000</v>
      </c>
      <c r="M346">
        <v>211.754898713915</v>
      </c>
      <c r="Q346">
        <v>0</v>
      </c>
      <c r="R346">
        <v>-0.26757000510927498</v>
      </c>
      <c r="S346" t="s">
        <v>828</v>
      </c>
      <c r="T346" t="s">
        <v>940</v>
      </c>
      <c r="U346" t="s">
        <v>940</v>
      </c>
      <c r="V346" t="s">
        <v>940</v>
      </c>
      <c r="W346" t="s">
        <v>1286</v>
      </c>
      <c r="X346">
        <v>10</v>
      </c>
      <c r="Y346" t="s">
        <v>1726</v>
      </c>
      <c r="Z346" t="s">
        <v>2180</v>
      </c>
      <c r="AA346">
        <v>0.99917389667737</v>
      </c>
      <c r="AB346" t="str">
        <f>HYPERLINK("Melting_Curves/meltCurve_P54289_3_CACNA2D1.pdf", "Melting_Curves/meltCurve_P54289_3_CACNA2D1.pdf")</f>
        <v>Melting_Curves/meltCurve_P54289_3_CACNA2D1.pdf</v>
      </c>
    </row>
    <row r="347" spans="1:28" x14ac:dyDescent="0.25">
      <c r="A347" t="s">
        <v>373</v>
      </c>
      <c r="B347">
        <v>1</v>
      </c>
      <c r="C347">
        <v>1.0984322698992</v>
      </c>
      <c r="D347">
        <v>0.95569129522116503</v>
      </c>
      <c r="E347">
        <v>1.19605136254468</v>
      </c>
      <c r="F347">
        <v>0.99158456097883896</v>
      </c>
      <c r="G347">
        <v>0.95304374137181103</v>
      </c>
      <c r="H347">
        <v>0.95571020632008896</v>
      </c>
      <c r="I347">
        <v>0.96635715501427799</v>
      </c>
      <c r="J347">
        <v>0.94385294729476699</v>
      </c>
      <c r="K347">
        <v>1.15603547722158</v>
      </c>
      <c r="L347">
        <v>15000</v>
      </c>
      <c r="M347">
        <v>213.49518390623999</v>
      </c>
      <c r="Q347">
        <v>1.5</v>
      </c>
      <c r="R347">
        <v>0.25105098662901698</v>
      </c>
      <c r="S347" t="s">
        <v>829</v>
      </c>
      <c r="T347" t="s">
        <v>940</v>
      </c>
      <c r="U347" t="s">
        <v>940</v>
      </c>
      <c r="V347" t="s">
        <v>940</v>
      </c>
      <c r="W347" t="s">
        <v>1287</v>
      </c>
      <c r="X347">
        <v>1</v>
      </c>
      <c r="Y347" t="s">
        <v>1727</v>
      </c>
      <c r="Z347" t="s">
        <v>2181</v>
      </c>
      <c r="AA347">
        <v>1.0020159156841799</v>
      </c>
      <c r="AB347" t="str">
        <f>HYPERLINK("Melting_Curves/meltCurve_P54802_NAGLU.pdf", "Melting_Curves/meltCurve_P54802_NAGLU.pdf")</f>
        <v>Melting_Curves/meltCurve_P54802_NAGLU.pdf</v>
      </c>
    </row>
    <row r="348" spans="1:28" x14ac:dyDescent="0.25">
      <c r="A348" t="s">
        <v>374</v>
      </c>
      <c r="B348">
        <v>1</v>
      </c>
      <c r="C348">
        <v>1.0609241625667001</v>
      </c>
      <c r="D348">
        <v>0.94661465467176598</v>
      </c>
      <c r="E348">
        <v>1.1859392292436</v>
      </c>
      <c r="F348">
        <v>1.00605954350708</v>
      </c>
      <c r="G348">
        <v>0.94695433975082499</v>
      </c>
      <c r="H348">
        <v>0.91945080593024398</v>
      </c>
      <c r="I348">
        <v>0.94599007242962496</v>
      </c>
      <c r="J348">
        <v>0.90244463681090503</v>
      </c>
      <c r="K348">
        <v>0.84882918223556603</v>
      </c>
      <c r="L348">
        <v>945.14504139862902</v>
      </c>
      <c r="M348">
        <v>14.3516279580135</v>
      </c>
      <c r="O348">
        <v>64.617264938766695</v>
      </c>
      <c r="P348">
        <v>-1.10113019905575E-2</v>
      </c>
      <c r="Q348">
        <v>0.80171318897673305</v>
      </c>
      <c r="R348">
        <v>0.43636037973714598</v>
      </c>
      <c r="S348" t="s">
        <v>830</v>
      </c>
      <c r="T348" t="s">
        <v>940</v>
      </c>
      <c r="U348" t="s">
        <v>940</v>
      </c>
      <c r="V348" t="s">
        <v>940</v>
      </c>
      <c r="W348" t="s">
        <v>1288</v>
      </c>
      <c r="X348">
        <v>5</v>
      </c>
      <c r="Y348" t="s">
        <v>1728</v>
      </c>
      <c r="Z348" t="s">
        <v>2182</v>
      </c>
      <c r="AA348">
        <v>0.96525648791479157</v>
      </c>
      <c r="AB348" t="str">
        <f>HYPERLINK("Melting_Curves/meltCurve_P55290_CDH13.pdf", "Melting_Curves/meltCurve_P55290_CDH13.pdf")</f>
        <v>Melting_Curves/meltCurve_P55290_CDH13.pdf</v>
      </c>
    </row>
    <row r="349" spans="1:28" x14ac:dyDescent="0.25">
      <c r="A349" t="s">
        <v>375</v>
      </c>
      <c r="B349">
        <v>1</v>
      </c>
      <c r="C349">
        <v>1.13396491886315</v>
      </c>
      <c r="D349">
        <v>0.99349029171747505</v>
      </c>
      <c r="E349">
        <v>1.2749273051308501</v>
      </c>
      <c r="F349">
        <v>1.1083575649563799</v>
      </c>
      <c r="G349">
        <v>1.0371259731732501</v>
      </c>
      <c r="H349">
        <v>1.0953193884251</v>
      </c>
      <c r="I349">
        <v>1.13195760247632</v>
      </c>
      <c r="J349">
        <v>1.01198761842229</v>
      </c>
      <c r="K349">
        <v>0.92027014351374203</v>
      </c>
      <c r="L349">
        <v>15000</v>
      </c>
      <c r="M349">
        <v>211.83967800833901</v>
      </c>
      <c r="Q349">
        <v>0</v>
      </c>
      <c r="R349">
        <v>-0.48727573314501599</v>
      </c>
      <c r="S349" t="s">
        <v>831</v>
      </c>
      <c r="T349" t="s">
        <v>940</v>
      </c>
      <c r="U349" t="s">
        <v>940</v>
      </c>
      <c r="V349" t="s">
        <v>940</v>
      </c>
      <c r="W349" t="s">
        <v>1289</v>
      </c>
      <c r="X349">
        <v>3</v>
      </c>
      <c r="Y349" t="s">
        <v>1729</v>
      </c>
      <c r="Z349" t="s">
        <v>2183</v>
      </c>
      <c r="AA349">
        <v>0.99910377660318117</v>
      </c>
      <c r="AB349" t="str">
        <f>HYPERLINK("Melting_Curves/meltCurve_P60174_4_TPI1.pdf", "Melting_Curves/meltCurve_P60174_4_TPI1.pdf")</f>
        <v>Melting_Curves/meltCurve_P60174_4_TPI1.pdf</v>
      </c>
    </row>
    <row r="350" spans="1:28" x14ac:dyDescent="0.25">
      <c r="A350" t="s">
        <v>376</v>
      </c>
      <c r="B350">
        <v>1</v>
      </c>
      <c r="C350">
        <v>1.02725676301699</v>
      </c>
      <c r="D350">
        <v>0.84099503345148197</v>
      </c>
      <c r="E350">
        <v>1.1369194471078701</v>
      </c>
      <c r="F350">
        <v>0.85299662791825104</v>
      </c>
      <c r="G350">
        <v>0.81074325852985896</v>
      </c>
      <c r="H350">
        <v>0.76113164046929005</v>
      </c>
      <c r="I350">
        <v>0.80792062141110299</v>
      </c>
      <c r="J350">
        <v>0.77686083968067599</v>
      </c>
      <c r="K350">
        <v>0.77876773574945302</v>
      </c>
      <c r="L350">
        <v>13207.4872970713</v>
      </c>
      <c r="M350">
        <v>250</v>
      </c>
      <c r="O350">
        <v>52.826578412403698</v>
      </c>
      <c r="P350">
        <v>-0.25190358213875702</v>
      </c>
      <c r="Q350">
        <v>0.78708477104940899</v>
      </c>
      <c r="R350">
        <v>0.68788154574428395</v>
      </c>
      <c r="S350" t="s">
        <v>832</v>
      </c>
      <c r="T350" t="s">
        <v>940</v>
      </c>
      <c r="U350" t="s">
        <v>940</v>
      </c>
      <c r="V350" t="s">
        <v>940</v>
      </c>
      <c r="W350" t="s">
        <v>1290</v>
      </c>
      <c r="X350">
        <v>2</v>
      </c>
      <c r="Y350" t="s">
        <v>1730</v>
      </c>
      <c r="Z350" t="s">
        <v>2184</v>
      </c>
      <c r="AA350">
        <v>0.87816089727039415</v>
      </c>
      <c r="AB350" t="str">
        <f>HYPERLINK("Melting_Curves/meltCurve_P62258_2_YWHAE.pdf", "Melting_Curves/meltCurve_P62258_2_YWHAE.pdf")</f>
        <v>Melting_Curves/meltCurve_P62258_2_YWHAE.pdf</v>
      </c>
    </row>
    <row r="351" spans="1:28" x14ac:dyDescent="0.25">
      <c r="A351" t="s">
        <v>377</v>
      </c>
      <c r="B351">
        <v>1</v>
      </c>
      <c r="C351">
        <v>1.0397206030645101</v>
      </c>
      <c r="D351">
        <v>1.02390614624068</v>
      </c>
      <c r="E351">
        <v>1.1234413045082301</v>
      </c>
      <c r="F351">
        <v>0.88371578248358296</v>
      </c>
      <c r="G351">
        <v>0.69954991514793796</v>
      </c>
      <c r="H351">
        <v>0.76639858333948196</v>
      </c>
      <c r="I351">
        <v>0.79283799404805799</v>
      </c>
      <c r="J351">
        <v>0.84967657837133204</v>
      </c>
      <c r="K351">
        <v>0.68565385277552304</v>
      </c>
      <c r="L351">
        <v>13253.785134919301</v>
      </c>
      <c r="M351">
        <v>250</v>
      </c>
      <c r="O351">
        <v>53.011747978339997</v>
      </c>
      <c r="P351">
        <v>-0.28434336831491702</v>
      </c>
      <c r="Q351">
        <v>0.75882337685076895</v>
      </c>
      <c r="R351">
        <v>0.83088240303947603</v>
      </c>
      <c r="S351" t="s">
        <v>833</v>
      </c>
      <c r="T351" t="s">
        <v>940</v>
      </c>
      <c r="U351" t="s">
        <v>940</v>
      </c>
      <c r="V351" t="s">
        <v>940</v>
      </c>
      <c r="W351" t="s">
        <v>1291</v>
      </c>
      <c r="X351">
        <v>1</v>
      </c>
      <c r="Z351" t="s">
        <v>2185</v>
      </c>
      <c r="AA351">
        <v>0.8634774042762372</v>
      </c>
      <c r="AB351" t="str">
        <f>HYPERLINK("Melting_Curves/meltCurve_P80748_.pdf", "Melting_Curves/meltCurve_P80748_.pdf")</f>
        <v>Melting_Curves/meltCurve_P80748_.pdf</v>
      </c>
    </row>
    <row r="352" spans="1:28" x14ac:dyDescent="0.25">
      <c r="A352" t="s">
        <v>378</v>
      </c>
      <c r="B352">
        <v>1</v>
      </c>
      <c r="C352">
        <v>0.87114268669667505</v>
      </c>
      <c r="D352">
        <v>0.81170345463419902</v>
      </c>
      <c r="E352">
        <v>0.98099137697272099</v>
      </c>
      <c r="F352">
        <v>0.93692716524757302</v>
      </c>
      <c r="G352">
        <v>1.33358642008786</v>
      </c>
      <c r="H352">
        <v>1.18374098378437</v>
      </c>
      <c r="I352">
        <v>0.97705949346493803</v>
      </c>
      <c r="J352">
        <v>1.0079722327675</v>
      </c>
      <c r="K352">
        <v>0.89703888497206996</v>
      </c>
      <c r="L352">
        <v>15000</v>
      </c>
      <c r="M352">
        <v>212.12095915876401</v>
      </c>
      <c r="Q352">
        <v>0</v>
      </c>
      <c r="R352">
        <v>4.9855738517118199E-2</v>
      </c>
      <c r="S352" t="s">
        <v>834</v>
      </c>
      <c r="T352" t="s">
        <v>940</v>
      </c>
      <c r="U352" t="s">
        <v>940</v>
      </c>
      <c r="V352" t="s">
        <v>940</v>
      </c>
      <c r="W352" t="s">
        <v>1292</v>
      </c>
      <c r="X352">
        <v>3</v>
      </c>
      <c r="Y352" t="s">
        <v>1731</v>
      </c>
      <c r="Z352" t="s">
        <v>2186</v>
      </c>
      <c r="AA352">
        <v>0.99882805244108164</v>
      </c>
      <c r="AB352" t="str">
        <f>HYPERLINK("Melting_Curves/meltCurve_P81605_DCD.pdf", "Melting_Curves/meltCurve_P81605_DCD.pdf")</f>
        <v>Melting_Curves/meltCurve_P81605_DCD.pdf</v>
      </c>
    </row>
    <row r="353" spans="1:28" x14ac:dyDescent="0.25">
      <c r="A353" t="s">
        <v>379</v>
      </c>
      <c r="B353">
        <v>1</v>
      </c>
      <c r="C353">
        <v>1.10339597757995</v>
      </c>
      <c r="D353">
        <v>0.957533794922519</v>
      </c>
      <c r="E353">
        <v>1.08084404879657</v>
      </c>
      <c r="F353">
        <v>1.011078140455</v>
      </c>
      <c r="G353">
        <v>1.00336300692384</v>
      </c>
      <c r="H353">
        <v>0.95100560501153997</v>
      </c>
      <c r="I353">
        <v>1.01477085393999</v>
      </c>
      <c r="J353">
        <v>0.88796571051763895</v>
      </c>
      <c r="K353">
        <v>0.92456313880646201</v>
      </c>
      <c r="L353">
        <v>15000</v>
      </c>
      <c r="M353">
        <v>229.22627962105801</v>
      </c>
      <c r="O353">
        <v>65.432567062428106</v>
      </c>
      <c r="P353">
        <v>-8.2212409434195693E-2</v>
      </c>
      <c r="Q353">
        <v>0.9061300131144</v>
      </c>
      <c r="R353">
        <v>0.432143661522708</v>
      </c>
      <c r="S353" t="s">
        <v>835</v>
      </c>
      <c r="T353" t="s">
        <v>940</v>
      </c>
      <c r="U353" t="s">
        <v>940</v>
      </c>
      <c r="V353" t="s">
        <v>940</v>
      </c>
      <c r="W353" t="s">
        <v>1293</v>
      </c>
      <c r="X353">
        <v>4</v>
      </c>
      <c r="Y353" t="s">
        <v>1732</v>
      </c>
      <c r="Z353" t="s">
        <v>2187</v>
      </c>
      <c r="AA353">
        <v>0.98573683507488563</v>
      </c>
      <c r="AB353" t="str">
        <f>HYPERLINK("Melting_Curves/meltCurve_P98160_HSPG2.pdf", "Melting_Curves/meltCurve_P98160_HSPG2.pdf")</f>
        <v>Melting_Curves/meltCurve_P98160_HSPG2.pdf</v>
      </c>
    </row>
    <row r="354" spans="1:28" x14ac:dyDescent="0.25">
      <c r="A354" t="s">
        <v>380</v>
      </c>
      <c r="B354">
        <v>1</v>
      </c>
      <c r="C354">
        <v>1.1014411078013</v>
      </c>
      <c r="D354">
        <v>0.99082199500845303</v>
      </c>
      <c r="E354">
        <v>1.0139280251187499</v>
      </c>
      <c r="F354">
        <v>0.96723291200386396</v>
      </c>
      <c r="G354">
        <v>0.95410997504226702</v>
      </c>
      <c r="H354">
        <v>1.0473391836406101</v>
      </c>
      <c r="I354">
        <v>1.2044118831012001</v>
      </c>
      <c r="J354">
        <v>1.1113436921342901</v>
      </c>
      <c r="K354">
        <v>1.0933902262297699</v>
      </c>
      <c r="L354">
        <v>15000</v>
      </c>
      <c r="M354">
        <v>245.270043635311</v>
      </c>
      <c r="O354">
        <v>61.153016049633003</v>
      </c>
      <c r="P354">
        <v>0.13674856617550099</v>
      </c>
      <c r="Q354">
        <v>1.13638171251586</v>
      </c>
      <c r="R354">
        <v>0.62405646352564503</v>
      </c>
      <c r="S354" t="s">
        <v>836</v>
      </c>
      <c r="T354" t="s">
        <v>940</v>
      </c>
      <c r="U354" t="s">
        <v>940</v>
      </c>
      <c r="V354" t="s">
        <v>940</v>
      </c>
      <c r="W354" t="s">
        <v>1294</v>
      </c>
      <c r="X354">
        <v>3</v>
      </c>
      <c r="Y354" t="s">
        <v>1733</v>
      </c>
      <c r="Z354" t="s">
        <v>2188</v>
      </c>
      <c r="AA354">
        <v>1.0401852052227949</v>
      </c>
      <c r="AB354" t="str">
        <f>HYPERLINK("Melting_Curves/meltCurve_Q01459_CTBS.pdf", "Melting_Curves/meltCurve_Q01459_CTBS.pdf")</f>
        <v>Melting_Curves/meltCurve_Q01459_CTBS.pdf</v>
      </c>
    </row>
    <row r="355" spans="1:28" x14ac:dyDescent="0.25">
      <c r="A355" t="s">
        <v>381</v>
      </c>
      <c r="B355">
        <v>1</v>
      </c>
      <c r="C355">
        <v>1.06235963554697</v>
      </c>
      <c r="D355">
        <v>0.98792138426987197</v>
      </c>
      <c r="E355">
        <v>1.1482015895365201</v>
      </c>
      <c r="F355">
        <v>0.96804635954245599</v>
      </c>
      <c r="G355">
        <v>0.86568067305118901</v>
      </c>
      <c r="H355">
        <v>0.95042880249485096</v>
      </c>
      <c r="I355">
        <v>1.02814852740961</v>
      </c>
      <c r="J355">
        <v>1.0108218811454901</v>
      </c>
      <c r="K355">
        <v>0.89607503170927505</v>
      </c>
      <c r="L355">
        <v>13219.037992788</v>
      </c>
      <c r="M355">
        <v>250</v>
      </c>
      <c r="O355">
        <v>52.872764210384702</v>
      </c>
      <c r="P355">
        <v>-5.88311463895866E-2</v>
      </c>
      <c r="Q355">
        <v>0.95023095095250798</v>
      </c>
      <c r="R355">
        <v>0.217388143312298</v>
      </c>
      <c r="S355" t="s">
        <v>837</v>
      </c>
      <c r="T355" t="s">
        <v>940</v>
      </c>
      <c r="U355" t="s">
        <v>940</v>
      </c>
      <c r="V355" t="s">
        <v>940</v>
      </c>
      <c r="W355" t="s">
        <v>1295</v>
      </c>
      <c r="X355">
        <v>10</v>
      </c>
      <c r="Y355" t="s">
        <v>1734</v>
      </c>
      <c r="Z355" t="s">
        <v>2189</v>
      </c>
      <c r="AA355">
        <v>0.97159669732868936</v>
      </c>
      <c r="AB355" t="str">
        <f>HYPERLINK("Melting_Curves/meltCurve_Q02246_CNTN2.pdf", "Melting_Curves/meltCurve_Q02246_CNTN2.pdf")</f>
        <v>Melting_Curves/meltCurve_Q02246_CNTN2.pdf</v>
      </c>
    </row>
    <row r="356" spans="1:28" x14ac:dyDescent="0.25">
      <c r="A356" t="s">
        <v>382</v>
      </c>
      <c r="B356">
        <v>1</v>
      </c>
      <c r="C356">
        <v>1.1067615658362999</v>
      </c>
      <c r="D356">
        <v>0.99917386883579096</v>
      </c>
      <c r="E356">
        <v>1.1632562277580101</v>
      </c>
      <c r="F356">
        <v>1.0230681240467701</v>
      </c>
      <c r="G356">
        <v>0.90740976105744797</v>
      </c>
      <c r="H356">
        <v>0.98328673106253195</v>
      </c>
      <c r="I356">
        <v>0.986082867310625</v>
      </c>
      <c r="J356">
        <v>0.92151753940010195</v>
      </c>
      <c r="K356">
        <v>0.84417895271987797</v>
      </c>
      <c r="L356">
        <v>1217.8086685025501</v>
      </c>
      <c r="M356">
        <v>15.691793923889399</v>
      </c>
      <c r="Q356">
        <v>0</v>
      </c>
      <c r="R356">
        <v>0.39395221125049901</v>
      </c>
      <c r="S356" t="s">
        <v>838</v>
      </c>
      <c r="T356" t="s">
        <v>940</v>
      </c>
      <c r="U356" t="s">
        <v>940</v>
      </c>
      <c r="V356" t="s">
        <v>940</v>
      </c>
      <c r="W356" t="s">
        <v>1296</v>
      </c>
      <c r="X356">
        <v>5</v>
      </c>
      <c r="Y356" t="s">
        <v>1735</v>
      </c>
      <c r="Z356" t="s">
        <v>2190</v>
      </c>
      <c r="AA356">
        <v>0.9799063696419299</v>
      </c>
      <c r="AB356" t="str">
        <f>HYPERLINK("Melting_Curves/meltCurve_Q02818_NUCB1.pdf", "Melting_Curves/meltCurve_Q02818_NUCB1.pdf")</f>
        <v>Melting_Curves/meltCurve_Q02818_NUCB1.pdf</v>
      </c>
    </row>
    <row r="357" spans="1:28" x14ac:dyDescent="0.25">
      <c r="A357" t="s">
        <v>383</v>
      </c>
      <c r="B357">
        <v>1</v>
      </c>
      <c r="C357">
        <v>1.10137155423523</v>
      </c>
      <c r="D357">
        <v>1.0347228920311</v>
      </c>
      <c r="E357">
        <v>1.1925963077991499</v>
      </c>
      <c r="F357">
        <v>1.14307760566369</v>
      </c>
      <c r="G357">
        <v>0.96996469839310195</v>
      </c>
      <c r="H357">
        <v>1.05659831401069</v>
      </c>
      <c r="I357">
        <v>1.0305368544917901</v>
      </c>
      <c r="J357">
        <v>1.0017554350971301</v>
      </c>
      <c r="K357">
        <v>0.91307702694882198</v>
      </c>
      <c r="L357">
        <v>15000</v>
      </c>
      <c r="M357">
        <v>211.933914587712</v>
      </c>
      <c r="Q357">
        <v>0</v>
      </c>
      <c r="R357">
        <v>-0.19580733605849299</v>
      </c>
      <c r="S357" t="s">
        <v>839</v>
      </c>
      <c r="T357" t="s">
        <v>940</v>
      </c>
      <c r="U357" t="s">
        <v>940</v>
      </c>
      <c r="V357" t="s">
        <v>940</v>
      </c>
      <c r="W357" t="s">
        <v>1297</v>
      </c>
      <c r="X357">
        <v>8</v>
      </c>
      <c r="Y357" t="s">
        <v>1736</v>
      </c>
      <c r="Z357" t="s">
        <v>2191</v>
      </c>
      <c r="AA357">
        <v>0.99901914269728498</v>
      </c>
      <c r="AB357" t="str">
        <f>HYPERLINK("Melting_Curves/meltCurve_Q06481_APLP2.pdf", "Melting_Curves/meltCurve_Q06481_APLP2.pdf")</f>
        <v>Melting_Curves/meltCurve_Q06481_APLP2.pdf</v>
      </c>
    </row>
    <row r="358" spans="1:28" x14ac:dyDescent="0.25">
      <c r="A358" t="s">
        <v>384</v>
      </c>
      <c r="B358">
        <v>1</v>
      </c>
      <c r="C358">
        <v>1.1742622567313199</v>
      </c>
      <c r="D358">
        <v>1.0471665534104999</v>
      </c>
      <c r="E358">
        <v>1.1685808816157399</v>
      </c>
      <c r="F358">
        <v>1.1034455869083299</v>
      </c>
      <c r="G358">
        <v>0.99021912284024205</v>
      </c>
      <c r="H358">
        <v>0.951819711029666</v>
      </c>
      <c r="I358">
        <v>1.1108202346073699</v>
      </c>
      <c r="J358">
        <v>1.0165539674936199</v>
      </c>
      <c r="K358">
        <v>0.94981451981240295</v>
      </c>
      <c r="L358">
        <v>15000</v>
      </c>
      <c r="M358">
        <v>211.34514708925201</v>
      </c>
      <c r="Q358">
        <v>0</v>
      </c>
      <c r="R358">
        <v>-0.37772284820229901</v>
      </c>
      <c r="S358" t="s">
        <v>840</v>
      </c>
      <c r="T358" t="s">
        <v>940</v>
      </c>
      <c r="U358" t="s">
        <v>940</v>
      </c>
      <c r="V358" t="s">
        <v>940</v>
      </c>
      <c r="W358" t="s">
        <v>1298</v>
      </c>
      <c r="X358">
        <v>3</v>
      </c>
      <c r="Y358" t="s">
        <v>1737</v>
      </c>
      <c r="Z358" t="s">
        <v>2192</v>
      </c>
      <c r="AA358">
        <v>0.99944458821294568</v>
      </c>
      <c r="AB358" t="str">
        <f>HYPERLINK("Melting_Curves/meltCurve_Q07954_LRP1.pdf", "Melting_Curves/meltCurve_Q07954_LRP1.pdf")</f>
        <v>Melting_Curves/meltCurve_Q07954_LRP1.pdf</v>
      </c>
    </row>
    <row r="359" spans="1:28" x14ac:dyDescent="0.25">
      <c r="A359" t="s">
        <v>385</v>
      </c>
      <c r="B359">
        <v>1</v>
      </c>
      <c r="C359">
        <v>1.0863412592430199</v>
      </c>
      <c r="D359">
        <v>0.92480019133797098</v>
      </c>
      <c r="E359">
        <v>1.0752795328164599</v>
      </c>
      <c r="F359">
        <v>0.87977597512606398</v>
      </c>
      <c r="G359">
        <v>0.87816156099894405</v>
      </c>
      <c r="H359">
        <v>0.78962788750921797</v>
      </c>
      <c r="I359">
        <v>0.86175831622585897</v>
      </c>
      <c r="J359">
        <v>0.76612919299224702</v>
      </c>
      <c r="K359">
        <v>0.73756801466924404</v>
      </c>
      <c r="L359">
        <v>924.86408378001795</v>
      </c>
      <c r="M359">
        <v>16.344303597302002</v>
      </c>
      <c r="O359">
        <v>55.7595783044953</v>
      </c>
      <c r="P359">
        <v>-1.7670825400458199E-2</v>
      </c>
      <c r="Q359">
        <v>0.758877044544505</v>
      </c>
      <c r="R359">
        <v>0.75439919433991298</v>
      </c>
      <c r="S359" t="s">
        <v>841</v>
      </c>
      <c r="T359" t="s">
        <v>940</v>
      </c>
      <c r="U359" t="s">
        <v>940</v>
      </c>
      <c r="V359" t="s">
        <v>940</v>
      </c>
      <c r="W359" t="s">
        <v>1299</v>
      </c>
      <c r="X359">
        <v>4</v>
      </c>
      <c r="Y359" t="s">
        <v>1738</v>
      </c>
      <c r="Z359" t="s">
        <v>2193</v>
      </c>
      <c r="AA359">
        <v>0.89594442415459219</v>
      </c>
      <c r="AB359" t="str">
        <f>HYPERLINK("Melting_Curves/meltCurve_Q08380_LGALS3BP.pdf", "Melting_Curves/meltCurve_Q08380_LGALS3BP.pdf")</f>
        <v>Melting_Curves/meltCurve_Q08380_LGALS3BP.pdf</v>
      </c>
    </row>
    <row r="360" spans="1:28" x14ac:dyDescent="0.25">
      <c r="A360" t="s">
        <v>386</v>
      </c>
      <c r="B360">
        <v>1</v>
      </c>
      <c r="C360">
        <v>1.1029468412943</v>
      </c>
      <c r="D360">
        <v>1.01300077041602</v>
      </c>
      <c r="E360">
        <v>1.3142334360554699</v>
      </c>
      <c r="F360">
        <v>1.0025038520801199</v>
      </c>
      <c r="G360">
        <v>0.93892526964560896</v>
      </c>
      <c r="H360">
        <v>0.94995184899845897</v>
      </c>
      <c r="I360">
        <v>0.98112480739599395</v>
      </c>
      <c r="J360">
        <v>0.95911979969183403</v>
      </c>
      <c r="K360">
        <v>0.92162942989214203</v>
      </c>
      <c r="L360">
        <v>7574.3274367918002</v>
      </c>
      <c r="M360">
        <v>138.533774853772</v>
      </c>
      <c r="O360">
        <v>54.6635603421675</v>
      </c>
      <c r="P360">
        <v>-3.1595470549479997E-2</v>
      </c>
      <c r="Q360">
        <v>0.950131413770403</v>
      </c>
      <c r="R360">
        <v>7.5090918113543098E-2</v>
      </c>
      <c r="S360" t="s">
        <v>842</v>
      </c>
      <c r="T360" t="s">
        <v>940</v>
      </c>
      <c r="U360" t="s">
        <v>940</v>
      </c>
      <c r="V360" t="s">
        <v>940</v>
      </c>
      <c r="W360" t="s">
        <v>1300</v>
      </c>
      <c r="X360">
        <v>1</v>
      </c>
      <c r="Y360" t="s">
        <v>1739</v>
      </c>
      <c r="Z360" t="s">
        <v>2194</v>
      </c>
      <c r="AA360">
        <v>0.97454097445025878</v>
      </c>
      <c r="AB360" t="str">
        <f>HYPERLINK("Melting_Curves/meltCurve_Q09328_MGAT5.pdf", "Melting_Curves/meltCurve_Q09328_MGAT5.pdf")</f>
        <v>Melting_Curves/meltCurve_Q09328_MGAT5.pdf</v>
      </c>
    </row>
    <row r="361" spans="1:28" x14ac:dyDescent="0.25">
      <c r="A361" t="s">
        <v>387</v>
      </c>
      <c r="B361">
        <v>1</v>
      </c>
      <c r="C361">
        <v>1.1366208716222399</v>
      </c>
      <c r="D361">
        <v>1.1423164407242301</v>
      </c>
      <c r="E361">
        <v>1.1957965608224901</v>
      </c>
      <c r="F361">
        <v>1.15689200254754</v>
      </c>
      <c r="G361">
        <v>0.95796560822491095</v>
      </c>
      <c r="H361">
        <v>1.0979710672368299</v>
      </c>
      <c r="I361">
        <v>0.99181148212173598</v>
      </c>
      <c r="J361">
        <v>1.1187699026476201</v>
      </c>
      <c r="K361">
        <v>0.97206805568192201</v>
      </c>
      <c r="L361">
        <v>10238.414644586601</v>
      </c>
      <c r="M361">
        <v>250</v>
      </c>
      <c r="O361">
        <v>40.951030815948201</v>
      </c>
      <c r="P361">
        <v>0.13061191092916499</v>
      </c>
      <c r="Q361">
        <v>1.0855790927974001</v>
      </c>
      <c r="R361">
        <v>9.5710274843606696E-2</v>
      </c>
      <c r="S361" t="s">
        <v>843</v>
      </c>
      <c r="T361" t="s">
        <v>940</v>
      </c>
      <c r="U361" t="s">
        <v>940</v>
      </c>
      <c r="V361" t="s">
        <v>940</v>
      </c>
      <c r="W361" t="s">
        <v>1301</v>
      </c>
      <c r="X361">
        <v>7</v>
      </c>
      <c r="Y361" t="s">
        <v>1419</v>
      </c>
      <c r="Z361" t="s">
        <v>2195</v>
      </c>
      <c r="AA361">
        <v>1.082851361436254</v>
      </c>
      <c r="AB361" t="str">
        <f>HYPERLINK("Melting_Curves/meltCurve_Q12805_2_EFEMP1.pdf", "Melting_Curves/meltCurve_Q12805_2_EFEMP1.pdf")</f>
        <v>Melting_Curves/meltCurve_Q12805_2_EFEMP1.pdf</v>
      </c>
    </row>
    <row r="362" spans="1:28" x14ac:dyDescent="0.25">
      <c r="A362" t="s">
        <v>388</v>
      </c>
      <c r="B362">
        <v>1</v>
      </c>
      <c r="C362">
        <v>1.1059395392196001</v>
      </c>
      <c r="D362">
        <v>1.0480090557997099</v>
      </c>
      <c r="E362">
        <v>1.17399121054734</v>
      </c>
      <c r="F362">
        <v>1.03009721667333</v>
      </c>
      <c r="G362">
        <v>0.93501131974963403</v>
      </c>
      <c r="H362">
        <v>0.99633772805966203</v>
      </c>
      <c r="I362">
        <v>1.0362897855906199</v>
      </c>
      <c r="J362">
        <v>1.0230390198428601</v>
      </c>
      <c r="K362">
        <v>0.88933280063923303</v>
      </c>
      <c r="L362">
        <v>15000</v>
      </c>
      <c r="M362">
        <v>212.201750103286</v>
      </c>
      <c r="Q362">
        <v>0</v>
      </c>
      <c r="R362">
        <v>0.114692869401397</v>
      </c>
      <c r="S362" t="s">
        <v>844</v>
      </c>
      <c r="T362" t="s">
        <v>940</v>
      </c>
      <c r="U362" t="s">
        <v>940</v>
      </c>
      <c r="V362" t="s">
        <v>940</v>
      </c>
      <c r="W362" t="s">
        <v>1302</v>
      </c>
      <c r="X362">
        <v>14</v>
      </c>
      <c r="Y362" t="s">
        <v>1740</v>
      </c>
      <c r="Z362" t="s">
        <v>2196</v>
      </c>
      <c r="AA362">
        <v>0.99873503658568552</v>
      </c>
      <c r="AB362" t="str">
        <f>HYPERLINK("Melting_Curves/meltCurve_Q12860_2_CNTN1.pdf", "Melting_Curves/meltCurve_Q12860_2_CNTN1.pdf")</f>
        <v>Melting_Curves/meltCurve_Q12860_2_CNTN1.pdf</v>
      </c>
    </row>
    <row r="363" spans="1:28" x14ac:dyDescent="0.25">
      <c r="A363" t="s">
        <v>389</v>
      </c>
      <c r="B363">
        <v>1</v>
      </c>
      <c r="C363">
        <v>1.57462121212121</v>
      </c>
      <c r="D363">
        <v>1.6339962121212099</v>
      </c>
      <c r="E363">
        <v>2.6160984848484801</v>
      </c>
      <c r="F363">
        <v>1.1745265151515201</v>
      </c>
      <c r="G363">
        <v>1.1971590909090899</v>
      </c>
      <c r="H363">
        <v>1.47263257575758</v>
      </c>
      <c r="I363">
        <v>1.2788825757575799</v>
      </c>
      <c r="J363">
        <v>1.5439393939393899</v>
      </c>
      <c r="K363">
        <v>1.06590909090909</v>
      </c>
      <c r="L363">
        <v>1.0000000000000001E-5</v>
      </c>
      <c r="M363">
        <v>2.33274677311497</v>
      </c>
      <c r="Q363">
        <v>1.5</v>
      </c>
      <c r="R363">
        <v>-7.7889206195891296E-10</v>
      </c>
      <c r="S363" t="s">
        <v>845</v>
      </c>
      <c r="T363" t="s">
        <v>940</v>
      </c>
      <c r="U363" t="s">
        <v>940</v>
      </c>
      <c r="V363" t="s">
        <v>940</v>
      </c>
      <c r="W363" t="s">
        <v>1303</v>
      </c>
      <c r="X363">
        <v>1</v>
      </c>
      <c r="Y363" t="s">
        <v>1741</v>
      </c>
      <c r="Z363" t="s">
        <v>2197</v>
      </c>
      <c r="AA363">
        <v>1.4557765141413821</v>
      </c>
      <c r="AB363" t="str">
        <f>HYPERLINK("Melting_Curves/meltCurve_Q13616_CUL1.pdf", "Melting_Curves/meltCurve_Q13616_CUL1.pdf")</f>
        <v>Melting_Curves/meltCurve_Q13616_CUL1.pdf</v>
      </c>
    </row>
    <row r="364" spans="1:28" x14ac:dyDescent="0.25">
      <c r="A364" t="s">
        <v>390</v>
      </c>
      <c r="B364">
        <v>1</v>
      </c>
      <c r="C364">
        <v>1.0711047683008701</v>
      </c>
      <c r="D364">
        <v>0.93429594806357696</v>
      </c>
      <c r="E364">
        <v>1.16162972912469</v>
      </c>
      <c r="F364">
        <v>1.0054286993507899</v>
      </c>
      <c r="G364">
        <v>0.94688829191851398</v>
      </c>
      <c r="H364">
        <v>1.0187486008506801</v>
      </c>
      <c r="I364">
        <v>0.97926460711887198</v>
      </c>
      <c r="J364">
        <v>0.98810723080367102</v>
      </c>
      <c r="K364">
        <v>0.92508954555630196</v>
      </c>
      <c r="L364">
        <v>2342.9217079350401</v>
      </c>
      <c r="M364">
        <v>30.9465902536257</v>
      </c>
      <c r="Q364">
        <v>0</v>
      </c>
      <c r="R364">
        <v>0.128169633898958</v>
      </c>
      <c r="S364" t="s">
        <v>846</v>
      </c>
      <c r="T364" t="s">
        <v>940</v>
      </c>
      <c r="U364" t="s">
        <v>940</v>
      </c>
      <c r="V364" t="s">
        <v>940</v>
      </c>
      <c r="W364" t="s">
        <v>1304</v>
      </c>
      <c r="X364">
        <v>6</v>
      </c>
      <c r="Y364" t="s">
        <v>1742</v>
      </c>
      <c r="Z364" t="s">
        <v>2198</v>
      </c>
      <c r="AA364">
        <v>0.99492532176446546</v>
      </c>
      <c r="AB364" t="str">
        <f>HYPERLINK("Melting_Curves/meltCurve_Q14118_DAG1.pdf", "Melting_Curves/meltCurve_Q14118_DAG1.pdf")</f>
        <v>Melting_Curves/meltCurve_Q14118_DAG1.pdf</v>
      </c>
    </row>
    <row r="365" spans="1:28" x14ac:dyDescent="0.25">
      <c r="A365" t="s">
        <v>391</v>
      </c>
      <c r="B365">
        <v>1</v>
      </c>
      <c r="C365">
        <v>1.0941110602127599</v>
      </c>
      <c r="D365">
        <v>1.00376647834275</v>
      </c>
      <c r="E365">
        <v>1.18501552399857</v>
      </c>
      <c r="F365">
        <v>1.07237746220797</v>
      </c>
      <c r="G365">
        <v>0.96686517025500096</v>
      </c>
      <c r="H365">
        <v>0.97465261872041498</v>
      </c>
      <c r="I365">
        <v>1.0018832391713699</v>
      </c>
      <c r="J365">
        <v>0.98142210006616803</v>
      </c>
      <c r="K365">
        <v>0.91337099811676103</v>
      </c>
      <c r="L365">
        <v>2478.6724868781398</v>
      </c>
      <c r="M365">
        <v>33.052061386160602</v>
      </c>
      <c r="Q365">
        <v>0</v>
      </c>
      <c r="R365">
        <v>7.5833097836307206E-2</v>
      </c>
      <c r="S365" t="s">
        <v>847</v>
      </c>
      <c r="T365" t="s">
        <v>940</v>
      </c>
      <c r="U365" t="s">
        <v>940</v>
      </c>
      <c r="V365" t="s">
        <v>940</v>
      </c>
      <c r="W365" t="s">
        <v>1305</v>
      </c>
      <c r="X365">
        <v>17</v>
      </c>
      <c r="Y365" t="s">
        <v>1743</v>
      </c>
      <c r="Z365" t="s">
        <v>2199</v>
      </c>
      <c r="AA365">
        <v>0.99435835178828114</v>
      </c>
      <c r="AB365" t="str">
        <f>HYPERLINK("Melting_Curves/meltCurve_Q14515_SPARCL1.pdf", "Melting_Curves/meltCurve_Q14515_SPARCL1.pdf")</f>
        <v>Melting_Curves/meltCurve_Q14515_SPARCL1.pdf</v>
      </c>
    </row>
    <row r="366" spans="1:28" x14ac:dyDescent="0.25">
      <c r="A366" t="s">
        <v>392</v>
      </c>
      <c r="B366">
        <v>1</v>
      </c>
      <c r="C366">
        <v>1.1867262184610601</v>
      </c>
      <c r="D366">
        <v>1.13759598808964</v>
      </c>
      <c r="E366">
        <v>1.57490988873217</v>
      </c>
      <c r="F366">
        <v>0.89688136655696604</v>
      </c>
      <c r="G366">
        <v>0.99960821187901605</v>
      </c>
      <c r="H366">
        <v>0.90017238677323297</v>
      </c>
      <c r="I366">
        <v>1.08384265789061</v>
      </c>
      <c r="J366">
        <v>0.95032126625920699</v>
      </c>
      <c r="K366">
        <v>1.0193543331766199</v>
      </c>
      <c r="L366">
        <v>15000</v>
      </c>
      <c r="M366">
        <v>211.073303558839</v>
      </c>
      <c r="Q366">
        <v>1.5</v>
      </c>
      <c r="R366">
        <v>-0.155556993734043</v>
      </c>
      <c r="S366" t="s">
        <v>848</v>
      </c>
      <c r="T366" t="s">
        <v>940</v>
      </c>
      <c r="U366" t="s">
        <v>940</v>
      </c>
      <c r="V366" t="s">
        <v>940</v>
      </c>
      <c r="W366" t="s">
        <v>1306</v>
      </c>
      <c r="X366">
        <v>1</v>
      </c>
      <c r="Y366" t="s">
        <v>1744</v>
      </c>
      <c r="Z366" t="s">
        <v>2200</v>
      </c>
      <c r="AA366">
        <v>1.0002128954440379</v>
      </c>
      <c r="AB366" t="str">
        <f>HYPERLINK("Melting_Curves/meltCurve_Q14C87_TMEM132D.pdf", "Melting_Curves/meltCurve_Q14C87_TMEM132D.pdf")</f>
        <v>Melting_Curves/meltCurve_Q14C87_TMEM132D.pdf</v>
      </c>
    </row>
    <row r="367" spans="1:28" x14ac:dyDescent="0.25">
      <c r="A367" t="s">
        <v>393</v>
      </c>
      <c r="B367">
        <v>1</v>
      </c>
      <c r="C367">
        <v>1.1229073476398099</v>
      </c>
      <c r="D367">
        <v>1.02895268293604</v>
      </c>
      <c r="E367">
        <v>1.1074873072495</v>
      </c>
      <c r="F367">
        <v>1.0191759621010501</v>
      </c>
      <c r="G367">
        <v>0.93473378253401995</v>
      </c>
      <c r="H367">
        <v>0.98758092218258697</v>
      </c>
      <c r="I367">
        <v>0.99835796387520503</v>
      </c>
      <c r="J367">
        <v>0.97965385123530202</v>
      </c>
      <c r="K367">
        <v>0.96496989600437899</v>
      </c>
      <c r="L367">
        <v>3448.5270298250898</v>
      </c>
      <c r="M367">
        <v>63.060045649030201</v>
      </c>
      <c r="O367">
        <v>54.631485859996602</v>
      </c>
      <c r="P367">
        <v>-7.5471768434940802E-3</v>
      </c>
      <c r="Q367">
        <v>0.97384630210760903</v>
      </c>
      <c r="R367">
        <v>3.9698315561338501E-2</v>
      </c>
      <c r="S367" t="s">
        <v>849</v>
      </c>
      <c r="T367" t="s">
        <v>940</v>
      </c>
      <c r="U367" t="s">
        <v>940</v>
      </c>
      <c r="V367" t="s">
        <v>940</v>
      </c>
      <c r="W367" t="s">
        <v>1307</v>
      </c>
      <c r="X367">
        <v>5</v>
      </c>
      <c r="Y367" t="s">
        <v>1745</v>
      </c>
      <c r="Z367" t="s">
        <v>2201</v>
      </c>
      <c r="AA367">
        <v>0.9866893388212955</v>
      </c>
      <c r="AB367" t="str">
        <f>HYPERLINK("Melting_Curves/meltCurve_Q15113_PCOLCE.pdf", "Melting_Curves/meltCurve_Q15113_PCOLCE.pdf")</f>
        <v>Melting_Curves/meltCurve_Q15113_PCOLCE.pdf</v>
      </c>
    </row>
    <row r="368" spans="1:28" x14ac:dyDescent="0.25">
      <c r="A368" t="s">
        <v>394</v>
      </c>
      <c r="B368">
        <v>1</v>
      </c>
      <c r="C368">
        <v>1.1415329117103099</v>
      </c>
      <c r="D368">
        <v>0.98148359551587905</v>
      </c>
      <c r="E368">
        <v>1.28703851686112</v>
      </c>
      <c r="F368">
        <v>0.98171191123085</v>
      </c>
      <c r="G368">
        <v>0.97109523048471402</v>
      </c>
      <c r="H368">
        <v>0.966003790040869</v>
      </c>
      <c r="I368">
        <v>0.99789949542226997</v>
      </c>
      <c r="J368">
        <v>0.90556862028813401</v>
      </c>
      <c r="K368">
        <v>0.87828489234913998</v>
      </c>
      <c r="L368">
        <v>7368.8014917022301</v>
      </c>
      <c r="M368">
        <v>111.211033203943</v>
      </c>
      <c r="O368">
        <v>66.238208514752202</v>
      </c>
      <c r="P368">
        <v>-5.1226437871795802E-2</v>
      </c>
      <c r="Q368">
        <v>0.87795644941172302</v>
      </c>
      <c r="R368">
        <v>0.17642974732842001</v>
      </c>
      <c r="S368" t="s">
        <v>850</v>
      </c>
      <c r="T368" t="s">
        <v>940</v>
      </c>
      <c r="U368" t="s">
        <v>940</v>
      </c>
      <c r="V368" t="s">
        <v>940</v>
      </c>
      <c r="W368" t="s">
        <v>1308</v>
      </c>
      <c r="X368">
        <v>1</v>
      </c>
      <c r="Y368" t="s">
        <v>1746</v>
      </c>
      <c r="Z368" t="s">
        <v>2202</v>
      </c>
      <c r="AA368">
        <v>0.98484826585405272</v>
      </c>
      <c r="AB368" t="str">
        <f>HYPERLINK("Melting_Curves/meltCurve_Q15223_3_PVRL1.pdf", "Melting_Curves/meltCurve_Q15223_3_PVRL1.pdf")</f>
        <v>Melting_Curves/meltCurve_Q15223_3_PVRL1.pdf</v>
      </c>
    </row>
    <row r="369" spans="1:28" x14ac:dyDescent="0.25">
      <c r="A369" t="s">
        <v>395</v>
      </c>
      <c r="B369">
        <v>1</v>
      </c>
      <c r="C369">
        <v>1.13081170252163</v>
      </c>
      <c r="D369">
        <v>0.97234286099047196</v>
      </c>
      <c r="E369">
        <v>1.2780358886307801</v>
      </c>
      <c r="F369">
        <v>1.0293404706595299</v>
      </c>
      <c r="G369">
        <v>0.90192909807090205</v>
      </c>
      <c r="H369">
        <v>0.98126451873548104</v>
      </c>
      <c r="I369">
        <v>0.987173012826987</v>
      </c>
      <c r="J369">
        <v>0.97195569471097198</v>
      </c>
      <c r="K369">
        <v>0.88142611857388098</v>
      </c>
      <c r="L369">
        <v>1970.3322643035599</v>
      </c>
      <c r="M369">
        <v>26.123477898407899</v>
      </c>
      <c r="Q369">
        <v>0</v>
      </c>
      <c r="R369">
        <v>0.111062715165149</v>
      </c>
      <c r="S369" t="s">
        <v>851</v>
      </c>
      <c r="T369" t="s">
        <v>940</v>
      </c>
      <c r="U369" t="s">
        <v>940</v>
      </c>
      <c r="V369" t="s">
        <v>940</v>
      </c>
      <c r="W369" t="s">
        <v>1309</v>
      </c>
      <c r="X369">
        <v>7</v>
      </c>
      <c r="Y369" t="s">
        <v>1747</v>
      </c>
      <c r="Z369" t="s">
        <v>2203</v>
      </c>
      <c r="AA369">
        <v>0.99039620738755141</v>
      </c>
      <c r="AB369" t="str">
        <f>HYPERLINK("Melting_Curves/meltCurve_Q15818_NPTX1.pdf", "Melting_Curves/meltCurve_Q15818_NPTX1.pdf")</f>
        <v>Melting_Curves/meltCurve_Q15818_NPTX1.pdf</v>
      </c>
    </row>
    <row r="370" spans="1:28" x14ac:dyDescent="0.25">
      <c r="A370" t="s">
        <v>396</v>
      </c>
      <c r="B370">
        <v>1</v>
      </c>
      <c r="C370">
        <v>1.03398090884646</v>
      </c>
      <c r="D370">
        <v>0.89405754235009405</v>
      </c>
      <c r="E370">
        <v>1.2565877924173201</v>
      </c>
      <c r="F370">
        <v>0.934458187684862</v>
      </c>
      <c r="G370">
        <v>0.819675988168863</v>
      </c>
      <c r="H370">
        <v>0.863370529712288</v>
      </c>
      <c r="I370">
        <v>0.87244554987900003</v>
      </c>
      <c r="J370">
        <v>0.84058214573810197</v>
      </c>
      <c r="K370">
        <v>0.78818230707179304</v>
      </c>
      <c r="L370">
        <v>13271.1080737586</v>
      </c>
      <c r="M370">
        <v>250</v>
      </c>
      <c r="O370">
        <v>53.081047003293001</v>
      </c>
      <c r="P370">
        <v>-0.19209862831133001</v>
      </c>
      <c r="Q370">
        <v>0.83685129511246403</v>
      </c>
      <c r="R370">
        <v>0.51743076718955505</v>
      </c>
      <c r="S370" t="s">
        <v>852</v>
      </c>
      <c r="T370" t="s">
        <v>940</v>
      </c>
      <c r="U370" t="s">
        <v>940</v>
      </c>
      <c r="V370" t="s">
        <v>940</v>
      </c>
      <c r="W370" t="s">
        <v>1310</v>
      </c>
      <c r="X370">
        <v>3</v>
      </c>
      <c r="Y370" t="s">
        <v>1748</v>
      </c>
      <c r="Z370" t="s">
        <v>2204</v>
      </c>
      <c r="AA370">
        <v>0.90802343386706919</v>
      </c>
      <c r="AB370" t="str">
        <f>HYPERLINK("Melting_Curves/meltCurve_Q15904_ATP6AP1.pdf", "Melting_Curves/meltCurve_Q15904_ATP6AP1.pdf")</f>
        <v>Melting_Curves/meltCurve_Q15904_ATP6AP1.pdf</v>
      </c>
    </row>
    <row r="371" spans="1:28" x14ac:dyDescent="0.25">
      <c r="A371" t="s">
        <v>397</v>
      </c>
      <c r="B371">
        <v>1</v>
      </c>
      <c r="C371">
        <v>1.1118376994288</v>
      </c>
      <c r="D371">
        <v>1.0876304904471099</v>
      </c>
      <c r="E371">
        <v>1.2146149300768201</v>
      </c>
      <c r="F371">
        <v>1.0864092968288399</v>
      </c>
      <c r="G371">
        <v>0.92863896001575696</v>
      </c>
      <c r="H371">
        <v>1.0373842820563299</v>
      </c>
      <c r="I371">
        <v>0.95209769548946199</v>
      </c>
      <c r="J371">
        <v>0.96230057120346701</v>
      </c>
      <c r="K371">
        <v>0.80242269056529403</v>
      </c>
      <c r="L371">
        <v>2378.9881561649399</v>
      </c>
      <c r="M371">
        <v>32.572275024085599</v>
      </c>
      <c r="Q371">
        <v>0</v>
      </c>
      <c r="R371">
        <v>0.315034736271744</v>
      </c>
      <c r="S371" t="s">
        <v>853</v>
      </c>
      <c r="T371" t="s">
        <v>940</v>
      </c>
      <c r="U371" t="s">
        <v>940</v>
      </c>
      <c r="V371" t="s">
        <v>940</v>
      </c>
      <c r="W371" t="s">
        <v>1311</v>
      </c>
      <c r="X371">
        <v>5</v>
      </c>
      <c r="Y371" t="s">
        <v>1749</v>
      </c>
      <c r="Z371" t="s">
        <v>2205</v>
      </c>
      <c r="AA371">
        <v>0.98589971173290203</v>
      </c>
      <c r="AB371" t="str">
        <f>HYPERLINK("Melting_Curves/meltCurve_Q16270_2_IGFBP7.pdf", "Melting_Curves/meltCurve_Q16270_2_IGFBP7.pdf")</f>
        <v>Melting_Curves/meltCurve_Q16270_2_IGFBP7.pdf</v>
      </c>
    </row>
    <row r="372" spans="1:28" x14ac:dyDescent="0.25">
      <c r="A372" t="s">
        <v>398</v>
      </c>
      <c r="B372">
        <v>1</v>
      </c>
      <c r="C372">
        <v>1.0622578550153401</v>
      </c>
      <c r="D372">
        <v>0.93841399234094003</v>
      </c>
      <c r="E372">
        <v>1.33081763823259</v>
      </c>
      <c r="F372">
        <v>0.94002642599601405</v>
      </c>
      <c r="G372">
        <v>0.82983226211004901</v>
      </c>
      <c r="H372">
        <v>0.85029001410879401</v>
      </c>
      <c r="I372">
        <v>0.82563321613329499</v>
      </c>
      <c r="J372">
        <v>0.78645331780619399</v>
      </c>
      <c r="K372">
        <v>0.74273844982420001</v>
      </c>
      <c r="L372">
        <v>13292.2266072278</v>
      </c>
      <c r="M372">
        <v>250</v>
      </c>
      <c r="O372">
        <v>53.165497894224302</v>
      </c>
      <c r="P372">
        <v>-0.22689824827671001</v>
      </c>
      <c r="Q372">
        <v>0.80698944466835798</v>
      </c>
      <c r="R372">
        <v>0.53261004370155496</v>
      </c>
      <c r="S372" t="s">
        <v>854</v>
      </c>
      <c r="T372" t="s">
        <v>940</v>
      </c>
      <c r="U372" t="s">
        <v>940</v>
      </c>
      <c r="V372" t="s">
        <v>940</v>
      </c>
      <c r="W372" t="s">
        <v>1312</v>
      </c>
      <c r="X372">
        <v>2</v>
      </c>
      <c r="Y372" t="s">
        <v>1750</v>
      </c>
      <c r="Z372" t="s">
        <v>2206</v>
      </c>
      <c r="AA372">
        <v>0.89173205269820377</v>
      </c>
      <c r="AB372" t="str">
        <f>HYPERLINK("Melting_Curves/meltCurve_Q16568_CARTPT.pdf", "Melting_Curves/meltCurve_Q16568_CARTPT.pdf")</f>
        <v>Melting_Curves/meltCurve_Q16568_CARTPT.pdf</v>
      </c>
    </row>
    <row r="373" spans="1:28" x14ac:dyDescent="0.25">
      <c r="A373" t="s">
        <v>399</v>
      </c>
      <c r="B373">
        <v>1</v>
      </c>
      <c r="C373">
        <v>1.06137975319672</v>
      </c>
      <c r="D373">
        <v>0.950290356803842</v>
      </c>
      <c r="E373">
        <v>1.1162404377687201</v>
      </c>
      <c r="F373">
        <v>0.99458372885141499</v>
      </c>
      <c r="G373">
        <v>0.92574962309453301</v>
      </c>
      <c r="H373">
        <v>0.92544251493662399</v>
      </c>
      <c r="I373">
        <v>0.93069127254453099</v>
      </c>
      <c r="J373">
        <v>0.90806298509129502</v>
      </c>
      <c r="K373">
        <v>0.83678597353286099</v>
      </c>
      <c r="L373">
        <v>716.01127954522201</v>
      </c>
      <c r="M373">
        <v>10.2906101065544</v>
      </c>
      <c r="O373">
        <v>67.105204591969894</v>
      </c>
      <c r="P373">
        <v>-1.10385111070765E-2</v>
      </c>
      <c r="Q373">
        <v>0.71219627705584299</v>
      </c>
      <c r="R373">
        <v>0.58064711605087904</v>
      </c>
      <c r="S373" t="s">
        <v>855</v>
      </c>
      <c r="T373" t="s">
        <v>940</v>
      </c>
      <c r="U373" t="s">
        <v>940</v>
      </c>
      <c r="V373" t="s">
        <v>940</v>
      </c>
      <c r="W373" t="s">
        <v>1313</v>
      </c>
      <c r="X373">
        <v>7</v>
      </c>
      <c r="Y373" t="s">
        <v>1751</v>
      </c>
      <c r="Z373" t="s">
        <v>2207</v>
      </c>
      <c r="AA373">
        <v>0.96097334591052008</v>
      </c>
      <c r="AB373" t="str">
        <f>HYPERLINK("Melting_Curves/meltCurve_Q16610_ECM1.pdf", "Melting_Curves/meltCurve_Q16610_ECM1.pdf")</f>
        <v>Melting_Curves/meltCurve_Q16610_ECM1.pdf</v>
      </c>
    </row>
    <row r="374" spans="1:28" x14ac:dyDescent="0.25">
      <c r="A374" t="s">
        <v>400</v>
      </c>
      <c r="B374">
        <v>1</v>
      </c>
      <c r="C374">
        <v>1.0828022687953001</v>
      </c>
      <c r="D374">
        <v>0.941013512033813</v>
      </c>
      <c r="E374">
        <v>1.1404200337253401</v>
      </c>
      <c r="F374">
        <v>0.98326872960602696</v>
      </c>
      <c r="G374">
        <v>0.90550336158377698</v>
      </c>
      <c r="H374">
        <v>0.86648928016118099</v>
      </c>
      <c r="I374">
        <v>0.89379804217856895</v>
      </c>
      <c r="J374">
        <v>0.85951426756892901</v>
      </c>
      <c r="K374">
        <v>0.89207892604515704</v>
      </c>
      <c r="L374">
        <v>3123.1645358672999</v>
      </c>
      <c r="M374">
        <v>56.135882529499</v>
      </c>
      <c r="O374">
        <v>55.565324704861098</v>
      </c>
      <c r="P374">
        <v>-3.0786829838829601E-2</v>
      </c>
      <c r="Q374">
        <v>0.87810439944114005</v>
      </c>
      <c r="R374">
        <v>0.61451809029686899</v>
      </c>
      <c r="S374" t="s">
        <v>856</v>
      </c>
      <c r="T374" t="s">
        <v>940</v>
      </c>
      <c r="U374" t="s">
        <v>940</v>
      </c>
      <c r="V374" t="s">
        <v>940</v>
      </c>
      <c r="W374" t="s">
        <v>1314</v>
      </c>
      <c r="X374">
        <v>1</v>
      </c>
      <c r="Y374" t="s">
        <v>1752</v>
      </c>
      <c r="Z374" t="s">
        <v>2208</v>
      </c>
      <c r="AA374">
        <v>0.94187254190963621</v>
      </c>
      <c r="AB374" t="str">
        <f>HYPERLINK("Melting_Curves/meltCurve_Q16620_2_NTRK2.pdf", "Melting_Curves/meltCurve_Q16620_2_NTRK2.pdf")</f>
        <v>Melting_Curves/meltCurve_Q16620_2_NTRK2.pdf</v>
      </c>
    </row>
    <row r="375" spans="1:28" x14ac:dyDescent="0.25">
      <c r="A375" t="s">
        <v>401</v>
      </c>
      <c r="B375">
        <v>1</v>
      </c>
      <c r="C375">
        <v>1.16423970876505</v>
      </c>
      <c r="D375">
        <v>0.93013161579389503</v>
      </c>
      <c r="E375">
        <v>1.1677868010828001</v>
      </c>
      <c r="F375">
        <v>0.77916238837549401</v>
      </c>
      <c r="G375">
        <v>0.57581131958057197</v>
      </c>
      <c r="H375">
        <v>0.509630044494228</v>
      </c>
      <c r="I375">
        <v>0.48556271196988099</v>
      </c>
      <c r="J375">
        <v>0.47095429229285302</v>
      </c>
      <c r="K375">
        <v>0.46096642708236102</v>
      </c>
      <c r="L375">
        <v>13262.310305254099</v>
      </c>
      <c r="M375">
        <v>250</v>
      </c>
      <c r="O375">
        <v>53.0458539719124</v>
      </c>
      <c r="P375">
        <v>-0.58842384285103599</v>
      </c>
      <c r="Q375">
        <v>0.50058494765020101</v>
      </c>
      <c r="R375">
        <v>0.91011141943996499</v>
      </c>
      <c r="S375" t="s">
        <v>857</v>
      </c>
      <c r="T375" t="s">
        <v>940</v>
      </c>
      <c r="U375" t="s">
        <v>940</v>
      </c>
      <c r="V375" t="s">
        <v>940</v>
      </c>
      <c r="W375" t="s">
        <v>1315</v>
      </c>
      <c r="X375">
        <v>1</v>
      </c>
      <c r="Y375" t="s">
        <v>1753</v>
      </c>
      <c r="Z375" t="s">
        <v>2209</v>
      </c>
      <c r="AA375">
        <v>0.71786435973822027</v>
      </c>
      <c r="AB375" t="str">
        <f>HYPERLINK("Melting_Curves/meltCurve_Q16674_MIA.pdf", "Melting_Curves/meltCurve_Q16674_MIA.pdf")</f>
        <v>Melting_Curves/meltCurve_Q16674_MIA.pdf</v>
      </c>
    </row>
    <row r="376" spans="1:28" x14ac:dyDescent="0.25">
      <c r="A376" t="s">
        <v>402</v>
      </c>
      <c r="B376">
        <v>1</v>
      </c>
      <c r="C376">
        <v>1.1517942583732099</v>
      </c>
      <c r="D376">
        <v>0.90729665071770305</v>
      </c>
      <c r="E376">
        <v>1.2616028708133999</v>
      </c>
      <c r="F376">
        <v>1.00992822966507</v>
      </c>
      <c r="G376">
        <v>0.88720095693779899</v>
      </c>
      <c r="H376">
        <v>0.91088516746411496</v>
      </c>
      <c r="I376">
        <v>0.93911483253588501</v>
      </c>
      <c r="J376">
        <v>0.94677033492823004</v>
      </c>
      <c r="K376">
        <v>0.85921052631578898</v>
      </c>
      <c r="L376">
        <v>6108.2038454009698</v>
      </c>
      <c r="M376">
        <v>111.496432875018</v>
      </c>
      <c r="O376">
        <v>54.766231886593701</v>
      </c>
      <c r="P376">
        <v>-4.65398356815123E-2</v>
      </c>
      <c r="Q376">
        <v>0.90855989635915402</v>
      </c>
      <c r="R376">
        <v>0.27502534444576399</v>
      </c>
      <c r="S376" t="s">
        <v>858</v>
      </c>
      <c r="T376" t="s">
        <v>940</v>
      </c>
      <c r="U376" t="s">
        <v>940</v>
      </c>
      <c r="V376" t="s">
        <v>940</v>
      </c>
      <c r="W376" t="s">
        <v>1316</v>
      </c>
      <c r="X376">
        <v>5</v>
      </c>
      <c r="Y376" t="s">
        <v>1754</v>
      </c>
      <c r="Z376" t="s">
        <v>2210</v>
      </c>
      <c r="AA376">
        <v>0.9536653612896514</v>
      </c>
      <c r="AB376" t="str">
        <f>HYPERLINK("Melting_Curves/meltCurve_Q24JP5_TMEM132A.pdf", "Melting_Curves/meltCurve_Q24JP5_TMEM132A.pdf")</f>
        <v>Melting_Curves/meltCurve_Q24JP5_TMEM132A.pdf</v>
      </c>
    </row>
    <row r="377" spans="1:28" x14ac:dyDescent="0.25">
      <c r="A377" t="s">
        <v>403</v>
      </c>
      <c r="B377">
        <v>1</v>
      </c>
      <c r="C377">
        <v>1.1136830009029</v>
      </c>
      <c r="D377">
        <v>0.97476811951079401</v>
      </c>
      <c r="E377">
        <v>1.21252565049659</v>
      </c>
      <c r="F377">
        <v>0.97737831404415998</v>
      </c>
      <c r="G377">
        <v>0.92528933760157595</v>
      </c>
      <c r="H377">
        <v>0.90911926454896197</v>
      </c>
      <c r="I377">
        <v>0.98829516539440199</v>
      </c>
      <c r="J377">
        <v>0.93891488139210399</v>
      </c>
      <c r="K377">
        <v>0.83412952474759905</v>
      </c>
      <c r="L377">
        <v>828.34262284821205</v>
      </c>
      <c r="M377">
        <v>10.069175140188401</v>
      </c>
      <c r="Q377">
        <v>0</v>
      </c>
      <c r="R377">
        <v>0.31352060782658198</v>
      </c>
      <c r="S377" t="s">
        <v>859</v>
      </c>
      <c r="T377" t="s">
        <v>940</v>
      </c>
      <c r="U377" t="s">
        <v>940</v>
      </c>
      <c r="V377" t="s">
        <v>940</v>
      </c>
      <c r="W377" t="s">
        <v>1317</v>
      </c>
      <c r="X377">
        <v>1</v>
      </c>
      <c r="Y377" t="s">
        <v>1755</v>
      </c>
      <c r="Z377" t="s">
        <v>2211</v>
      </c>
      <c r="AA377">
        <v>0.9732320310295306</v>
      </c>
      <c r="AB377" t="str">
        <f>HYPERLINK("Melting_Curves/meltCurve_Q4G0X9_3_CCDC40.pdf", "Melting_Curves/meltCurve_Q4G0X9_3_CCDC40.pdf")</f>
        <v>Melting_Curves/meltCurve_Q4G0X9_3_CCDC40.pdf</v>
      </c>
    </row>
    <row r="378" spans="1:28" x14ac:dyDescent="0.25">
      <c r="A378" t="s">
        <v>404</v>
      </c>
      <c r="B378">
        <v>1</v>
      </c>
      <c r="C378">
        <v>1.1012045480130599</v>
      </c>
      <c r="D378">
        <v>0.94652707418664905</v>
      </c>
      <c r="E378">
        <v>1.1669230865448399</v>
      </c>
      <c r="F378">
        <v>1.0461180532102501</v>
      </c>
      <c r="G378">
        <v>0.94627690845184897</v>
      </c>
      <c r="H378">
        <v>0.98662864147497698</v>
      </c>
      <c r="I378">
        <v>0.94174890865198202</v>
      </c>
      <c r="J378">
        <v>0.92807735124519997</v>
      </c>
      <c r="K378">
        <v>0.93271792562572697</v>
      </c>
      <c r="L378">
        <v>1495.1992306893901</v>
      </c>
      <c r="M378">
        <v>24.234290899210698</v>
      </c>
      <c r="O378">
        <v>61.282173774830603</v>
      </c>
      <c r="P378">
        <v>-7.4863187095753798E-3</v>
      </c>
      <c r="Q378">
        <v>0.924277407052566</v>
      </c>
      <c r="R378">
        <v>0.22778073610903701</v>
      </c>
      <c r="S378" t="s">
        <v>860</v>
      </c>
      <c r="T378" t="s">
        <v>940</v>
      </c>
      <c r="U378" t="s">
        <v>940</v>
      </c>
      <c r="V378" t="s">
        <v>940</v>
      </c>
      <c r="W378" t="s">
        <v>1318</v>
      </c>
      <c r="X378">
        <v>1</v>
      </c>
      <c r="Y378" t="s">
        <v>1756</v>
      </c>
      <c r="Z378" t="s">
        <v>2212</v>
      </c>
      <c r="AA378">
        <v>0.97943325411275572</v>
      </c>
      <c r="AB378" t="str">
        <f>HYPERLINK("Melting_Curves/meltCurve_Q5H9B4_TIMP1.pdf", "Melting_Curves/meltCurve_Q5H9B4_TIMP1.pdf")</f>
        <v>Melting_Curves/meltCurve_Q5H9B4_TIMP1.pdf</v>
      </c>
    </row>
    <row r="379" spans="1:28" x14ac:dyDescent="0.25">
      <c r="A379" t="s">
        <v>405</v>
      </c>
      <c r="B379">
        <v>1</v>
      </c>
      <c r="C379">
        <v>1.0350963984847601</v>
      </c>
      <c r="D379">
        <v>0.90372872731384601</v>
      </c>
      <c r="E379">
        <v>1.17102956974049</v>
      </c>
      <c r="F379">
        <v>1.0050743483914699</v>
      </c>
      <c r="G379">
        <v>0.91072539153050303</v>
      </c>
      <c r="H379">
        <v>0.97117939729744995</v>
      </c>
      <c r="I379">
        <v>0.96012608130265198</v>
      </c>
      <c r="J379">
        <v>0.91196924294679704</v>
      </c>
      <c r="K379">
        <v>0.83708373381579704</v>
      </c>
      <c r="L379">
        <v>865.39712252189804</v>
      </c>
      <c r="M379">
        <v>10.676268269671301</v>
      </c>
      <c r="Q379">
        <v>0</v>
      </c>
      <c r="R379">
        <v>0.38399737977720999</v>
      </c>
      <c r="S379" t="s">
        <v>861</v>
      </c>
      <c r="T379" t="s">
        <v>940</v>
      </c>
      <c r="U379" t="s">
        <v>940</v>
      </c>
      <c r="V379" t="s">
        <v>940</v>
      </c>
      <c r="W379" t="s">
        <v>1319</v>
      </c>
      <c r="X379">
        <v>2</v>
      </c>
      <c r="Y379" t="s">
        <v>1757</v>
      </c>
      <c r="Z379" t="s">
        <v>2213</v>
      </c>
      <c r="AA379">
        <v>0.97232533596728332</v>
      </c>
      <c r="AB379" t="str">
        <f>HYPERLINK("Melting_Curves/meltCurve_Q5SPY9_NPDC1.pdf", "Melting_Curves/meltCurve_Q5SPY9_NPDC1.pdf")</f>
        <v>Melting_Curves/meltCurve_Q5SPY9_NPDC1.pdf</v>
      </c>
    </row>
    <row r="380" spans="1:28" x14ac:dyDescent="0.25">
      <c r="A380" t="s">
        <v>406</v>
      </c>
      <c r="B380">
        <v>1</v>
      </c>
      <c r="C380">
        <v>1.16657498074596</v>
      </c>
      <c r="D380">
        <v>1.0819122015623299</v>
      </c>
      <c r="E380">
        <v>1.2100891187149301</v>
      </c>
      <c r="F380">
        <v>1.1527670810870301</v>
      </c>
      <c r="G380">
        <v>0.966938056991968</v>
      </c>
      <c r="H380">
        <v>1.0802068434371199</v>
      </c>
      <c r="I380">
        <v>1.0974804708988899</v>
      </c>
      <c r="J380">
        <v>1.0449994498844799</v>
      </c>
      <c r="K380">
        <v>0.89036197601496303</v>
      </c>
      <c r="L380">
        <v>15000</v>
      </c>
      <c r="M380">
        <v>212.191230844437</v>
      </c>
      <c r="Q380">
        <v>0</v>
      </c>
      <c r="R380">
        <v>-0.41982138469830299</v>
      </c>
      <c r="S380" t="s">
        <v>862</v>
      </c>
      <c r="T380" t="s">
        <v>940</v>
      </c>
      <c r="U380" t="s">
        <v>940</v>
      </c>
      <c r="V380" t="s">
        <v>940</v>
      </c>
      <c r="W380" t="s">
        <v>1320</v>
      </c>
      <c r="X380">
        <v>1</v>
      </c>
      <c r="Y380" t="s">
        <v>1758</v>
      </c>
      <c r="Z380" t="s">
        <v>2214</v>
      </c>
      <c r="AA380">
        <v>0.99874753038842612</v>
      </c>
      <c r="AB380" t="str">
        <f>HYPERLINK("Melting_Curves/meltCurve_Q5STZ8_ABCF1.pdf", "Melting_Curves/meltCurve_Q5STZ8_ABCF1.pdf")</f>
        <v>Melting_Curves/meltCurve_Q5STZ8_ABCF1.pdf</v>
      </c>
    </row>
    <row r="381" spans="1:28" x14ac:dyDescent="0.25">
      <c r="A381" t="s">
        <v>407</v>
      </c>
      <c r="B381">
        <v>1</v>
      </c>
      <c r="C381">
        <v>1.0992907801418399</v>
      </c>
      <c r="D381">
        <v>0.97688127475361497</v>
      </c>
      <c r="E381">
        <v>1.1817260753431</v>
      </c>
      <c r="F381">
        <v>1.0080132633324099</v>
      </c>
      <c r="G381">
        <v>0.95311780418163405</v>
      </c>
      <c r="H381">
        <v>1.1198305240858399</v>
      </c>
      <c r="I381">
        <v>1.1143041355807299</v>
      </c>
      <c r="J381">
        <v>1.05876393110436</v>
      </c>
      <c r="K381">
        <v>0.99088145896656499</v>
      </c>
      <c r="L381">
        <v>10234.6857992613</v>
      </c>
      <c r="M381">
        <v>250</v>
      </c>
      <c r="O381">
        <v>40.936123476895602</v>
      </c>
      <c r="P381">
        <v>8.5297005346508303E-2</v>
      </c>
      <c r="Q381">
        <v>1.0558676597037799</v>
      </c>
      <c r="R381">
        <v>5.4693383612541203E-2</v>
      </c>
      <c r="S381" t="s">
        <v>863</v>
      </c>
      <c r="T381" t="s">
        <v>940</v>
      </c>
      <c r="U381" t="s">
        <v>940</v>
      </c>
      <c r="V381" t="s">
        <v>940</v>
      </c>
      <c r="W381" t="s">
        <v>1321</v>
      </c>
      <c r="X381">
        <v>1</v>
      </c>
      <c r="Y381" t="s">
        <v>1759</v>
      </c>
      <c r="Z381" t="s">
        <v>2215</v>
      </c>
      <c r="AA381">
        <v>1.05411464963112</v>
      </c>
      <c r="AB381" t="str">
        <f>HYPERLINK("Melting_Curves/meltCurve_Q5T0V3_SLIT1.pdf", "Melting_Curves/meltCurve_Q5T0V3_SLIT1.pdf")</f>
        <v>Melting_Curves/meltCurve_Q5T0V3_SLIT1.pdf</v>
      </c>
    </row>
    <row r="382" spans="1:28" x14ac:dyDescent="0.25">
      <c r="A382" t="s">
        <v>408</v>
      </c>
      <c r="B382">
        <v>1</v>
      </c>
      <c r="C382">
        <v>1.44487781580833</v>
      </c>
      <c r="D382">
        <v>0.83308127039719804</v>
      </c>
      <c r="E382">
        <v>1.0665446151397</v>
      </c>
      <c r="F382">
        <v>0.96991164530764895</v>
      </c>
      <c r="G382">
        <v>1.3995860861259299</v>
      </c>
      <c r="H382">
        <v>0.90631218657963897</v>
      </c>
      <c r="I382">
        <v>1.54994826076574</v>
      </c>
      <c r="J382">
        <v>0.82814614343707704</v>
      </c>
      <c r="K382">
        <v>1.5957175833797701</v>
      </c>
      <c r="L382">
        <v>388.078449674186</v>
      </c>
      <c r="M382">
        <v>5.96673174827552</v>
      </c>
      <c r="O382">
        <v>58.860992001132999</v>
      </c>
      <c r="P382">
        <v>1.27130868065191E-2</v>
      </c>
      <c r="Q382">
        <v>1.5</v>
      </c>
      <c r="R382">
        <v>7.6815943252418403E-2</v>
      </c>
      <c r="S382" t="s">
        <v>864</v>
      </c>
      <c r="T382" t="s">
        <v>940</v>
      </c>
      <c r="U382" t="s">
        <v>940</v>
      </c>
      <c r="V382" t="s">
        <v>940</v>
      </c>
      <c r="W382" t="s">
        <v>1322</v>
      </c>
      <c r="X382">
        <v>1</v>
      </c>
      <c r="Y382" t="s">
        <v>1760</v>
      </c>
      <c r="Z382" t="s">
        <v>2216</v>
      </c>
      <c r="AA382">
        <v>1.137018744742424</v>
      </c>
      <c r="AB382" t="str">
        <f>HYPERLINK("Melting_Curves/meltCurve_Q5T197_2_DCST1.pdf", "Melting_Curves/meltCurve_Q5T197_2_DCST1.pdf")</f>
        <v>Melting_Curves/meltCurve_Q5T197_2_DCST1.pdf</v>
      </c>
    </row>
    <row r="383" spans="1:28" x14ac:dyDescent="0.25">
      <c r="A383" t="s">
        <v>409</v>
      </c>
      <c r="B383">
        <v>1</v>
      </c>
      <c r="C383">
        <v>0.99738397442108295</v>
      </c>
      <c r="D383">
        <v>1.2049607596163201</v>
      </c>
      <c r="E383">
        <v>0.80399186125375399</v>
      </c>
      <c r="F383">
        <v>1.3145044084875499</v>
      </c>
      <c r="G383">
        <v>1.1455091560895301</v>
      </c>
      <c r="H383">
        <v>1.3646352097665</v>
      </c>
      <c r="I383">
        <v>1.26912120918516</v>
      </c>
      <c r="J383">
        <v>1.30993120821626</v>
      </c>
      <c r="K383">
        <v>1.12801085166166</v>
      </c>
      <c r="L383">
        <v>6342.7331665773399</v>
      </c>
      <c r="M383">
        <v>122.673136135427</v>
      </c>
      <c r="O383">
        <v>51.690599897897499</v>
      </c>
      <c r="P383">
        <v>0.15208148873364999</v>
      </c>
      <c r="Q383">
        <v>1.25632941130284</v>
      </c>
      <c r="R383">
        <v>0.53716362327214695</v>
      </c>
      <c r="S383" t="s">
        <v>865</v>
      </c>
      <c r="T383" t="s">
        <v>940</v>
      </c>
      <c r="U383" t="s">
        <v>940</v>
      </c>
      <c r="V383" t="s">
        <v>940</v>
      </c>
      <c r="W383" t="s">
        <v>1323</v>
      </c>
      <c r="X383">
        <v>1</v>
      </c>
      <c r="Y383" t="s">
        <v>1761</v>
      </c>
      <c r="Z383" t="s">
        <v>2217</v>
      </c>
      <c r="AA383">
        <v>1.156227216469216</v>
      </c>
      <c r="AB383" t="str">
        <f>HYPERLINK("Melting_Curves/meltCurve_Q5T4B6_TMSB4XP4.pdf", "Melting_Curves/meltCurve_Q5T4B6_TMSB4XP4.pdf")</f>
        <v>Melting_Curves/meltCurve_Q5T4B6_TMSB4XP4.pdf</v>
      </c>
    </row>
    <row r="384" spans="1:28" x14ac:dyDescent="0.25">
      <c r="A384" t="s">
        <v>410</v>
      </c>
      <c r="B384">
        <v>1</v>
      </c>
      <c r="C384">
        <v>1.0878910803375801</v>
      </c>
      <c r="D384">
        <v>1.027463048445</v>
      </c>
      <c r="E384">
        <v>1.2630670956310901</v>
      </c>
      <c r="F384">
        <v>0.90283023266657303</v>
      </c>
      <c r="G384">
        <v>0.81242131766680703</v>
      </c>
      <c r="H384">
        <v>0.87909730964703703</v>
      </c>
      <c r="I384">
        <v>0.86580873781880896</v>
      </c>
      <c r="J384">
        <v>0.84226232107054599</v>
      </c>
      <c r="K384">
        <v>0.78756935701963005</v>
      </c>
      <c r="L384">
        <v>13229.014804709699</v>
      </c>
      <c r="M384">
        <v>250</v>
      </c>
      <c r="O384">
        <v>52.9126942437968</v>
      </c>
      <c r="P384">
        <v>-0.192024214781295</v>
      </c>
      <c r="Q384">
        <v>0.83743176820043297</v>
      </c>
      <c r="R384">
        <v>0.57617631193293894</v>
      </c>
      <c r="S384" t="s">
        <v>866</v>
      </c>
      <c r="T384" t="s">
        <v>940</v>
      </c>
      <c r="U384" t="s">
        <v>940</v>
      </c>
      <c r="V384" t="s">
        <v>940</v>
      </c>
      <c r="W384" t="s">
        <v>1324</v>
      </c>
      <c r="X384">
        <v>2</v>
      </c>
      <c r="Y384" t="s">
        <v>1762</v>
      </c>
      <c r="Z384" t="s">
        <v>2218</v>
      </c>
      <c r="AA384">
        <v>0.90743822903588767</v>
      </c>
      <c r="AB384" t="str">
        <f>HYPERLINK("Melting_Curves/meltCurve_Q5VY30_RBP4.pdf", "Melting_Curves/meltCurve_Q5VY30_RBP4.pdf")</f>
        <v>Melting_Curves/meltCurve_Q5VY30_RBP4.pdf</v>
      </c>
    </row>
    <row r="385" spans="1:28" x14ac:dyDescent="0.25">
      <c r="A385" t="s">
        <v>411</v>
      </c>
      <c r="B385">
        <v>1</v>
      </c>
      <c r="C385">
        <v>0.97959604925020405</v>
      </c>
      <c r="D385">
        <v>0.89342883386828797</v>
      </c>
      <c r="E385">
        <v>1.2702672019650501</v>
      </c>
      <c r="F385">
        <v>0.92250214153757204</v>
      </c>
      <c r="G385">
        <v>0.85329177546365598</v>
      </c>
      <c r="H385">
        <v>0.83860547201552205</v>
      </c>
      <c r="I385">
        <v>0.74905307916980601</v>
      </c>
      <c r="J385">
        <v>0.87593531008432002</v>
      </c>
      <c r="K385">
        <v>0.76327495278296698</v>
      </c>
      <c r="L385">
        <v>13266.8338127077</v>
      </c>
      <c r="M385">
        <v>250</v>
      </c>
      <c r="O385">
        <v>53.063936552838904</v>
      </c>
      <c r="P385">
        <v>-0.21668186575867099</v>
      </c>
      <c r="Q385">
        <v>0.81603210627845901</v>
      </c>
      <c r="R385">
        <v>0.51179225045198096</v>
      </c>
      <c r="S385" t="s">
        <v>867</v>
      </c>
      <c r="T385" t="s">
        <v>940</v>
      </c>
      <c r="U385" t="s">
        <v>940</v>
      </c>
      <c r="V385" t="s">
        <v>940</v>
      </c>
      <c r="W385" t="s">
        <v>1325</v>
      </c>
      <c r="X385">
        <v>1</v>
      </c>
      <c r="Y385" t="s">
        <v>1763</v>
      </c>
      <c r="Z385" t="s">
        <v>2219</v>
      </c>
      <c r="AA385">
        <v>0.89618157772854368</v>
      </c>
      <c r="AB385" t="str">
        <f>HYPERLINK("Melting_Curves/meltCurve_Q5W0A2_ITM2B.pdf", "Melting_Curves/meltCurve_Q5W0A2_ITM2B.pdf")</f>
        <v>Melting_Curves/meltCurve_Q5W0A2_ITM2B.pdf</v>
      </c>
    </row>
    <row r="386" spans="1:28" x14ac:dyDescent="0.25">
      <c r="A386" t="s">
        <v>412</v>
      </c>
      <c r="B386">
        <v>1</v>
      </c>
      <c r="C386">
        <v>1.05909588042289</v>
      </c>
      <c r="D386">
        <v>0.89248997448049605</v>
      </c>
      <c r="E386">
        <v>1.16452788917244</v>
      </c>
      <c r="F386">
        <v>0.99759387531899402</v>
      </c>
      <c r="G386">
        <v>0.90452059788552697</v>
      </c>
      <c r="H386">
        <v>0.88275610645278901</v>
      </c>
      <c r="I386">
        <v>0.90317170980678096</v>
      </c>
      <c r="J386">
        <v>0.852314983594604</v>
      </c>
      <c r="K386">
        <v>0.85709077652205601</v>
      </c>
      <c r="L386">
        <v>4143.84564524282</v>
      </c>
      <c r="M386">
        <v>73.821427024056305</v>
      </c>
      <c r="O386">
        <v>56.092221442585299</v>
      </c>
      <c r="P386">
        <v>-4.1554693395663297E-2</v>
      </c>
      <c r="Q386">
        <v>0.87370091782144199</v>
      </c>
      <c r="R386">
        <v>0.52868022815481996</v>
      </c>
      <c r="S386" t="s">
        <v>868</v>
      </c>
      <c r="T386" t="s">
        <v>940</v>
      </c>
      <c r="U386" t="s">
        <v>940</v>
      </c>
      <c r="V386" t="s">
        <v>940</v>
      </c>
      <c r="W386" t="s">
        <v>1326</v>
      </c>
      <c r="X386">
        <v>2</v>
      </c>
      <c r="Y386" t="s">
        <v>1764</v>
      </c>
      <c r="Z386" t="s">
        <v>2220</v>
      </c>
      <c r="AA386">
        <v>0.94176494681540035</v>
      </c>
      <c r="AB386" t="str">
        <f>HYPERLINK("Melting_Curves/meltCurve_Q6EMK4_VASN.pdf", "Melting_Curves/meltCurve_Q6EMK4_VASN.pdf")</f>
        <v>Melting_Curves/meltCurve_Q6EMK4_VASN.pdf</v>
      </c>
    </row>
    <row r="387" spans="1:28" x14ac:dyDescent="0.25">
      <c r="A387" t="s">
        <v>413</v>
      </c>
      <c r="B387">
        <v>1</v>
      </c>
      <c r="C387">
        <v>1.32749838292367</v>
      </c>
      <c r="D387">
        <v>0.79014391979301402</v>
      </c>
      <c r="E387">
        <v>1.2020941138421699</v>
      </c>
      <c r="F387">
        <v>0.82171733505821498</v>
      </c>
      <c r="G387">
        <v>0.93216364812419195</v>
      </c>
      <c r="H387">
        <v>0.82673027166882296</v>
      </c>
      <c r="I387">
        <v>0.93175937904269102</v>
      </c>
      <c r="J387">
        <v>0.72242884864165602</v>
      </c>
      <c r="K387">
        <v>0.94182567917205695</v>
      </c>
      <c r="L387">
        <v>12906.467319146799</v>
      </c>
      <c r="M387">
        <v>250</v>
      </c>
      <c r="O387">
        <v>51.622568491712599</v>
      </c>
      <c r="P387">
        <v>-0.16616242718514701</v>
      </c>
      <c r="Q387">
        <v>0.86275630748944299</v>
      </c>
      <c r="R387">
        <v>0.27521597117714702</v>
      </c>
      <c r="S387" t="s">
        <v>869</v>
      </c>
      <c r="T387" t="s">
        <v>940</v>
      </c>
      <c r="U387" t="s">
        <v>940</v>
      </c>
      <c r="V387" t="s">
        <v>940</v>
      </c>
      <c r="W387" t="s">
        <v>1327</v>
      </c>
      <c r="X387">
        <v>1</v>
      </c>
      <c r="Y387" t="s">
        <v>1765</v>
      </c>
      <c r="Z387" t="s">
        <v>2221</v>
      </c>
      <c r="AA387">
        <v>0.91595464972988228</v>
      </c>
      <c r="AB387" t="str">
        <f>HYPERLINK("Melting_Curves/meltCurve_Q6IFG1_OR52E8.pdf", "Melting_Curves/meltCurve_Q6IFG1_OR52E8.pdf")</f>
        <v>Melting_Curves/meltCurve_Q6IFG1_OR52E8.pdf</v>
      </c>
    </row>
    <row r="388" spans="1:28" x14ac:dyDescent="0.25">
      <c r="A388" t="s">
        <v>414</v>
      </c>
      <c r="B388">
        <v>1</v>
      </c>
      <c r="C388">
        <v>1.1750402812362699</v>
      </c>
      <c r="D388">
        <v>1.0340315414286401</v>
      </c>
      <c r="E388">
        <v>1.2559445339583</v>
      </c>
      <c r="F388">
        <v>1.0510228992724999</v>
      </c>
      <c r="G388">
        <v>0.87368780821249004</v>
      </c>
      <c r="H388">
        <v>0.92939797861432505</v>
      </c>
      <c r="I388">
        <v>0.98750061032176195</v>
      </c>
      <c r="J388">
        <v>0.95996289243689303</v>
      </c>
      <c r="K388">
        <v>0.90918412186904896</v>
      </c>
      <c r="L388">
        <v>13730.199076073999</v>
      </c>
      <c r="M388">
        <v>250</v>
      </c>
      <c r="O388">
        <v>54.917261165207897</v>
      </c>
      <c r="P388">
        <v>-7.7448692178791106E-2</v>
      </c>
      <c r="Q388">
        <v>0.93194765355289899</v>
      </c>
      <c r="R388">
        <v>0.15704641163951</v>
      </c>
      <c r="S388" t="s">
        <v>870</v>
      </c>
      <c r="T388" t="s">
        <v>940</v>
      </c>
      <c r="U388" t="s">
        <v>940</v>
      </c>
      <c r="V388" t="s">
        <v>940</v>
      </c>
      <c r="W388" t="s">
        <v>1328</v>
      </c>
      <c r="X388">
        <v>3</v>
      </c>
      <c r="Y388" t="s">
        <v>1766</v>
      </c>
      <c r="Z388" t="s">
        <v>2222</v>
      </c>
      <c r="AA388">
        <v>0.9658007194335787</v>
      </c>
      <c r="AB388" t="str">
        <f>HYPERLINK("Melting_Curves/meltCurve_Q6MZW2_3_FSTL4.pdf", "Melting_Curves/meltCurve_Q6MZW2_3_FSTL4.pdf")</f>
        <v>Melting_Curves/meltCurve_Q6MZW2_3_FSTL4.pdf</v>
      </c>
    </row>
    <row r="389" spans="1:28" x14ac:dyDescent="0.25">
      <c r="A389" t="s">
        <v>415</v>
      </c>
      <c r="B389">
        <v>1</v>
      </c>
      <c r="C389">
        <v>1.0796260191421501</v>
      </c>
      <c r="D389">
        <v>1.1389578163771701</v>
      </c>
      <c r="E389">
        <v>0.98444700460829504</v>
      </c>
      <c r="F389">
        <v>0.77565579581708599</v>
      </c>
      <c r="G389">
        <v>0.50686813186813195</v>
      </c>
      <c r="H389">
        <v>0.61498582063098195</v>
      </c>
      <c r="I389">
        <v>0.548652959943283</v>
      </c>
      <c r="J389">
        <v>0.65805565402339605</v>
      </c>
      <c r="K389">
        <v>0.47602800425381098</v>
      </c>
      <c r="L389">
        <v>6910.88873219383</v>
      </c>
      <c r="M389">
        <v>130.438306741807</v>
      </c>
      <c r="O389">
        <v>52.9695978727826</v>
      </c>
      <c r="P389">
        <v>-0.27031378867765898</v>
      </c>
      <c r="Q389">
        <v>0.56091388407516996</v>
      </c>
      <c r="R389">
        <v>0.91507766835547399</v>
      </c>
      <c r="S389" t="s">
        <v>871</v>
      </c>
      <c r="T389" t="s">
        <v>940</v>
      </c>
      <c r="U389" t="s">
        <v>940</v>
      </c>
      <c r="V389" t="s">
        <v>940</v>
      </c>
      <c r="W389" t="s">
        <v>1329</v>
      </c>
      <c r="X389">
        <v>1</v>
      </c>
      <c r="Y389" t="s">
        <v>1767</v>
      </c>
      <c r="Z389" t="s">
        <v>2223</v>
      </c>
      <c r="AA389">
        <v>0.75107186149002103</v>
      </c>
      <c r="AB389" t="str">
        <f>HYPERLINK("Melting_Curves/meltCurve_Q6NSI4_2_CXorf57.pdf", "Melting_Curves/meltCurve_Q6NSI4_2_CXorf57.pdf")</f>
        <v>Melting_Curves/meltCurve_Q6NSI4_2_CXorf57.pdf</v>
      </c>
    </row>
    <row r="390" spans="1:28" x14ac:dyDescent="0.25">
      <c r="A390" t="s">
        <v>416</v>
      </c>
      <c r="B390">
        <v>1</v>
      </c>
      <c r="C390">
        <v>1.2153247102000599</v>
      </c>
      <c r="D390">
        <v>1.12666159423533</v>
      </c>
      <c r="E390">
        <v>1.36696056930582</v>
      </c>
      <c r="F390">
        <v>1.0669113368840399</v>
      </c>
      <c r="G390">
        <v>0.92677796177773797</v>
      </c>
      <c r="H390">
        <v>1.0155305912366299</v>
      </c>
      <c r="I390">
        <v>1.0798012800429699</v>
      </c>
      <c r="J390">
        <v>0.99507675782124105</v>
      </c>
      <c r="K390">
        <v>0.91617061271986799</v>
      </c>
      <c r="L390">
        <v>6470.1492721945797</v>
      </c>
      <c r="M390">
        <v>90.504463793449304</v>
      </c>
      <c r="Q390">
        <v>0.342974114437396</v>
      </c>
      <c r="R390">
        <v>-0.25407643162617399</v>
      </c>
      <c r="S390" t="s">
        <v>872</v>
      </c>
      <c r="T390" t="s">
        <v>940</v>
      </c>
      <c r="U390" t="s">
        <v>940</v>
      </c>
      <c r="V390" t="s">
        <v>940</v>
      </c>
      <c r="W390" t="s">
        <v>1330</v>
      </c>
      <c r="X390">
        <v>3</v>
      </c>
      <c r="Y390" t="s">
        <v>1768</v>
      </c>
      <c r="Z390" t="s">
        <v>2224</v>
      </c>
      <c r="AA390">
        <v>0.99779300681856753</v>
      </c>
      <c r="AB390" t="str">
        <f>HYPERLINK("Melting_Curves/meltCurve_Q6UX71_PLXDC2.pdf", "Melting_Curves/meltCurve_Q6UX71_PLXDC2.pdf")</f>
        <v>Melting_Curves/meltCurve_Q6UX71_PLXDC2.pdf</v>
      </c>
    </row>
    <row r="391" spans="1:28" x14ac:dyDescent="0.25">
      <c r="A391" t="s">
        <v>417</v>
      </c>
      <c r="B391">
        <v>1</v>
      </c>
      <c r="C391">
        <v>1.0987866054967199</v>
      </c>
      <c r="D391">
        <v>0.87488745015649805</v>
      </c>
      <c r="E391">
        <v>1.13257299661279</v>
      </c>
      <c r="F391">
        <v>0.78227500750332302</v>
      </c>
      <c r="G391">
        <v>0.645500150066458</v>
      </c>
      <c r="H391">
        <v>0.77768726150152201</v>
      </c>
      <c r="I391">
        <v>0.86824164987351504</v>
      </c>
      <c r="J391">
        <v>0.84427389272392095</v>
      </c>
      <c r="K391">
        <v>0.78214637911074902</v>
      </c>
      <c r="L391">
        <v>12973.145561543801</v>
      </c>
      <c r="M391">
        <v>250</v>
      </c>
      <c r="O391">
        <v>51.889244906698103</v>
      </c>
      <c r="P391">
        <v>-0.26117645431985398</v>
      </c>
      <c r="Q391">
        <v>0.783163946680967</v>
      </c>
      <c r="R391">
        <v>0.65602191305633994</v>
      </c>
      <c r="S391" t="s">
        <v>873</v>
      </c>
      <c r="T391" t="s">
        <v>940</v>
      </c>
      <c r="U391" t="s">
        <v>940</v>
      </c>
      <c r="V391" t="s">
        <v>940</v>
      </c>
      <c r="W391" t="s">
        <v>1331</v>
      </c>
      <c r="X391">
        <v>1</v>
      </c>
      <c r="Y391" t="s">
        <v>1769</v>
      </c>
      <c r="Z391" t="s">
        <v>2225</v>
      </c>
      <c r="AA391">
        <v>0.86914171402095808</v>
      </c>
      <c r="AB391" t="str">
        <f>HYPERLINK("Melting_Curves/meltCurve_Q6UXB8_2_PI16.pdf", "Melting_Curves/meltCurve_Q6UXB8_2_PI16.pdf")</f>
        <v>Melting_Curves/meltCurve_Q6UXB8_2_PI16.pdf</v>
      </c>
    </row>
    <row r="392" spans="1:28" x14ac:dyDescent="0.25">
      <c r="A392" t="s">
        <v>418</v>
      </c>
      <c r="B392">
        <v>1</v>
      </c>
      <c r="C392">
        <v>1.0586319218241</v>
      </c>
      <c r="D392">
        <v>1.0153795406753801</v>
      </c>
      <c r="E392">
        <v>1.22405475611265</v>
      </c>
      <c r="F392">
        <v>1.0302230651878099</v>
      </c>
      <c r="G392">
        <v>0.94058466993774004</v>
      </c>
      <c r="H392">
        <v>0.992784397806457</v>
      </c>
      <c r="I392">
        <v>0.98346596297365296</v>
      </c>
      <c r="J392">
        <v>0.98222900259761703</v>
      </c>
      <c r="K392">
        <v>0.85890405310683204</v>
      </c>
      <c r="L392">
        <v>3140.2421032441198</v>
      </c>
      <c r="M392">
        <v>43.051488500123398</v>
      </c>
      <c r="Q392">
        <v>0</v>
      </c>
      <c r="R392">
        <v>0.25017028386426099</v>
      </c>
      <c r="S392" t="s">
        <v>874</v>
      </c>
      <c r="T392" t="s">
        <v>940</v>
      </c>
      <c r="U392" t="s">
        <v>940</v>
      </c>
      <c r="V392" t="s">
        <v>940</v>
      </c>
      <c r="W392" t="s">
        <v>1332</v>
      </c>
      <c r="X392">
        <v>5</v>
      </c>
      <c r="Y392" t="s">
        <v>1770</v>
      </c>
      <c r="Z392" t="s">
        <v>2226</v>
      </c>
      <c r="AA392">
        <v>0.99245258313622975</v>
      </c>
      <c r="AB392" t="str">
        <f>HYPERLINK("Melting_Curves/meltCurve_Q6UXD5_4_SEZ6L2.pdf", "Melting_Curves/meltCurve_Q6UXD5_4_SEZ6L2.pdf")</f>
        <v>Melting_Curves/meltCurve_Q6UXD5_4_SEZ6L2.pdf</v>
      </c>
    </row>
    <row r="393" spans="1:28" x14ac:dyDescent="0.25">
      <c r="A393" t="s">
        <v>419</v>
      </c>
      <c r="B393">
        <v>1</v>
      </c>
      <c r="C393">
        <v>1.37717661691542</v>
      </c>
      <c r="D393">
        <v>1.19869402985075</v>
      </c>
      <c r="E393">
        <v>2.3507721807628501</v>
      </c>
      <c r="F393">
        <v>1.1710199004975099</v>
      </c>
      <c r="G393">
        <v>1.19444444444444</v>
      </c>
      <c r="H393">
        <v>1.4063277363184099</v>
      </c>
      <c r="I393">
        <v>1.2132566334991699</v>
      </c>
      <c r="J393">
        <v>1.3859608208955201</v>
      </c>
      <c r="K393">
        <v>1.3699989635157499</v>
      </c>
      <c r="L393">
        <v>4349.4236079427701</v>
      </c>
      <c r="M393">
        <v>103.769015170451</v>
      </c>
      <c r="O393">
        <v>41.898912969040303</v>
      </c>
      <c r="P393">
        <v>0.25470811998434001</v>
      </c>
      <c r="Q393">
        <v>1.4113749298056899</v>
      </c>
      <c r="R393">
        <v>0.122897122836609</v>
      </c>
      <c r="S393" t="s">
        <v>875</v>
      </c>
      <c r="T393" t="s">
        <v>940</v>
      </c>
      <c r="U393" t="s">
        <v>940</v>
      </c>
      <c r="V393" t="s">
        <v>940</v>
      </c>
      <c r="W393" t="s">
        <v>1333</v>
      </c>
      <c r="X393">
        <v>1</v>
      </c>
      <c r="Y393" t="s">
        <v>1771</v>
      </c>
      <c r="Z393" t="s">
        <v>2227</v>
      </c>
      <c r="AA393">
        <v>1.3849125006911061</v>
      </c>
      <c r="AB393" t="str">
        <f>HYPERLINK("Melting_Curves/meltCurve_Q6ZMT4_2_JHDM1D.pdf", "Melting_Curves/meltCurve_Q6ZMT4_2_JHDM1D.pdf")</f>
        <v>Melting_Curves/meltCurve_Q6ZMT4_2_JHDM1D.pdf</v>
      </c>
    </row>
    <row r="394" spans="1:28" x14ac:dyDescent="0.25">
      <c r="A394" t="s">
        <v>420</v>
      </c>
      <c r="B394">
        <v>1</v>
      </c>
      <c r="C394">
        <v>1.1042599521560399</v>
      </c>
      <c r="D394">
        <v>0.85714285714285698</v>
      </c>
      <c r="E394">
        <v>1.20526896890143</v>
      </c>
      <c r="F394">
        <v>0.96808869533214703</v>
      </c>
      <c r="G394">
        <v>0.91201005949825198</v>
      </c>
      <c r="H394">
        <v>0.94421272158498404</v>
      </c>
      <c r="I394">
        <v>1.03433417162485</v>
      </c>
      <c r="J394">
        <v>0.93128565294731003</v>
      </c>
      <c r="K394">
        <v>0.83420229405630897</v>
      </c>
      <c r="L394">
        <v>15000</v>
      </c>
      <c r="M394">
        <v>223.534746953753</v>
      </c>
      <c r="O394">
        <v>67.098287660950703</v>
      </c>
      <c r="P394">
        <v>-0.138100464451343</v>
      </c>
      <c r="Q394">
        <v>0.83418586707028697</v>
      </c>
      <c r="R394">
        <v>0.24351866556567001</v>
      </c>
      <c r="S394" t="s">
        <v>876</v>
      </c>
      <c r="T394" t="s">
        <v>940</v>
      </c>
      <c r="U394" t="s">
        <v>940</v>
      </c>
      <c r="V394" t="s">
        <v>940</v>
      </c>
      <c r="W394" t="s">
        <v>1334</v>
      </c>
      <c r="X394">
        <v>2</v>
      </c>
      <c r="Y394" t="s">
        <v>1772</v>
      </c>
      <c r="Z394" t="s">
        <v>2228</v>
      </c>
      <c r="AA394">
        <v>0.98401578908594434</v>
      </c>
      <c r="AB394" t="str">
        <f>HYPERLINK("Melting_Curves/meltCurve_Q6ZRP7_QSOX2.pdf", "Melting_Curves/meltCurve_Q6ZRP7_QSOX2.pdf")</f>
        <v>Melting_Curves/meltCurve_Q6ZRP7_QSOX2.pdf</v>
      </c>
    </row>
    <row r="395" spans="1:28" x14ac:dyDescent="0.25">
      <c r="A395" t="s">
        <v>421</v>
      </c>
      <c r="B395">
        <v>1</v>
      </c>
      <c r="C395">
        <v>1.12008708160012</v>
      </c>
      <c r="D395">
        <v>1.3377522061967899</v>
      </c>
      <c r="E395">
        <v>1.2650546203786499</v>
      </c>
      <c r="F395">
        <v>1.2727131361038799</v>
      </c>
      <c r="G395">
        <v>1.0816001244022899</v>
      </c>
      <c r="H395">
        <v>1.36799751195428</v>
      </c>
      <c r="I395">
        <v>1.1849706488356699</v>
      </c>
      <c r="J395">
        <v>1.2609726703728199</v>
      </c>
      <c r="K395">
        <v>0.91319052987598603</v>
      </c>
      <c r="L395">
        <v>10712.838588759299</v>
      </c>
      <c r="M395">
        <v>250</v>
      </c>
      <c r="O395">
        <v>42.848602484650002</v>
      </c>
      <c r="P395">
        <v>0.30708612779990602</v>
      </c>
      <c r="Q395">
        <v>1.2105314301215999</v>
      </c>
      <c r="R395">
        <v>0.21777211822231801</v>
      </c>
      <c r="S395" t="s">
        <v>877</v>
      </c>
      <c r="T395" t="s">
        <v>940</v>
      </c>
      <c r="U395" t="s">
        <v>940</v>
      </c>
      <c r="V395" t="s">
        <v>940</v>
      </c>
      <c r="W395" t="s">
        <v>1335</v>
      </c>
      <c r="X395">
        <v>1</v>
      </c>
      <c r="Y395" t="s">
        <v>1773</v>
      </c>
      <c r="Z395" t="s">
        <v>2229</v>
      </c>
      <c r="AA395">
        <v>1.190505607072355</v>
      </c>
      <c r="AB395" t="str">
        <f>HYPERLINK("Melting_Curves/meltCurve_Q6ZSJ9_SHISA6.pdf", "Melting_Curves/meltCurve_Q6ZSJ9_SHISA6.pdf")</f>
        <v>Melting_Curves/meltCurve_Q6ZSJ9_SHISA6.pdf</v>
      </c>
    </row>
    <row r="396" spans="1:28" x14ac:dyDescent="0.25">
      <c r="A396" t="s">
        <v>422</v>
      </c>
      <c r="B396">
        <v>1</v>
      </c>
      <c r="C396">
        <v>1.1313442557242299</v>
      </c>
      <c r="D396">
        <v>0.98208828097600098</v>
      </c>
      <c r="E396">
        <v>1.1769878250413299</v>
      </c>
      <c r="F396">
        <v>0.89731449471416402</v>
      </c>
      <c r="G396">
        <v>0.89611202966080505</v>
      </c>
      <c r="H396">
        <v>0.89150258028959395</v>
      </c>
      <c r="I396">
        <v>0.98339095145047395</v>
      </c>
      <c r="J396">
        <v>0.88601633348364195</v>
      </c>
      <c r="K396">
        <v>0.855403577333534</v>
      </c>
      <c r="L396">
        <v>12959.3931066805</v>
      </c>
      <c r="M396">
        <v>250</v>
      </c>
      <c r="O396">
        <v>51.834243308712999</v>
      </c>
      <c r="P396">
        <v>-0.118693650125051</v>
      </c>
      <c r="Q396">
        <v>0.90156164888025503</v>
      </c>
      <c r="R396">
        <v>0.45778121911301201</v>
      </c>
      <c r="S396" t="s">
        <v>878</v>
      </c>
      <c r="T396" t="s">
        <v>940</v>
      </c>
      <c r="U396" t="s">
        <v>940</v>
      </c>
      <c r="V396" t="s">
        <v>940</v>
      </c>
      <c r="W396" t="s">
        <v>1336</v>
      </c>
      <c r="X396">
        <v>2</v>
      </c>
      <c r="Y396" t="s">
        <v>1774</v>
      </c>
      <c r="Z396" t="s">
        <v>2230</v>
      </c>
      <c r="AA396">
        <v>0.94041297458878836</v>
      </c>
      <c r="AB396" t="str">
        <f>HYPERLINK("Melting_Curves/meltCurve_Q7LFX5_CHST15.pdf", "Melting_Curves/meltCurve_Q7LFX5_CHST15.pdf")</f>
        <v>Melting_Curves/meltCurve_Q7LFX5_CHST15.pdf</v>
      </c>
    </row>
    <row r="397" spans="1:28" x14ac:dyDescent="0.25">
      <c r="A397" t="s">
        <v>423</v>
      </c>
      <c r="B397">
        <v>1</v>
      </c>
      <c r="C397">
        <v>1.1310308738880199</v>
      </c>
      <c r="D397">
        <v>1.01663003663004</v>
      </c>
      <c r="E397">
        <v>1.2174777603349001</v>
      </c>
      <c r="F397">
        <v>1.0270015698587101</v>
      </c>
      <c r="G397">
        <v>0.85130298273155403</v>
      </c>
      <c r="H397">
        <v>0.91838827838827797</v>
      </c>
      <c r="I397">
        <v>0.91312401883830496</v>
      </c>
      <c r="J397">
        <v>0.90694924123495602</v>
      </c>
      <c r="K397">
        <v>0.76008372579801198</v>
      </c>
      <c r="L397">
        <v>726.61033636336003</v>
      </c>
      <c r="M397">
        <v>9.0829980867043201</v>
      </c>
      <c r="Q397">
        <v>0</v>
      </c>
      <c r="R397">
        <v>0.456885061970219</v>
      </c>
      <c r="S397" t="s">
        <v>879</v>
      </c>
      <c r="T397" t="s">
        <v>940</v>
      </c>
      <c r="U397" t="s">
        <v>940</v>
      </c>
      <c r="V397" t="s">
        <v>940</v>
      </c>
      <c r="W397" t="s">
        <v>1337</v>
      </c>
      <c r="X397">
        <v>1</v>
      </c>
      <c r="Y397" t="s">
        <v>1775</v>
      </c>
      <c r="Z397" t="s">
        <v>2231</v>
      </c>
      <c r="AA397">
        <v>0.95438556064989299</v>
      </c>
      <c r="AB397" t="str">
        <f>HYPERLINK("Melting_Curves/meltCurve_Q7Z494_2_NPHP3.pdf", "Melting_Curves/meltCurve_Q7Z494_2_NPHP3.pdf")</f>
        <v>Melting_Curves/meltCurve_Q7Z494_2_NPHP3.pdf</v>
      </c>
    </row>
    <row r="398" spans="1:28" x14ac:dyDescent="0.25">
      <c r="A398" t="s">
        <v>424</v>
      </c>
      <c r="B398">
        <v>1</v>
      </c>
      <c r="C398">
        <v>1.1062100112909301</v>
      </c>
      <c r="D398">
        <v>1.0299962363567901</v>
      </c>
      <c r="E398">
        <v>1.1063229205871301</v>
      </c>
      <c r="F398">
        <v>1.0535190063981901</v>
      </c>
      <c r="G398">
        <v>1.0483251787730501</v>
      </c>
      <c r="H398">
        <v>1.0032367331576999</v>
      </c>
      <c r="I398">
        <v>1.1933383515242799</v>
      </c>
      <c r="J398">
        <v>1.00541964621754</v>
      </c>
      <c r="K398">
        <v>1.0533308242378601</v>
      </c>
      <c r="L398">
        <v>10238.6976825936</v>
      </c>
      <c r="M398">
        <v>250</v>
      </c>
      <c r="O398">
        <v>40.952154018626103</v>
      </c>
      <c r="P398">
        <v>0.10169363391198501</v>
      </c>
      <c r="Q398">
        <v>1.0666331996504901</v>
      </c>
      <c r="R398">
        <v>0.121145065770458</v>
      </c>
      <c r="S398" t="s">
        <v>880</v>
      </c>
      <c r="T398" t="s">
        <v>940</v>
      </c>
      <c r="U398" t="s">
        <v>940</v>
      </c>
      <c r="V398" t="s">
        <v>940</v>
      </c>
      <c r="W398" t="s">
        <v>1338</v>
      </c>
      <c r="X398">
        <v>6</v>
      </c>
      <c r="Y398" t="s">
        <v>1776</v>
      </c>
      <c r="Z398" t="s">
        <v>2232</v>
      </c>
      <c r="AA398">
        <v>1.064506837511354</v>
      </c>
      <c r="AB398" t="str">
        <f>HYPERLINK("Melting_Curves/meltCurve_Q7Z7M0_2_MEGF8.pdf", "Melting_Curves/meltCurve_Q7Z7M0_2_MEGF8.pdf")</f>
        <v>Melting_Curves/meltCurve_Q7Z7M0_2_MEGF8.pdf</v>
      </c>
    </row>
    <row r="399" spans="1:28" x14ac:dyDescent="0.25">
      <c r="A399" t="s">
        <v>425</v>
      </c>
      <c r="B399">
        <v>1</v>
      </c>
      <c r="C399">
        <v>1.08377295292781</v>
      </c>
      <c r="D399">
        <v>0.97213948202643696</v>
      </c>
      <c r="E399">
        <v>1.1876308391650201</v>
      </c>
      <c r="F399">
        <v>1.0134457802500101</v>
      </c>
      <c r="G399">
        <v>0.84197619474848995</v>
      </c>
      <c r="H399">
        <v>0.88182307554279604</v>
      </c>
      <c r="I399">
        <v>0.92661044320832597</v>
      </c>
      <c r="J399">
        <v>0.87569830731503095</v>
      </c>
      <c r="K399">
        <v>0.83282492972067701</v>
      </c>
      <c r="L399">
        <v>5932.0791317539397</v>
      </c>
      <c r="M399">
        <v>108.28682674358301</v>
      </c>
      <c r="O399">
        <v>54.762503207167903</v>
      </c>
      <c r="P399">
        <v>-6.34588059217637E-2</v>
      </c>
      <c r="Q399">
        <v>0.87163120529263904</v>
      </c>
      <c r="R399">
        <v>0.57879029304434804</v>
      </c>
      <c r="S399" t="s">
        <v>881</v>
      </c>
      <c r="T399" t="s">
        <v>940</v>
      </c>
      <c r="U399" t="s">
        <v>940</v>
      </c>
      <c r="V399" t="s">
        <v>940</v>
      </c>
      <c r="W399" t="s">
        <v>1339</v>
      </c>
      <c r="X399">
        <v>1</v>
      </c>
      <c r="Y399" t="s">
        <v>1777</v>
      </c>
      <c r="Z399" t="s">
        <v>2233</v>
      </c>
      <c r="AA399">
        <v>0.93494508351583172</v>
      </c>
      <c r="AB399" t="str">
        <f>HYPERLINK("Melting_Curves/meltCurve_Q86UD1_OAF.pdf", "Melting_Curves/meltCurve_Q86UD1_OAF.pdf")</f>
        <v>Melting_Curves/meltCurve_Q86UD1_OAF.pdf</v>
      </c>
    </row>
    <row r="400" spans="1:28" x14ac:dyDescent="0.25">
      <c r="A400" t="s">
        <v>426</v>
      </c>
      <c r="B400">
        <v>1</v>
      </c>
      <c r="C400">
        <v>1.0863195717179499</v>
      </c>
      <c r="D400">
        <v>1.0018689109674901</v>
      </c>
      <c r="E400">
        <v>1.1945837754413</v>
      </c>
      <c r="F400">
        <v>0.96081315713321103</v>
      </c>
      <c r="G400">
        <v>0.94187084016591105</v>
      </c>
      <c r="H400">
        <v>0.96609433780264298</v>
      </c>
      <c r="I400">
        <v>0.95120333751326303</v>
      </c>
      <c r="J400">
        <v>0.94267869200347298</v>
      </c>
      <c r="K400">
        <v>0.84842529179126103</v>
      </c>
      <c r="L400">
        <v>894.86701173936001</v>
      </c>
      <c r="M400">
        <v>10.967605810647401</v>
      </c>
      <c r="Q400">
        <v>0</v>
      </c>
      <c r="R400">
        <v>0.36078551145691501</v>
      </c>
      <c r="S400" t="s">
        <v>882</v>
      </c>
      <c r="T400" t="s">
        <v>940</v>
      </c>
      <c r="U400" t="s">
        <v>940</v>
      </c>
      <c r="V400" t="s">
        <v>940</v>
      </c>
      <c r="W400" t="s">
        <v>1340</v>
      </c>
      <c r="X400">
        <v>1</v>
      </c>
      <c r="Y400" t="s">
        <v>1778</v>
      </c>
      <c r="Z400" t="s">
        <v>2234</v>
      </c>
      <c r="AA400">
        <v>0.97614069346305876</v>
      </c>
      <c r="AB400" t="str">
        <f>HYPERLINK("Melting_Curves/meltCurve_Q86W61_VCAN.pdf", "Melting_Curves/meltCurve_Q86W61_VCAN.pdf")</f>
        <v>Melting_Curves/meltCurve_Q86W61_VCAN.pdf</v>
      </c>
    </row>
    <row r="401" spans="1:28" x14ac:dyDescent="0.25">
      <c r="A401" t="s">
        <v>427</v>
      </c>
      <c r="B401">
        <v>1</v>
      </c>
      <c r="C401">
        <v>1.11118255863801</v>
      </c>
      <c r="D401">
        <v>0.95749892828709704</v>
      </c>
      <c r="E401">
        <v>1.2356390470941301</v>
      </c>
      <c r="F401">
        <v>0.97813705677016305</v>
      </c>
      <c r="G401">
        <v>0.89278277910465997</v>
      </c>
      <c r="H401">
        <v>0.93791720252311805</v>
      </c>
      <c r="I401">
        <v>0.91198175026027295</v>
      </c>
      <c r="J401">
        <v>0.90590360707942896</v>
      </c>
      <c r="K401">
        <v>0.79103129401677996</v>
      </c>
      <c r="L401">
        <v>716.39812463499095</v>
      </c>
      <c r="M401">
        <v>8.8070753189477493</v>
      </c>
      <c r="Q401">
        <v>0</v>
      </c>
      <c r="R401">
        <v>0.41556552965336702</v>
      </c>
      <c r="S401" t="s">
        <v>883</v>
      </c>
      <c r="T401" t="s">
        <v>940</v>
      </c>
      <c r="U401" t="s">
        <v>940</v>
      </c>
      <c r="V401" t="s">
        <v>940</v>
      </c>
      <c r="W401" t="s">
        <v>1341</v>
      </c>
      <c r="X401">
        <v>1</v>
      </c>
      <c r="Y401" t="s">
        <v>1779</v>
      </c>
      <c r="Z401" t="s">
        <v>2235</v>
      </c>
      <c r="AA401">
        <v>0.95885706796655823</v>
      </c>
      <c r="AB401" t="str">
        <f>HYPERLINK("Melting_Curves/meltCurve_Q8IUX7_2_AEBP1.pdf", "Melting_Curves/meltCurve_Q8IUX7_2_AEBP1.pdf")</f>
        <v>Melting_Curves/meltCurve_Q8IUX7_2_AEBP1.pdf</v>
      </c>
    </row>
    <row r="402" spans="1:28" x14ac:dyDescent="0.25">
      <c r="A402" t="s">
        <v>428</v>
      </c>
      <c r="B402">
        <v>1</v>
      </c>
      <c r="C402">
        <v>1.13889671097094</v>
      </c>
      <c r="D402">
        <v>0.97405102500563201</v>
      </c>
      <c r="E402">
        <v>1.23235807614328</v>
      </c>
      <c r="F402">
        <v>0.97443117819328695</v>
      </c>
      <c r="G402">
        <v>0.96501182698805998</v>
      </c>
      <c r="H402">
        <v>1.04536494706015</v>
      </c>
      <c r="I402">
        <v>1.0645134039198001</v>
      </c>
      <c r="J402">
        <v>1.01417830592476</v>
      </c>
      <c r="K402">
        <v>0.92670083352106303</v>
      </c>
      <c r="L402">
        <v>15000</v>
      </c>
      <c r="M402">
        <v>211.74861618043599</v>
      </c>
      <c r="Q402">
        <v>0</v>
      </c>
      <c r="R402">
        <v>-7.7042606207348999E-2</v>
      </c>
      <c r="S402" t="s">
        <v>884</v>
      </c>
      <c r="T402" t="s">
        <v>940</v>
      </c>
      <c r="U402" t="s">
        <v>940</v>
      </c>
      <c r="V402" t="s">
        <v>940</v>
      </c>
      <c r="W402" t="s">
        <v>1342</v>
      </c>
      <c r="X402">
        <v>2</v>
      </c>
      <c r="Y402" t="s">
        <v>1780</v>
      </c>
      <c r="Z402" t="s">
        <v>2236</v>
      </c>
      <c r="AA402">
        <v>0.99917887753674861</v>
      </c>
      <c r="AB402" t="str">
        <f>HYPERLINK("Melting_Curves/meltCurve_Q8IWV2_CNTN4.pdf", "Melting_Curves/meltCurve_Q8IWV2_CNTN4.pdf")</f>
        <v>Melting_Curves/meltCurve_Q8IWV2_CNTN4.pdf</v>
      </c>
    </row>
    <row r="403" spans="1:28" x14ac:dyDescent="0.25">
      <c r="A403" t="s">
        <v>429</v>
      </c>
      <c r="B403">
        <v>1</v>
      </c>
      <c r="C403">
        <v>1.09494835468759</v>
      </c>
      <c r="D403">
        <v>1.1674662753287799</v>
      </c>
      <c r="E403">
        <v>1.1866568832195099</v>
      </c>
      <c r="F403">
        <v>1.15482305130665</v>
      </c>
      <c r="G403">
        <v>1.0114804989558099</v>
      </c>
      <c r="H403">
        <v>1.1291979454761001</v>
      </c>
      <c r="I403">
        <v>1.00477507478693</v>
      </c>
      <c r="J403">
        <v>1.01951797708416</v>
      </c>
      <c r="K403">
        <v>0.88641417847265302</v>
      </c>
      <c r="L403">
        <v>15000</v>
      </c>
      <c r="M403">
        <v>212.23107185924599</v>
      </c>
      <c r="Q403">
        <v>0</v>
      </c>
      <c r="R403">
        <v>-0.361634387655416</v>
      </c>
      <c r="S403" t="s">
        <v>885</v>
      </c>
      <c r="T403" t="s">
        <v>940</v>
      </c>
      <c r="U403" t="s">
        <v>940</v>
      </c>
      <c r="V403" t="s">
        <v>940</v>
      </c>
      <c r="W403" t="s">
        <v>1343</v>
      </c>
      <c r="X403">
        <v>1</v>
      </c>
      <c r="Y403" t="s">
        <v>1781</v>
      </c>
      <c r="Z403" t="s">
        <v>2237</v>
      </c>
      <c r="AA403">
        <v>0.998699588391459</v>
      </c>
      <c r="AB403" t="str">
        <f>HYPERLINK("Melting_Curves/meltCurve_Q8IYE0_2_CCDC146.pdf", "Melting_Curves/meltCurve_Q8IYE0_2_CCDC146.pdf")</f>
        <v>Melting_Curves/meltCurve_Q8IYE0_2_CCDC146.pdf</v>
      </c>
    </row>
    <row r="404" spans="1:28" x14ac:dyDescent="0.25">
      <c r="A404" t="s">
        <v>430</v>
      </c>
      <c r="B404">
        <v>1</v>
      </c>
      <c r="C404">
        <v>1.0624398192726501</v>
      </c>
      <c r="D404">
        <v>0.89889637804607103</v>
      </c>
      <c r="E404">
        <v>1.1460632545737399</v>
      </c>
      <c r="F404">
        <v>1.0368120879934799</v>
      </c>
      <c r="G404">
        <v>0.88600844381897603</v>
      </c>
      <c r="H404">
        <v>0.906377305384786</v>
      </c>
      <c r="I404">
        <v>1.0035552922005799</v>
      </c>
      <c r="J404">
        <v>0.88378638619361505</v>
      </c>
      <c r="K404">
        <v>0.916598770461447</v>
      </c>
      <c r="L404">
        <v>3966.1956470980999</v>
      </c>
      <c r="M404">
        <v>72.110761475550007</v>
      </c>
      <c r="O404">
        <v>54.959184333391697</v>
      </c>
      <c r="P404">
        <v>-2.6486205700230199E-2</v>
      </c>
      <c r="Q404">
        <v>0.91925421742538105</v>
      </c>
      <c r="R404">
        <v>0.34595399872766203</v>
      </c>
      <c r="S404" t="s">
        <v>886</v>
      </c>
      <c r="T404" t="s">
        <v>940</v>
      </c>
      <c r="U404" t="s">
        <v>940</v>
      </c>
      <c r="V404" t="s">
        <v>940</v>
      </c>
      <c r="W404" t="s">
        <v>1344</v>
      </c>
      <c r="X404">
        <v>2</v>
      </c>
      <c r="Y404" t="s">
        <v>1782</v>
      </c>
      <c r="Z404" t="s">
        <v>2238</v>
      </c>
      <c r="AA404">
        <v>0.95972489079088463</v>
      </c>
      <c r="AB404" t="str">
        <f>HYPERLINK("Melting_Curves/meltCurve_Q8N126_3_CADM3.pdf", "Melting_Curves/meltCurve_Q8N126_3_CADM3.pdf")</f>
        <v>Melting_Curves/meltCurve_Q8N126_3_CADM3.pdf</v>
      </c>
    </row>
    <row r="405" spans="1:28" x14ac:dyDescent="0.25">
      <c r="A405" t="s">
        <v>431</v>
      </c>
      <c r="B405">
        <v>1</v>
      </c>
      <c r="C405">
        <v>1.1108652984355001</v>
      </c>
      <c r="D405">
        <v>0.99589303745050695</v>
      </c>
      <c r="E405">
        <v>1.2365133930090899</v>
      </c>
      <c r="F405">
        <v>1.0765801027875199</v>
      </c>
      <c r="G405">
        <v>0.95857867329226398</v>
      </c>
      <c r="H405">
        <v>0.99727715190088795</v>
      </c>
      <c r="I405">
        <v>1.0481149949513899</v>
      </c>
      <c r="J405">
        <v>0.96546520994293406</v>
      </c>
      <c r="K405">
        <v>0.953870415120883</v>
      </c>
      <c r="L405">
        <v>15000</v>
      </c>
      <c r="M405">
        <v>224.96849263132501</v>
      </c>
      <c r="O405">
        <v>66.670735222218994</v>
      </c>
      <c r="P405">
        <v>-3.89248035185474E-2</v>
      </c>
      <c r="Q405">
        <v>0.95385762327191803</v>
      </c>
      <c r="R405">
        <v>-0.121323544779658</v>
      </c>
      <c r="S405" t="s">
        <v>887</v>
      </c>
      <c r="T405" t="s">
        <v>940</v>
      </c>
      <c r="U405" t="s">
        <v>940</v>
      </c>
      <c r="V405" t="s">
        <v>940</v>
      </c>
      <c r="W405" t="s">
        <v>1345</v>
      </c>
      <c r="X405">
        <v>1</v>
      </c>
      <c r="Y405" t="s">
        <v>1783</v>
      </c>
      <c r="Z405" t="s">
        <v>2239</v>
      </c>
      <c r="AA405">
        <v>0.99489408649260536</v>
      </c>
      <c r="AB405" t="str">
        <f>HYPERLINK("Melting_Curves/meltCurve_Q8N440_NEGR1.pdf", "Melting_Curves/meltCurve_Q8N440_NEGR1.pdf")</f>
        <v>Melting_Curves/meltCurve_Q8N440_NEGR1.pdf</v>
      </c>
    </row>
    <row r="406" spans="1:28" x14ac:dyDescent="0.25">
      <c r="A406" t="s">
        <v>432</v>
      </c>
      <c r="B406">
        <v>1</v>
      </c>
      <c r="C406">
        <v>1.0999374168817999</v>
      </c>
      <c r="D406">
        <v>0.93342720801063905</v>
      </c>
      <c r="E406">
        <v>1.2116873973245701</v>
      </c>
      <c r="F406">
        <v>1.01161699131659</v>
      </c>
      <c r="G406">
        <v>0.94257998904795404</v>
      </c>
      <c r="H406">
        <v>0.92595634827505302</v>
      </c>
      <c r="I406">
        <v>1.03715872643354</v>
      </c>
      <c r="J406">
        <v>0.95877337088320402</v>
      </c>
      <c r="K406">
        <v>0.908511304075726</v>
      </c>
      <c r="L406">
        <v>1659.51086817133</v>
      </c>
      <c r="M406">
        <v>21.408342292374101</v>
      </c>
      <c r="Q406">
        <v>0</v>
      </c>
      <c r="R406">
        <v>0.119413437533901</v>
      </c>
      <c r="S406" t="s">
        <v>888</v>
      </c>
      <c r="T406" t="s">
        <v>940</v>
      </c>
      <c r="U406" t="s">
        <v>940</v>
      </c>
      <c r="V406" t="s">
        <v>940</v>
      </c>
      <c r="W406" t="s">
        <v>1346</v>
      </c>
      <c r="X406">
        <v>1</v>
      </c>
      <c r="Y406" t="s">
        <v>1784</v>
      </c>
      <c r="Z406" t="s">
        <v>2240</v>
      </c>
      <c r="AA406">
        <v>0.99131061941627407</v>
      </c>
      <c r="AB406" t="str">
        <f>HYPERLINK("Melting_Curves/meltCurve_Q8N967_LRTM2.pdf", "Melting_Curves/meltCurve_Q8N967_LRTM2.pdf")</f>
        <v>Melting_Curves/meltCurve_Q8N967_LRTM2.pdf</v>
      </c>
    </row>
    <row r="407" spans="1:28" x14ac:dyDescent="0.25">
      <c r="A407" t="s">
        <v>433</v>
      </c>
      <c r="B407">
        <v>1</v>
      </c>
      <c r="C407">
        <v>1.1460978124688199</v>
      </c>
      <c r="D407">
        <v>1.0842970075283</v>
      </c>
      <c r="E407">
        <v>1.2219351834399601</v>
      </c>
      <c r="F407">
        <v>1.0489062344084401</v>
      </c>
      <c r="G407">
        <v>0.85904671094209095</v>
      </c>
      <c r="H407">
        <v>0.92879713503265204</v>
      </c>
      <c r="I407">
        <v>0.89189848436131403</v>
      </c>
      <c r="J407">
        <v>0.85585355848014799</v>
      </c>
      <c r="K407">
        <v>0.86378100296031801</v>
      </c>
      <c r="L407">
        <v>4979.46415307606</v>
      </c>
      <c r="M407">
        <v>90.251093721394895</v>
      </c>
      <c r="O407">
        <v>55.146377661872897</v>
      </c>
      <c r="P407">
        <v>-4.9455825201794999E-2</v>
      </c>
      <c r="Q407">
        <v>0.87912348801772999</v>
      </c>
      <c r="R407">
        <v>0.45507763347935698</v>
      </c>
      <c r="S407" t="s">
        <v>889</v>
      </c>
      <c r="T407" t="s">
        <v>940</v>
      </c>
      <c r="U407" t="s">
        <v>940</v>
      </c>
      <c r="V407" t="s">
        <v>940</v>
      </c>
      <c r="W407" t="s">
        <v>1347</v>
      </c>
      <c r="X407">
        <v>1</v>
      </c>
      <c r="Y407" t="s">
        <v>1785</v>
      </c>
      <c r="Z407" t="s">
        <v>2241</v>
      </c>
      <c r="AA407">
        <v>0.94035055144108626</v>
      </c>
      <c r="AB407" t="str">
        <f>HYPERLINK("Melting_Curves/meltCurve_Q8NES3_3_LFNG.pdf", "Melting_Curves/meltCurve_Q8NES3_3_LFNG.pdf")</f>
        <v>Melting_Curves/meltCurve_Q8NES3_3_LFNG.pdf</v>
      </c>
    </row>
    <row r="408" spans="1:28" x14ac:dyDescent="0.25">
      <c r="A408" t="s">
        <v>434</v>
      </c>
      <c r="B408">
        <v>1</v>
      </c>
      <c r="C408">
        <v>0.98500229556700503</v>
      </c>
      <c r="D408">
        <v>1.0941692598071699</v>
      </c>
      <c r="E408">
        <v>1.1791562515941401</v>
      </c>
      <c r="F408">
        <v>0.95704739070550404</v>
      </c>
      <c r="G408">
        <v>1.0298423710656499</v>
      </c>
      <c r="H408">
        <v>1.1254399836759701</v>
      </c>
      <c r="I408">
        <v>1.01611998163546</v>
      </c>
      <c r="J408">
        <v>1.0937611590062699</v>
      </c>
      <c r="K408">
        <v>0.854512064479927</v>
      </c>
      <c r="L408">
        <v>15000</v>
      </c>
      <c r="M408">
        <v>212.51520650951301</v>
      </c>
      <c r="Q408">
        <v>0</v>
      </c>
      <c r="R408">
        <v>0.12636207953758</v>
      </c>
      <c r="S408" t="s">
        <v>890</v>
      </c>
      <c r="T408" t="s">
        <v>940</v>
      </c>
      <c r="U408" t="s">
        <v>940</v>
      </c>
      <c r="V408" t="s">
        <v>940</v>
      </c>
      <c r="W408" t="s">
        <v>1348</v>
      </c>
      <c r="X408">
        <v>2</v>
      </c>
      <c r="Y408" t="s">
        <v>1786</v>
      </c>
      <c r="Z408" t="s">
        <v>2242</v>
      </c>
      <c r="AA408">
        <v>0.99830449321565851</v>
      </c>
      <c r="AB408" t="str">
        <f>HYPERLINK("Melting_Curves/meltCurve_Q8NFZ8_CADM4.pdf", "Melting_Curves/meltCurve_Q8NFZ8_CADM4.pdf")</f>
        <v>Melting_Curves/meltCurve_Q8NFZ8_CADM4.pdf</v>
      </c>
    </row>
    <row r="409" spans="1:28" x14ac:dyDescent="0.25">
      <c r="A409" t="s">
        <v>435</v>
      </c>
      <c r="B409">
        <v>1</v>
      </c>
      <c r="C409">
        <v>0.91607822998245403</v>
      </c>
      <c r="D409">
        <v>0.89806136859673902</v>
      </c>
      <c r="E409">
        <v>1.3557581204262401</v>
      </c>
      <c r="F409">
        <v>0.76034578679334097</v>
      </c>
      <c r="G409">
        <v>0.73526768519707297</v>
      </c>
      <c r="H409">
        <v>0.938973766422733</v>
      </c>
      <c r="I409">
        <v>0.83082980271322804</v>
      </c>
      <c r="J409">
        <v>0.90028672914794405</v>
      </c>
      <c r="K409">
        <v>0.83840458766636705</v>
      </c>
      <c r="L409">
        <v>5054.4320174281502</v>
      </c>
      <c r="M409">
        <v>97.400346217015596</v>
      </c>
      <c r="O409">
        <v>51.871503372652697</v>
      </c>
      <c r="P409">
        <v>-7.7883352476365394E-2</v>
      </c>
      <c r="Q409">
        <v>0.83408985737291497</v>
      </c>
      <c r="R409">
        <v>0.33483708530226902</v>
      </c>
      <c r="S409" t="s">
        <v>891</v>
      </c>
      <c r="T409" t="s">
        <v>940</v>
      </c>
      <c r="U409" t="s">
        <v>940</v>
      </c>
      <c r="V409" t="s">
        <v>940</v>
      </c>
      <c r="W409" t="s">
        <v>1349</v>
      </c>
      <c r="X409">
        <v>11</v>
      </c>
      <c r="Y409" t="s">
        <v>1787</v>
      </c>
      <c r="Z409" t="s">
        <v>2243</v>
      </c>
      <c r="AA409">
        <v>0.89996387173568804</v>
      </c>
      <c r="AB409" t="str">
        <f>HYPERLINK("Melting_Curves/meltCurve_Q8WXD2_SCG3.pdf", "Melting_Curves/meltCurve_Q8WXD2_SCG3.pdf")</f>
        <v>Melting_Curves/meltCurve_Q8WXD2_SCG3.pdf</v>
      </c>
    </row>
    <row r="410" spans="1:28" x14ac:dyDescent="0.25">
      <c r="A410" t="s">
        <v>436</v>
      </c>
      <c r="B410">
        <v>1</v>
      </c>
      <c r="C410">
        <v>1.1602814698983599</v>
      </c>
      <c r="D410">
        <v>1.1023034822878499</v>
      </c>
      <c r="E410">
        <v>1.2272809286100901</v>
      </c>
      <c r="F410">
        <v>1.04053647681482</v>
      </c>
      <c r="G410">
        <v>0.96944728453719897</v>
      </c>
      <c r="H410">
        <v>1.28886750466109</v>
      </c>
      <c r="I410">
        <v>1.078787514284</v>
      </c>
      <c r="J410">
        <v>1.2854994887833</v>
      </c>
      <c r="K410">
        <v>0.83400493173753498</v>
      </c>
      <c r="L410">
        <v>10241.9238019575</v>
      </c>
      <c r="M410">
        <v>250</v>
      </c>
      <c r="O410">
        <v>40.965089284283998</v>
      </c>
      <c r="P410">
        <v>0.167318893360764</v>
      </c>
      <c r="Q410">
        <v>1.1096676924815301</v>
      </c>
      <c r="R410">
        <v>5.6467525062447503E-2</v>
      </c>
      <c r="S410" t="s">
        <v>892</v>
      </c>
      <c r="T410" t="s">
        <v>940</v>
      </c>
      <c r="U410" t="s">
        <v>940</v>
      </c>
      <c r="V410" t="s">
        <v>940</v>
      </c>
      <c r="W410" t="s">
        <v>1350</v>
      </c>
      <c r="X410">
        <v>1</v>
      </c>
      <c r="Y410" t="s">
        <v>1788</v>
      </c>
      <c r="Z410" t="s">
        <v>2244</v>
      </c>
      <c r="AA410">
        <v>1.1061209738569671</v>
      </c>
      <c r="AB410" t="str">
        <f>HYPERLINK("Melting_Curves/meltCurve_Q8WY21_4_SORCS1.pdf", "Melting_Curves/meltCurve_Q8WY21_4_SORCS1.pdf")</f>
        <v>Melting_Curves/meltCurve_Q8WY21_4_SORCS1.pdf</v>
      </c>
    </row>
    <row r="411" spans="1:28" x14ac:dyDescent="0.25">
      <c r="A411" t="s">
        <v>437</v>
      </c>
      <c r="B411">
        <v>1</v>
      </c>
      <c r="C411">
        <v>1.0287657384431601</v>
      </c>
      <c r="D411">
        <v>0.902646815550041</v>
      </c>
      <c r="E411">
        <v>1.16515026192446</v>
      </c>
      <c r="F411">
        <v>0.91498024078669205</v>
      </c>
      <c r="G411">
        <v>0.84983916919400804</v>
      </c>
      <c r="H411">
        <v>0.98217075636430495</v>
      </c>
      <c r="I411">
        <v>0.95239408142633997</v>
      </c>
      <c r="J411">
        <v>0.95910302361915301</v>
      </c>
      <c r="K411">
        <v>0.85090524767944098</v>
      </c>
      <c r="L411">
        <v>11227.078627725299</v>
      </c>
      <c r="M411">
        <v>216.32294814410301</v>
      </c>
      <c r="O411">
        <v>51.895183490706799</v>
      </c>
      <c r="P411">
        <v>-8.55206198275167E-2</v>
      </c>
      <c r="Q411">
        <v>0.91793550728443596</v>
      </c>
      <c r="R411">
        <v>0.31379322649660801</v>
      </c>
      <c r="S411" t="s">
        <v>893</v>
      </c>
      <c r="T411" t="s">
        <v>940</v>
      </c>
      <c r="U411" t="s">
        <v>940</v>
      </c>
      <c r="V411" t="s">
        <v>940</v>
      </c>
      <c r="W411" t="s">
        <v>1351</v>
      </c>
      <c r="X411">
        <v>5</v>
      </c>
      <c r="Y411" t="s">
        <v>1789</v>
      </c>
      <c r="Z411" t="s">
        <v>2245</v>
      </c>
      <c r="AA411">
        <v>0.95049669821477423</v>
      </c>
      <c r="AB411" t="str">
        <f>HYPERLINK("Melting_Curves/meltCurve_Q92520_FAM3C.pdf", "Melting_Curves/meltCurve_Q92520_FAM3C.pdf")</f>
        <v>Melting_Curves/meltCurve_Q92520_FAM3C.pdf</v>
      </c>
    </row>
    <row r="412" spans="1:28" x14ac:dyDescent="0.25">
      <c r="A412" t="s">
        <v>438</v>
      </c>
      <c r="B412">
        <v>1</v>
      </c>
      <c r="C412">
        <v>1.1848560255954499</v>
      </c>
      <c r="D412">
        <v>1.1111624600071099</v>
      </c>
      <c r="E412">
        <v>1.32598649129044</v>
      </c>
      <c r="F412">
        <v>1.20607891930324</v>
      </c>
      <c r="G412">
        <v>0.95773195876288697</v>
      </c>
      <c r="H412">
        <v>1.1008176324209</v>
      </c>
      <c r="I412">
        <v>1.06693921080697</v>
      </c>
      <c r="J412">
        <v>1.01599715606114</v>
      </c>
      <c r="K412">
        <v>0.87045858514041996</v>
      </c>
      <c r="L412">
        <v>15000</v>
      </c>
      <c r="M412">
        <v>212.380681983904</v>
      </c>
      <c r="Q412">
        <v>0</v>
      </c>
      <c r="R412">
        <v>-0.34004362478961098</v>
      </c>
      <c r="S412" t="s">
        <v>894</v>
      </c>
      <c r="T412" t="s">
        <v>940</v>
      </c>
      <c r="U412" t="s">
        <v>940</v>
      </c>
      <c r="V412" t="s">
        <v>940</v>
      </c>
      <c r="W412" t="s">
        <v>1352</v>
      </c>
      <c r="X412">
        <v>2</v>
      </c>
      <c r="Y412" t="s">
        <v>1790</v>
      </c>
      <c r="Z412" t="s">
        <v>2246</v>
      </c>
      <c r="AA412">
        <v>0.99850373878125842</v>
      </c>
      <c r="AB412" t="str">
        <f>HYPERLINK("Melting_Curves/meltCurve_Q92563_SPOCK2.pdf", "Melting_Curves/meltCurve_Q92563_SPOCK2.pdf")</f>
        <v>Melting_Curves/meltCurve_Q92563_SPOCK2.pdf</v>
      </c>
    </row>
    <row r="413" spans="1:28" x14ac:dyDescent="0.25">
      <c r="A413" t="s">
        <v>439</v>
      </c>
      <c r="B413">
        <v>1</v>
      </c>
      <c r="C413">
        <v>0.98337403153356895</v>
      </c>
      <c r="D413">
        <v>0.94991106689578197</v>
      </c>
      <c r="E413">
        <v>0.99389526996472799</v>
      </c>
      <c r="F413">
        <v>0.84602514244370097</v>
      </c>
      <c r="G413">
        <v>0.73843115974797302</v>
      </c>
      <c r="H413">
        <v>0.78194808718458897</v>
      </c>
      <c r="I413">
        <v>0.87710650869735596</v>
      </c>
      <c r="J413">
        <v>0.73214554882276695</v>
      </c>
      <c r="K413">
        <v>0.66603358355189801</v>
      </c>
      <c r="L413">
        <v>4425.3065674880099</v>
      </c>
      <c r="M413">
        <v>84.073629148152406</v>
      </c>
      <c r="O413">
        <v>52.606324895719901</v>
      </c>
      <c r="P413">
        <v>-9.6251857028055596E-2</v>
      </c>
      <c r="Q413">
        <v>0.75909421469531202</v>
      </c>
      <c r="R413">
        <v>0.801016811029858</v>
      </c>
      <c r="S413" t="s">
        <v>895</v>
      </c>
      <c r="T413" t="s">
        <v>940</v>
      </c>
      <c r="U413" t="s">
        <v>940</v>
      </c>
      <c r="V413" t="s">
        <v>940</v>
      </c>
      <c r="W413" t="s">
        <v>1353</v>
      </c>
      <c r="X413">
        <v>2</v>
      </c>
      <c r="Y413" t="s">
        <v>1791</v>
      </c>
      <c r="Z413" t="s">
        <v>2247</v>
      </c>
      <c r="AA413">
        <v>0.86076151762313891</v>
      </c>
      <c r="AB413" t="str">
        <f>HYPERLINK("Melting_Curves/meltCurve_Q92820_GGH.pdf", "Melting_Curves/meltCurve_Q92820_GGH.pdf")</f>
        <v>Melting_Curves/meltCurve_Q92820_GGH.pdf</v>
      </c>
    </row>
    <row r="414" spans="1:28" x14ac:dyDescent="0.25">
      <c r="A414" t="s">
        <v>440</v>
      </c>
      <c r="B414">
        <v>1</v>
      </c>
      <c r="C414">
        <v>1.13834158676641</v>
      </c>
      <c r="D414">
        <v>1.07666912513609</v>
      </c>
      <c r="E414">
        <v>1.2389632283215699</v>
      </c>
      <c r="F414">
        <v>1.0279563094861801</v>
      </c>
      <c r="G414">
        <v>0.96410634636322101</v>
      </c>
      <c r="H414">
        <v>1.00059705686089</v>
      </c>
      <c r="I414">
        <v>1.0289396972570499</v>
      </c>
      <c r="J414">
        <v>1.0140132757349101</v>
      </c>
      <c r="K414">
        <v>0.90706985565272402</v>
      </c>
      <c r="L414">
        <v>15000</v>
      </c>
      <c r="M414">
        <v>212.00732913288499</v>
      </c>
      <c r="Q414">
        <v>0</v>
      </c>
      <c r="R414">
        <v>-9.0850362588859299E-2</v>
      </c>
      <c r="S414" t="s">
        <v>896</v>
      </c>
      <c r="T414" t="s">
        <v>940</v>
      </c>
      <c r="U414" t="s">
        <v>940</v>
      </c>
      <c r="V414" t="s">
        <v>940</v>
      </c>
      <c r="W414" t="s">
        <v>1354</v>
      </c>
      <c r="X414">
        <v>5</v>
      </c>
      <c r="Y414" t="s">
        <v>1792</v>
      </c>
      <c r="Z414" t="s">
        <v>2248</v>
      </c>
      <c r="AA414">
        <v>0.99894797269639235</v>
      </c>
      <c r="AB414" t="str">
        <f>HYPERLINK("Melting_Curves/meltCurve_Q92859_3_NEO1.pdf", "Melting_Curves/meltCurve_Q92859_3_NEO1.pdf")</f>
        <v>Melting_Curves/meltCurve_Q92859_3_NEO1.pdf</v>
      </c>
    </row>
    <row r="415" spans="1:28" x14ac:dyDescent="0.25">
      <c r="A415" t="s">
        <v>441</v>
      </c>
      <c r="B415">
        <v>1</v>
      </c>
      <c r="C415">
        <v>1.10809390697577</v>
      </c>
      <c r="D415">
        <v>1.01874776687194</v>
      </c>
      <c r="E415">
        <v>1.2178692280207699</v>
      </c>
      <c r="F415">
        <v>1.0411946446961899</v>
      </c>
      <c r="G415">
        <v>1.0526913133945599</v>
      </c>
      <c r="H415">
        <v>1.0644612118791901</v>
      </c>
      <c r="I415">
        <v>1.0473107883730199</v>
      </c>
      <c r="J415">
        <v>1.0858572059101701</v>
      </c>
      <c r="K415">
        <v>0.96542592320141196</v>
      </c>
      <c r="L415">
        <v>10237.9547474185</v>
      </c>
      <c r="M415">
        <v>250</v>
      </c>
      <c r="O415">
        <v>40.949197983670999</v>
      </c>
      <c r="P415">
        <v>0.102032223556103</v>
      </c>
      <c r="Q415">
        <v>1.06685020408123</v>
      </c>
      <c r="R415">
        <v>9.4107354602865997E-2</v>
      </c>
      <c r="S415" t="s">
        <v>897</v>
      </c>
      <c r="T415" t="s">
        <v>940</v>
      </c>
      <c r="U415" t="s">
        <v>940</v>
      </c>
      <c r="V415" t="s">
        <v>940</v>
      </c>
      <c r="W415" t="s">
        <v>1355</v>
      </c>
      <c r="X415">
        <v>4</v>
      </c>
      <c r="Y415" t="s">
        <v>1793</v>
      </c>
      <c r="Z415" t="s">
        <v>2249</v>
      </c>
      <c r="AA415">
        <v>1.0647235228035421</v>
      </c>
      <c r="AB415" t="str">
        <f>HYPERLINK("Melting_Curves/meltCurve_Q92876_KLK6.pdf", "Melting_Curves/meltCurve_Q92876_KLK6.pdf")</f>
        <v>Melting_Curves/meltCurve_Q92876_KLK6.pdf</v>
      </c>
    </row>
    <row r="416" spans="1:28" x14ac:dyDescent="0.25">
      <c r="A416" t="s">
        <v>442</v>
      </c>
      <c r="B416">
        <v>1</v>
      </c>
      <c r="C416">
        <v>1.0490318098932001</v>
      </c>
      <c r="D416">
        <v>0.93322527424816903</v>
      </c>
      <c r="E416">
        <v>0.88271730006657201</v>
      </c>
      <c r="F416">
        <v>0.73301687458392395</v>
      </c>
      <c r="G416">
        <v>0.65399866855770095</v>
      </c>
      <c r="H416">
        <v>0.71753162175460905</v>
      </c>
      <c r="I416">
        <v>0.66030854728067401</v>
      </c>
      <c r="J416">
        <v>0.66074271324785105</v>
      </c>
      <c r="K416">
        <v>0.58705027641899898</v>
      </c>
      <c r="L416">
        <v>1167.06070979629</v>
      </c>
      <c r="M416">
        <v>22.9228676460407</v>
      </c>
      <c r="O416">
        <v>50.529785971765598</v>
      </c>
      <c r="P416">
        <v>-4.0053123652994398E-2</v>
      </c>
      <c r="Q416">
        <v>0.64684392558891202</v>
      </c>
      <c r="R416">
        <v>0.94430240232259799</v>
      </c>
      <c r="S416" t="s">
        <v>898</v>
      </c>
      <c r="T416" t="s">
        <v>940</v>
      </c>
      <c r="U416" t="s">
        <v>940</v>
      </c>
      <c r="V416" t="s">
        <v>940</v>
      </c>
      <c r="W416" t="s">
        <v>1356</v>
      </c>
      <c r="X416">
        <v>2</v>
      </c>
      <c r="Y416" t="s">
        <v>1794</v>
      </c>
      <c r="Z416" t="s">
        <v>2250</v>
      </c>
      <c r="AA416">
        <v>0.77908186533691037</v>
      </c>
      <c r="AB416" t="str">
        <f>HYPERLINK("Melting_Curves/meltCurve_Q969Z4_RELT.pdf", "Melting_Curves/meltCurve_Q969Z4_RELT.pdf")</f>
        <v>Melting_Curves/meltCurve_Q969Z4_RELT.pdf</v>
      </c>
    </row>
    <row r="417" spans="1:28" x14ac:dyDescent="0.25">
      <c r="A417" t="s">
        <v>443</v>
      </c>
      <c r="B417">
        <v>1</v>
      </c>
      <c r="C417">
        <v>1.1482921521271801</v>
      </c>
      <c r="D417">
        <v>1.0015127790015701</v>
      </c>
      <c r="E417">
        <v>1.1849438679370501</v>
      </c>
      <c r="F417">
        <v>0.993630404203933</v>
      </c>
      <c r="G417">
        <v>0.941545688579846</v>
      </c>
      <c r="H417">
        <v>0.96506011306032502</v>
      </c>
      <c r="I417">
        <v>1.0273759919318499</v>
      </c>
      <c r="J417">
        <v>0.97425621699089704</v>
      </c>
      <c r="K417">
        <v>0.95529339950635594</v>
      </c>
      <c r="L417">
        <v>1361.4711240321401</v>
      </c>
      <c r="M417">
        <v>16.377708686001601</v>
      </c>
      <c r="Q417">
        <v>0</v>
      </c>
      <c r="R417">
        <v>-2.1361500052061898E-2</v>
      </c>
      <c r="S417" t="s">
        <v>899</v>
      </c>
      <c r="T417" t="s">
        <v>940</v>
      </c>
      <c r="U417" t="s">
        <v>940</v>
      </c>
      <c r="V417" t="s">
        <v>940</v>
      </c>
      <c r="W417" t="s">
        <v>1357</v>
      </c>
      <c r="X417">
        <v>1</v>
      </c>
      <c r="Y417" t="s">
        <v>1795</v>
      </c>
      <c r="Z417" t="s">
        <v>2251</v>
      </c>
      <c r="AA417">
        <v>0.99505825479454968</v>
      </c>
      <c r="AB417" t="str">
        <f>HYPERLINK("Melting_Curves/meltCurve_Q96FE5_2_LINGO1.pdf", "Melting_Curves/meltCurve_Q96FE5_2_LINGO1.pdf")</f>
        <v>Melting_Curves/meltCurve_Q96FE5_2_LINGO1.pdf</v>
      </c>
    </row>
    <row r="418" spans="1:28" x14ac:dyDescent="0.25">
      <c r="A418" t="s">
        <v>444</v>
      </c>
      <c r="B418">
        <v>1</v>
      </c>
      <c r="C418">
        <v>1.0382839690318899</v>
      </c>
      <c r="D418">
        <v>0.96384686412387199</v>
      </c>
      <c r="E418">
        <v>1.15505362596775</v>
      </c>
      <c r="F418">
        <v>1.0657006889693901</v>
      </c>
      <c r="G418">
        <v>0.87286028837275398</v>
      </c>
      <c r="H418">
        <v>1.0554726898217199</v>
      </c>
      <c r="I418">
        <v>0.88926770367213603</v>
      </c>
      <c r="J418">
        <v>0.98614958448753498</v>
      </c>
      <c r="K418">
        <v>0.80375026635414404</v>
      </c>
      <c r="L418">
        <v>2039.36547950422</v>
      </c>
      <c r="M418">
        <v>27.670712467004101</v>
      </c>
      <c r="Q418">
        <v>0</v>
      </c>
      <c r="R418">
        <v>0.37067570958636098</v>
      </c>
      <c r="S418" t="s">
        <v>900</v>
      </c>
      <c r="T418" t="s">
        <v>940</v>
      </c>
      <c r="U418" t="s">
        <v>940</v>
      </c>
      <c r="V418" t="s">
        <v>940</v>
      </c>
      <c r="W418" t="s">
        <v>1358</v>
      </c>
      <c r="X418">
        <v>2</v>
      </c>
      <c r="Y418" t="s">
        <v>1796</v>
      </c>
      <c r="Z418" t="s">
        <v>2252</v>
      </c>
      <c r="AA418">
        <v>0.98441477866821858</v>
      </c>
      <c r="AB418" t="str">
        <f>HYPERLINK("Melting_Curves/meltCurve_Q96FE7_4_PIK3IP1.pdf", "Melting_Curves/meltCurve_Q96FE7_4_PIK3IP1.pdf")</f>
        <v>Melting_Curves/meltCurve_Q96FE7_4_PIK3IP1.pdf</v>
      </c>
    </row>
    <row r="419" spans="1:28" x14ac:dyDescent="0.25">
      <c r="A419" t="s">
        <v>445</v>
      </c>
      <c r="B419">
        <v>1</v>
      </c>
      <c r="C419">
        <v>1.06720725286483</v>
      </c>
      <c r="D419">
        <v>1.02004673818172</v>
      </c>
      <c r="E419">
        <v>1.29766027536109</v>
      </c>
      <c r="F419">
        <v>1.06312470084748</v>
      </c>
      <c r="G419">
        <v>0.84475040121631895</v>
      </c>
      <c r="H419">
        <v>0.983444547681392</v>
      </c>
      <c r="I419">
        <v>0.88664583157361299</v>
      </c>
      <c r="J419">
        <v>0.959765745980798</v>
      </c>
      <c r="K419">
        <v>0.77140524255990095</v>
      </c>
      <c r="L419">
        <v>959.74392158984404</v>
      </c>
      <c r="M419">
        <v>12.319134838107299</v>
      </c>
      <c r="Q419">
        <v>0</v>
      </c>
      <c r="R419">
        <v>0.31169414888199398</v>
      </c>
      <c r="S419" t="s">
        <v>901</v>
      </c>
      <c r="T419" t="s">
        <v>940</v>
      </c>
      <c r="U419" t="s">
        <v>940</v>
      </c>
      <c r="V419" t="s">
        <v>940</v>
      </c>
      <c r="W419" t="s">
        <v>1359</v>
      </c>
      <c r="X419">
        <v>4</v>
      </c>
      <c r="Y419" t="s">
        <v>1797</v>
      </c>
      <c r="Z419" t="s">
        <v>2253</v>
      </c>
      <c r="AA419">
        <v>0.96700498754429265</v>
      </c>
      <c r="AB419" t="str">
        <f>HYPERLINK("Melting_Curves/meltCurve_Q96GW7_2_BCAN.pdf", "Melting_Curves/meltCurve_Q96GW7_2_BCAN.pdf")</f>
        <v>Melting_Curves/meltCurve_Q96GW7_2_BCAN.pdf</v>
      </c>
    </row>
    <row r="420" spans="1:28" x14ac:dyDescent="0.25">
      <c r="A420" t="s">
        <v>446</v>
      </c>
      <c r="B420">
        <v>1</v>
      </c>
      <c r="C420">
        <v>1.13805624777501</v>
      </c>
      <c r="D420">
        <v>1.0325382698469201</v>
      </c>
      <c r="E420">
        <v>1.19679601281595</v>
      </c>
      <c r="F420">
        <v>1.0442150231399101</v>
      </c>
      <c r="G420">
        <v>0.96518333926664301</v>
      </c>
      <c r="H420">
        <v>0.98697045211819201</v>
      </c>
      <c r="I420">
        <v>1.07568529725881</v>
      </c>
      <c r="J420">
        <v>1.00982556069776</v>
      </c>
      <c r="K420">
        <v>0.94916340334638705</v>
      </c>
      <c r="L420">
        <v>15000</v>
      </c>
      <c r="M420">
        <v>211.35873442402701</v>
      </c>
      <c r="Q420">
        <v>0</v>
      </c>
      <c r="R420">
        <v>-0.242893019199625</v>
      </c>
      <c r="S420" t="s">
        <v>902</v>
      </c>
      <c r="T420" t="s">
        <v>940</v>
      </c>
      <c r="U420" t="s">
        <v>940</v>
      </c>
      <c r="V420" t="s">
        <v>940</v>
      </c>
      <c r="W420" t="s">
        <v>1360</v>
      </c>
      <c r="X420">
        <v>17</v>
      </c>
      <c r="Y420" t="s">
        <v>1798</v>
      </c>
      <c r="Z420" t="s">
        <v>2254</v>
      </c>
      <c r="AA420">
        <v>0.99943718587481278</v>
      </c>
      <c r="AB420" t="str">
        <f>HYPERLINK("Melting_Curves/meltCurve_Q96KN2_CNDP1.pdf", "Melting_Curves/meltCurve_Q96KN2_CNDP1.pdf")</f>
        <v>Melting_Curves/meltCurve_Q96KN2_CNDP1.pdf</v>
      </c>
    </row>
    <row r="421" spans="1:28" x14ac:dyDescent="0.25">
      <c r="A421" t="s">
        <v>447</v>
      </c>
      <c r="B421">
        <v>1</v>
      </c>
      <c r="C421">
        <v>1.0853122773688</v>
      </c>
      <c r="D421">
        <v>0.96847542151508004</v>
      </c>
      <c r="E421">
        <v>1.16860603182142</v>
      </c>
      <c r="F421">
        <v>1.0794348135834699</v>
      </c>
      <c r="G421">
        <v>1.1470553312752301</v>
      </c>
      <c r="H421">
        <v>1.2347423414865799</v>
      </c>
      <c r="I421">
        <v>1.6851697933982399</v>
      </c>
      <c r="J421">
        <v>1.01288292567086</v>
      </c>
      <c r="K421">
        <v>0.99548800759914502</v>
      </c>
      <c r="L421">
        <v>959.42948989151103</v>
      </c>
      <c r="M421">
        <v>18.964495115030701</v>
      </c>
      <c r="O421">
        <v>50.038374800679897</v>
      </c>
      <c r="P421">
        <v>2.0604085090243199E-2</v>
      </c>
      <c r="Q421">
        <v>1.21744919139123</v>
      </c>
      <c r="R421">
        <v>0.160642117319196</v>
      </c>
      <c r="S421" t="s">
        <v>903</v>
      </c>
      <c r="T421" t="s">
        <v>940</v>
      </c>
      <c r="U421" t="s">
        <v>940</v>
      </c>
      <c r="V421" t="s">
        <v>940</v>
      </c>
      <c r="W421" t="s">
        <v>1361</v>
      </c>
      <c r="X421">
        <v>3</v>
      </c>
      <c r="Y421" t="s">
        <v>1799</v>
      </c>
      <c r="Z421" t="s">
        <v>2255</v>
      </c>
      <c r="AA421">
        <v>1.1373426786339751</v>
      </c>
      <c r="AB421" t="str">
        <f>HYPERLINK("Melting_Curves/meltCurve_Q96PD5_PGLYRP2.pdf", "Melting_Curves/meltCurve_Q96PD5_PGLYRP2.pdf")</f>
        <v>Melting_Curves/meltCurve_Q96PD5_PGLYRP2.pdf</v>
      </c>
    </row>
    <row r="422" spans="1:28" x14ac:dyDescent="0.25">
      <c r="A422" t="s">
        <v>448</v>
      </c>
      <c r="B422">
        <v>1</v>
      </c>
      <c r="C422">
        <v>1.08719155431188</v>
      </c>
      <c r="D422">
        <v>0.90473162045281097</v>
      </c>
      <c r="E422">
        <v>1.1241414398371901</v>
      </c>
      <c r="F422">
        <v>0.94924955482065598</v>
      </c>
      <c r="G422">
        <v>0.90638514372933099</v>
      </c>
      <c r="H422">
        <v>0.90683032307300904</v>
      </c>
      <c r="I422">
        <v>0.910900534215212</v>
      </c>
      <c r="J422">
        <v>0.866064614601882</v>
      </c>
      <c r="K422">
        <v>0.83642838972271705</v>
      </c>
      <c r="L422">
        <v>13262.2344092119</v>
      </c>
      <c r="M422">
        <v>250</v>
      </c>
      <c r="O422">
        <v>53.045542869660302</v>
      </c>
      <c r="P422">
        <v>-0.13511762646375899</v>
      </c>
      <c r="Q422">
        <v>0.88532179460994598</v>
      </c>
      <c r="R422">
        <v>0.53867653577391605</v>
      </c>
      <c r="S422" t="s">
        <v>904</v>
      </c>
      <c r="T422" t="s">
        <v>940</v>
      </c>
      <c r="U422" t="s">
        <v>940</v>
      </c>
      <c r="V422" t="s">
        <v>940</v>
      </c>
      <c r="W422" t="s">
        <v>1362</v>
      </c>
      <c r="X422">
        <v>2</v>
      </c>
      <c r="Y422" t="s">
        <v>1800</v>
      </c>
      <c r="Z422" t="s">
        <v>2256</v>
      </c>
      <c r="AA422">
        <v>0.93521342950575415</v>
      </c>
      <c r="AB422" t="str">
        <f>HYPERLINK("Melting_Curves/meltCurve_Q96PX8_SLITRK1.pdf", "Melting_Curves/meltCurve_Q96PX8_SLITRK1.pdf")</f>
        <v>Melting_Curves/meltCurve_Q96PX8_SLITRK1.pdf</v>
      </c>
    </row>
    <row r="423" spans="1:28" x14ac:dyDescent="0.25">
      <c r="A423" t="s">
        <v>449</v>
      </c>
      <c r="B423">
        <v>1</v>
      </c>
      <c r="C423">
        <v>1.1208304498269901</v>
      </c>
      <c r="D423">
        <v>0.99093425605536301</v>
      </c>
      <c r="E423">
        <v>1.2558477508650501</v>
      </c>
      <c r="F423">
        <v>1.07072664359862</v>
      </c>
      <c r="G423">
        <v>0.95031141868512103</v>
      </c>
      <c r="H423">
        <v>1.01743944636678</v>
      </c>
      <c r="I423">
        <v>0.99349480968858095</v>
      </c>
      <c r="J423">
        <v>1.0071280276816601</v>
      </c>
      <c r="K423">
        <v>0.88290657439446396</v>
      </c>
      <c r="L423">
        <v>15000</v>
      </c>
      <c r="M423">
        <v>212.26546099240801</v>
      </c>
      <c r="Q423">
        <v>0</v>
      </c>
      <c r="R423">
        <v>5.7031054807396703E-2</v>
      </c>
      <c r="S423" t="s">
        <v>905</v>
      </c>
      <c r="T423" t="s">
        <v>940</v>
      </c>
      <c r="U423" t="s">
        <v>940</v>
      </c>
      <c r="V423" t="s">
        <v>940</v>
      </c>
      <c r="W423" t="s">
        <v>1363</v>
      </c>
      <c r="X423">
        <v>3</v>
      </c>
      <c r="Y423" t="s">
        <v>1801</v>
      </c>
      <c r="Z423" t="s">
        <v>2257</v>
      </c>
      <c r="AA423">
        <v>0.99865682392107569</v>
      </c>
      <c r="AB423" t="str">
        <f>HYPERLINK("Melting_Curves/meltCurve_Q96S96_PEBP4.pdf", "Melting_Curves/meltCurve_Q96S96_PEBP4.pdf")</f>
        <v>Melting_Curves/meltCurve_Q96S96_PEBP4.pdf</v>
      </c>
    </row>
    <row r="424" spans="1:28" x14ac:dyDescent="0.25">
      <c r="A424" t="s">
        <v>450</v>
      </c>
      <c r="B424">
        <v>1</v>
      </c>
      <c r="C424">
        <v>1.1206468063131401</v>
      </c>
      <c r="D424">
        <v>0.98150598715424597</v>
      </c>
      <c r="E424">
        <v>1.2446180163315399</v>
      </c>
      <c r="F424">
        <v>0.951909111448214</v>
      </c>
      <c r="G424">
        <v>0.83978310686505497</v>
      </c>
      <c r="H424">
        <v>0.85266113675241295</v>
      </c>
      <c r="I424">
        <v>0.829842171513411</v>
      </c>
      <c r="J424">
        <v>0.80050350192040798</v>
      </c>
      <c r="K424">
        <v>0.721976567795243</v>
      </c>
      <c r="L424">
        <v>2629.2983966637398</v>
      </c>
      <c r="M424">
        <v>47.602493712257903</v>
      </c>
      <c r="O424">
        <v>55.137273676042199</v>
      </c>
      <c r="P424">
        <v>-4.3042944858722697E-2</v>
      </c>
      <c r="Q424">
        <v>0.80057622510186699</v>
      </c>
      <c r="R424">
        <v>0.62391042563340804</v>
      </c>
      <c r="S424" t="s">
        <v>906</v>
      </c>
      <c r="T424" t="s">
        <v>940</v>
      </c>
      <c r="U424" t="s">
        <v>940</v>
      </c>
      <c r="V424" t="s">
        <v>940</v>
      </c>
      <c r="W424" t="s">
        <v>1364</v>
      </c>
      <c r="X424">
        <v>4</v>
      </c>
      <c r="Y424" t="s">
        <v>1802</v>
      </c>
      <c r="Z424" t="s">
        <v>2258</v>
      </c>
      <c r="AA424">
        <v>0.90238252262997165</v>
      </c>
      <c r="AB424" t="str">
        <f>HYPERLINK("Melting_Curves/meltCurve_Q99574_SERPINI1.pdf", "Melting_Curves/meltCurve_Q99574_SERPINI1.pdf")</f>
        <v>Melting_Curves/meltCurve_Q99574_SERPINI1.pdf</v>
      </c>
    </row>
    <row r="425" spans="1:28" x14ac:dyDescent="0.25">
      <c r="A425" t="s">
        <v>451</v>
      </c>
      <c r="B425">
        <v>1</v>
      </c>
      <c r="C425">
        <v>1.06616531646387</v>
      </c>
      <c r="D425">
        <v>1.0079075622115401</v>
      </c>
      <c r="E425">
        <v>1.0938901978504301</v>
      </c>
      <c r="F425">
        <v>0.95352289965464898</v>
      </c>
      <c r="G425">
        <v>0.738308104444373</v>
      </c>
      <c r="H425">
        <v>0.93415744117741994</v>
      </c>
      <c r="I425">
        <v>0.79256366394474398</v>
      </c>
      <c r="J425">
        <v>0.77813639737920803</v>
      </c>
      <c r="K425">
        <v>0.66542942904173297</v>
      </c>
      <c r="L425">
        <v>579.27524484636899</v>
      </c>
      <c r="M425">
        <v>8.5931963824069406</v>
      </c>
      <c r="O425">
        <v>64.058138698078594</v>
      </c>
      <c r="P425">
        <v>-1.7671163243910399E-2</v>
      </c>
      <c r="Q425">
        <v>0.47353526455318501</v>
      </c>
      <c r="R425">
        <v>0.70708570473105903</v>
      </c>
      <c r="S425" t="s">
        <v>907</v>
      </c>
      <c r="T425" t="s">
        <v>940</v>
      </c>
      <c r="U425" t="s">
        <v>940</v>
      </c>
      <c r="V425" t="s">
        <v>940</v>
      </c>
      <c r="W425" t="s">
        <v>1365</v>
      </c>
      <c r="X425">
        <v>2</v>
      </c>
      <c r="Y425" t="s">
        <v>1803</v>
      </c>
      <c r="Z425" t="s">
        <v>2259</v>
      </c>
      <c r="AA425">
        <v>0.89958851764899039</v>
      </c>
      <c r="AB425" t="str">
        <f>HYPERLINK("Melting_Curves/meltCurve_Q99674_CGREF1.pdf", "Melting_Curves/meltCurve_Q99674_CGREF1.pdf")</f>
        <v>Melting_Curves/meltCurve_Q99674_CGREF1.pdf</v>
      </c>
    </row>
    <row r="426" spans="1:28" x14ac:dyDescent="0.25">
      <c r="A426" t="s">
        <v>452</v>
      </c>
      <c r="B426">
        <v>1</v>
      </c>
      <c r="C426">
        <v>1.1496933748869</v>
      </c>
      <c r="D426">
        <v>0.98317331858851897</v>
      </c>
      <c r="E426">
        <v>1.25753996179753</v>
      </c>
      <c r="F426">
        <v>0.97979290238262795</v>
      </c>
      <c r="G426">
        <v>0.80132200663516595</v>
      </c>
      <c r="H426">
        <v>0.92674927113702599</v>
      </c>
      <c r="I426">
        <v>0.97593495526289298</v>
      </c>
      <c r="J426">
        <v>0.95514979390771104</v>
      </c>
      <c r="K426">
        <v>0.92091836734693899</v>
      </c>
      <c r="L426">
        <v>13310.917186405501</v>
      </c>
      <c r="M426">
        <v>250</v>
      </c>
      <c r="O426">
        <v>53.240261518858397</v>
      </c>
      <c r="P426">
        <v>-9.8592116263600496E-2</v>
      </c>
      <c r="Q426">
        <v>0.91601487926476399</v>
      </c>
      <c r="R426">
        <v>0.24799090642315899</v>
      </c>
      <c r="S426" t="s">
        <v>908</v>
      </c>
      <c r="T426" t="s">
        <v>940</v>
      </c>
      <c r="U426" t="s">
        <v>940</v>
      </c>
      <c r="V426" t="s">
        <v>940</v>
      </c>
      <c r="W426" t="s">
        <v>1366</v>
      </c>
      <c r="X426">
        <v>1</v>
      </c>
      <c r="Y426" t="s">
        <v>1804</v>
      </c>
      <c r="Z426" t="s">
        <v>2260</v>
      </c>
      <c r="AA426">
        <v>0.95309843093907598</v>
      </c>
      <c r="AB426" t="str">
        <f>HYPERLINK("Melting_Curves/meltCurve_Q99983_OMD.pdf", "Melting_Curves/meltCurve_Q99983_OMD.pdf")</f>
        <v>Melting_Curves/meltCurve_Q99983_OMD.pdf</v>
      </c>
    </row>
    <row r="427" spans="1:28" x14ac:dyDescent="0.25">
      <c r="A427" t="s">
        <v>453</v>
      </c>
      <c r="B427">
        <v>1</v>
      </c>
      <c r="C427">
        <v>1.35258507126893</v>
      </c>
      <c r="D427">
        <v>1.6135048326697401</v>
      </c>
      <c r="E427">
        <v>2.8554935539734498</v>
      </c>
      <c r="F427">
        <v>1.9133819807285299</v>
      </c>
      <c r="G427">
        <v>1.74168529181036</v>
      </c>
      <c r="H427">
        <v>2.3221977176181499</v>
      </c>
      <c r="I427">
        <v>1.67774307662705</v>
      </c>
      <c r="J427">
        <v>2.42329154393807</v>
      </c>
      <c r="K427">
        <v>1.50279007119492</v>
      </c>
      <c r="L427">
        <v>1.0000000000000001E-5</v>
      </c>
      <c r="M427">
        <v>25.754904307997499</v>
      </c>
      <c r="Q427">
        <v>1.5</v>
      </c>
      <c r="R427">
        <v>-0.42048483177225499</v>
      </c>
      <c r="S427" t="s">
        <v>909</v>
      </c>
      <c r="T427" t="s">
        <v>940</v>
      </c>
      <c r="U427" t="s">
        <v>940</v>
      </c>
      <c r="V427" t="s">
        <v>940</v>
      </c>
      <c r="W427" t="s">
        <v>1367</v>
      </c>
      <c r="X427">
        <v>1</v>
      </c>
      <c r="Y427" t="s">
        <v>1805</v>
      </c>
      <c r="Z427" t="s">
        <v>2261</v>
      </c>
      <c r="AA427">
        <v>1.4999999999967359</v>
      </c>
      <c r="AB427" t="str">
        <f>HYPERLINK("Melting_Curves/meltCurve_Q9BWV1_2_BOC.pdf", "Melting_Curves/meltCurve_Q9BWV1_2_BOC.pdf")</f>
        <v>Melting_Curves/meltCurve_Q9BWV1_2_BOC.pdf</v>
      </c>
    </row>
    <row r="428" spans="1:28" x14ac:dyDescent="0.25">
      <c r="A428" t="s">
        <v>454</v>
      </c>
      <c r="B428">
        <v>1</v>
      </c>
      <c r="C428">
        <v>1.0423126614987099</v>
      </c>
      <c r="D428">
        <v>1.0035206718346299</v>
      </c>
      <c r="E428">
        <v>1.26812015503876</v>
      </c>
      <c r="F428">
        <v>1.00881782945736</v>
      </c>
      <c r="G428">
        <v>0.87354651162790697</v>
      </c>
      <c r="H428">
        <v>0.94056847545219602</v>
      </c>
      <c r="I428">
        <v>0.89014857881136999</v>
      </c>
      <c r="J428">
        <v>0.97380490956072396</v>
      </c>
      <c r="K428">
        <v>0.78604651162790695</v>
      </c>
      <c r="L428">
        <v>756.48870674229101</v>
      </c>
      <c r="M428">
        <v>9.2764563820192993</v>
      </c>
      <c r="Q428">
        <v>0</v>
      </c>
      <c r="R428">
        <v>0.330596464779635</v>
      </c>
      <c r="S428" t="s">
        <v>910</v>
      </c>
      <c r="T428" t="s">
        <v>940</v>
      </c>
      <c r="U428" t="s">
        <v>940</v>
      </c>
      <c r="V428" t="s">
        <v>940</v>
      </c>
      <c r="W428" t="s">
        <v>1368</v>
      </c>
      <c r="X428">
        <v>4</v>
      </c>
      <c r="Y428" t="s">
        <v>1806</v>
      </c>
      <c r="Z428" t="s">
        <v>2262</v>
      </c>
      <c r="AA428">
        <v>0.96419446598629954</v>
      </c>
      <c r="AB428" t="str">
        <f>HYPERLINK("Melting_Curves/meltCurve_Q9BY67_2_CADM1.pdf", "Melting_Curves/meltCurve_Q9BY67_2_CADM1.pdf")</f>
        <v>Melting_Curves/meltCurve_Q9BY67_2_CADM1.pdf</v>
      </c>
    </row>
    <row r="429" spans="1:28" x14ac:dyDescent="0.25">
      <c r="A429" t="s">
        <v>455</v>
      </c>
      <c r="B429">
        <v>1</v>
      </c>
      <c r="C429">
        <v>1.1649410924669801</v>
      </c>
      <c r="D429">
        <v>0.98398191122218304</v>
      </c>
      <c r="E429">
        <v>1.18029275258836</v>
      </c>
      <c r="F429">
        <v>1.0186600023801</v>
      </c>
      <c r="G429">
        <v>0.84141378079257401</v>
      </c>
      <c r="H429">
        <v>0.89789360942520502</v>
      </c>
      <c r="I429">
        <v>0.91626799952397997</v>
      </c>
      <c r="J429">
        <v>0.97600856836843997</v>
      </c>
      <c r="K429">
        <v>0.90648577888849202</v>
      </c>
      <c r="L429">
        <v>5588.2044966232897</v>
      </c>
      <c r="M429">
        <v>102.27923739735699</v>
      </c>
      <c r="O429">
        <v>54.615866622184299</v>
      </c>
      <c r="P429">
        <v>-4.31480854840674E-2</v>
      </c>
      <c r="Q429">
        <v>0.90783779834290201</v>
      </c>
      <c r="R429">
        <v>0.37001249545619203</v>
      </c>
      <c r="S429" t="s">
        <v>911</v>
      </c>
      <c r="T429" t="s">
        <v>940</v>
      </c>
      <c r="U429" t="s">
        <v>940</v>
      </c>
      <c r="V429" t="s">
        <v>940</v>
      </c>
      <c r="W429" t="s">
        <v>1369</v>
      </c>
      <c r="X429">
        <v>2</v>
      </c>
      <c r="Y429" t="s">
        <v>1807</v>
      </c>
      <c r="Z429" t="s">
        <v>2263</v>
      </c>
      <c r="AA429">
        <v>0.95285580574641804</v>
      </c>
      <c r="AB429" t="str">
        <f>HYPERLINK("Melting_Curves/meltCurve_Q9H2E6_SEMA6A.pdf", "Melting_Curves/meltCurve_Q9H2E6_SEMA6A.pdf")</f>
        <v>Melting_Curves/meltCurve_Q9H2E6_SEMA6A.pdf</v>
      </c>
    </row>
    <row r="430" spans="1:28" x14ac:dyDescent="0.25">
      <c r="A430" t="s">
        <v>456</v>
      </c>
      <c r="B430">
        <v>1</v>
      </c>
      <c r="C430">
        <v>0.97995821908865399</v>
      </c>
      <c r="D430">
        <v>0.85748792270531404</v>
      </c>
      <c r="E430">
        <v>0.93876485180833003</v>
      </c>
      <c r="F430">
        <v>0.85344039691865803</v>
      </c>
      <c r="G430">
        <v>0.806110458284371</v>
      </c>
      <c r="H430">
        <v>0.81538059798929396</v>
      </c>
      <c r="I430">
        <v>0.86734560647604098</v>
      </c>
      <c r="J430">
        <v>0.76210993602297905</v>
      </c>
      <c r="K430">
        <v>0.68625146886016497</v>
      </c>
      <c r="L430">
        <v>215.27807814955801</v>
      </c>
      <c r="M430">
        <v>2.0748125697716899</v>
      </c>
      <c r="O430">
        <v>63.016463820481498</v>
      </c>
      <c r="P430">
        <v>-8.9077303474707492E-3</v>
      </c>
      <c r="Q430">
        <v>0</v>
      </c>
      <c r="R430">
        <v>0.76279476018217796</v>
      </c>
      <c r="S430" t="s">
        <v>912</v>
      </c>
      <c r="T430" t="s">
        <v>940</v>
      </c>
      <c r="U430" t="s">
        <v>940</v>
      </c>
      <c r="V430" t="s">
        <v>940</v>
      </c>
      <c r="W430" t="s">
        <v>1370</v>
      </c>
      <c r="X430">
        <v>2</v>
      </c>
      <c r="Y430" t="s">
        <v>1808</v>
      </c>
      <c r="Z430" t="s">
        <v>2264</v>
      </c>
      <c r="AA430">
        <v>0.85793673022719785</v>
      </c>
      <c r="AB430" t="str">
        <f>HYPERLINK("Melting_Curves/meltCurve_Q9H3G5_CPVL.pdf", "Melting_Curves/meltCurve_Q9H3G5_CPVL.pdf")</f>
        <v>Melting_Curves/meltCurve_Q9H3G5_CPVL.pdf</v>
      </c>
    </row>
    <row r="431" spans="1:28" x14ac:dyDescent="0.25">
      <c r="A431" t="s">
        <v>457</v>
      </c>
      <c r="B431">
        <v>1</v>
      </c>
      <c r="C431">
        <v>1.1697298323465599</v>
      </c>
      <c r="D431">
        <v>1.0351917988633299</v>
      </c>
      <c r="E431">
        <v>1.27715617992193</v>
      </c>
      <c r="F431">
        <v>1.04501607717042</v>
      </c>
      <c r="G431">
        <v>0.932475884244373</v>
      </c>
      <c r="H431">
        <v>0.96076221212372903</v>
      </c>
      <c r="I431">
        <v>1.0626238416725</v>
      </c>
      <c r="J431">
        <v>1.0177976056287901</v>
      </c>
      <c r="K431">
        <v>0.93837282424271196</v>
      </c>
      <c r="L431">
        <v>15000</v>
      </c>
      <c r="M431">
        <v>211.56264608574801</v>
      </c>
      <c r="Q431">
        <v>0</v>
      </c>
      <c r="R431">
        <v>-0.149270166267679</v>
      </c>
      <c r="S431" t="s">
        <v>913</v>
      </c>
      <c r="T431" t="s">
        <v>940</v>
      </c>
      <c r="U431" t="s">
        <v>940</v>
      </c>
      <c r="V431" t="s">
        <v>940</v>
      </c>
      <c r="W431" t="s">
        <v>1371</v>
      </c>
      <c r="X431">
        <v>2</v>
      </c>
      <c r="Y431" t="s">
        <v>1809</v>
      </c>
      <c r="Z431" t="s">
        <v>2265</v>
      </c>
      <c r="AA431">
        <v>0.99931387299297036</v>
      </c>
      <c r="AB431" t="str">
        <f>HYPERLINK("Melting_Curves/meltCurve_Q9H4D0_CLSTN2.pdf", "Melting_Curves/meltCurve_Q9H4D0_CLSTN2.pdf")</f>
        <v>Melting_Curves/meltCurve_Q9H4D0_CLSTN2.pdf</v>
      </c>
    </row>
    <row r="432" spans="1:28" x14ac:dyDescent="0.25">
      <c r="A432" t="s">
        <v>458</v>
      </c>
      <c r="B432">
        <v>1</v>
      </c>
      <c r="C432">
        <v>1.1159244917715401</v>
      </c>
      <c r="D432">
        <v>1.0356566634398201</v>
      </c>
      <c r="E432">
        <v>1.21869958050984</v>
      </c>
      <c r="F432">
        <v>1.12625040335592</v>
      </c>
      <c r="G432">
        <v>0.97870280735721205</v>
      </c>
      <c r="H432">
        <v>1.0688931913520501</v>
      </c>
      <c r="I432">
        <v>1.0223459180380801</v>
      </c>
      <c r="J432">
        <v>0.91271377863826997</v>
      </c>
      <c r="K432">
        <v>0.83768957728299498</v>
      </c>
      <c r="S432" t="s">
        <v>914</v>
      </c>
      <c r="T432" t="s">
        <v>940</v>
      </c>
      <c r="U432" t="s">
        <v>941</v>
      </c>
      <c r="V432" t="s">
        <v>940</v>
      </c>
      <c r="W432" t="s">
        <v>1372</v>
      </c>
      <c r="X432">
        <v>2</v>
      </c>
      <c r="Y432" t="s">
        <v>1810</v>
      </c>
      <c r="Z432" t="s">
        <v>2266</v>
      </c>
      <c r="AB432" t="str">
        <f>HYPERLINK("Melting_Curves/meltCurve_Q9H8J5_MANSC1.pdf", "Melting_Curves/meltCurve_Q9H8J5_MANSC1.pdf")</f>
        <v>Melting_Curves/meltCurve_Q9H8J5_MANSC1.pdf</v>
      </c>
    </row>
    <row r="433" spans="1:28" x14ac:dyDescent="0.25">
      <c r="A433" t="s">
        <v>459</v>
      </c>
      <c r="B433">
        <v>1</v>
      </c>
      <c r="C433">
        <v>1.13829402961969</v>
      </c>
      <c r="D433">
        <v>0.77178905000258002</v>
      </c>
      <c r="E433">
        <v>1.1925537953454799</v>
      </c>
      <c r="F433">
        <v>0.79539707931265802</v>
      </c>
      <c r="G433">
        <v>0.77940038185664895</v>
      </c>
      <c r="H433">
        <v>0.69792042933071896</v>
      </c>
      <c r="I433">
        <v>0.73805407915785104</v>
      </c>
      <c r="J433">
        <v>0.74031167758914296</v>
      </c>
      <c r="K433">
        <v>0.78151607410083102</v>
      </c>
      <c r="L433">
        <v>13173.111744010999</v>
      </c>
      <c r="M433">
        <v>250</v>
      </c>
      <c r="O433">
        <v>52.689075169058903</v>
      </c>
      <c r="P433">
        <v>-0.29958739542686202</v>
      </c>
      <c r="Q433">
        <v>0.747440276305947</v>
      </c>
      <c r="R433">
        <v>0.60688649817601203</v>
      </c>
      <c r="S433" t="s">
        <v>915</v>
      </c>
      <c r="T433" t="s">
        <v>940</v>
      </c>
      <c r="U433" t="s">
        <v>940</v>
      </c>
      <c r="V433" t="s">
        <v>940</v>
      </c>
      <c r="W433" t="s">
        <v>1373</v>
      </c>
      <c r="X433">
        <v>1</v>
      </c>
      <c r="Y433" t="s">
        <v>1811</v>
      </c>
      <c r="Z433" t="s">
        <v>2267</v>
      </c>
      <c r="AA433">
        <v>0.85431699499671943</v>
      </c>
      <c r="AB433" t="str">
        <f>HYPERLINK("Melting_Curves/meltCurve_Q9H8L6_MMRN2.pdf", "Melting_Curves/meltCurve_Q9H8L6_MMRN2.pdf")</f>
        <v>Melting_Curves/meltCurve_Q9H8L6_MMRN2.pdf</v>
      </c>
    </row>
    <row r="434" spans="1:28" x14ac:dyDescent="0.25">
      <c r="A434" t="s">
        <v>460</v>
      </c>
      <c r="B434">
        <v>1</v>
      </c>
      <c r="C434">
        <v>1.0535580657805701</v>
      </c>
      <c r="D434">
        <v>0.99736307593628604</v>
      </c>
      <c r="E434">
        <v>1.07126821793821</v>
      </c>
      <c r="F434">
        <v>0.93047785340127598</v>
      </c>
      <c r="G434">
        <v>0.84210526315789502</v>
      </c>
      <c r="H434">
        <v>0.95948401810212702</v>
      </c>
      <c r="I434">
        <v>0.91223318960909405</v>
      </c>
      <c r="J434">
        <v>0.90485692905248905</v>
      </c>
      <c r="K434">
        <v>0.83173573744788498</v>
      </c>
      <c r="L434">
        <v>13221.2243661673</v>
      </c>
      <c r="M434">
        <v>250</v>
      </c>
      <c r="O434">
        <v>52.881513097259401</v>
      </c>
      <c r="P434">
        <v>-0.129909514358519</v>
      </c>
      <c r="Q434">
        <v>0.890083012992537</v>
      </c>
      <c r="R434">
        <v>0.67881353313608395</v>
      </c>
      <c r="S434" t="s">
        <v>916</v>
      </c>
      <c r="T434" t="s">
        <v>940</v>
      </c>
      <c r="U434" t="s">
        <v>940</v>
      </c>
      <c r="V434" t="s">
        <v>940</v>
      </c>
      <c r="W434" t="s">
        <v>1374</v>
      </c>
      <c r="X434">
        <v>2</v>
      </c>
      <c r="Y434" t="s">
        <v>1812</v>
      </c>
      <c r="Z434" t="s">
        <v>2268</v>
      </c>
      <c r="AA434">
        <v>0.93730218486738992</v>
      </c>
      <c r="AB434" t="str">
        <f>HYPERLINK("Melting_Curves/meltCurve_Q9HCB6_SPON1.pdf", "Melting_Curves/meltCurve_Q9HCB6_SPON1.pdf")</f>
        <v>Melting_Curves/meltCurve_Q9HCB6_SPON1.pdf</v>
      </c>
    </row>
    <row r="435" spans="1:28" x14ac:dyDescent="0.25">
      <c r="A435" t="s">
        <v>461</v>
      </c>
      <c r="B435">
        <v>1</v>
      </c>
      <c r="C435">
        <v>1.13272436272788</v>
      </c>
      <c r="D435">
        <v>0.89752898465862496</v>
      </c>
      <c r="E435">
        <v>1.1876878635281301</v>
      </c>
      <c r="F435">
        <v>0.93192020923605401</v>
      </c>
      <c r="G435">
        <v>0.92801655150876405</v>
      </c>
      <c r="H435">
        <v>0.87875239099035796</v>
      </c>
      <c r="I435">
        <v>0.99859468321817502</v>
      </c>
      <c r="J435">
        <v>1.0062458523636599</v>
      </c>
      <c r="K435">
        <v>0.942225865636101</v>
      </c>
      <c r="L435">
        <v>12929.3052471792</v>
      </c>
      <c r="M435">
        <v>250</v>
      </c>
      <c r="O435">
        <v>51.713911382444401</v>
      </c>
      <c r="P435">
        <v>-6.3308107781179498E-2</v>
      </c>
      <c r="Q435">
        <v>0.94761744200424802</v>
      </c>
      <c r="R435">
        <v>0.17188566240700301</v>
      </c>
      <c r="S435" t="s">
        <v>917</v>
      </c>
      <c r="T435" t="s">
        <v>940</v>
      </c>
      <c r="U435" t="s">
        <v>940</v>
      </c>
      <c r="V435" t="s">
        <v>940</v>
      </c>
      <c r="W435" t="s">
        <v>1375</v>
      </c>
      <c r="X435">
        <v>1</v>
      </c>
      <c r="Y435" t="s">
        <v>1813</v>
      </c>
      <c r="Z435" t="s">
        <v>2269</v>
      </c>
      <c r="AA435">
        <v>0.96808146333107747</v>
      </c>
      <c r="AB435" t="str">
        <f>HYPERLINK("Melting_Curves/meltCurve_Q9HCU0_CD248.pdf", "Melting_Curves/meltCurve_Q9HCU0_CD248.pdf")</f>
        <v>Melting_Curves/meltCurve_Q9HCU0_CD248.pdf</v>
      </c>
    </row>
    <row r="436" spans="1:28" x14ac:dyDescent="0.25">
      <c r="A436" t="s">
        <v>462</v>
      </c>
      <c r="B436">
        <v>1</v>
      </c>
      <c r="C436">
        <v>1.1313561947725199</v>
      </c>
      <c r="D436">
        <v>0.93126696327876202</v>
      </c>
      <c r="E436">
        <v>1.1121962101401699</v>
      </c>
      <c r="F436">
        <v>1.0024414728153801</v>
      </c>
      <c r="G436">
        <v>0.84871543828774698</v>
      </c>
      <c r="H436">
        <v>0.91977840845716297</v>
      </c>
      <c r="I436">
        <v>1.06345350667377</v>
      </c>
      <c r="J436">
        <v>1.06821251967431</v>
      </c>
      <c r="K436">
        <v>0.88261101265352204</v>
      </c>
      <c r="L436">
        <v>15000</v>
      </c>
      <c r="M436">
        <v>212.26826526727299</v>
      </c>
      <c r="Q436">
        <v>0</v>
      </c>
      <c r="R436">
        <v>0.15800466733111701</v>
      </c>
      <c r="S436" t="s">
        <v>918</v>
      </c>
      <c r="T436" t="s">
        <v>940</v>
      </c>
      <c r="U436" t="s">
        <v>940</v>
      </c>
      <c r="V436" t="s">
        <v>940</v>
      </c>
      <c r="W436" t="s">
        <v>1376</v>
      </c>
      <c r="X436">
        <v>8</v>
      </c>
      <c r="Y436" t="s">
        <v>1814</v>
      </c>
      <c r="Z436" t="s">
        <v>2270</v>
      </c>
      <c r="AA436">
        <v>0.99865327904695012</v>
      </c>
      <c r="AB436" t="str">
        <f>HYPERLINK("Melting_Curves/meltCurve_Q9NQ79_2_CRTAC1.pdf", "Melting_Curves/meltCurve_Q9NQ79_2_CRTAC1.pdf")</f>
        <v>Melting_Curves/meltCurve_Q9NQ79_2_CRTAC1.pdf</v>
      </c>
    </row>
    <row r="437" spans="1:28" x14ac:dyDescent="0.25">
      <c r="A437" t="s">
        <v>463</v>
      </c>
      <c r="B437">
        <v>1</v>
      </c>
      <c r="C437">
        <v>1.06313526792569</v>
      </c>
      <c r="D437">
        <v>1.0529095654844201</v>
      </c>
      <c r="E437">
        <v>1.20316290495931</v>
      </c>
      <c r="F437">
        <v>1.02361430984185</v>
      </c>
      <c r="G437">
        <v>0.91512359895593398</v>
      </c>
      <c r="H437">
        <v>0.91288192845079097</v>
      </c>
      <c r="I437">
        <v>0.92716106249040398</v>
      </c>
      <c r="J437">
        <v>0.95630277905727001</v>
      </c>
      <c r="K437">
        <v>0.914693689543989</v>
      </c>
      <c r="L437">
        <v>4052.3603097554501</v>
      </c>
      <c r="M437">
        <v>73.425467310529598</v>
      </c>
      <c r="O437">
        <v>55.149222461300397</v>
      </c>
      <c r="P437">
        <v>-2.51527469145718E-2</v>
      </c>
      <c r="Q437">
        <v>0.92443198626689904</v>
      </c>
      <c r="R437">
        <v>0.35330105566638498</v>
      </c>
      <c r="S437" t="s">
        <v>919</v>
      </c>
      <c r="T437" t="s">
        <v>940</v>
      </c>
      <c r="U437" t="s">
        <v>940</v>
      </c>
      <c r="V437" t="s">
        <v>940</v>
      </c>
      <c r="W437" t="s">
        <v>1377</v>
      </c>
      <c r="X437">
        <v>1</v>
      </c>
      <c r="Y437" t="s">
        <v>1815</v>
      </c>
      <c r="Z437" t="s">
        <v>2271</v>
      </c>
      <c r="AA437">
        <v>0.96277994217531104</v>
      </c>
      <c r="AB437" t="str">
        <f>HYPERLINK("Melting_Curves/meltCurve_Q9NR34_MAN1C1.pdf", "Melting_Curves/meltCurve_Q9NR34_MAN1C1.pdf")</f>
        <v>Melting_Curves/meltCurve_Q9NR34_MAN1C1.pdf</v>
      </c>
    </row>
    <row r="438" spans="1:28" x14ac:dyDescent="0.25">
      <c r="A438" t="s">
        <v>464</v>
      </c>
      <c r="B438">
        <v>1</v>
      </c>
      <c r="C438">
        <v>1.12501897841883</v>
      </c>
      <c r="D438">
        <v>0.93716516646784498</v>
      </c>
      <c r="E438">
        <v>1.2125366012363099</v>
      </c>
      <c r="F438">
        <v>0.97254093916061202</v>
      </c>
      <c r="G438">
        <v>0.974796659798287</v>
      </c>
      <c r="H438">
        <v>0.86337707407005704</v>
      </c>
      <c r="I438">
        <v>0.97241080143151504</v>
      </c>
      <c r="J438">
        <v>0.86513393341286204</v>
      </c>
      <c r="K438">
        <v>0.93128727903698105</v>
      </c>
      <c r="L438">
        <v>14305.511815116901</v>
      </c>
      <c r="M438">
        <v>250</v>
      </c>
      <c r="O438">
        <v>57.218385501045702</v>
      </c>
      <c r="P438">
        <v>-0.10043507761325</v>
      </c>
      <c r="Q438">
        <v>0.90805227240432895</v>
      </c>
      <c r="R438">
        <v>0.30397931014852198</v>
      </c>
      <c r="S438" t="s">
        <v>920</v>
      </c>
      <c r="T438" t="s">
        <v>940</v>
      </c>
      <c r="U438" t="s">
        <v>940</v>
      </c>
      <c r="V438" t="s">
        <v>940</v>
      </c>
      <c r="W438" t="s">
        <v>1378</v>
      </c>
      <c r="X438">
        <v>1</v>
      </c>
      <c r="Y438" t="s">
        <v>1816</v>
      </c>
      <c r="Z438" t="s">
        <v>2272</v>
      </c>
      <c r="AA438">
        <v>0.96084577648292846</v>
      </c>
      <c r="AB438" t="str">
        <f>HYPERLINK("Melting_Curves/meltCurve_Q9NRN5_3_OLFML3.pdf", "Melting_Curves/meltCurve_Q9NRN5_3_OLFML3.pdf")</f>
        <v>Melting_Curves/meltCurve_Q9NRN5_3_OLFML3.pdf</v>
      </c>
    </row>
    <row r="439" spans="1:28" x14ac:dyDescent="0.25">
      <c r="A439" t="s">
        <v>465</v>
      </c>
      <c r="B439">
        <v>1</v>
      </c>
      <c r="C439">
        <v>1.0576354679802999</v>
      </c>
      <c r="D439">
        <v>0.90311986863711002</v>
      </c>
      <c r="E439">
        <v>1.1978653530377701</v>
      </c>
      <c r="F439">
        <v>0.92479474548440099</v>
      </c>
      <c r="G439">
        <v>0.91510673234811202</v>
      </c>
      <c r="H439">
        <v>0.96477832512315298</v>
      </c>
      <c r="I439">
        <v>0.94449917898193803</v>
      </c>
      <c r="J439">
        <v>0.89088669950738897</v>
      </c>
      <c r="K439">
        <v>0.83004926108374399</v>
      </c>
      <c r="L439">
        <v>667.74707452117298</v>
      </c>
      <c r="M439">
        <v>7.9050403012970696</v>
      </c>
      <c r="Q439">
        <v>0</v>
      </c>
      <c r="R439">
        <v>0.351970911557274</v>
      </c>
      <c r="S439" t="s">
        <v>921</v>
      </c>
      <c r="T439" t="s">
        <v>940</v>
      </c>
      <c r="U439" t="s">
        <v>940</v>
      </c>
      <c r="V439" t="s">
        <v>940</v>
      </c>
      <c r="W439" t="s">
        <v>1379</v>
      </c>
      <c r="X439">
        <v>4</v>
      </c>
      <c r="Y439" t="s">
        <v>1817</v>
      </c>
      <c r="Z439" t="s">
        <v>2273</v>
      </c>
      <c r="AA439">
        <v>0.96376812819580293</v>
      </c>
      <c r="AB439" t="str">
        <f>HYPERLINK("Melting_Curves/meltCurve_Q9NT99_LRRC4B.pdf", "Melting_Curves/meltCurve_Q9NT99_LRRC4B.pdf")</f>
        <v>Melting_Curves/meltCurve_Q9NT99_LRRC4B.pdf</v>
      </c>
    </row>
    <row r="440" spans="1:28" x14ac:dyDescent="0.25">
      <c r="A440" t="s">
        <v>466</v>
      </c>
      <c r="B440">
        <v>1</v>
      </c>
      <c r="C440">
        <v>1.10936509374151</v>
      </c>
      <c r="D440">
        <v>0.90435648944841995</v>
      </c>
      <c r="E440">
        <v>1.30087854361018</v>
      </c>
      <c r="F440">
        <v>0.98582555927905102</v>
      </c>
      <c r="G440">
        <v>0.84734172629290805</v>
      </c>
      <c r="H440">
        <v>0.90503577574495098</v>
      </c>
      <c r="I440">
        <v>0.88506475862693601</v>
      </c>
      <c r="J440">
        <v>0.93370165745856304</v>
      </c>
      <c r="K440">
        <v>0.77678652295987705</v>
      </c>
      <c r="L440">
        <v>13361.523543912601</v>
      </c>
      <c r="M440">
        <v>250</v>
      </c>
      <c r="O440">
        <v>53.442674126545597</v>
      </c>
      <c r="P440">
        <v>-0.15251612779814</v>
      </c>
      <c r="Q440">
        <v>0.86958608503881996</v>
      </c>
      <c r="R440">
        <v>0.365790977614739</v>
      </c>
      <c r="S440" t="s">
        <v>922</v>
      </c>
      <c r="T440" t="s">
        <v>940</v>
      </c>
      <c r="U440" t="s">
        <v>940</v>
      </c>
      <c r="V440" t="s">
        <v>940</v>
      </c>
      <c r="W440" t="s">
        <v>1380</v>
      </c>
      <c r="X440">
        <v>3</v>
      </c>
      <c r="Y440" t="s">
        <v>1818</v>
      </c>
      <c r="Z440" t="s">
        <v>2274</v>
      </c>
      <c r="AA440">
        <v>0.92805024356052301</v>
      </c>
      <c r="AB440" t="str">
        <f>HYPERLINK("Melting_Curves/meltCurve_Q9NX62_IMPAD1.pdf", "Melting_Curves/meltCurve_Q9NX62_IMPAD1.pdf")</f>
        <v>Melting_Curves/meltCurve_Q9NX62_IMPAD1.pdf</v>
      </c>
    </row>
    <row r="441" spans="1:28" x14ac:dyDescent="0.25">
      <c r="A441" t="s">
        <v>467</v>
      </c>
      <c r="B441">
        <v>1</v>
      </c>
      <c r="C441">
        <v>1.16490058869266</v>
      </c>
      <c r="D441">
        <v>1.0098189492391401</v>
      </c>
      <c r="E441">
        <v>1.17027657447517</v>
      </c>
      <c r="F441">
        <v>0.98695990225480401</v>
      </c>
      <c r="G441">
        <v>1.0246584471842699</v>
      </c>
      <c r="H441">
        <v>0.88663778740419896</v>
      </c>
      <c r="I441">
        <v>1.1081861601688301</v>
      </c>
      <c r="J441">
        <v>0.92369210263245605</v>
      </c>
      <c r="K441">
        <v>0.97969565700322103</v>
      </c>
      <c r="L441">
        <v>15000</v>
      </c>
      <c r="M441">
        <v>228.452561932691</v>
      </c>
      <c r="O441">
        <v>65.654131834365998</v>
      </c>
      <c r="P441">
        <v>-4.1983895014267698E-2</v>
      </c>
      <c r="Q441">
        <v>0.95173763169472403</v>
      </c>
      <c r="R441">
        <v>-2.3139006341416499E-2</v>
      </c>
      <c r="S441" t="s">
        <v>923</v>
      </c>
      <c r="T441" t="s">
        <v>940</v>
      </c>
      <c r="U441" t="s">
        <v>940</v>
      </c>
      <c r="V441" t="s">
        <v>940</v>
      </c>
      <c r="W441" t="s">
        <v>1381</v>
      </c>
      <c r="X441">
        <v>7</v>
      </c>
      <c r="Y441" t="s">
        <v>1819</v>
      </c>
      <c r="Z441" t="s">
        <v>2275</v>
      </c>
      <c r="AA441">
        <v>0.99302332912946423</v>
      </c>
      <c r="AB441" t="str">
        <f>HYPERLINK("Melting_Curves/meltCurve_Q9NYQ8_FAT2.pdf", "Melting_Curves/meltCurve_Q9NYQ8_FAT2.pdf")</f>
        <v>Melting_Curves/meltCurve_Q9NYQ8_FAT2.pdf</v>
      </c>
    </row>
    <row r="442" spans="1:28" x14ac:dyDescent="0.25">
      <c r="A442" t="s">
        <v>468</v>
      </c>
      <c r="B442">
        <v>1</v>
      </c>
      <c r="C442">
        <v>1.21943713388233</v>
      </c>
      <c r="D442">
        <v>0.77451396553187901</v>
      </c>
      <c r="E442">
        <v>1.3577128788521899</v>
      </c>
      <c r="F442">
        <v>0.88771330333644605</v>
      </c>
      <c r="G442">
        <v>0.83386747601664002</v>
      </c>
      <c r="H442">
        <v>0.85722472196281496</v>
      </c>
      <c r="I442">
        <v>0.92954622633500295</v>
      </c>
      <c r="J442">
        <v>0.91289583156464904</v>
      </c>
      <c r="K442">
        <v>0.73804015621020502</v>
      </c>
      <c r="L442">
        <v>13185.7403613321</v>
      </c>
      <c r="M442">
        <v>250</v>
      </c>
      <c r="O442">
        <v>52.739586266164402</v>
      </c>
      <c r="P442">
        <v>-0.17264712262673701</v>
      </c>
      <c r="Q442">
        <v>0.85431459514943497</v>
      </c>
      <c r="R442">
        <v>0.27497301598499102</v>
      </c>
      <c r="S442" t="s">
        <v>924</v>
      </c>
      <c r="T442" t="s">
        <v>940</v>
      </c>
      <c r="U442" t="s">
        <v>940</v>
      </c>
      <c r="V442" t="s">
        <v>940</v>
      </c>
      <c r="W442" t="s">
        <v>1382</v>
      </c>
      <c r="X442">
        <v>1</v>
      </c>
      <c r="Y442" t="s">
        <v>1820</v>
      </c>
      <c r="Z442" t="s">
        <v>2276</v>
      </c>
      <c r="AA442">
        <v>0.9162101968106342</v>
      </c>
      <c r="AB442" t="str">
        <f>HYPERLINK("Melting_Curves/meltCurve_Q9NYX4_CALY.pdf", "Melting_Curves/meltCurve_Q9NYX4_CALY.pdf")</f>
        <v>Melting_Curves/meltCurve_Q9NYX4_CALY.pdf</v>
      </c>
    </row>
    <row r="443" spans="1:28" x14ac:dyDescent="0.25">
      <c r="A443" t="s">
        <v>469</v>
      </c>
      <c r="B443">
        <v>1</v>
      </c>
      <c r="C443">
        <v>1.05575076130241</v>
      </c>
      <c r="D443">
        <v>0.76968510524378397</v>
      </c>
      <c r="E443">
        <v>1.1556737944650799</v>
      </c>
      <c r="F443">
        <v>0.70622092828698602</v>
      </c>
      <c r="G443">
        <v>0.83274771609276199</v>
      </c>
      <c r="H443">
        <v>0.80962420105076505</v>
      </c>
      <c r="I443">
        <v>0.67665562359870202</v>
      </c>
      <c r="J443">
        <v>0.60554495867215496</v>
      </c>
      <c r="K443">
        <v>0.67936619482648997</v>
      </c>
      <c r="L443">
        <v>473.832174521421</v>
      </c>
      <c r="M443">
        <v>7.9027482405972602</v>
      </c>
      <c r="O443">
        <v>56.483078564869899</v>
      </c>
      <c r="P443">
        <v>-1.6739297653348001E-2</v>
      </c>
      <c r="Q443">
        <v>0.52200470381462905</v>
      </c>
      <c r="R443">
        <v>0.54310971320731605</v>
      </c>
      <c r="S443" t="s">
        <v>925</v>
      </c>
      <c r="T443" t="s">
        <v>940</v>
      </c>
      <c r="U443" t="s">
        <v>940</v>
      </c>
      <c r="V443" t="s">
        <v>940</v>
      </c>
      <c r="W443" t="s">
        <v>1383</v>
      </c>
      <c r="X443">
        <v>1</v>
      </c>
      <c r="Y443" t="s">
        <v>1821</v>
      </c>
      <c r="Z443" t="s">
        <v>2277</v>
      </c>
      <c r="AA443">
        <v>0.83263712905161535</v>
      </c>
      <c r="AB443" t="str">
        <f>HYPERLINK("Melting_Curves/meltCurve_Q9NZC2_2_TREM2.pdf", "Melting_Curves/meltCurve_Q9NZC2_2_TREM2.pdf")</f>
        <v>Melting_Curves/meltCurve_Q9NZC2_2_TREM2.pdf</v>
      </c>
    </row>
    <row r="444" spans="1:28" x14ac:dyDescent="0.25">
      <c r="A444" t="s">
        <v>470</v>
      </c>
      <c r="B444">
        <v>1</v>
      </c>
      <c r="C444">
        <v>1.1456117682139</v>
      </c>
      <c r="D444">
        <v>1.1531656892952999</v>
      </c>
      <c r="E444">
        <v>1.2006758771493899</v>
      </c>
      <c r="F444">
        <v>1.2933108040950201</v>
      </c>
      <c r="G444">
        <v>1.0509889672994699</v>
      </c>
      <c r="H444">
        <v>1.12921180797137</v>
      </c>
      <c r="I444">
        <v>1.06023258125435</v>
      </c>
      <c r="J444">
        <v>1.14481661862638</v>
      </c>
      <c r="K444">
        <v>0.86873074247092696</v>
      </c>
      <c r="L444">
        <v>15000</v>
      </c>
      <c r="M444">
        <v>212.395817112559</v>
      </c>
      <c r="Q444">
        <v>0</v>
      </c>
      <c r="R444">
        <v>-0.75363835807107105</v>
      </c>
      <c r="S444" t="s">
        <v>926</v>
      </c>
      <c r="T444" t="s">
        <v>940</v>
      </c>
      <c r="U444" t="s">
        <v>940</v>
      </c>
      <c r="V444" t="s">
        <v>940</v>
      </c>
      <c r="W444" t="s">
        <v>1384</v>
      </c>
      <c r="X444">
        <v>1</v>
      </c>
      <c r="Y444" t="s">
        <v>1822</v>
      </c>
      <c r="Z444" t="s">
        <v>2278</v>
      </c>
      <c r="AA444">
        <v>0.99848246067657143</v>
      </c>
      <c r="AB444" t="str">
        <f>HYPERLINK("Melting_Curves/meltCurve_Q9UBR2_CTSZ.pdf", "Melting_Curves/meltCurve_Q9UBR2_CTSZ.pdf")</f>
        <v>Melting_Curves/meltCurve_Q9UBR2_CTSZ.pdf</v>
      </c>
    </row>
    <row r="445" spans="1:28" x14ac:dyDescent="0.25">
      <c r="A445" t="s">
        <v>471</v>
      </c>
      <c r="B445">
        <v>1</v>
      </c>
      <c r="C445">
        <v>1.0992511662165501</v>
      </c>
      <c r="D445">
        <v>0.86723545298305904</v>
      </c>
      <c r="E445">
        <v>1.02019396022588</v>
      </c>
      <c r="F445">
        <v>0.88822735084704196</v>
      </c>
      <c r="G445">
        <v>0.82242818561257103</v>
      </c>
      <c r="H445">
        <v>0.77485882641787396</v>
      </c>
      <c r="I445">
        <v>0.89565430886324604</v>
      </c>
      <c r="J445">
        <v>0.76368769948440995</v>
      </c>
      <c r="K445">
        <v>0.82034127178983596</v>
      </c>
      <c r="S445" t="s">
        <v>927</v>
      </c>
      <c r="T445" t="s">
        <v>940</v>
      </c>
      <c r="U445" t="s">
        <v>941</v>
      </c>
      <c r="V445" t="s">
        <v>940</v>
      </c>
      <c r="W445" t="s">
        <v>1385</v>
      </c>
      <c r="X445">
        <v>2</v>
      </c>
      <c r="Y445" t="s">
        <v>1823</v>
      </c>
      <c r="Z445" t="s">
        <v>2279</v>
      </c>
      <c r="AB445" t="str">
        <f>HYPERLINK("Melting_Curves/meltCurve_Q9UBX1_CTSF.pdf", "Melting_Curves/meltCurve_Q9UBX1_CTSF.pdf")</f>
        <v>Melting_Curves/meltCurve_Q9UBX1_CTSF.pdf</v>
      </c>
    </row>
    <row r="446" spans="1:28" x14ac:dyDescent="0.25">
      <c r="A446" t="s">
        <v>472</v>
      </c>
      <c r="B446">
        <v>1</v>
      </c>
      <c r="C446">
        <v>1.2079750501225199</v>
      </c>
      <c r="D446">
        <v>0.94312764535531302</v>
      </c>
      <c r="E446">
        <v>1.1694809534417501</v>
      </c>
      <c r="F446">
        <v>1.13820449988862</v>
      </c>
      <c r="G446">
        <v>0.98565382044998895</v>
      </c>
      <c r="H446">
        <v>1.00957897081755</v>
      </c>
      <c r="I446">
        <v>0.98491869013143196</v>
      </c>
      <c r="J446">
        <v>0.979460904433059</v>
      </c>
      <c r="K446">
        <v>0.94490977946090404</v>
      </c>
      <c r="L446">
        <v>1874.95092896456</v>
      </c>
      <c r="M446">
        <v>26.363336067270801</v>
      </c>
      <c r="Q446">
        <v>0.861627982093226</v>
      </c>
      <c r="R446">
        <v>-0.11306836616426399</v>
      </c>
      <c r="S446" t="s">
        <v>928</v>
      </c>
      <c r="T446" t="s">
        <v>940</v>
      </c>
      <c r="U446" t="s">
        <v>940</v>
      </c>
      <c r="V446" t="s">
        <v>940</v>
      </c>
      <c r="W446" t="s">
        <v>1386</v>
      </c>
      <c r="X446">
        <v>1</v>
      </c>
      <c r="Y446" t="s">
        <v>1824</v>
      </c>
      <c r="Z446" t="s">
        <v>2280</v>
      </c>
      <c r="AA446">
        <v>0.99438116918196928</v>
      </c>
      <c r="AB446" t="str">
        <f>HYPERLINK("Melting_Curves/meltCurve_Q9UFP1_FAM198A.pdf", "Melting_Curves/meltCurve_Q9UFP1_FAM198A.pdf")</f>
        <v>Melting_Curves/meltCurve_Q9UFP1_FAM198A.pdf</v>
      </c>
    </row>
    <row r="447" spans="1:28" x14ac:dyDescent="0.25">
      <c r="A447" t="s">
        <v>473</v>
      </c>
      <c r="B447">
        <v>1</v>
      </c>
      <c r="C447">
        <v>1.09111581588646</v>
      </c>
      <c r="D447">
        <v>0.89077079902767997</v>
      </c>
      <c r="E447">
        <v>1.1709401709401701</v>
      </c>
      <c r="F447">
        <v>0.99262918528973598</v>
      </c>
      <c r="G447">
        <v>0.88763428212969497</v>
      </c>
      <c r="H447">
        <v>0.91421626284011603</v>
      </c>
      <c r="I447">
        <v>0.87822473143574098</v>
      </c>
      <c r="J447">
        <v>0.78203559946679202</v>
      </c>
      <c r="K447">
        <v>0.81102485689641701</v>
      </c>
      <c r="L447">
        <v>1073.62696448203</v>
      </c>
      <c r="M447">
        <v>17.5534996658705</v>
      </c>
      <c r="O447">
        <v>60.385889093831402</v>
      </c>
      <c r="P447">
        <v>-1.6057571555681001E-2</v>
      </c>
      <c r="Q447">
        <v>0.77905308543705398</v>
      </c>
      <c r="R447">
        <v>0.56781831811264305</v>
      </c>
      <c r="S447" t="s">
        <v>929</v>
      </c>
      <c r="T447" t="s">
        <v>940</v>
      </c>
      <c r="U447" t="s">
        <v>940</v>
      </c>
      <c r="V447" t="s">
        <v>940</v>
      </c>
      <c r="W447" t="s">
        <v>1387</v>
      </c>
      <c r="X447">
        <v>4</v>
      </c>
      <c r="Y447" t="s">
        <v>1825</v>
      </c>
      <c r="Z447" t="s">
        <v>2281</v>
      </c>
      <c r="AA447">
        <v>0.93589606656672275</v>
      </c>
      <c r="AB447" t="str">
        <f>HYPERLINK("Melting_Curves/meltCurve_Q9UHG2_PCSK1N.pdf", "Melting_Curves/meltCurve_Q9UHG2_PCSK1N.pdf")</f>
        <v>Melting_Curves/meltCurve_Q9UHG2_PCSK1N.pdf</v>
      </c>
    </row>
    <row r="448" spans="1:28" x14ac:dyDescent="0.25">
      <c r="A448" t="s">
        <v>474</v>
      </c>
      <c r="B448">
        <v>1</v>
      </c>
      <c r="C448">
        <v>1.1177716197845899</v>
      </c>
      <c r="D448">
        <v>1.05748719021228</v>
      </c>
      <c r="E448">
        <v>1.1535213845027701</v>
      </c>
      <c r="F448">
        <v>0.98678500470563602</v>
      </c>
      <c r="G448">
        <v>0.90105092544180698</v>
      </c>
      <c r="H448">
        <v>0.98146502143678804</v>
      </c>
      <c r="I448">
        <v>1.0357236222942601</v>
      </c>
      <c r="J448">
        <v>1.0496967478824599</v>
      </c>
      <c r="K448">
        <v>0.90695911324898004</v>
      </c>
      <c r="L448">
        <v>15000</v>
      </c>
      <c r="M448">
        <v>212.00860720664301</v>
      </c>
      <c r="Q448">
        <v>0</v>
      </c>
      <c r="R448">
        <v>8.4047568891379196E-2</v>
      </c>
      <c r="S448" t="s">
        <v>930</v>
      </c>
      <c r="T448" t="s">
        <v>940</v>
      </c>
      <c r="U448" t="s">
        <v>940</v>
      </c>
      <c r="V448" t="s">
        <v>940</v>
      </c>
      <c r="W448" t="s">
        <v>1388</v>
      </c>
      <c r="X448">
        <v>2</v>
      </c>
      <c r="Y448" t="s">
        <v>1826</v>
      </c>
      <c r="Z448" t="s">
        <v>2282</v>
      </c>
      <c r="AA448">
        <v>0.99894669117010604</v>
      </c>
      <c r="AB448" t="str">
        <f>HYPERLINK("Melting_Curves/meltCurve_Q9UHL4_DPP7.pdf", "Melting_Curves/meltCurve_Q9UHL4_DPP7.pdf")</f>
        <v>Melting_Curves/meltCurve_Q9UHL4_DPP7.pdf</v>
      </c>
    </row>
    <row r="449" spans="1:28" x14ac:dyDescent="0.25">
      <c r="A449" t="s">
        <v>475</v>
      </c>
      <c r="B449">
        <v>1</v>
      </c>
      <c r="C449">
        <v>1.05098587404355</v>
      </c>
      <c r="D449">
        <v>0.91185991759858698</v>
      </c>
      <c r="E449">
        <v>1.15119187757504</v>
      </c>
      <c r="F449">
        <v>0.99205414949970605</v>
      </c>
      <c r="G449">
        <v>0.92753090052972298</v>
      </c>
      <c r="H449">
        <v>0.94342260153031199</v>
      </c>
      <c r="I449">
        <v>0.94276044732195396</v>
      </c>
      <c r="J449">
        <v>0.95519423190111796</v>
      </c>
      <c r="K449">
        <v>0.81356680400235404</v>
      </c>
      <c r="L449">
        <v>888.45481268333401</v>
      </c>
      <c r="M449">
        <v>11.0450439521445</v>
      </c>
      <c r="Q449">
        <v>0</v>
      </c>
      <c r="R449">
        <v>0.42181497466982099</v>
      </c>
      <c r="S449" t="s">
        <v>931</v>
      </c>
      <c r="T449" t="s">
        <v>940</v>
      </c>
      <c r="U449" t="s">
        <v>940</v>
      </c>
      <c r="V449" t="s">
        <v>940</v>
      </c>
      <c r="W449" t="s">
        <v>1389</v>
      </c>
      <c r="X449">
        <v>1</v>
      </c>
      <c r="Y449" t="s">
        <v>1827</v>
      </c>
      <c r="Z449" t="s">
        <v>2283</v>
      </c>
      <c r="AA449">
        <v>0.97196215236371108</v>
      </c>
      <c r="AB449" t="str">
        <f>HYPERLINK("Melting_Curves/meltCurve_Q9UJJ9_GNPTG.pdf", "Melting_Curves/meltCurve_Q9UJJ9_GNPTG.pdf")</f>
        <v>Melting_Curves/meltCurve_Q9UJJ9_GNPTG.pdf</v>
      </c>
    </row>
    <row r="450" spans="1:28" x14ac:dyDescent="0.25">
      <c r="A450" t="s">
        <v>476</v>
      </c>
      <c r="B450">
        <v>1</v>
      </c>
      <c r="C450">
        <v>0.93158876716260797</v>
      </c>
      <c r="D450">
        <v>0.72635506865043298</v>
      </c>
      <c r="E450">
        <v>0.99081471559106304</v>
      </c>
      <c r="F450">
        <v>0.81227574989235996</v>
      </c>
      <c r="G450">
        <v>0.75137540066019204</v>
      </c>
      <c r="H450">
        <v>0.85585801081184498</v>
      </c>
      <c r="I450">
        <v>0.90518107448691598</v>
      </c>
      <c r="J450">
        <v>0.75711620341577801</v>
      </c>
      <c r="K450">
        <v>0.74252499641199798</v>
      </c>
      <c r="L450">
        <v>10746.870117976399</v>
      </c>
      <c r="M450">
        <v>250</v>
      </c>
      <c r="O450">
        <v>42.984729523151501</v>
      </c>
      <c r="P450">
        <v>-0.265083014810504</v>
      </c>
      <c r="Q450">
        <v>0.81768765297970103</v>
      </c>
      <c r="R450">
        <v>0.37965245420166199</v>
      </c>
      <c r="S450" t="s">
        <v>932</v>
      </c>
      <c r="T450" t="s">
        <v>940</v>
      </c>
      <c r="U450" t="s">
        <v>940</v>
      </c>
      <c r="V450" t="s">
        <v>940</v>
      </c>
      <c r="W450" t="s">
        <v>1390</v>
      </c>
      <c r="X450">
        <v>1</v>
      </c>
      <c r="Y450" t="s">
        <v>1828</v>
      </c>
      <c r="Z450" t="s">
        <v>2284</v>
      </c>
      <c r="AA450">
        <v>0.83585655961060479</v>
      </c>
      <c r="AB450" t="str">
        <f>HYPERLINK("Melting_Curves/meltCurve_Q9UN70_4_PCDHGC3.pdf", "Melting_Curves/meltCurve_Q9UN70_4_PCDHGC3.pdf")</f>
        <v>Melting_Curves/meltCurve_Q9UN70_4_PCDHGC3.pdf</v>
      </c>
    </row>
    <row r="451" spans="1:28" x14ac:dyDescent="0.25">
      <c r="A451" t="s">
        <v>477</v>
      </c>
      <c r="B451">
        <v>1</v>
      </c>
      <c r="C451">
        <v>1.12034067670571</v>
      </c>
      <c r="D451">
        <v>1.0442926194459901</v>
      </c>
      <c r="E451">
        <v>1.2437255995538199</v>
      </c>
      <c r="F451">
        <v>1.06102435396914</v>
      </c>
      <c r="G451">
        <v>0.99157603643799996</v>
      </c>
      <c r="H451">
        <v>1.3560838445807799</v>
      </c>
      <c r="I451">
        <v>1.10456172150957</v>
      </c>
      <c r="J451">
        <v>1.0324990704591901</v>
      </c>
      <c r="K451">
        <v>0.92189533370514998</v>
      </c>
      <c r="L451">
        <v>10251.072442357299</v>
      </c>
      <c r="M451">
        <v>250</v>
      </c>
      <c r="O451">
        <v>41.0016660329972</v>
      </c>
      <c r="P451">
        <v>0.148367972493716</v>
      </c>
      <c r="Q451">
        <v>1.0973333441850801</v>
      </c>
      <c r="R451">
        <v>5.7692359869759603E-2</v>
      </c>
      <c r="S451" t="s">
        <v>933</v>
      </c>
      <c r="T451" t="s">
        <v>940</v>
      </c>
      <c r="U451" t="s">
        <v>940</v>
      </c>
      <c r="V451" t="s">
        <v>940</v>
      </c>
      <c r="W451" t="s">
        <v>1391</v>
      </c>
      <c r="X451">
        <v>2</v>
      </c>
      <c r="Y451" t="s">
        <v>1829</v>
      </c>
      <c r="Z451" t="s">
        <v>2285</v>
      </c>
      <c r="AA451">
        <v>1.09406703368423</v>
      </c>
      <c r="AB451" t="str">
        <f>HYPERLINK("Melting_Curves/meltCurve_Q9UNW1_MINPP1.pdf", "Melting_Curves/meltCurve_Q9UNW1_MINPP1.pdf")</f>
        <v>Melting_Curves/meltCurve_Q9UNW1_MINPP1.pdf</v>
      </c>
    </row>
    <row r="452" spans="1:28" x14ac:dyDescent="0.25">
      <c r="A452" t="s">
        <v>478</v>
      </c>
      <c r="B452">
        <v>1</v>
      </c>
      <c r="C452">
        <v>1.07855746736478</v>
      </c>
      <c r="D452">
        <v>0.858501362121872</v>
      </c>
      <c r="E452">
        <v>1.05202394093759</v>
      </c>
      <c r="F452">
        <v>0.91161905147706701</v>
      </c>
      <c r="G452">
        <v>0.78396443292182705</v>
      </c>
      <c r="H452">
        <v>0.79473988029531195</v>
      </c>
      <c r="I452">
        <v>0.82014927640440305</v>
      </c>
      <c r="J452">
        <v>0.78215164619264199</v>
      </c>
      <c r="K452">
        <v>0.77564991948796402</v>
      </c>
      <c r="L452">
        <v>13266.3363803636</v>
      </c>
      <c r="M452">
        <v>250</v>
      </c>
      <c r="O452">
        <v>53.061949713622198</v>
      </c>
      <c r="P452">
        <v>-0.24578461305943999</v>
      </c>
      <c r="Q452">
        <v>0.79133102787563603</v>
      </c>
      <c r="R452">
        <v>0.75915968208594398</v>
      </c>
      <c r="S452" t="s">
        <v>934</v>
      </c>
      <c r="T452" t="s">
        <v>940</v>
      </c>
      <c r="U452" t="s">
        <v>940</v>
      </c>
      <c r="V452" t="s">
        <v>940</v>
      </c>
      <c r="W452" t="s">
        <v>1392</v>
      </c>
      <c r="X452">
        <v>2</v>
      </c>
      <c r="Y452" t="s">
        <v>1830</v>
      </c>
      <c r="Z452" t="s">
        <v>2286</v>
      </c>
      <c r="AA452">
        <v>0.88222820165857552</v>
      </c>
      <c r="AB452" t="str">
        <f>HYPERLINK("Melting_Curves/meltCurve_Q9UPU3_SORCS3.pdf", "Melting_Curves/meltCurve_Q9UPU3_SORCS3.pdf")</f>
        <v>Melting_Curves/meltCurve_Q9UPU3_SORCS3.pdf</v>
      </c>
    </row>
    <row r="453" spans="1:28" x14ac:dyDescent="0.25">
      <c r="A453" t="s">
        <v>479</v>
      </c>
      <c r="B453">
        <v>1</v>
      </c>
      <c r="C453">
        <v>1.1042159499659701</v>
      </c>
      <c r="D453">
        <v>1.0154736057552101</v>
      </c>
      <c r="E453">
        <v>1.2656437344048701</v>
      </c>
      <c r="F453">
        <v>0.94816747140218405</v>
      </c>
      <c r="G453">
        <v>0.854564308629573</v>
      </c>
      <c r="H453">
        <v>0.97034900677274005</v>
      </c>
      <c r="I453">
        <v>0.96333322531514298</v>
      </c>
      <c r="J453">
        <v>0.94819987685926299</v>
      </c>
      <c r="K453">
        <v>0.86623027317800305</v>
      </c>
      <c r="L453">
        <v>660.16103241699295</v>
      </c>
      <c r="M453">
        <v>7.4206746423668601</v>
      </c>
      <c r="Q453">
        <v>0</v>
      </c>
      <c r="R453">
        <v>0.18897931768312601</v>
      </c>
      <c r="S453" t="s">
        <v>935</v>
      </c>
      <c r="T453" t="s">
        <v>940</v>
      </c>
      <c r="U453" t="s">
        <v>940</v>
      </c>
      <c r="V453" t="s">
        <v>940</v>
      </c>
      <c r="W453" t="s">
        <v>1393</v>
      </c>
      <c r="X453">
        <v>8</v>
      </c>
      <c r="Y453" t="s">
        <v>1831</v>
      </c>
      <c r="Z453" t="s">
        <v>2287</v>
      </c>
      <c r="AA453">
        <v>0.97413798994595369</v>
      </c>
      <c r="AB453" t="str">
        <f>HYPERLINK("Melting_Curves/meltCurve_Q9Y4C0_4_NRXN3.pdf", "Melting_Curves/meltCurve_Q9Y4C0_4_NRXN3.pdf")</f>
        <v>Melting_Curves/meltCurve_Q9Y4C0_4_NRXN3.pdf</v>
      </c>
    </row>
    <row r="454" spans="1:28" x14ac:dyDescent="0.25">
      <c r="A454" t="s">
        <v>480</v>
      </c>
      <c r="B454">
        <v>1</v>
      </c>
      <c r="C454">
        <v>1.08929210934702</v>
      </c>
      <c r="D454">
        <v>0.97978592176992596</v>
      </c>
      <c r="E454">
        <v>1.31447216585094</v>
      </c>
      <c r="F454">
        <v>1.0334646452588401</v>
      </c>
      <c r="G454">
        <v>0.87716366240897703</v>
      </c>
      <c r="H454">
        <v>0.96203891607974201</v>
      </c>
      <c r="I454">
        <v>0.90278938362978001</v>
      </c>
      <c r="J454">
        <v>0.97759738967808696</v>
      </c>
      <c r="K454">
        <v>0.85838207791174204</v>
      </c>
      <c r="L454">
        <v>4707.7501051140698</v>
      </c>
      <c r="M454">
        <v>85.727487370591405</v>
      </c>
      <c r="O454">
        <v>54.885431239721399</v>
      </c>
      <c r="P454">
        <v>-3.2967595155040101E-2</v>
      </c>
      <c r="Q454">
        <v>0.91557244697168105</v>
      </c>
      <c r="R454">
        <v>0.22635532620812701</v>
      </c>
      <c r="S454" t="s">
        <v>936</v>
      </c>
      <c r="T454" t="s">
        <v>940</v>
      </c>
      <c r="U454" t="s">
        <v>940</v>
      </c>
      <c r="V454" t="s">
        <v>940</v>
      </c>
      <c r="W454" t="s">
        <v>1394</v>
      </c>
      <c r="X454">
        <v>2</v>
      </c>
      <c r="Y454" t="s">
        <v>1832</v>
      </c>
      <c r="Z454" t="s">
        <v>2288</v>
      </c>
      <c r="AA454">
        <v>0.95761715008184978</v>
      </c>
      <c r="AB454" t="str">
        <f>HYPERLINK("Melting_Curves/meltCurve_Q9Y5Y7_LYVE1.pdf", "Melting_Curves/meltCurve_Q9Y5Y7_LYVE1.pdf")</f>
        <v>Melting_Curves/meltCurve_Q9Y5Y7_LYVE1.pdf</v>
      </c>
    </row>
    <row r="455" spans="1:28" x14ac:dyDescent="0.25">
      <c r="A455" t="s">
        <v>481</v>
      </c>
      <c r="B455">
        <v>1</v>
      </c>
      <c r="C455">
        <v>0.77338514094974797</v>
      </c>
      <c r="D455">
        <v>0.214261871854382</v>
      </c>
      <c r="E455">
        <v>1.2724854617049599</v>
      </c>
      <c r="F455">
        <v>0.30810754426682702</v>
      </c>
      <c r="G455">
        <v>0.314835580358307</v>
      </c>
      <c r="H455">
        <v>0.23741622551959701</v>
      </c>
      <c r="I455">
        <v>0.27715336271416302</v>
      </c>
      <c r="J455">
        <v>0.272328995749342</v>
      </c>
      <c r="K455">
        <v>0.33799254178944899</v>
      </c>
      <c r="L455">
        <v>333.32144433635699</v>
      </c>
      <c r="M455">
        <v>6.59327406104331</v>
      </c>
      <c r="N455">
        <v>52.8529311253128</v>
      </c>
      <c r="O455">
        <v>46.510242030755798</v>
      </c>
      <c r="P455">
        <v>-3.1094652995722501E-2</v>
      </c>
      <c r="Q455">
        <v>0.124627842156008</v>
      </c>
      <c r="R455">
        <v>0.37155645718660002</v>
      </c>
      <c r="S455" t="s">
        <v>937</v>
      </c>
      <c r="T455" t="s">
        <v>940</v>
      </c>
      <c r="U455" t="s">
        <v>940</v>
      </c>
      <c r="V455" t="s">
        <v>940</v>
      </c>
      <c r="W455" t="s">
        <v>1395</v>
      </c>
      <c r="X455">
        <v>1</v>
      </c>
      <c r="Y455" t="s">
        <v>1833</v>
      </c>
      <c r="Z455" t="s">
        <v>2289</v>
      </c>
      <c r="AA455">
        <v>0.49183638474926322</v>
      </c>
      <c r="AB455" t="str">
        <f>HYPERLINK("Melting_Curves/meltCurve_Q9Y613_FHOD1.pdf", "Melting_Curves/meltCurve_Q9Y613_FHOD1.pdf")</f>
        <v>Melting_Curves/meltCurve_Q9Y613_FHOD1.pdf</v>
      </c>
    </row>
    <row r="456" spans="1:28" x14ac:dyDescent="0.25">
      <c r="A456" t="s">
        <v>482</v>
      </c>
      <c r="B456">
        <v>1</v>
      </c>
      <c r="C456">
        <v>1.11411411411411</v>
      </c>
      <c r="D456">
        <v>1.0670400129859601</v>
      </c>
      <c r="E456">
        <v>1.13870627384141</v>
      </c>
      <c r="F456">
        <v>0.992370749127506</v>
      </c>
      <c r="G456">
        <v>0.83459134810486202</v>
      </c>
      <c r="H456">
        <v>0.90877363850336801</v>
      </c>
      <c r="I456">
        <v>0.92581770960149301</v>
      </c>
      <c r="J456">
        <v>0.85942699456213001</v>
      </c>
      <c r="K456">
        <v>0.82395909422936497</v>
      </c>
      <c r="L456">
        <v>13396.8544131864</v>
      </c>
      <c r="M456">
        <v>250</v>
      </c>
      <c r="O456">
        <v>53.583988466209497</v>
      </c>
      <c r="P456">
        <v>-0.151031878506138</v>
      </c>
      <c r="Q456">
        <v>0.87051375330481395</v>
      </c>
      <c r="R456">
        <v>0.618269936627171</v>
      </c>
      <c r="S456" t="s">
        <v>938</v>
      </c>
      <c r="T456" t="s">
        <v>940</v>
      </c>
      <c r="U456" t="s">
        <v>940</v>
      </c>
      <c r="V456" t="s">
        <v>940</v>
      </c>
      <c r="W456" t="s">
        <v>1396</v>
      </c>
      <c r="X456">
        <v>2</v>
      </c>
      <c r="Y456" t="s">
        <v>1834</v>
      </c>
      <c r="Z456" t="s">
        <v>2290</v>
      </c>
      <c r="AA456">
        <v>0.92917205465422259</v>
      </c>
      <c r="AB456" t="str">
        <f>HYPERLINK("Melting_Curves/meltCurve_Q9Y646_CPQ.pdf", "Melting_Curves/meltCurve_Q9Y646_CPQ.pdf")</f>
        <v>Melting_Curves/meltCurve_Q9Y646_CPQ.pdf</v>
      </c>
    </row>
    <row r="457" spans="1:28" x14ac:dyDescent="0.25">
      <c r="A457" t="s">
        <v>483</v>
      </c>
      <c r="B457">
        <v>1</v>
      </c>
      <c r="C457">
        <v>1.08643815201192</v>
      </c>
      <c r="D457">
        <v>1.03522004927157</v>
      </c>
      <c r="E457">
        <v>1.2021046868822001</v>
      </c>
      <c r="F457">
        <v>0.96535782718452501</v>
      </c>
      <c r="G457">
        <v>0.97542504334073399</v>
      </c>
      <c r="H457">
        <v>0.93229721098573604</v>
      </c>
      <c r="I457">
        <v>1.0747285501383901</v>
      </c>
      <c r="J457">
        <v>1.0099151434046001</v>
      </c>
      <c r="K457">
        <v>0.93868426655311898</v>
      </c>
      <c r="L457">
        <v>15000</v>
      </c>
      <c r="M457">
        <v>211.55725826344599</v>
      </c>
      <c r="Q457">
        <v>0</v>
      </c>
      <c r="R457">
        <v>-1.7971249315674301E-2</v>
      </c>
      <c r="S457" t="s">
        <v>939</v>
      </c>
      <c r="T457" t="s">
        <v>940</v>
      </c>
      <c r="U457" t="s">
        <v>940</v>
      </c>
      <c r="V457" t="s">
        <v>940</v>
      </c>
      <c r="W457" t="s">
        <v>1397</v>
      </c>
      <c r="X457">
        <v>7</v>
      </c>
      <c r="Y457" t="s">
        <v>1835</v>
      </c>
      <c r="Z457" t="s">
        <v>2291</v>
      </c>
      <c r="AA457">
        <v>0.99931744504049747</v>
      </c>
      <c r="AB457" t="str">
        <f>HYPERLINK("Melting_Curves/meltCurve_Q9Y6R7_FCGBP.pdf", "Melting_Curves/meltCurve_Q9Y6R7_FCGBP.pdf")</f>
        <v>Melting_Curves/meltCurve_Q9Y6R7_FCGBP.pdf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Jarzab</cp:lastModifiedBy>
  <dcterms:created xsi:type="dcterms:W3CDTF">2017-09-14T13:08:43Z</dcterms:created>
  <dcterms:modified xsi:type="dcterms:W3CDTF">2018-08-08T08:30:50Z</dcterms:modified>
</cp:coreProperties>
</file>