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mbudget" sheetId="1" r:id="rId3"/>
    <sheet state="visible" name="Detaljbudgetar" sheetId="2" r:id="rId4"/>
    <sheet state="visible" name="Mottagningen" sheetId="3" r:id="rId5"/>
    <sheet state="visible" name="DKM" sheetId="4" r:id="rId6"/>
    <sheet state="visible" name="Projekten" sheetId="5" r:id="rId7"/>
  </sheets>
  <definedNames>
    <definedName localSheetId="2" name="Mörkerpub">#REF!</definedName>
    <definedName localSheetId="2" name="Ettans_fest">Mottagningen!$B$584:$I$594</definedName>
    <definedName localSheetId="2" name="Mottagningstack">Mottagningen!$B$567:$I$575</definedName>
    <definedName localSheetId="2" name="Flyg_gasque">Mottagningen!$B$505:$I$516</definedName>
    <definedName localSheetId="2" name="Efterkör">Mottagningen!$B$550:$I$558</definedName>
    <definedName localSheetId="2" name="META_gasque">Mottagningen!$B$528:$I$538</definedName>
    <definedName localSheetId="2" name="Cliffpub">Mottagningen!$B$636:$I$643</definedName>
    <definedName localSheetId="2" name="Lunchrejv">Mottagningen!$B$621:$I$628</definedName>
    <definedName localSheetId="2" name="nØlLan">Mottagningen!$B$544:$I$548</definedName>
    <definedName localSheetId="2" name="Personalpub">Mottagningen!$B$645:$I$651</definedName>
    <definedName localSheetId="2" name="KDE">Mottagningen!$B$602:$I$612</definedName>
    <definedName localSheetId="2" name="Titelspex">Mottagningen!$B$630:$I$634</definedName>
    <definedName localSheetId="2" name="Karaokepub">Mottagningen!$B$653:$I$659</definedName>
    <definedName localSheetId="2" name="Domedagen">Mottagningen!$B$560:$I$565</definedName>
    <definedName localSheetId="2" name="Övriga_inkomster">Mottagningen!$B$614:$I$619</definedName>
    <definedName hidden="1" localSheetId="2" name="Z_E2B461E3_70F7_415F_B4B2_E54349C37369_.wvu.FilterData">Mottagningen!$B$653:$I$659</definedName>
  </definedNames>
  <calcPr/>
  <customWorkbookViews>
    <customWorkbookView activeSheetId="0" maximized="1" windowHeight="0" windowWidth="0" guid="{E2B461E3-70F7-415F-B4B2-E54349C37369}" name="Filter 1"/>
  </customWorkbookViews>
</workbook>
</file>

<file path=xl/sharedStrings.xml><?xml version="1.0" encoding="utf-8"?>
<sst xmlns="http://schemas.openxmlformats.org/spreadsheetml/2006/main" count="2004" uniqueCount="835">
  <si>
    <t>Intäkter</t>
  </si>
  <si>
    <t>Utgifter</t>
  </si>
  <si>
    <t>Externt resultat</t>
  </si>
  <si>
    <t>Internt resultat</t>
  </si>
  <si>
    <t>Balans</t>
  </si>
  <si>
    <t>Förra året</t>
  </si>
  <si>
    <t>Diff</t>
  </si>
  <si>
    <t>Sektionen</t>
  </si>
  <si>
    <t>Summering</t>
  </si>
  <si>
    <t>Centralt</t>
  </si>
  <si>
    <t>Engångskostnader</t>
  </si>
  <si>
    <t>Baknämnden</t>
  </si>
  <si>
    <t>DEMON</t>
  </si>
  <si>
    <t>DESC</t>
  </si>
  <si>
    <t>DKM</t>
  </si>
  <si>
    <t>D-rektoratet</t>
  </si>
  <si>
    <t>Idrottsnämnden</t>
  </si>
  <si>
    <t>Informationsorganet</t>
  </si>
  <si>
    <t>Jämlikhetsnämnden</t>
  </si>
  <si>
    <t>Konglig Östrogennämnden</t>
  </si>
  <si>
    <t>Mottagningen</t>
  </si>
  <si>
    <t>Näringslivsgruppen</t>
  </si>
  <si>
    <t>Projekt</t>
  </si>
  <si>
    <t>Prylmånglaren</t>
  </si>
  <si>
    <t>Qulturnämnden</t>
  </si>
  <si>
    <t>Sektionslokalgruppen</t>
  </si>
  <si>
    <t>Studienämnden</t>
  </si>
  <si>
    <t>Valberedningen</t>
  </si>
  <si>
    <t>Totalt</t>
  </si>
  <si>
    <t>Avskrivningar</t>
  </si>
  <si>
    <t>Bil</t>
  </si>
  <si>
    <t>Resultat</t>
  </si>
  <si>
    <t>Avsättningar till fonder</t>
  </si>
  <si>
    <t>Jubileumsfond</t>
  </si>
  <si>
    <t>Lokalfond</t>
  </si>
  <si>
    <t>Resultat med avskrivningar och avsättningar</t>
  </si>
  <si>
    <t>Beslutspengar</t>
  </si>
  <si>
    <t>Dispfondsbeslut</t>
  </si>
  <si>
    <t>Beslut</t>
  </si>
  <si>
    <t>Kostnad</t>
  </si>
  <si>
    <t xml:space="preserve">Post
</t>
  </si>
  <si>
    <t>SM</t>
  </si>
  <si>
    <t>DM</t>
  </si>
  <si>
    <t>META-TV-dator</t>
  </si>
  <si>
    <t>Ljudsystem till bilen</t>
  </si>
  <si>
    <t>Valevent</t>
  </si>
  <si>
    <t>Mörkret$ Hämnd-DM</t>
  </si>
  <si>
    <t xml:space="preserve">Dekaler till bilen </t>
  </si>
  <si>
    <t>Julkort</t>
  </si>
  <si>
    <t>Ordförande/DM innan Glögg-SM</t>
  </si>
  <si>
    <t>Alkomätare</t>
  </si>
  <si>
    <t>Revisions-SM</t>
  </si>
  <si>
    <t>Dfunkjulklappar</t>
  </si>
  <si>
    <t>PC/ DM innan Glögg-SM</t>
  </si>
  <si>
    <t>Inspelningsutrustning</t>
  </si>
  <si>
    <t>Val-SM</t>
  </si>
  <si>
    <t>dJulpengar</t>
  </si>
  <si>
    <t>DM innan Glögg-SM</t>
  </si>
  <si>
    <t>Frys</t>
  </si>
  <si>
    <t>iZettleutrustning</t>
  </si>
  <si>
    <t>Summa</t>
  </si>
  <si>
    <r>
      <rPr>
        <b/>
        <sz val="14.0"/>
      </rPr>
      <t xml:space="preserve">Nämnd </t>
    </r>
    <r>
      <rPr>
        <b/>
        <sz val="11.0"/>
      </rPr>
      <t>(Primärt resultatställe)</t>
    </r>
  </si>
  <si>
    <t>Sekundärt resultatställe</t>
  </si>
  <si>
    <t>Kontonummer</t>
  </si>
  <si>
    <t>Inkomster</t>
  </si>
  <si>
    <t>Allmänt</t>
  </si>
  <si>
    <t>Bankavgifter</t>
  </si>
  <si>
    <t>6570</t>
  </si>
  <si>
    <t>Sektionsavgift</t>
  </si>
  <si>
    <t>3061,3062</t>
  </si>
  <si>
    <t>iZettle-avgifter</t>
  </si>
  <si>
    <t>6061</t>
  </si>
  <si>
    <t>Tillsynsavgifter Myndigheter</t>
  </si>
  <si>
    <t>6950</t>
  </si>
  <si>
    <t>Ordenstecken och medaljer</t>
  </si>
  <si>
    <t>7630</t>
  </si>
  <si>
    <t>Teambuilding D-funk</t>
  </si>
  <si>
    <t>7631</t>
  </si>
  <si>
    <t>Förbandslåda</t>
  </si>
  <si>
    <t>7620</t>
  </si>
  <si>
    <t>Speedledger</t>
  </si>
  <si>
    <t>5420</t>
  </si>
  <si>
    <t>Kontorsmaterial</t>
  </si>
  <si>
    <t>6110</t>
  </si>
  <si>
    <t>Förrådshyra</t>
  </si>
  <si>
    <t>5010</t>
  </si>
  <si>
    <t>Återanvändbara festatteraljer</t>
  </si>
  <si>
    <t>4036, 4044, 5411</t>
  </si>
  <si>
    <t>Bokföringsmorot</t>
  </si>
  <si>
    <t>Subsubtotalt</t>
  </si>
  <si>
    <t>Sektionsmöte</t>
  </si>
  <si>
    <t>Mat, dricka och fika</t>
  </si>
  <si>
    <t>4029, 4021, 4045</t>
  </si>
  <si>
    <t>Märken</t>
  </si>
  <si>
    <t>Utbildning</t>
  </si>
  <si>
    <t>Underhåll</t>
  </si>
  <si>
    <t>5613</t>
  </si>
  <si>
    <t>Drivmedel</t>
  </si>
  <si>
    <t>5611</t>
  </si>
  <si>
    <t>Skatt och Försäkring</t>
  </si>
  <si>
    <t>5612</t>
  </si>
  <si>
    <t>Crashmedaljer</t>
  </si>
  <si>
    <t>Parkering</t>
  </si>
  <si>
    <t>5617</t>
  </si>
  <si>
    <t>Fanbärare</t>
  </si>
  <si>
    <t>Fanborgsavgift</t>
  </si>
  <si>
    <t>6072</t>
  </si>
  <si>
    <t>Teambuilding</t>
  </si>
  <si>
    <t>7631, 7693</t>
  </si>
  <si>
    <t>Fika till fanborgen på THS</t>
  </si>
  <si>
    <t>4045</t>
  </si>
  <si>
    <t>Internationell studentkoordinator</t>
  </si>
  <si>
    <t>Fika</t>
  </si>
  <si>
    <t>7691</t>
  </si>
  <si>
    <t>Event</t>
  </si>
  <si>
    <t>*</t>
  </si>
  <si>
    <t>LOL</t>
  </si>
  <si>
    <t>Ljud och ljus</t>
  </si>
  <si>
    <t>4037</t>
  </si>
  <si>
    <t>Nyårsskiftes</t>
  </si>
  <si>
    <t>Alkoholbiljetter</t>
  </si>
  <si>
    <t>3042</t>
  </si>
  <si>
    <t>Försäljning Dryck</t>
  </si>
  <si>
    <t>3021-3025</t>
  </si>
  <si>
    <t>Inköp Dryck</t>
  </si>
  <si>
    <t>4021-4025</t>
  </si>
  <si>
    <t>Inköp Mat</t>
  </si>
  <si>
    <t>4029</t>
  </si>
  <si>
    <t>Dekoration</t>
  </si>
  <si>
    <t>5411</t>
  </si>
  <si>
    <t>Skiftes</t>
  </si>
  <si>
    <t>d-råd</t>
  </si>
  <si>
    <t>Mat &amp; fika</t>
  </si>
  <si>
    <t>7691, 7692</t>
  </si>
  <si>
    <t>KF-ledamöter</t>
  </si>
  <si>
    <t>Subtotalt</t>
  </si>
  <si>
    <t>Demon</t>
  </si>
  <si>
    <t>Allmänt (inget)</t>
  </si>
  <si>
    <t>Replokalskostnader</t>
  </si>
  <si>
    <t>Inköp teknik</t>
  </si>
  <si>
    <t>Fika &amp; teambuilding</t>
  </si>
  <si>
    <t>Partykonto (steam)</t>
  </si>
  <si>
    <t>Subsubtotal</t>
  </si>
  <si>
    <t>Priser</t>
  </si>
  <si>
    <t>Material</t>
  </si>
  <si>
    <t>Dreamhack</t>
  </si>
  <si>
    <t>Transport</t>
  </si>
  <si>
    <t>Drektoratet</t>
  </si>
  <si>
    <t>Dispositionsfond</t>
  </si>
  <si>
    <t>Beslutspengar -&gt; BesDi</t>
  </si>
  <si>
    <t>MUTA</t>
  </si>
  <si>
    <t>7692</t>
  </si>
  <si>
    <t>Representation</t>
  </si>
  <si>
    <t>Tryckkostnad</t>
  </si>
  <si>
    <t>6150</t>
  </si>
  <si>
    <t>Profilmaterial</t>
  </si>
  <si>
    <t>Styrelsemiddag</t>
  </si>
  <si>
    <t>Överlämning</t>
  </si>
  <si>
    <t>Mat och aktivitet</t>
  </si>
  <si>
    <t>D-wreckmiddag</t>
  </si>
  <si>
    <t>Biljettintäkter</t>
  </si>
  <si>
    <t>3041, 3042</t>
  </si>
  <si>
    <t>Inköp mat, dekoration, mm.</t>
  </si>
  <si>
    <t>Lokalhyra</t>
  </si>
  <si>
    <t>Friskvårdsbidrag</t>
  </si>
  <si>
    <t>3989</t>
  </si>
  <si>
    <t>Hockeyevent</t>
  </si>
  <si>
    <t>4620</t>
  </si>
  <si>
    <t>Utrustning</t>
  </si>
  <si>
    <t>Fotbollsevent</t>
  </si>
  <si>
    <t>Crash &amp; Bränn</t>
  </si>
  <si>
    <t>Mjuk- och hårdvarukostnader</t>
  </si>
  <si>
    <t>6541, 4037</t>
  </si>
  <si>
    <t>MUTA, när allt crashar &amp; brinner</t>
  </si>
  <si>
    <t>Tag Monkeys</t>
  </si>
  <si>
    <t>Grafisk utveckling</t>
  </si>
  <si>
    <t>4030</t>
  </si>
  <si>
    <t>Coola grejer till META</t>
  </si>
  <si>
    <t>Kameratillbehör</t>
  </si>
  <si>
    <t>Redaqtionen</t>
  </si>
  <si>
    <t>Webbdomän</t>
  </si>
  <si>
    <t>6541</t>
  </si>
  <si>
    <t>5931</t>
  </si>
  <si>
    <t>Journalistiska kostnader</t>
  </si>
  <si>
    <t>Vårevent</t>
  </si>
  <si>
    <t>Höstevent</t>
  </si>
  <si>
    <t>7631, 7692, 7693</t>
  </si>
  <si>
    <t>Domänkostnader</t>
  </si>
  <si>
    <t>Elektronisk marknadsföring</t>
  </si>
  <si>
    <t>Profilkläder</t>
  </si>
  <si>
    <t xml:space="preserve">Annonsering </t>
  </si>
  <si>
    <t>Affischer</t>
  </si>
  <si>
    <t>3051</t>
  </si>
  <si>
    <t>Digital marknadsföring</t>
  </si>
  <si>
    <t>3053</t>
  </si>
  <si>
    <t>Tryckkostnader</t>
  </si>
  <si>
    <t>Besök i sektionslokal</t>
  </si>
  <si>
    <t>Baspaket</t>
  </si>
  <si>
    <t>3052</t>
  </si>
  <si>
    <t>Lunchföreläsningar</t>
  </si>
  <si>
    <t>Matkostnad</t>
  </si>
  <si>
    <t>3029, 4029</t>
  </si>
  <si>
    <t>Företagspub</t>
  </si>
  <si>
    <t>Vinst från barbongar</t>
  </si>
  <si>
    <t>3693</t>
  </si>
  <si>
    <t>NLG-subtotalt</t>
  </si>
  <si>
    <t>D-Dagen - Allmänt</t>
  </si>
  <si>
    <t>Flugor</t>
  </si>
  <si>
    <t>Tackfest, Ej alkohol</t>
  </si>
  <si>
    <t>7692, 7631</t>
  </si>
  <si>
    <t>4044</t>
  </si>
  <si>
    <t>Taskforce-tröjor</t>
  </si>
  <si>
    <t>D-Dagen - Mässan</t>
  </si>
  <si>
    <t>Extrabeställningar</t>
  </si>
  <si>
    <t>Goodiebags</t>
  </si>
  <si>
    <t>3051, 5930</t>
  </si>
  <si>
    <t>Tryck- &amp; marknadsföringskostnader</t>
  </si>
  <si>
    <t>Mat - dag (personal och företagsrep.)</t>
  </si>
  <si>
    <t>Mat - kväll (personal)</t>
  </si>
  <si>
    <t>Mat förberedelsekvällen</t>
  </si>
  <si>
    <t>Hyra - Bord</t>
  </si>
  <si>
    <t>5220</t>
  </si>
  <si>
    <t>Bilkostnader</t>
  </si>
  <si>
    <t>Dekorationer</t>
  </si>
  <si>
    <t>Företagsrabatter</t>
  </si>
  <si>
    <t>3730</t>
  </si>
  <si>
    <t>Mattor</t>
  </si>
  <si>
    <t>Vatten</t>
  </si>
  <si>
    <t>5930</t>
  </si>
  <si>
    <t>Sopor</t>
  </si>
  <si>
    <t>5060</t>
  </si>
  <si>
    <t>D-Dagen - Event</t>
  </si>
  <si>
    <t>Företagspengar</t>
  </si>
  <si>
    <t>Mat</t>
  </si>
  <si>
    <t>D-Dagen - Sittningen</t>
  </si>
  <si>
    <t>Biljetter</t>
  </si>
  <si>
    <t>3041</t>
  </si>
  <si>
    <t>Sittning</t>
  </si>
  <si>
    <t>Personalkostnader efterkör</t>
  </si>
  <si>
    <t>D-Dagen - Efterkör</t>
  </si>
  <si>
    <t>D-Dagen-subtotalt</t>
  </si>
  <si>
    <t>Prylmångleriet</t>
  </si>
  <si>
    <t>Försäljning Overaller</t>
  </si>
  <si>
    <t>3028</t>
  </si>
  <si>
    <t>Försäljning Prylis</t>
  </si>
  <si>
    <t>3027</t>
  </si>
  <si>
    <t>Inköp Overaller</t>
  </si>
  <si>
    <t>4028</t>
  </si>
  <si>
    <t>Inköp Prylis</t>
  </si>
  <si>
    <t>4027</t>
  </si>
  <si>
    <t>Inköp av Qultur</t>
  </si>
  <si>
    <t>Tackmiddag</t>
  </si>
  <si>
    <t>7692,7693</t>
  </si>
  <si>
    <t>Qulturella event</t>
  </si>
  <si>
    <t>Ny QN-hylla</t>
  </si>
  <si>
    <t>Sektionslokalsgruppen</t>
  </si>
  <si>
    <t>Inköp te/kaffe</t>
  </si>
  <si>
    <t>4021</t>
  </si>
  <si>
    <t>Inköp förbrukningsvaror</t>
  </si>
  <si>
    <t>5460</t>
  </si>
  <si>
    <t>Inköp och underhåll av inventarier</t>
  </si>
  <si>
    <t>5410, 5510</t>
  </si>
  <si>
    <t>Städmaterial</t>
  </si>
  <si>
    <t>5464</t>
  </si>
  <si>
    <t>Underhåll läskkyl</t>
  </si>
  <si>
    <t>4021, 4026, 4045</t>
  </si>
  <si>
    <t>Underhåll META-TV</t>
  </si>
  <si>
    <t>7631,7693</t>
  </si>
  <si>
    <t>Städfirma</t>
  </si>
  <si>
    <t>Städ-MUTA</t>
  </si>
  <si>
    <t>Tackmaterial</t>
  </si>
  <si>
    <t>Måndagsstädsfest</t>
  </si>
  <si>
    <t>EasyTappen / dJulstäd</t>
  </si>
  <si>
    <t>X-scapomiddag</t>
  </si>
  <si>
    <t>3041,3042</t>
  </si>
  <si>
    <t>Fika/mat till studienämndsmöten (extern)</t>
  </si>
  <si>
    <t>Arrangemang</t>
  </si>
  <si>
    <t>Fika (intern)</t>
  </si>
  <si>
    <t>Kandidatutfrågning mat</t>
  </si>
  <si>
    <t>Rosor</t>
  </si>
  <si>
    <t>7691, 7631</t>
  </si>
  <si>
    <t>Maskiner och redskap</t>
  </si>
  <si>
    <t>Basingredienser</t>
  </si>
  <si>
    <t>Hemsida</t>
  </si>
  <si>
    <t>Budget för Datasektionens Mottagning 2017</t>
  </si>
  <si>
    <t>Beskrivning</t>
  </si>
  <si>
    <t>Konto</t>
  </si>
  <si>
    <t>Intäkt</t>
  </si>
  <si>
    <t>Utgift</t>
  </si>
  <si>
    <t>Planerat resultat</t>
  </si>
  <si>
    <t>Intern/Extern</t>
  </si>
  <si>
    <t>Kommentar</t>
  </si>
  <si>
    <t>Till nästa år</t>
  </si>
  <si>
    <t>MOT-Allmänt</t>
  </si>
  <si>
    <t>E</t>
  </si>
  <si>
    <t>Inkluderar extra utskrifter på skrivarkonton</t>
  </si>
  <si>
    <t>Medaljer</t>
  </si>
  <si>
    <t>I</t>
  </si>
  <si>
    <t>Diverse teknik</t>
  </si>
  <si>
    <t>Endast teknik som inte faller under specifikt event. Höjde från 8600</t>
  </si>
  <si>
    <t>Förbrukningsinventarier</t>
  </si>
  <si>
    <t>Förbrukningsmateriel</t>
  </si>
  <si>
    <t>En till pool</t>
  </si>
  <si>
    <t>Tryck</t>
  </si>
  <si>
    <t>Allt tryck bokförs här</t>
  </si>
  <si>
    <t>Mörkläggning</t>
  </si>
  <si>
    <t>Sjuk &amp; hälsovård</t>
  </si>
  <si>
    <t>Gåvor</t>
  </si>
  <si>
    <t>Till CSC osv. Höjdes då 2016 års utgifter hamnade på 2017</t>
  </si>
  <si>
    <t>Tygmärken</t>
  </si>
  <si>
    <t>Till nØllan och personalen</t>
  </si>
  <si>
    <t>Stickers</t>
  </si>
  <si>
    <t>3027, 4027</t>
  </si>
  <si>
    <t>Till personalen, säljer till gamlingar</t>
  </si>
  <si>
    <t>Bil- och släphyra</t>
  </si>
  <si>
    <t>Till kräftis, LQ, jourveckan mm.</t>
  </si>
  <si>
    <t>Slack</t>
  </si>
  <si>
    <t>Örådsrestaurering</t>
  </si>
  <si>
    <t>Köpa hyllor till Örådet, mindre slitskador på personalen då.</t>
  </si>
  <si>
    <t>Bankkostnader</t>
  </si>
  <si>
    <t>Intervjufika</t>
  </si>
  <si>
    <t>Fika till intervjuer</t>
  </si>
  <si>
    <t>Subtotal</t>
  </si>
  <si>
    <t>Titel</t>
  </si>
  <si>
    <t>Titelfika</t>
  </si>
  <si>
    <t xml:space="preserve">Ca. 50 möten, 100 kr per möte </t>
  </si>
  <si>
    <t>Titelbastu</t>
  </si>
  <si>
    <t>Titel MUTA</t>
  </si>
  <si>
    <t>Även MUTA under bokföringstillfällen</t>
  </si>
  <si>
    <t>Event 1 + TittIn, sänkt från 4500</t>
  </si>
  <si>
    <t>Titeltillbehör</t>
  </si>
  <si>
    <t>Ny</t>
  </si>
  <si>
    <t>Mörka sidan</t>
  </si>
  <si>
    <t>Drifvartillbehör</t>
  </si>
  <si>
    <t>5410, 5481</t>
  </si>
  <si>
    <t>Allt som behövs men som inte används på scen</t>
  </si>
  <si>
    <t>Entréprylar</t>
  </si>
  <si>
    <t>Allt som används på scen</t>
  </si>
  <si>
    <t>Entrépolos</t>
  </si>
  <si>
    <t>Ny. För snabba ombyten mellan ovve och frack</t>
  </si>
  <si>
    <t>Kan sänkas/tas bort, om årets kan användas</t>
  </si>
  <si>
    <t>Bax-hyra</t>
  </si>
  <si>
    <t>Drogs av från CSC-äsk</t>
  </si>
  <si>
    <t>Drifvarbastu</t>
  </si>
  <si>
    <t>Pärmar &amp; sångböcker</t>
  </si>
  <si>
    <t>Fika drifvarträningar</t>
  </si>
  <si>
    <t>9 träningar, 100kr per gång</t>
  </si>
  <si>
    <t>Drifvarflipper</t>
  </si>
  <si>
    <t>Reparation av flipper</t>
  </si>
  <si>
    <t>Utklädnad GOD</t>
  </si>
  <si>
    <t>Vi köpte in det mesta 2016. Saknas t.ex. dödskalle</t>
  </si>
  <si>
    <t>Mat första entrén</t>
  </si>
  <si>
    <t>MUTA preppen till första entrén</t>
  </si>
  <si>
    <t>Ljusa sidan</t>
  </si>
  <si>
    <t>Daddebyxor och mammeristshorts</t>
  </si>
  <si>
    <t>Köp in fler</t>
  </si>
  <si>
    <t>Daddetillbehör</t>
  </si>
  <si>
    <t>Nappar &amp; Nappflaskor, kanske ny fana, mjukisdjur?</t>
  </si>
  <si>
    <t>Doquistillbehör</t>
  </si>
  <si>
    <t>Hattar</t>
  </si>
  <si>
    <t>Mammeristtillbehör</t>
  </si>
  <si>
    <t>Förkläden</t>
  </si>
  <si>
    <t>Ekonomeristtillbehör</t>
  </si>
  <si>
    <t>Bling-Bling + chokladpengar</t>
  </si>
  <si>
    <t>Snuttefiltar</t>
  </si>
  <si>
    <t>Handdukar och tråd</t>
  </si>
  <si>
    <t>Snuttefilt and chill</t>
  </si>
  <si>
    <t>Picnicfilt</t>
  </si>
  <si>
    <t>Förbrukningsmaterial</t>
  </si>
  <si>
    <t>Nålar</t>
  </si>
  <si>
    <t>Pärmar</t>
  </si>
  <si>
    <t>Tjockumenteristlunch</t>
  </si>
  <si>
    <t>Fett.</t>
  </si>
  <si>
    <t>Ekonomeristfika</t>
  </si>
  <si>
    <t>Fika och/eller muta då ekonomeriet bokför</t>
  </si>
  <si>
    <t>Personalvård</t>
  </si>
  <si>
    <t>Godis mm. på efterkör</t>
  </si>
  <si>
    <t>4021, 4026, 4045, 7691, 7692</t>
  </si>
  <si>
    <t>Inte att glömma</t>
  </si>
  <si>
    <t>MOT-Bil</t>
  </si>
  <si>
    <t>Övriga personbilskostnader</t>
  </si>
  <si>
    <t>5613, 5617, 5618, 5820</t>
  </si>
  <si>
    <t>Parkering + trängselskatt</t>
  </si>
  <si>
    <t xml:space="preserve">MOT-Tröjor </t>
  </si>
  <si>
    <t>Kläder</t>
  </si>
  <si>
    <t>Tröjorna subventioneras</t>
  </si>
  <si>
    <t>Spons</t>
  </si>
  <si>
    <t>Sänkt från 35 000</t>
  </si>
  <si>
    <t>Ta 35 000</t>
  </si>
  <si>
    <t>Jourveckan</t>
  </si>
  <si>
    <t>Lunch</t>
  </si>
  <si>
    <t>Frukost</t>
  </si>
  <si>
    <t>Inkluderar frukost på Intensivveckorna, Osqvik &amp; NG</t>
  </si>
  <si>
    <t>Byggmaterial</t>
  </si>
  <si>
    <t>nØllegruppsskyltar</t>
  </si>
  <si>
    <t>TriOptima-event</t>
  </si>
  <si>
    <t>Jourveckoevent</t>
  </si>
  <si>
    <t>Engångsartiklar</t>
  </si>
  <si>
    <t>Försäljning dryck</t>
  </si>
  <si>
    <t>Inköp dryck</t>
  </si>
  <si>
    <t>TTG-lab</t>
  </si>
  <si>
    <t>120 alk á 60 kr, 15 alkfri á 40 kr, 15 dOsq á 150 kr</t>
  </si>
  <si>
    <t>Mat sittning</t>
  </si>
  <si>
    <t>Specialkost, i avgiften ingår vanlig mat</t>
  </si>
  <si>
    <t>Säljer 100 st nubbebiljetter á 30 kr + 30 st öl/cider i baren</t>
  </si>
  <si>
    <t>Avgift</t>
  </si>
  <si>
    <t>5010, 4029</t>
  </si>
  <si>
    <t>150 måltider á 100 kr</t>
  </si>
  <si>
    <t>Serveringstillstånd</t>
  </si>
  <si>
    <t>TTG-efterkör</t>
  </si>
  <si>
    <t>Standard efterkör</t>
  </si>
  <si>
    <t>Sektionsgasque</t>
  </si>
  <si>
    <t>90 alkohol á 80 kr, 15 alkfri á 60 kr &amp; 15 dOsq á 150</t>
  </si>
  <si>
    <t xml:space="preserve">Dryck sittning </t>
  </si>
  <si>
    <t>Sektionsgasque efterkör</t>
  </si>
  <si>
    <t>Kultmiddag</t>
  </si>
  <si>
    <t>McDonalds</t>
  </si>
  <si>
    <t>Resekostnader</t>
  </si>
  <si>
    <t>För nØllan utan SL-kort</t>
  </si>
  <si>
    <t>Tjejfika</t>
  </si>
  <si>
    <t>Inaug</t>
  </si>
  <si>
    <t>INDA</t>
  </si>
  <si>
    <t>26 alk á 60, 5 alkfri á 40</t>
  </si>
  <si>
    <t>Dryck</t>
  </si>
  <si>
    <t>Barkit</t>
  </si>
  <si>
    <t>INDA efterkör</t>
  </si>
  <si>
    <t>1/4 av Standard efterkör</t>
  </si>
  <si>
    <t>INDO</t>
  </si>
  <si>
    <t>INMA</t>
  </si>
  <si>
    <t>INEK</t>
  </si>
  <si>
    <t>Kräftis</t>
  </si>
  <si>
    <t>Hyra bord &amp; stolar</t>
  </si>
  <si>
    <t>Girlanger, hattar</t>
  </si>
  <si>
    <t>Tackgåva</t>
  </si>
  <si>
    <t>Partytält</t>
  </si>
  <si>
    <t>TTG-föreläsning</t>
  </si>
  <si>
    <t>Läsk och presentvin</t>
  </si>
  <si>
    <t>Sångarafton</t>
  </si>
  <si>
    <t>Lättöl, lättcider - personalen får billigare pris. Andelen lättöl/cider som köps in behöver ses över, verkar inte vara populärt att köpa. Tänk på att Storasyskonen brukar få 2 flak också.</t>
  </si>
  <si>
    <t>Storasyskonmiddag</t>
  </si>
  <si>
    <t>Favvodaddemiddag</t>
  </si>
  <si>
    <t>40 kr per n0llan, höjbar</t>
  </si>
  <si>
    <t>FOO</t>
  </si>
  <si>
    <t>Småsyskonfika</t>
  </si>
  <si>
    <t>Champagnefrukost</t>
  </si>
  <si>
    <t>?</t>
  </si>
  <si>
    <t>Champagnecroquet</t>
  </si>
  <si>
    <t>Nattorientering</t>
  </si>
  <si>
    <t>4045, 7691</t>
  </si>
  <si>
    <t>Alla nØllan får 2 kaka</t>
  </si>
  <si>
    <t>Varma mackor</t>
  </si>
  <si>
    <t>Korv</t>
  </si>
  <si>
    <t>Både till nØllan &amp; personal</t>
  </si>
  <si>
    <t>Sponsrad station</t>
  </si>
  <si>
    <t>3052, 3029</t>
  </si>
  <si>
    <t>Till stationerna</t>
  </si>
  <si>
    <t xml:space="preserve">Middag </t>
  </si>
  <si>
    <t>Till nØllan innan Nattorienteringen</t>
  </si>
  <si>
    <t>Spons middag</t>
  </si>
  <si>
    <t>Spons + middag</t>
  </si>
  <si>
    <t>Laserkrig</t>
  </si>
  <si>
    <t xml:space="preserve">Biljetter </t>
  </si>
  <si>
    <t>100 pers, 70 kr biljett</t>
  </si>
  <si>
    <t>Laserdome</t>
  </si>
  <si>
    <t>Pusharpub</t>
  </si>
  <si>
    <t>Plastglas, Sugrör etc.</t>
  </si>
  <si>
    <t xml:space="preserve">Inköp dryck </t>
  </si>
  <si>
    <t>Maxad MEGA-pub</t>
  </si>
  <si>
    <t>Skrivarkvot</t>
  </si>
  <si>
    <t>nØllegasque - utan efterkör</t>
  </si>
  <si>
    <t>Biljetter sittning</t>
  </si>
  <si>
    <t>130 nØllan alk á 100 kr, 20 nØllan alkfri á 80, 140 Dosq alk á 300, 10 Dosq alkfri á 280</t>
  </si>
  <si>
    <t>Biljetter efterkör</t>
  </si>
  <si>
    <t>Sänkte lite mtp förra året</t>
  </si>
  <si>
    <t>Mackor</t>
  </si>
  <si>
    <t>Till nØllan, dOsq och personalen</t>
  </si>
  <si>
    <t>Hyra maskiner</t>
  </si>
  <si>
    <t>Alla aktiviteter i Nymble</t>
  </si>
  <si>
    <t>Live-underhållning</t>
  </si>
  <si>
    <t>DJ/Band som spelar (Platoon)</t>
  </si>
  <si>
    <t>Vs engångsartiklar?</t>
  </si>
  <si>
    <t>Ordningsvakter</t>
  </si>
  <si>
    <t>Inkl. moms, vi står för flygs ordningsvakter också</t>
  </si>
  <si>
    <t>MF personal</t>
  </si>
  <si>
    <t>Fast MF-personal då (och 100kr/person i baren)</t>
  </si>
  <si>
    <t>Städavgift</t>
  </si>
  <si>
    <t>Städavgift + Buffert för bristfällig städning</t>
  </si>
  <si>
    <t>Personalmat</t>
  </si>
  <si>
    <t>Lagar annan mat till personalen</t>
  </si>
  <si>
    <t>Sittningsmat</t>
  </si>
  <si>
    <t>Justerad från förra året, tänker mig att MF har ungefär samma priser som Nymble</t>
  </si>
  <si>
    <t>Bastu</t>
  </si>
  <si>
    <t>Pool + Pump</t>
  </si>
  <si>
    <t>Utklädnad</t>
  </si>
  <si>
    <t>Toast</t>
  </si>
  <si>
    <t>Till 05</t>
  </si>
  <si>
    <t>Bussar</t>
  </si>
  <si>
    <t>nØllegasque - efterkör i META</t>
  </si>
  <si>
    <t>1/2 av standard efterkör</t>
  </si>
  <si>
    <t>Utökat tillstånd</t>
  </si>
  <si>
    <t>Utökat i META</t>
  </si>
  <si>
    <t xml:space="preserve">Korv </t>
  </si>
  <si>
    <t>Försäljning korv</t>
  </si>
  <si>
    <t>nØllebanquette</t>
  </si>
  <si>
    <t>50 alkbiljetter, 10 alkfria</t>
  </si>
  <si>
    <t>Specialmat också</t>
  </si>
  <si>
    <t>Är lokalhyra istället</t>
  </si>
  <si>
    <t>PQ</t>
  </si>
  <si>
    <t>Hyra porslin</t>
  </si>
  <si>
    <t>Personal RN</t>
  </si>
  <si>
    <t>6800, 5210</t>
  </si>
  <si>
    <t>RN i Nymble</t>
  </si>
  <si>
    <t>Nymble personal</t>
  </si>
  <si>
    <t>Personal som hjälper vid ankomst till gamla matsalen</t>
  </si>
  <si>
    <t>Garderob</t>
  </si>
  <si>
    <t>Ojusterad subtotal</t>
  </si>
  <si>
    <t>Resultatjustering</t>
  </si>
  <si>
    <t>Pengar från CL &amp; W (AVRUNDAT BELOPP)</t>
  </si>
  <si>
    <t>nØllan games</t>
  </si>
  <si>
    <t>Genrepspub</t>
  </si>
  <si>
    <t>Föredetta Måndagspub Före-detta Data &lt;3 Media</t>
  </si>
  <si>
    <t>1/3 av standard efterkör</t>
  </si>
  <si>
    <t xml:space="preserve">Hurry Scurry </t>
  </si>
  <si>
    <t>Utklädnader</t>
  </si>
  <si>
    <t>Till stationer</t>
  </si>
  <si>
    <t>Papper, kålhuvuden osv till uppdrag</t>
  </si>
  <si>
    <t>Tenta Recovery</t>
  </si>
  <si>
    <t>Hyra inventarier &amp; verktyg</t>
  </si>
  <si>
    <t>Bumper balls</t>
  </si>
  <si>
    <t>Spons + mat+aktivitet</t>
  </si>
  <si>
    <t>LQ</t>
  </si>
  <si>
    <t xml:space="preserve">Byggmaterial </t>
  </si>
  <si>
    <t>Spik, Skruv, Trä osv.</t>
  </si>
  <si>
    <t>Engångsartiklar till stationerna</t>
  </si>
  <si>
    <t>Verktyg</t>
  </si>
  <si>
    <t>Om man behöver ny t.ex. hammare</t>
  </si>
  <si>
    <t>Sjukvård</t>
  </si>
  <si>
    <t>Ett företag på station, byggområde-företaget bangade</t>
  </si>
  <si>
    <t>NBF</t>
  </si>
  <si>
    <t>100 alkohlol á 80 kr, 10 alkfri á 60 kr</t>
  </si>
  <si>
    <t xml:space="preserve">Dryck </t>
  </si>
  <si>
    <t>3021-3025, 4021-4025</t>
  </si>
  <si>
    <t>Massa ballongerrrrr!</t>
  </si>
  <si>
    <t>Till toast/annan personal</t>
  </si>
  <si>
    <t>Ballongblåsare</t>
  </si>
  <si>
    <t>NBE</t>
  </si>
  <si>
    <t>(Efterkör NBF)</t>
  </si>
  <si>
    <t>DATA - nØllepubrunda</t>
  </si>
  <si>
    <t>Mest taggade puben</t>
  </si>
  <si>
    <t>Delad vinst med media - Resultatjustering alltid hälften av vinst/förlust</t>
  </si>
  <si>
    <t>nØlleOsqvik</t>
  </si>
  <si>
    <t>50 nØllan alk á 80, 10 nØllan alkfri á 60, 40 personal alk á 20 (gratis mat till personal)</t>
  </si>
  <si>
    <t>3021, 4021-4025</t>
  </si>
  <si>
    <t>"Saft" + Folköl till nØllan + Sittningsdricka</t>
  </si>
  <si>
    <t xml:space="preserve">Engångsartiklar till stationerna </t>
  </si>
  <si>
    <t>Ved</t>
  </si>
  <si>
    <t>Milersättning</t>
  </si>
  <si>
    <t>Extra bil</t>
  </si>
  <si>
    <t>Hyra teknik</t>
  </si>
  <si>
    <t>Rökmaskin &amp; laser</t>
  </si>
  <si>
    <t>Dekor</t>
  </si>
  <si>
    <t>Spons + handdukar</t>
  </si>
  <si>
    <t>Mitch och Butch</t>
  </si>
  <si>
    <t>Kokosolja</t>
  </si>
  <si>
    <t>MOT - Internfest</t>
  </si>
  <si>
    <t xml:space="preserve">57 alk á 70, 7 alkfri á 30 </t>
  </si>
  <si>
    <t>Förhoppningsvis gratis</t>
  </si>
  <si>
    <t>Utkädnader</t>
  </si>
  <si>
    <t>Toast/titel</t>
  </si>
  <si>
    <t>MOT-Internfest efterkör</t>
  </si>
  <si>
    <t>Garpen</t>
  </si>
  <si>
    <t>54 personal á 20 kr (gratis mat), sänkt från 1080</t>
  </si>
  <si>
    <t>plOsqvik</t>
  </si>
  <si>
    <t xml:space="preserve">56 alk á 80, 8 alkfri á 60 </t>
  </si>
  <si>
    <t>Teknik</t>
  </si>
  <si>
    <t>Titelöverlämning</t>
  </si>
  <si>
    <t>4021, 7693</t>
  </si>
  <si>
    <t>Bärbaren</t>
  </si>
  <si>
    <t xml:space="preserve">Läsk </t>
  </si>
  <si>
    <t>4021, 3021</t>
  </si>
  <si>
    <t>Kiosk</t>
  </si>
  <si>
    <t>3026, 4026</t>
  </si>
  <si>
    <t>Bärbarsrestaurering</t>
  </si>
  <si>
    <t>nØllekit</t>
  </si>
  <si>
    <t>nØllans guide till mottagningen</t>
  </si>
  <si>
    <t>Flyttat till vanligt tryck</t>
  </si>
  <si>
    <t>Schlemhäfte</t>
  </si>
  <si>
    <t>Sånghäften</t>
  </si>
  <si>
    <t>Pennor</t>
  </si>
  <si>
    <t>Xning</t>
  </si>
  <si>
    <t>Phösargasque</t>
  </si>
  <si>
    <t>Förfesten!</t>
  </si>
  <si>
    <t>Hjälpfesten</t>
  </si>
  <si>
    <t xml:space="preserve">30 utomstående á 20 kr </t>
  </si>
  <si>
    <t>TGT-middag</t>
  </si>
  <si>
    <t>35 alk á 200, 5 alkfri á 180</t>
  </si>
  <si>
    <t>4029, 7692</t>
  </si>
  <si>
    <t>3025, 4021-4025</t>
  </si>
  <si>
    <t>Konferenspub</t>
  </si>
  <si>
    <t>Opengasque</t>
  </si>
  <si>
    <t>90 alk á 100, 20 alkfri á 80 (open säljer hälften)</t>
  </si>
  <si>
    <t>Opengasque efterkör</t>
  </si>
  <si>
    <t>Delar vinsten av efterköret med Open</t>
  </si>
  <si>
    <t>META-fest</t>
  </si>
  <si>
    <t>90 alk á 100, 20 alkfri á 80 (Media säljer ca hälften av biljetterna)</t>
  </si>
  <si>
    <t>Media betalade andelen som sålda biljetter 2016</t>
  </si>
  <si>
    <t>nØlLan</t>
  </si>
  <si>
    <t>3052, 4620</t>
  </si>
  <si>
    <t>Delad spons med Fysik</t>
  </si>
  <si>
    <t>MOT-Efterkör &amp; Pub</t>
  </si>
  <si>
    <t>(Alla efterkör under själva mottagningen-inte innan &amp; efter!)</t>
  </si>
  <si>
    <t>Maskinhyra</t>
  </si>
  <si>
    <t>UV-ljus etc.</t>
  </si>
  <si>
    <t>Domedagen</t>
  </si>
  <si>
    <t>Mottagningstack</t>
  </si>
  <si>
    <t xml:space="preserve">61 alk á 50, 3 alkfri á 30 </t>
  </si>
  <si>
    <t>Mottagningstack efterkör</t>
  </si>
  <si>
    <t>Ettan som vill komma till efterköret</t>
  </si>
  <si>
    <t>Ettans fest</t>
  </si>
  <si>
    <t>94 alk á 320, 3 alkfri á 300, 2 toast á 20, 1 SA</t>
  </si>
  <si>
    <t>Liveframträdanden</t>
  </si>
  <si>
    <t>PQ eller liknande</t>
  </si>
  <si>
    <t>Tillstånd</t>
  </si>
  <si>
    <t>Ettans fest efterkör</t>
  </si>
  <si>
    <t>KDE</t>
  </si>
  <si>
    <t>Förmodligen har fördelningen här blivit lite skev, förmodligen har en del av alkoholen från andra event hamnat här</t>
  </si>
  <si>
    <t>Aktivitet</t>
  </si>
  <si>
    <t>Inbjudningar</t>
  </si>
  <si>
    <t>6110, 6150, 6250</t>
  </si>
  <si>
    <t>Skickas med posten</t>
  </si>
  <si>
    <t>MOT-Övriga inkomster</t>
  </si>
  <si>
    <t>Äskade pengar CSC</t>
  </si>
  <si>
    <t>Datorintroduktionssatsning</t>
  </si>
  <si>
    <t>Intro Inda</t>
  </si>
  <si>
    <t>Daddestudier</t>
  </si>
  <si>
    <t>Lunchrejv</t>
  </si>
  <si>
    <t>Spons + mat + dryck</t>
  </si>
  <si>
    <t>Hyra av dekoration + inköp dekoration</t>
  </si>
  <si>
    <t>Hyra maskin &amp; teknik</t>
  </si>
  <si>
    <t>Laser &amp; UV</t>
  </si>
  <si>
    <t>Titelspex</t>
  </si>
  <si>
    <t>Behövs på Jesper Brännboll &amp; Reclaim t.ex.</t>
  </si>
  <si>
    <t>Cliffpub</t>
  </si>
  <si>
    <t>Standard efterkör/pub</t>
  </si>
  <si>
    <t>Hattar eller liknande</t>
  </si>
  <si>
    <t>MOT-Personalpub</t>
  </si>
  <si>
    <t>Sponsrad pub, Företaget bjuer på öl, 1/2 av standard efterkör</t>
  </si>
  <si>
    <t>Karaokepub</t>
  </si>
  <si>
    <t>Städ</t>
  </si>
  <si>
    <t>Kårspex</t>
  </si>
  <si>
    <t>Djäfvulsgrottan</t>
  </si>
  <si>
    <t>Väskor</t>
  </si>
  <si>
    <t>Spons + väskor, spik, avtal signerat 2017-04</t>
  </si>
  <si>
    <t>Kan höjas</t>
  </si>
  <si>
    <t>Lunchföreläsning</t>
  </si>
  <si>
    <t>Visma</t>
  </si>
  <si>
    <t>Möte med näringslivet</t>
  </si>
  <si>
    <t>Två företag, 12500 var, sänkt från 30000</t>
  </si>
  <si>
    <t>Jämställdhetsevent</t>
  </si>
  <si>
    <t>Giveaway</t>
  </si>
  <si>
    <t>Vattenflaskor?</t>
  </si>
  <si>
    <t>Netlight 2016</t>
  </si>
  <si>
    <t>Huvudspons</t>
  </si>
  <si>
    <t>Vi strävar efter 35 000 här men är förberedda på att inte få det, därav 0</t>
  </si>
  <si>
    <t>BLB</t>
  </si>
  <si>
    <t>Mörkerpub</t>
  </si>
  <si>
    <t>Planerat sum</t>
  </si>
  <si>
    <t>Planerat in</t>
  </si>
  <si>
    <t>Planerat ut</t>
  </si>
  <si>
    <t>Summa in &amp; ut</t>
  </si>
  <si>
    <t>För skojs skull</t>
  </si>
  <si>
    <t>Budgetpost</t>
  </si>
  <si>
    <t>Bokföringskonto(n)</t>
  </si>
  <si>
    <t>7610</t>
  </si>
  <si>
    <t>Övriga resekostnader</t>
  </si>
  <si>
    <t>5890</t>
  </si>
  <si>
    <t>Mat intern grupp</t>
  </si>
  <si>
    <t>5510</t>
  </si>
  <si>
    <t>Kök/barutrustning</t>
  </si>
  <si>
    <t>5410</t>
  </si>
  <si>
    <t>Tackgåvor</t>
  </si>
  <si>
    <t>Inköp övrigt</t>
  </si>
  <si>
    <t>Inköp inventarier</t>
  </si>
  <si>
    <t>1221</t>
  </si>
  <si>
    <t>5412</t>
  </si>
  <si>
    <t>Adobepaket</t>
  </si>
  <si>
    <t>KMR-avgift</t>
  </si>
  <si>
    <t>6900</t>
  </si>
  <si>
    <t>Onsdagspubar</t>
  </si>
  <si>
    <t>Försäljning mat</t>
  </si>
  <si>
    <t>3029</t>
  </si>
  <si>
    <t>Åtgång dryck</t>
  </si>
  <si>
    <t>Inköp mat</t>
  </si>
  <si>
    <t>4031</t>
  </si>
  <si>
    <t>onsdagspubar</t>
  </si>
  <si>
    <t>Tentapub VT1</t>
  </si>
  <si>
    <t>Tentapub HT2</t>
  </si>
  <si>
    <t>Plums</t>
  </si>
  <si>
    <t>Biljetter och bongar</t>
  </si>
  <si>
    <t>3021-3025, 2891</t>
  </si>
  <si>
    <t>Is</t>
  </si>
  <si>
    <t>Bröd</t>
  </si>
  <si>
    <t>Barkit drinkar</t>
  </si>
  <si>
    <t>Väktare</t>
  </si>
  <si>
    <t>6800</t>
  </si>
  <si>
    <t>DJ</t>
  </si>
  <si>
    <t>Glas</t>
  </si>
  <si>
    <t>Bensin</t>
  </si>
  <si>
    <t>Parkeringsbiljetter</t>
  </si>
  <si>
    <t>Hyrbil</t>
  </si>
  <si>
    <t>5820</t>
  </si>
  <si>
    <t>Försäljningsplattform</t>
  </si>
  <si>
    <t>6062</t>
  </si>
  <si>
    <t>Reclaim</t>
  </si>
  <si>
    <t>Djulmiddag</t>
  </si>
  <si>
    <t>Lokalhyra prepp</t>
  </si>
  <si>
    <t>Djulgran</t>
  </si>
  <si>
    <t>Mästeristsittning</t>
  </si>
  <si>
    <t>Åtgång Dryck</t>
  </si>
  <si>
    <t>Klubbmästarmiddag</t>
  </si>
  <si>
    <t>Cigarrer</t>
  </si>
  <si>
    <t>Cliffmiddag</t>
  </si>
  <si>
    <t>Sommarosqvik</t>
  </si>
  <si>
    <t>Bröllopet</t>
  </si>
  <si>
    <t>Sångboksgruppen</t>
  </si>
  <si>
    <t>Studs 2017</t>
  </si>
  <si>
    <t>dÅre 2017</t>
  </si>
  <si>
    <t>METAspexet 2017</t>
  </si>
  <si>
    <t>Vårbalen 2017</t>
  </si>
  <si>
    <t>Jubileum 2018</t>
  </si>
  <si>
    <t>Studs 2018</t>
  </si>
  <si>
    <t>METAspexet 2018</t>
  </si>
  <si>
    <t>dÅre 2018</t>
  </si>
  <si>
    <t>Bröllop</t>
  </si>
  <si>
    <t>Dryckesförsäljning</t>
  </si>
  <si>
    <t>Catering/mat</t>
  </si>
  <si>
    <t>Åtgång dryck sittning</t>
  </si>
  <si>
    <t>Porslinshyra</t>
  </si>
  <si>
    <t>Åtgång dryck efterkör</t>
  </si>
  <si>
    <t>Svensexa/Möhippa</t>
  </si>
  <si>
    <t>Bröllopsresan</t>
  </si>
  <si>
    <t>Flygbiljetter</t>
  </si>
  <si>
    <t>Boende</t>
  </si>
  <si>
    <t>STUDS 2017</t>
  </si>
  <si>
    <t>Företagsevent</t>
  </si>
  <si>
    <t>(S7EVE)</t>
  </si>
  <si>
    <t>Presenter etc</t>
  </si>
  <si>
    <t>SUBTOTAL</t>
  </si>
  <si>
    <t>(S7ALL)</t>
  </si>
  <si>
    <t>Licenser</t>
  </si>
  <si>
    <t>Kontokortsavgifter</t>
  </si>
  <si>
    <t>6040</t>
  </si>
  <si>
    <t>Webbavgifter</t>
  </si>
  <si>
    <t>Bidrag KTH</t>
  </si>
  <si>
    <t>Resa</t>
  </si>
  <si>
    <t>3701</t>
  </si>
  <si>
    <t>(S7RES)</t>
  </si>
  <si>
    <t>Telefoni</t>
  </si>
  <si>
    <t>6212</t>
  </si>
  <si>
    <t>Event under resan</t>
  </si>
  <si>
    <t>STUDSTOTAL</t>
  </si>
  <si>
    <t>Möten och Teambuilding</t>
  </si>
  <si>
    <t>3051/3052</t>
  </si>
  <si>
    <t>Resan</t>
  </si>
  <si>
    <t>Boende, Liftkort</t>
  </si>
  <si>
    <t>Bussresa</t>
  </si>
  <si>
    <t>Mössor</t>
  </si>
  <si>
    <t>Event i Åre</t>
  </si>
  <si>
    <t>Företagsspons</t>
  </si>
  <si>
    <t>3051-3053</t>
  </si>
  <si>
    <t>IT-kostnader</t>
  </si>
  <si>
    <t>Inköp förbrukningsinv.</t>
  </si>
  <si>
    <t>Tröjor</t>
  </si>
  <si>
    <t>3044,4044</t>
  </si>
  <si>
    <t>Föreställning</t>
  </si>
  <si>
    <t>Lokalkostnader</t>
  </si>
  <si>
    <t>Inhyrd personal teater</t>
  </si>
  <si>
    <t>4037, 5210</t>
  </si>
  <si>
    <t>Biljettförsäljning</t>
  </si>
  <si>
    <t>3027,4027</t>
  </si>
  <si>
    <t>Virke, färg &amp; material</t>
  </si>
  <si>
    <t>5462</t>
  </si>
  <si>
    <t>Rekvisita, smink &amp; hår</t>
  </si>
  <si>
    <t>4036</t>
  </si>
  <si>
    <t>Kläder &amp; accessoarer</t>
  </si>
  <si>
    <t>Fester</t>
  </si>
  <si>
    <t>Fsljn dryck</t>
  </si>
  <si>
    <t>N∅llespex</t>
  </si>
  <si>
    <t>Dekor &amp; smink</t>
  </si>
  <si>
    <t>PR</t>
  </si>
  <si>
    <t>Märkesförsäljning</t>
  </si>
  <si>
    <t>Efterkör</t>
  </si>
  <si>
    <t>Tilltugg</t>
  </si>
  <si>
    <t>Liveunderhållning</t>
  </si>
  <si>
    <t>Fika ledningsgruppen</t>
  </si>
  <si>
    <t>Fika projektgruppen</t>
  </si>
  <si>
    <t>Middag ledningsgruppen</t>
  </si>
  <si>
    <t>Aktivitet projektgruppen</t>
  </si>
  <si>
    <t>Övrigt</t>
  </si>
  <si>
    <t>Drivmedel bil</t>
  </si>
  <si>
    <t>Muta/fika</t>
  </si>
  <si>
    <t>7691,7692</t>
  </si>
  <si>
    <t>Halvårsfesten</t>
  </si>
  <si>
    <t>3041-2042</t>
  </si>
  <si>
    <t>Inköp barkit</t>
  </si>
  <si>
    <t>Banquette</t>
  </si>
  <si>
    <t>3041-3042</t>
  </si>
  <si>
    <t>Underhållning</t>
  </si>
  <si>
    <t>Banquette - efterkör</t>
  </si>
  <si>
    <t>Veckan</t>
  </si>
  <si>
    <t>Slutfest</t>
  </si>
  <si>
    <t>Tackfest</t>
  </si>
  <si>
    <t>Möten och teambuilding</t>
  </si>
  <si>
    <t>Boende, liftkort</t>
  </si>
  <si>
    <t>Event i åre</t>
  </si>
  <si>
    <t>Afterski (Sittning)</t>
  </si>
  <si>
    <t>Sittningsdricka</t>
  </si>
  <si>
    <t>STUDS 2018</t>
  </si>
  <si>
    <t>Avslutningsmiddag</t>
  </si>
  <si>
    <t>Växlingsavgifter</t>
  </si>
  <si>
    <t>ESTA</t>
  </si>
  <si>
    <t>METASpexet 2018</t>
  </si>
  <si>
    <t>Mjukvarulicens till redigering</t>
  </si>
  <si>
    <t>Hårddisk till lagring</t>
  </si>
  <si>
    <t>Teambuilding/Fika</t>
  </si>
  <si>
    <t>Mat vid föreställning</t>
  </si>
  <si>
    <t>Hyllor &amp; lådor till dekis</t>
  </si>
  <si>
    <t>3044, 4044</t>
  </si>
  <si>
    <t>Tackrosor</t>
  </si>
  <si>
    <t>Dekishyra</t>
  </si>
  <si>
    <t>Hyra lilla gasque</t>
  </si>
  <si>
    <t>Slänga sopor</t>
  </si>
  <si>
    <t>4029, 5010</t>
  </si>
  <si>
    <t>Intäkter efterkör</t>
  </si>
  <si>
    <t>n0llespex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</si>
</sst>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\ [$kr-41D]"/>
    <numFmt numFmtId="165" formatCode="#,##0&quot;kr&quot;"/>
    <numFmt numFmtId="166" formatCode="#,##0\ [$kr-41D]"/>
    <numFmt numFmtId="167" formatCode="#,##0.00[$kr]"/>
    <numFmt numFmtId="168" formatCode="# ##0.00 [$kr]"/>
  </numFmts>
  <fonts count="47">
    <font>
      <sz val="10.0"/>
      <color rgb="FF000000"/>
      <name val="Arial"/>
    </font>
    <font>
      <b/>
    </font>
    <font/>
    <font>
      <name val="Arial"/>
    </font>
    <font>
      <b/>
      <name val="Arial"/>
    </font>
    <font>
      <b/>
      <sz val="14.0"/>
    </font>
    <font>
      <b/>
      <sz val="10.0"/>
    </font>
    <font>
      <sz val="10.0"/>
    </font>
    <font>
      <b/>
      <sz val="14.0"/>
      <color rgb="FF000000"/>
    </font>
    <font>
      <sz val="10.0"/>
      <color rgb="FF000000"/>
    </font>
    <font>
      <b/>
      <sz val="10.0"/>
      <color rgb="FF000000"/>
    </font>
    <font>
      <b/>
      <sz val="14.0"/>
      <name val="Arial"/>
    </font>
    <font>
      <b/>
      <sz val="24.0"/>
      <color rgb="FFFF77CC"/>
      <name val="Lato"/>
    </font>
    <font>
      <b/>
      <color rgb="FF38761D"/>
    </font>
    <font>
      <b/>
      <color rgb="FFCC0000"/>
    </font>
    <font>
      <b/>
      <color rgb="FF000000"/>
    </font>
    <font>
      <color rgb="FF38761D"/>
    </font>
    <font>
      <color rgb="FFCC0000"/>
    </font>
    <font>
      <color rgb="FFFF00FF"/>
    </font>
    <font>
      <color rgb="FF38761D"/>
      <name val="Arial"/>
    </font>
    <font>
      <color rgb="FFCC0000"/>
      <name val="Arial"/>
    </font>
    <font>
      <color rgb="FF0B8043"/>
    </font>
    <font>
      <sz val="9.0"/>
      <color rgb="FF343434"/>
      <name val="Sans-serif"/>
    </font>
    <font>
      <color rgb="FFC53929"/>
      <name val="Arial"/>
    </font>
    <font>
      <color rgb="FF0B8043"/>
      <name val="Arial"/>
    </font>
    <font>
      <b/>
      <sz val="10.0"/>
      <color rgb="FF0B8043"/>
    </font>
    <font>
      <b/>
      <sz val="10.0"/>
      <color rgb="FFCC0000"/>
    </font>
    <font>
      <color rgb="FF000000"/>
    </font>
    <font>
      <sz val="11.0"/>
      <color rgb="FF000000"/>
    </font>
    <font>
      <sz val="11.0"/>
      <color rgb="FFCC0000"/>
    </font>
    <font>
      <b/>
      <name val="Roboto"/>
    </font>
    <font>
      <name val="Roboto"/>
    </font>
    <font>
      <b/>
      <color rgb="FF999999"/>
      <name val="Roboto"/>
    </font>
    <font>
      <b/>
      <color rgb="FFFF0000"/>
      <name val="Roboto"/>
    </font>
    <font>
      <color rgb="FFFF0000"/>
    </font>
    <font>
      <color rgb="FF999999"/>
    </font>
    <font>
      <color rgb="FF999999"/>
      <name val="Roboto"/>
    </font>
    <font>
      <b/>
      <sz val="11.0"/>
      <name val="Arial"/>
    </font>
    <font>
      <sz val="11.0"/>
      <name val="Arial"/>
    </font>
    <font>
      <sz val="18.0"/>
      <name val="Arial"/>
    </font>
    <font>
      <b/>
      <color rgb="FF000000"/>
      <name val="Lato"/>
    </font>
    <font>
      <color rgb="FF000000"/>
      <name val="Lato"/>
    </font>
    <font>
      <sz val="18.0"/>
    </font>
    <font>
      <color rgb="FF000000"/>
      <name val="Arial"/>
    </font>
    <font>
      <color rgb="FF666666"/>
      <name val="Arial"/>
    </font>
    <font>
      <b/>
      <sz val="10.0"/>
      <name val="Arial"/>
    </font>
    <font>
      <sz val="10.0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FFB1D1"/>
        <bgColor rgb="FFFFB1D1"/>
      </patternFill>
    </fill>
    <fill>
      <patternFill patternType="solid">
        <fgColor rgb="FFFFB29B"/>
        <bgColor rgb="FFFFB29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77CC"/>
        <bgColor rgb="FFFF77CC"/>
      </patternFill>
    </fill>
    <fill>
      <patternFill patternType="solid">
        <fgColor rgb="FFA4C2F4"/>
        <bgColor rgb="FFA4C2F4"/>
      </patternFill>
    </fill>
  </fills>
  <borders count="7">
    <border/>
    <border>
      <bottom style="thin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2" numFmtId="164" xfId="0" applyAlignment="1" applyFont="1" applyNumberFormat="1">
      <alignment horizontal="right" vertical="bottom"/>
    </xf>
    <xf borderId="0" fillId="2" fontId="2" numFmtId="164" xfId="0" applyAlignment="1" applyFont="1" applyNumberFormat="1">
      <alignment horizontal="right" readingOrder="0" vertical="bottom"/>
    </xf>
    <xf borderId="0" fillId="2" fontId="2" numFmtId="164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3" fontId="2" numFmtId="164" xfId="0" applyAlignment="1" applyFont="1" applyNumberFormat="1">
      <alignment readingOrder="0"/>
    </xf>
    <xf borderId="0" fillId="3" fontId="2" numFmtId="164" xfId="0" applyFont="1" applyNumberFormat="1"/>
    <xf borderId="0" fillId="3" fontId="2" numFmtId="164" xfId="0" applyAlignment="1" applyFont="1" applyNumberFormat="1">
      <alignment vertical="bottom"/>
    </xf>
    <xf borderId="0" fillId="3" fontId="2" numFmtId="164" xfId="0" applyAlignment="1" applyFont="1" applyNumberFormat="1">
      <alignment readingOrder="0" vertical="bottom"/>
    </xf>
    <xf borderId="0" fillId="3" fontId="2" numFmtId="0" xfId="0" applyFont="1"/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readingOrder="0" vertical="bottom"/>
    </xf>
    <xf borderId="0" fillId="3" fontId="2" numFmtId="164" xfId="0" applyAlignment="1" applyFont="1" applyNumberFormat="1">
      <alignment horizontal="right" vertical="bottom"/>
    </xf>
    <xf borderId="0" fillId="4" fontId="2" numFmtId="164" xfId="0" applyAlignment="1" applyFill="1" applyFont="1" applyNumberFormat="1">
      <alignment horizontal="right" vertical="bottom"/>
    </xf>
    <xf borderId="0" fillId="3" fontId="2" numFmtId="164" xfId="0" applyAlignment="1" applyFont="1" applyNumberFormat="1">
      <alignment horizontal="right" readingOrder="0" vertical="bottom"/>
    </xf>
    <xf borderId="0" fillId="0" fontId="2" numFmtId="164" xfId="0" applyFont="1" applyNumberFormat="1"/>
    <xf borderId="0" fillId="0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4" fontId="2" numFmtId="164" xfId="0" applyAlignment="1" applyFont="1" applyNumberFormat="1">
      <alignment readingOrder="0"/>
    </xf>
    <xf borderId="0" fillId="4" fontId="2" numFmtId="0" xfId="0" applyAlignment="1" applyFont="1">
      <alignment vertical="bottom"/>
    </xf>
    <xf borderId="0" fillId="4" fontId="2" numFmtId="0" xfId="0" applyFont="1"/>
    <xf borderId="0" fillId="4" fontId="2" numFmtId="164" xfId="0" applyAlignment="1" applyFont="1" applyNumberFormat="1">
      <alignment horizontal="right" readingOrder="0" vertical="bottom"/>
    </xf>
    <xf borderId="0" fillId="2" fontId="2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vertical="bottom"/>
    </xf>
    <xf borderId="0" fillId="5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1" fillId="6" fontId="5" numFmtId="0" xfId="0" applyAlignment="1" applyBorder="1" applyFill="1" applyFont="1">
      <alignment readingOrder="0" vertical="bottom"/>
    </xf>
    <xf borderId="1" fillId="6" fontId="5" numFmtId="0" xfId="0" applyAlignment="1" applyBorder="1" applyFont="1">
      <alignment horizontal="left" readingOrder="0" vertical="top"/>
    </xf>
    <xf borderId="1" fillId="6" fontId="2" numFmtId="0" xfId="0" applyBorder="1" applyFont="1"/>
    <xf borderId="1" fillId="6" fontId="5" numFmtId="49" xfId="0" applyAlignment="1" applyBorder="1" applyFont="1" applyNumberFormat="1">
      <alignment horizontal="center" readingOrder="0" vertical="bottom"/>
    </xf>
    <xf borderId="1" fillId="6" fontId="5" numFmtId="164" xfId="0" applyAlignment="1" applyBorder="1" applyFont="1" applyNumberFormat="1">
      <alignment horizontal="center" readingOrder="0" vertical="bottom"/>
    </xf>
    <xf borderId="0" fillId="7" fontId="5" numFmtId="0" xfId="0" applyAlignment="1" applyFill="1" applyFont="1">
      <alignment vertical="bottom"/>
    </xf>
    <xf borderId="0" fillId="7" fontId="1" numFmtId="0" xfId="0" applyAlignment="1" applyFont="1">
      <alignment readingOrder="0"/>
    </xf>
    <xf borderId="0" fillId="7" fontId="2" numFmtId="0" xfId="0" applyAlignment="1" applyFont="1">
      <alignment horizontal="left" vertical="top"/>
    </xf>
    <xf borderId="0" fillId="7" fontId="2" numFmtId="49" xfId="0" applyAlignment="1" applyFont="1" applyNumberFormat="1">
      <alignment horizontal="left" readingOrder="0" vertical="bottom"/>
    </xf>
    <xf borderId="0" fillId="7" fontId="2" numFmtId="164" xfId="0" applyAlignment="1" applyFont="1" applyNumberFormat="1">
      <alignment vertical="bottom"/>
    </xf>
    <xf borderId="0" fillId="7" fontId="2" numFmtId="164" xfId="0" applyAlignment="1" applyFont="1" applyNumberFormat="1">
      <alignment horizontal="right" vertical="bottom"/>
    </xf>
    <xf borderId="0" fillId="7" fontId="2" numFmtId="0" xfId="0" applyFont="1"/>
    <xf borderId="0" fillId="7" fontId="1" numFmtId="0" xfId="0" applyAlignment="1" applyFont="1">
      <alignment vertical="bottom"/>
    </xf>
    <xf borderId="0" fillId="7" fontId="2" numFmtId="164" xfId="0" applyAlignment="1" applyFont="1" applyNumberFormat="1">
      <alignment horizontal="right" readingOrder="0" vertical="bottom"/>
    </xf>
    <xf borderId="0" fillId="7" fontId="2" numFmtId="0" xfId="0" applyAlignment="1" applyFont="1">
      <alignment horizontal="left" readingOrder="0" vertical="top"/>
    </xf>
    <xf borderId="0" fillId="7" fontId="2" numFmtId="0" xfId="0" applyAlignment="1" applyFont="1">
      <alignment readingOrder="0" vertical="bottom"/>
    </xf>
    <xf borderId="0" fillId="7" fontId="2" numFmtId="49" xfId="0" applyAlignment="1" applyFont="1" applyNumberFormat="1">
      <alignment horizontal="left" vertical="bottom"/>
    </xf>
    <xf borderId="0" fillId="7" fontId="2" numFmtId="0" xfId="0" applyAlignment="1" applyFont="1">
      <alignment vertical="bottom"/>
    </xf>
    <xf borderId="0" fillId="7" fontId="1" numFmtId="0" xfId="0" applyAlignment="1" applyFont="1">
      <alignment readingOrder="0" vertical="bottom"/>
    </xf>
    <xf borderId="0" fillId="7" fontId="2" numFmtId="164" xfId="0" applyAlignment="1" applyFont="1" applyNumberFormat="1">
      <alignment readingOrder="0" vertical="bottom"/>
    </xf>
    <xf borderId="0" fillId="7" fontId="3" numFmtId="0" xfId="0" applyAlignment="1" applyFont="1">
      <alignment vertical="bottom"/>
    </xf>
    <xf borderId="0" fillId="7" fontId="3" numFmtId="49" xfId="0" applyAlignment="1" applyFont="1" applyNumberFormat="1">
      <alignment horizontal="left" vertical="bottom"/>
    </xf>
    <xf borderId="0" fillId="7" fontId="3" numFmtId="164" xfId="0" applyAlignment="1" applyFont="1" applyNumberFormat="1">
      <alignment vertical="bottom"/>
    </xf>
    <xf borderId="0" fillId="7" fontId="3" numFmtId="164" xfId="0" applyAlignment="1" applyFont="1" applyNumberFormat="1">
      <alignment horizontal="right" readingOrder="0" vertical="bottom"/>
    </xf>
    <xf borderId="0" fillId="7" fontId="3" numFmtId="49" xfId="0" applyAlignment="1" applyFont="1" applyNumberFormat="1">
      <alignment readingOrder="0" vertical="bottom"/>
    </xf>
    <xf borderId="0" fillId="7" fontId="3" numFmtId="164" xfId="0" applyAlignment="1" applyFont="1" applyNumberFormat="1">
      <alignment horizontal="right" vertical="bottom"/>
    </xf>
    <xf borderId="0" fillId="7" fontId="1" numFmtId="0" xfId="0" applyAlignment="1" applyFont="1">
      <alignment horizontal="left" vertical="top"/>
    </xf>
    <xf borderId="0" fillId="7" fontId="1" numFmtId="49" xfId="0" applyAlignment="1" applyFont="1" applyNumberFormat="1">
      <alignment horizontal="left" vertical="bottom"/>
    </xf>
    <xf borderId="0" fillId="7" fontId="1" numFmtId="164" xfId="0" applyAlignment="1" applyFont="1" applyNumberFormat="1">
      <alignment horizontal="right" vertical="bottom"/>
    </xf>
    <xf borderId="0" fillId="0" fontId="1" numFmtId="0" xfId="0" applyFont="1"/>
    <xf borderId="0" fillId="0" fontId="2" numFmtId="49" xfId="0" applyAlignment="1" applyFont="1" applyNumberFormat="1">
      <alignment horizontal="left"/>
    </xf>
    <xf borderId="0" fillId="0" fontId="2" numFmtId="164" xfId="0" applyFont="1" applyNumberFormat="1"/>
    <xf borderId="0" fillId="0" fontId="2" numFmtId="164" xfId="0" applyAlignment="1" applyFont="1" applyNumberFormat="1">
      <alignment horizontal="right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horizontal="left" vertical="bottom"/>
    </xf>
    <xf borderId="0" fillId="0" fontId="6" numFmtId="164" xfId="0" applyAlignment="1" applyFont="1" applyNumberFormat="1">
      <alignment vertical="bottom"/>
    </xf>
    <xf borderId="0" fillId="0" fontId="6" numFmtId="164" xfId="0" applyAlignment="1" applyFont="1" applyNumberFormat="1">
      <alignment horizontal="right" vertical="bottom"/>
    </xf>
    <xf borderId="0" fillId="8" fontId="5" numFmtId="0" xfId="0" applyAlignment="1" applyFill="1" applyFont="1">
      <alignment readingOrder="0" vertical="bottom"/>
    </xf>
    <xf borderId="0" fillId="8" fontId="1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49" xfId="0" applyAlignment="1" applyFont="1" applyNumberFormat="1">
      <alignment horizontal="left" readingOrder="0" vertical="bottom"/>
    </xf>
    <xf borderId="0" fillId="8" fontId="7" numFmtId="164" xfId="0" applyAlignment="1" applyFont="1" applyNumberFormat="1">
      <alignment horizontal="right" vertical="bottom"/>
    </xf>
    <xf borderId="0" fillId="8" fontId="2" numFmtId="0" xfId="0" applyFont="1"/>
    <xf borderId="0" fillId="8" fontId="1" numFmtId="0" xfId="0" applyFont="1"/>
    <xf borderId="0" fillId="8" fontId="7" numFmtId="0" xfId="0" applyAlignment="1" applyFont="1">
      <alignment readingOrder="0" vertical="bottom"/>
    </xf>
    <xf borderId="0" fillId="8" fontId="7" numFmtId="164" xfId="0" applyAlignment="1" applyFont="1" applyNumberFormat="1">
      <alignment horizontal="right" readingOrder="0" vertical="bottom"/>
    </xf>
    <xf borderId="0" fillId="8" fontId="7" numFmtId="49" xfId="0" applyAlignment="1" applyFont="1" applyNumberFormat="1">
      <alignment horizontal="left"/>
    </xf>
    <xf borderId="0" fillId="8" fontId="7" numFmtId="164" xfId="0" applyFont="1" applyNumberFormat="1"/>
    <xf borderId="0" fillId="8" fontId="7" numFmtId="164" xfId="0" applyAlignment="1" applyFont="1" applyNumberFormat="1">
      <alignment horizontal="right"/>
    </xf>
    <xf borderId="0" fillId="8" fontId="7" numFmtId="164" xfId="0" applyAlignment="1" applyFont="1" applyNumberFormat="1">
      <alignment vertical="bottom"/>
    </xf>
    <xf borderId="0" fillId="8" fontId="6" numFmtId="0" xfId="0" applyAlignment="1" applyFont="1">
      <alignment vertical="bottom"/>
    </xf>
    <xf borderId="0" fillId="8" fontId="6" numFmtId="49" xfId="0" applyAlignment="1" applyFont="1" applyNumberFormat="1">
      <alignment horizontal="left" vertical="bottom"/>
    </xf>
    <xf borderId="0" fillId="8" fontId="6" numFmtId="164" xfId="0" applyAlignment="1" applyFont="1" applyNumberFormat="1">
      <alignment horizontal="right" vertical="bottom"/>
    </xf>
    <xf borderId="0" fillId="8" fontId="2" numFmtId="49" xfId="0" applyAlignment="1" applyFont="1" applyNumberFormat="1">
      <alignment horizontal="left"/>
    </xf>
    <xf borderId="0" fillId="8" fontId="2" numFmtId="164" xfId="0" applyFont="1" applyNumberFormat="1"/>
    <xf borderId="0" fillId="8" fontId="2" numFmtId="164" xfId="0" applyAlignment="1" applyFont="1" applyNumberFormat="1">
      <alignment horizontal="right"/>
    </xf>
    <xf borderId="0" fillId="9" fontId="5" numFmtId="0" xfId="0" applyAlignment="1" applyFill="1" applyFont="1">
      <alignment vertical="bottom"/>
    </xf>
    <xf borderId="0" fillId="9" fontId="1" numFmtId="0" xfId="0" applyAlignment="1" applyFont="1">
      <alignment readingOrder="0"/>
    </xf>
    <xf borderId="0" fillId="9" fontId="3" numFmtId="0" xfId="0" applyAlignment="1" applyFont="1">
      <alignment readingOrder="0" vertical="bottom"/>
    </xf>
    <xf borderId="0" fillId="9" fontId="7" numFmtId="49" xfId="0" applyAlignment="1" applyFont="1" applyNumberFormat="1">
      <alignment horizontal="left" readingOrder="0" vertical="bottom"/>
    </xf>
    <xf borderId="0" fillId="9" fontId="7" numFmtId="164" xfId="0" applyAlignment="1" applyFont="1" applyNumberFormat="1">
      <alignment vertical="bottom"/>
    </xf>
    <xf borderId="0" fillId="9" fontId="7" numFmtId="164" xfId="0" applyAlignment="1" applyFont="1" applyNumberFormat="1">
      <alignment horizontal="right" vertical="bottom"/>
    </xf>
    <xf borderId="0" fillId="9" fontId="7" numFmtId="0" xfId="0" applyAlignment="1" applyFont="1">
      <alignment vertical="bottom"/>
    </xf>
    <xf borderId="0" fillId="9" fontId="1" numFmtId="0" xfId="0" applyFont="1"/>
    <xf borderId="0" fillId="9" fontId="7" numFmtId="0" xfId="0" applyAlignment="1" applyFont="1">
      <alignment readingOrder="0" vertical="bottom"/>
    </xf>
    <xf borderId="0" fillId="9" fontId="6" numFmtId="49" xfId="0" applyAlignment="1" applyFont="1" applyNumberFormat="1">
      <alignment horizontal="left" vertical="bottom"/>
    </xf>
    <xf borderId="0" fillId="9" fontId="7" numFmtId="164" xfId="0" applyAlignment="1" applyFont="1" applyNumberFormat="1">
      <alignment horizontal="right" readingOrder="0" vertical="bottom"/>
    </xf>
    <xf borderId="0" fillId="9" fontId="7" numFmtId="164" xfId="0" applyAlignment="1" applyFont="1" applyNumberFormat="1">
      <alignment readingOrder="0" vertical="bottom"/>
    </xf>
    <xf borderId="0" fillId="9" fontId="6" numFmtId="0" xfId="0" applyAlignment="1" applyFont="1">
      <alignment readingOrder="0" vertical="bottom"/>
    </xf>
    <xf borderId="0" fillId="9" fontId="7" numFmtId="49" xfId="0" applyAlignment="1" applyFont="1" applyNumberFormat="1">
      <alignment horizontal="left" vertical="bottom"/>
    </xf>
    <xf borderId="0" fillId="9" fontId="6" numFmtId="0" xfId="0" applyAlignment="1" applyFont="1">
      <alignment vertical="bottom"/>
    </xf>
    <xf borderId="0" fillId="9" fontId="6" numFmtId="164" xfId="0" applyAlignment="1" applyFont="1" applyNumberFormat="1">
      <alignment horizontal="right" vertical="bottom"/>
    </xf>
    <xf borderId="0" fillId="9" fontId="7" numFmtId="0" xfId="0" applyAlignment="1" applyFont="1">
      <alignment readingOrder="0" vertical="bottom"/>
    </xf>
    <xf borderId="0" fillId="9" fontId="7" numFmtId="0" xfId="0" applyFont="1"/>
    <xf borderId="0" fillId="9" fontId="7" numFmtId="164" xfId="0" applyFont="1" applyNumberFormat="1"/>
    <xf borderId="0" fillId="10" fontId="5" numFmtId="0" xfId="0" applyAlignment="1" applyFill="1" applyFont="1">
      <alignment readingOrder="0" vertical="bottom"/>
    </xf>
    <xf borderId="0" fillId="10" fontId="1" numFmtId="0" xfId="0" applyAlignment="1" applyFont="1">
      <alignment readingOrder="0"/>
    </xf>
    <xf borderId="0" fillId="10" fontId="2" numFmtId="0" xfId="0" applyAlignment="1" applyFont="1">
      <alignment vertical="bottom"/>
    </xf>
    <xf borderId="0" fillId="10" fontId="2" numFmtId="49" xfId="0" applyAlignment="1" applyFont="1" applyNumberFormat="1">
      <alignment horizontal="left" readingOrder="0" vertical="bottom"/>
    </xf>
    <xf borderId="0" fillId="10" fontId="2" numFmtId="164" xfId="0" applyAlignment="1" applyFont="1" applyNumberFormat="1">
      <alignment vertical="bottom"/>
    </xf>
    <xf borderId="0" fillId="10" fontId="2" numFmtId="164" xfId="0" applyAlignment="1" applyFont="1" applyNumberFormat="1">
      <alignment horizontal="right" vertical="bottom"/>
    </xf>
    <xf borderId="0" fillId="10" fontId="1" numFmtId="0" xfId="0" applyFont="1"/>
    <xf borderId="0" fillId="10" fontId="2" numFmtId="164" xfId="0" applyAlignment="1" applyFont="1" applyNumberFormat="1">
      <alignment horizontal="right" readingOrder="0" vertical="bottom"/>
    </xf>
    <xf borderId="0" fillId="10" fontId="2" numFmtId="0" xfId="0" applyAlignment="1" applyFont="1">
      <alignment readingOrder="0" vertical="bottom"/>
    </xf>
    <xf borderId="0" fillId="10" fontId="3" numFmtId="0" xfId="0" applyAlignment="1" applyFont="1">
      <alignment vertical="bottom"/>
    </xf>
    <xf borderId="0" fillId="10" fontId="3" numFmtId="0" xfId="0" applyAlignment="1" applyFont="1">
      <alignment vertical="bottom"/>
    </xf>
    <xf borderId="0" fillId="10" fontId="3" numFmtId="49" xfId="0" applyAlignment="1" applyFont="1" applyNumberFormat="1">
      <alignment vertical="bottom"/>
    </xf>
    <xf borderId="0" fillId="10" fontId="3" numFmtId="164" xfId="0" applyAlignment="1" applyFont="1" applyNumberFormat="1">
      <alignment vertical="bottom"/>
    </xf>
    <xf borderId="0" fillId="10" fontId="4" numFmtId="0" xfId="0" applyAlignment="1" applyFont="1">
      <alignment vertical="bottom"/>
    </xf>
    <xf borderId="0" fillId="10" fontId="3" numFmtId="164" xfId="0" applyAlignment="1" applyFont="1" applyNumberFormat="1">
      <alignment horizontal="right" vertical="bottom"/>
    </xf>
    <xf borderId="0" fillId="10" fontId="2" numFmtId="164" xfId="0" applyAlignment="1" applyFont="1" applyNumberFormat="1">
      <alignment readingOrder="0" vertical="bottom"/>
    </xf>
    <xf borderId="0" fillId="10" fontId="4" numFmtId="0" xfId="0" applyAlignment="1" applyFont="1">
      <alignment vertical="bottom"/>
    </xf>
    <xf borderId="0" fillId="10" fontId="2" numFmtId="49" xfId="0" applyAlignment="1" applyFont="1" applyNumberFormat="1">
      <alignment horizontal="left" vertical="bottom"/>
    </xf>
    <xf borderId="0" fillId="10" fontId="1" numFmtId="0" xfId="0" applyAlignment="1" applyFont="1">
      <alignment vertical="bottom"/>
    </xf>
    <xf borderId="0" fillId="10" fontId="1" numFmtId="49" xfId="0" applyAlignment="1" applyFont="1" applyNumberFormat="1">
      <alignment horizontal="left" vertical="bottom"/>
    </xf>
    <xf borderId="0" fillId="10" fontId="1" numFmtId="164" xfId="0" applyAlignment="1" applyFont="1" applyNumberFormat="1">
      <alignment horizontal="right" vertical="bottom"/>
    </xf>
    <xf borderId="0" fillId="11" fontId="8" numFmtId="0" xfId="0" applyAlignment="1" applyFill="1" applyFont="1">
      <alignment vertical="bottom"/>
    </xf>
    <xf borderId="0" fillId="11" fontId="1" numFmtId="0" xfId="0" applyAlignment="1" applyFont="1">
      <alignment readingOrder="0"/>
    </xf>
    <xf borderId="0" fillId="11" fontId="9" numFmtId="0" xfId="0" applyAlignment="1" applyFont="1">
      <alignment vertical="bottom"/>
    </xf>
    <xf borderId="0" fillId="11" fontId="9" numFmtId="49" xfId="0" applyAlignment="1" applyFont="1" applyNumberFormat="1">
      <alignment horizontal="left" readingOrder="0" vertical="bottom"/>
    </xf>
    <xf borderId="0" fillId="11" fontId="9" numFmtId="164" xfId="0" applyAlignment="1" applyFont="1" applyNumberFormat="1">
      <alignment vertical="bottom"/>
    </xf>
    <xf borderId="0" fillId="11" fontId="9" numFmtId="164" xfId="0" applyAlignment="1" applyFont="1" applyNumberFormat="1">
      <alignment horizontal="right" vertical="bottom"/>
    </xf>
    <xf borderId="0" fillId="11" fontId="1" numFmtId="0" xfId="0" applyFont="1"/>
    <xf borderId="0" fillId="11" fontId="9" numFmtId="164" xfId="0" applyAlignment="1" applyFont="1" applyNumberFormat="1">
      <alignment horizontal="right" readingOrder="0" vertical="bottom"/>
    </xf>
    <xf borderId="0" fillId="11" fontId="9" numFmtId="0" xfId="0" applyAlignment="1" applyFont="1">
      <alignment readingOrder="0" vertical="bottom"/>
    </xf>
    <xf borderId="0" fillId="11" fontId="9" numFmtId="49" xfId="0" applyAlignment="1" applyFont="1" applyNumberFormat="1">
      <alignment horizontal="left" vertical="bottom"/>
    </xf>
    <xf borderId="0" fillId="11" fontId="10" numFmtId="0" xfId="0" applyAlignment="1" applyFont="1">
      <alignment readingOrder="0" vertical="bottom"/>
    </xf>
    <xf borderId="0" fillId="11" fontId="10" numFmtId="49" xfId="0" applyAlignment="1" applyFont="1" applyNumberFormat="1">
      <alignment horizontal="left" vertical="bottom"/>
    </xf>
    <xf borderId="0" fillId="11" fontId="10" numFmtId="16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6" numFmtId="0" xfId="0" applyFont="1"/>
    <xf borderId="0" fillId="0" fontId="7" numFmtId="49" xfId="0" applyAlignment="1" applyFont="1" applyNumberFormat="1">
      <alignment horizontal="left" vertical="bottom"/>
    </xf>
    <xf borderId="0" fillId="0" fontId="7" numFmtId="164" xfId="0" applyAlignment="1" applyFont="1" applyNumberFormat="1">
      <alignment vertical="bottom"/>
    </xf>
    <xf borderId="0" fillId="0" fontId="7" numFmtId="164" xfId="0" applyAlignment="1" applyFont="1" applyNumberFormat="1">
      <alignment horizontal="right" vertical="bottom"/>
    </xf>
    <xf borderId="0" fillId="12" fontId="5" numFmtId="0" xfId="0" applyAlignment="1" applyFill="1" applyFont="1">
      <alignment vertical="bottom"/>
    </xf>
    <xf borderId="0" fillId="12" fontId="6" numFmtId="0" xfId="0" applyAlignment="1" applyFont="1">
      <alignment horizontal="left" readingOrder="0" vertical="bottom"/>
    </xf>
    <xf borderId="0" fillId="12" fontId="7" numFmtId="0" xfId="0" applyAlignment="1" applyFont="1">
      <alignment horizontal="left" vertical="bottom"/>
    </xf>
    <xf borderId="0" fillId="12" fontId="7" numFmtId="49" xfId="0" applyAlignment="1" applyFont="1" applyNumberFormat="1">
      <alignment horizontal="left" readingOrder="0" vertical="bottom"/>
    </xf>
    <xf borderId="0" fillId="12" fontId="7" numFmtId="164" xfId="0" applyAlignment="1" applyFont="1" applyNumberFormat="1">
      <alignment vertical="bottom"/>
    </xf>
    <xf borderId="0" fillId="12" fontId="7" numFmtId="164" xfId="0" applyAlignment="1" applyFont="1" applyNumberFormat="1">
      <alignment horizontal="right" readingOrder="0" vertical="bottom"/>
    </xf>
    <xf borderId="0" fillId="12" fontId="7" numFmtId="0" xfId="0" applyAlignment="1" applyFont="1">
      <alignment vertical="bottom"/>
    </xf>
    <xf borderId="0" fillId="12" fontId="6" numFmtId="0" xfId="0" applyAlignment="1" applyFont="1">
      <alignment vertical="bottom"/>
    </xf>
    <xf borderId="0" fillId="12" fontId="7" numFmtId="0" xfId="0" applyAlignment="1" applyFont="1">
      <alignment readingOrder="0" vertical="bottom"/>
    </xf>
    <xf borderId="0" fillId="12" fontId="7" numFmtId="49" xfId="0" applyAlignment="1" applyFont="1" applyNumberFormat="1">
      <alignment horizontal="left" vertical="bottom"/>
    </xf>
    <xf borderId="0" fillId="12" fontId="7" numFmtId="164" xfId="0" applyAlignment="1" applyFont="1" applyNumberFormat="1">
      <alignment horizontal="right" vertical="bottom"/>
    </xf>
    <xf borderId="0" fillId="12" fontId="6" numFmtId="0" xfId="0" applyAlignment="1" applyFont="1">
      <alignment horizontal="left" vertical="bottom"/>
    </xf>
    <xf borderId="0" fillId="12" fontId="7" numFmtId="0" xfId="0" applyAlignment="1" applyFont="1">
      <alignment horizontal="left" vertical="top"/>
    </xf>
    <xf borderId="0" fillId="12" fontId="7" numFmtId="164" xfId="0" applyAlignment="1" applyFont="1" applyNumberFormat="1">
      <alignment horizontal="right" vertical="top"/>
    </xf>
    <xf borderId="0" fillId="12" fontId="6" numFmtId="49" xfId="0" applyAlignment="1" applyFont="1" applyNumberFormat="1">
      <alignment horizontal="left" vertical="bottom"/>
    </xf>
    <xf borderId="0" fillId="12" fontId="6" numFmtId="164" xfId="0" applyAlignment="1" applyFont="1" applyNumberFormat="1">
      <alignment horizontal="right" vertical="bottom"/>
    </xf>
    <xf borderId="0" fillId="13" fontId="5" numFmtId="0" xfId="0" applyAlignment="1" applyFill="1" applyFont="1">
      <alignment vertical="bottom"/>
    </xf>
    <xf borderId="0" fillId="13" fontId="6" numFmtId="0" xfId="0" applyAlignment="1" applyFont="1">
      <alignment readingOrder="0" vertical="bottom"/>
    </xf>
    <xf borderId="0" fillId="13" fontId="7" numFmtId="0" xfId="0" applyAlignment="1" applyFont="1">
      <alignment vertical="bottom"/>
    </xf>
    <xf borderId="0" fillId="13" fontId="7" numFmtId="49" xfId="0" applyAlignment="1" applyFont="1" applyNumberFormat="1">
      <alignment horizontal="left" readingOrder="0" vertical="bottom"/>
    </xf>
    <xf borderId="0" fillId="13" fontId="7" numFmtId="164" xfId="0" applyAlignment="1" applyFont="1" applyNumberFormat="1">
      <alignment vertical="bottom"/>
    </xf>
    <xf borderId="0" fillId="13" fontId="7" numFmtId="164" xfId="0" applyAlignment="1" applyFont="1" applyNumberFormat="1">
      <alignment horizontal="right" vertical="bottom"/>
    </xf>
    <xf borderId="0" fillId="13" fontId="6" numFmtId="0" xfId="0" applyAlignment="1" applyFont="1">
      <alignment vertical="bottom"/>
    </xf>
    <xf borderId="0" fillId="13" fontId="7" numFmtId="49" xfId="0" applyAlignment="1" applyFont="1" applyNumberFormat="1">
      <alignment horizontal="left" vertical="bottom"/>
    </xf>
    <xf borderId="0" fillId="13" fontId="6" numFmtId="49" xfId="0" applyAlignment="1" applyFont="1" applyNumberFormat="1">
      <alignment horizontal="left" vertical="bottom"/>
    </xf>
    <xf borderId="0" fillId="13" fontId="6" numFmtId="164" xfId="0" applyAlignment="1" applyFont="1" applyNumberFormat="1">
      <alignment horizontal="right" vertical="bottom"/>
    </xf>
    <xf borderId="0" fillId="14" fontId="5" numFmtId="0" xfId="0" applyAlignment="1" applyFill="1" applyFont="1">
      <alignment readingOrder="0"/>
    </xf>
    <xf borderId="0" fillId="14" fontId="6" numFmtId="0" xfId="0" applyAlignment="1" applyFont="1">
      <alignment readingOrder="0" vertical="bottom"/>
    </xf>
    <xf borderId="0" fillId="14" fontId="7" numFmtId="0" xfId="0" applyAlignment="1" applyFont="1">
      <alignment vertical="bottom"/>
    </xf>
    <xf borderId="0" fillId="14" fontId="7" numFmtId="49" xfId="0" applyAlignment="1" applyFont="1" applyNumberFormat="1">
      <alignment horizontal="left" readingOrder="0" vertical="bottom"/>
    </xf>
    <xf borderId="0" fillId="14" fontId="7" numFmtId="164" xfId="0" applyAlignment="1" applyFont="1" applyNumberFormat="1">
      <alignment vertical="bottom"/>
    </xf>
    <xf borderId="0" fillId="14" fontId="7" numFmtId="164" xfId="0" applyAlignment="1" applyFont="1" applyNumberFormat="1">
      <alignment horizontal="right" vertical="bottom"/>
    </xf>
    <xf borderId="0" fillId="14" fontId="2" numFmtId="0" xfId="0" applyFont="1"/>
    <xf borderId="0" fillId="14" fontId="6" numFmtId="0" xfId="0" applyAlignment="1" applyFont="1">
      <alignment vertical="bottom"/>
    </xf>
    <xf borderId="0" fillId="14" fontId="7" numFmtId="49" xfId="0" applyAlignment="1" applyFont="1" applyNumberFormat="1">
      <alignment horizontal="left" vertical="bottom"/>
    </xf>
    <xf borderId="0" fillId="14" fontId="7" numFmtId="0" xfId="0" applyAlignment="1" applyFont="1">
      <alignment readingOrder="0" vertical="bottom"/>
    </xf>
    <xf borderId="0" fillId="14" fontId="7" numFmtId="164" xfId="0" applyAlignment="1" applyFont="1" applyNumberFormat="1">
      <alignment horizontal="right" readingOrder="0" vertical="bottom"/>
    </xf>
    <xf borderId="0" fillId="14" fontId="1" numFmtId="0" xfId="0" applyFont="1"/>
    <xf borderId="0" fillId="14" fontId="6" numFmtId="49" xfId="0" applyAlignment="1" applyFont="1" applyNumberFormat="1">
      <alignment horizontal="left"/>
    </xf>
    <xf borderId="0" fillId="14" fontId="6" numFmtId="164" xfId="0" applyFont="1" applyNumberFormat="1"/>
    <xf borderId="0" fillId="15" fontId="5" numFmtId="0" xfId="0" applyAlignment="1" applyFill="1" applyFont="1">
      <alignment vertical="bottom"/>
    </xf>
    <xf borderId="0" fillId="15" fontId="6" numFmtId="0" xfId="0" applyAlignment="1" applyFont="1">
      <alignment readingOrder="0" vertical="bottom"/>
    </xf>
    <xf borderId="0" fillId="15" fontId="7" numFmtId="0" xfId="0" applyAlignment="1" applyFont="1">
      <alignment vertical="bottom"/>
    </xf>
    <xf borderId="0" fillId="15" fontId="7" numFmtId="49" xfId="0" applyAlignment="1" applyFont="1" applyNumberFormat="1">
      <alignment horizontal="left" readingOrder="0" vertical="bottom"/>
    </xf>
    <xf borderId="0" fillId="15" fontId="7" numFmtId="164" xfId="0" applyAlignment="1" applyFont="1" applyNumberFormat="1">
      <alignment vertical="bottom"/>
    </xf>
    <xf borderId="0" fillId="15" fontId="7" numFmtId="164" xfId="0" applyAlignment="1" applyFont="1" applyNumberFormat="1">
      <alignment horizontal="right" vertical="bottom"/>
    </xf>
    <xf borderId="0" fillId="15" fontId="2" numFmtId="164" xfId="0" applyFont="1" applyNumberFormat="1"/>
    <xf borderId="0" fillId="15" fontId="6" numFmtId="0" xfId="0" applyFont="1"/>
    <xf borderId="0" fillId="15" fontId="7" numFmtId="0" xfId="0" applyAlignment="1" applyFont="1">
      <alignment readingOrder="0"/>
    </xf>
    <xf borderId="0" fillId="15" fontId="7" numFmtId="164" xfId="0" applyAlignment="1" applyFont="1" applyNumberFormat="1">
      <alignment horizontal="right" readingOrder="0" vertical="bottom"/>
    </xf>
    <xf borderId="0" fillId="15" fontId="7" numFmtId="49" xfId="0" applyAlignment="1" applyFont="1" applyNumberFormat="1">
      <alignment horizontal="left" vertical="bottom"/>
    </xf>
    <xf borderId="0" fillId="15" fontId="7" numFmtId="0" xfId="0" applyFont="1"/>
    <xf borderId="0" fillId="15" fontId="6" numFmtId="0" xfId="0" applyAlignment="1" applyFont="1">
      <alignment vertical="bottom"/>
    </xf>
    <xf borderId="0" fillId="15" fontId="7" numFmtId="0" xfId="0" applyAlignment="1" applyFont="1">
      <alignment readingOrder="0" vertical="bottom"/>
    </xf>
    <xf borderId="0" fillId="15" fontId="7" numFmtId="0" xfId="0" applyAlignment="1" applyFont="1">
      <alignment vertical="top"/>
    </xf>
    <xf borderId="0" fillId="15" fontId="7" numFmtId="49" xfId="0" applyAlignment="1" applyFont="1" applyNumberFormat="1">
      <alignment horizontal="left" readingOrder="0" vertical="top"/>
    </xf>
    <xf borderId="0" fillId="15" fontId="7" numFmtId="164" xfId="0" applyAlignment="1" applyFont="1" applyNumberFormat="1">
      <alignment horizontal="right" vertical="top"/>
    </xf>
    <xf borderId="0" fillId="15" fontId="6" numFmtId="0" xfId="0" applyAlignment="1" applyFont="1">
      <alignment vertical="top"/>
    </xf>
    <xf borderId="0" fillId="15" fontId="7" numFmtId="0" xfId="0" applyAlignment="1" applyFont="1">
      <alignment readingOrder="0" vertical="top"/>
    </xf>
    <xf borderId="0" fillId="15" fontId="6" numFmtId="49" xfId="0" applyAlignment="1" applyFont="1" applyNumberFormat="1">
      <alignment horizontal="left" readingOrder="0" vertical="top"/>
    </xf>
    <xf borderId="0" fillId="15" fontId="4" numFmtId="0" xfId="0" applyAlignment="1" applyFont="1">
      <alignment vertical="bottom"/>
    </xf>
    <xf borderId="0" fillId="15" fontId="3" numFmtId="49" xfId="0" applyAlignment="1" applyFont="1" applyNumberFormat="1">
      <alignment horizontal="left" vertical="top"/>
    </xf>
    <xf borderId="0" fillId="15" fontId="3" numFmtId="164" xfId="0" applyAlignment="1" applyFont="1" applyNumberFormat="1">
      <alignment vertical="bottom"/>
    </xf>
    <xf borderId="0" fillId="15" fontId="3" numFmtId="164" xfId="0" applyAlignment="1" applyFont="1" applyNumberFormat="1">
      <alignment horizontal="right" readingOrder="0" vertical="bottom"/>
    </xf>
    <xf borderId="0" fillId="15" fontId="3" numFmtId="0" xfId="0" applyAlignment="1" applyFont="1">
      <alignment vertical="bottom"/>
    </xf>
    <xf borderId="0" fillId="15" fontId="3" numFmtId="49" xfId="0" applyAlignment="1" applyFont="1" applyNumberFormat="1">
      <alignment horizontal="left" readingOrder="0" vertical="top"/>
    </xf>
    <xf borderId="0" fillId="15" fontId="3" numFmtId="164" xfId="0" applyAlignment="1" applyFont="1" applyNumberFormat="1">
      <alignment horizontal="right" vertical="bottom"/>
    </xf>
    <xf borderId="0" fillId="15" fontId="3" numFmtId="49" xfId="0" applyAlignment="1" applyFont="1" applyNumberFormat="1">
      <alignment readingOrder="0" vertical="bottom"/>
    </xf>
    <xf borderId="0" fillId="15" fontId="3" numFmtId="49" xfId="0" applyAlignment="1" applyFont="1" applyNumberFormat="1">
      <alignment vertical="bottom"/>
    </xf>
    <xf borderId="0" fillId="15" fontId="4" numFmtId="0" xfId="0" applyAlignment="1" applyFont="1">
      <alignment vertical="top"/>
    </xf>
    <xf borderId="0" fillId="15" fontId="3" numFmtId="164" xfId="0" applyAlignment="1" applyFont="1" applyNumberFormat="1">
      <alignment horizontal="right" vertical="top"/>
    </xf>
    <xf borderId="0" fillId="15" fontId="3" numFmtId="164" xfId="0" applyAlignment="1" applyFont="1" applyNumberFormat="1">
      <alignment horizontal="right" readingOrder="0" vertical="top"/>
    </xf>
    <xf borderId="0" fillId="15" fontId="3" numFmtId="0" xfId="0" applyAlignment="1" applyFont="1">
      <alignment vertical="top"/>
    </xf>
    <xf borderId="0" fillId="15" fontId="3" numFmtId="49" xfId="0" applyAlignment="1" applyFont="1" applyNumberFormat="1">
      <alignment horizontal="left" vertical="bottom"/>
    </xf>
    <xf borderId="0" fillId="15" fontId="3" numFmtId="0" xfId="0" applyAlignment="1" applyFont="1">
      <alignment readingOrder="0" vertical="top"/>
    </xf>
    <xf borderId="0" fillId="15" fontId="3" numFmtId="49" xfId="0" applyAlignment="1" applyFont="1" applyNumberFormat="1">
      <alignment horizontal="left" readingOrder="0" vertical="bottom"/>
    </xf>
    <xf borderId="0" fillId="15" fontId="3" numFmtId="0" xfId="0" applyAlignment="1" applyFont="1">
      <alignment vertical="bottom"/>
    </xf>
    <xf borderId="0" fillId="15" fontId="3" numFmtId="0" xfId="0" applyAlignment="1" applyFont="1">
      <alignment readingOrder="0" vertical="bottom"/>
    </xf>
    <xf borderId="0" fillId="15" fontId="3" numFmtId="164" xfId="0" applyAlignment="1" applyFont="1" applyNumberFormat="1">
      <alignment readingOrder="0" vertical="bottom"/>
    </xf>
    <xf borderId="0" fillId="15" fontId="4" numFmtId="0" xfId="0" applyAlignment="1" applyFont="1">
      <alignment readingOrder="0" vertical="bottom"/>
    </xf>
    <xf borderId="0" fillId="15" fontId="6" numFmtId="49" xfId="0" applyAlignment="1" applyFont="1" applyNumberFormat="1">
      <alignment horizontal="left" vertical="bottom"/>
    </xf>
    <xf borderId="0" fillId="15" fontId="6" numFmtId="164" xfId="0" applyAlignment="1" applyFont="1" applyNumberFormat="1">
      <alignment horizontal="right" vertical="bottom"/>
    </xf>
    <xf borderId="0" fillId="15" fontId="1" numFmtId="164" xfId="0" applyFont="1" applyNumberFormat="1"/>
    <xf borderId="0" fillId="9" fontId="7" numFmtId="0" xfId="0" applyAlignment="1" applyFont="1">
      <alignment horizontal="left" vertical="bottom"/>
    </xf>
    <xf borderId="0" fillId="9" fontId="7" numFmtId="0" xfId="0" applyAlignment="1" applyFont="1">
      <alignment horizontal="left" vertical="top"/>
    </xf>
    <xf borderId="0" fillId="9" fontId="6" numFmtId="0" xfId="0" applyAlignment="1" applyFont="1">
      <alignment horizontal="left" vertical="top"/>
    </xf>
    <xf borderId="0" fillId="16" fontId="5" numFmtId="0" xfId="0" applyAlignment="1" applyFill="1" applyFont="1">
      <alignment vertical="bottom"/>
    </xf>
    <xf borderId="0" fillId="16" fontId="6" numFmtId="0" xfId="0" applyAlignment="1" applyFont="1">
      <alignment readingOrder="0" vertical="bottom"/>
    </xf>
    <xf borderId="0" fillId="16" fontId="7" numFmtId="0" xfId="0" applyAlignment="1" applyFont="1">
      <alignment vertical="bottom"/>
    </xf>
    <xf borderId="0" fillId="16" fontId="7" numFmtId="49" xfId="0" applyAlignment="1" applyFont="1" applyNumberFormat="1">
      <alignment horizontal="left" readingOrder="0" vertical="bottom"/>
    </xf>
    <xf borderId="0" fillId="16" fontId="7" numFmtId="164" xfId="0" applyAlignment="1" applyFont="1" applyNumberFormat="1">
      <alignment vertical="bottom"/>
    </xf>
    <xf borderId="0" fillId="16" fontId="7" numFmtId="164" xfId="0" applyAlignment="1" applyFont="1" applyNumberFormat="1">
      <alignment horizontal="right" vertical="bottom"/>
    </xf>
    <xf borderId="0" fillId="16" fontId="6" numFmtId="0" xfId="0" applyAlignment="1" applyFont="1">
      <alignment vertical="bottom"/>
    </xf>
    <xf borderId="0" fillId="16" fontId="7" numFmtId="49" xfId="0" applyAlignment="1" applyFont="1" applyNumberFormat="1">
      <alignment horizontal="left" readingOrder="0"/>
    </xf>
    <xf borderId="0" fillId="16" fontId="7" numFmtId="164" xfId="0" applyFont="1" applyNumberFormat="1"/>
    <xf borderId="0" fillId="16" fontId="7" numFmtId="164" xfId="0" applyAlignment="1" applyFont="1" applyNumberFormat="1">
      <alignment horizontal="right" readingOrder="0" vertical="bottom"/>
    </xf>
    <xf borderId="0" fillId="16" fontId="7" numFmtId="49" xfId="0" applyAlignment="1" applyFont="1" applyNumberFormat="1">
      <alignment horizontal="left"/>
    </xf>
    <xf borderId="0" fillId="16" fontId="7" numFmtId="0" xfId="0" applyAlignment="1" applyFont="1">
      <alignment readingOrder="0"/>
    </xf>
    <xf borderId="0" fillId="16" fontId="7" numFmtId="0" xfId="0" applyFont="1"/>
    <xf borderId="0" fillId="16" fontId="6" numFmtId="49" xfId="0" applyAlignment="1" applyFont="1" applyNumberFormat="1">
      <alignment horizontal="left" vertical="bottom"/>
    </xf>
    <xf borderId="0" fillId="16" fontId="6" numFmtId="164" xfId="0" applyAlignment="1" applyFont="1" applyNumberFormat="1">
      <alignment horizontal="right" vertical="bottom"/>
    </xf>
    <xf borderId="0" fillId="12" fontId="5" numFmtId="0" xfId="0" applyAlignment="1" applyFont="1">
      <alignment readingOrder="0"/>
    </xf>
    <xf borderId="0" fillId="12" fontId="6" numFmtId="0" xfId="0" applyAlignment="1" applyFont="1">
      <alignment readingOrder="0" vertical="bottom"/>
    </xf>
    <xf borderId="0" fillId="12" fontId="2" numFmtId="0" xfId="0" applyFont="1"/>
    <xf borderId="0" fillId="12" fontId="7" numFmtId="0" xfId="0" applyAlignment="1" applyFont="1">
      <alignment horizontal="left" readingOrder="0" vertical="bottom"/>
    </xf>
    <xf borderId="0" fillId="12" fontId="7" numFmtId="164" xfId="0" applyFont="1" applyNumberFormat="1"/>
    <xf borderId="0" fillId="17" fontId="5" numFmtId="0" xfId="0" applyAlignment="1" applyFill="1" applyFont="1">
      <alignment readingOrder="0"/>
    </xf>
    <xf borderId="0" fillId="17" fontId="1" numFmtId="0" xfId="0" applyAlignment="1" applyFont="1">
      <alignment readingOrder="0"/>
    </xf>
    <xf borderId="0" fillId="17" fontId="7" numFmtId="0" xfId="0" applyAlignment="1" applyFont="1">
      <alignment readingOrder="0" vertical="bottom"/>
    </xf>
    <xf borderId="0" fillId="17" fontId="7" numFmtId="49" xfId="0" applyAlignment="1" applyFont="1" applyNumberFormat="1">
      <alignment horizontal="left" readingOrder="0" vertical="bottom"/>
    </xf>
    <xf borderId="0" fillId="17" fontId="7" numFmtId="164" xfId="0" applyAlignment="1" applyFont="1" applyNumberFormat="1">
      <alignment horizontal="right" readingOrder="0" vertical="bottom"/>
    </xf>
    <xf borderId="0" fillId="17" fontId="7" numFmtId="164" xfId="0" applyAlignment="1" applyFont="1" applyNumberFormat="1">
      <alignment horizontal="right" vertical="bottom"/>
    </xf>
    <xf borderId="0" fillId="17" fontId="2" numFmtId="164" xfId="0" applyFont="1" applyNumberFormat="1"/>
    <xf borderId="0" fillId="17" fontId="2" numFmtId="0" xfId="0" applyFont="1"/>
    <xf borderId="0" fillId="17" fontId="1" numFmtId="0" xfId="0" applyFont="1"/>
    <xf borderId="0" fillId="17" fontId="7" numFmtId="0" xfId="0" applyAlignment="1" applyFont="1">
      <alignment vertical="bottom"/>
    </xf>
    <xf borderId="0" fillId="17" fontId="7" numFmtId="49" xfId="0" applyAlignment="1" applyFont="1" applyNumberFormat="1">
      <alignment horizontal="left"/>
    </xf>
    <xf borderId="0" fillId="17" fontId="7" numFmtId="164" xfId="0" applyFont="1" applyNumberFormat="1"/>
    <xf borderId="0" fillId="17" fontId="7" numFmtId="164" xfId="0" applyAlignment="1" applyFont="1" applyNumberFormat="1">
      <alignment horizontal="right"/>
    </xf>
    <xf borderId="0" fillId="17" fontId="6" numFmtId="0" xfId="0" applyAlignment="1" applyFont="1">
      <alignment vertical="bottom"/>
    </xf>
    <xf borderId="0" fillId="17" fontId="6" numFmtId="49" xfId="0" applyAlignment="1" applyFont="1" applyNumberFormat="1">
      <alignment horizontal="left" vertical="bottom"/>
    </xf>
    <xf borderId="0" fillId="17" fontId="6" numFmtId="164" xfId="0" applyAlignment="1" applyFont="1" applyNumberFormat="1">
      <alignment horizontal="right" vertical="bottom"/>
    </xf>
    <xf borderId="0" fillId="17" fontId="1" numFmtId="164" xfId="0" applyFont="1" applyNumberFormat="1"/>
    <xf borderId="0" fillId="18" fontId="5" numFmtId="0" xfId="0" applyAlignment="1" applyFill="1" applyFont="1">
      <alignment vertical="bottom"/>
    </xf>
    <xf borderId="0" fillId="18" fontId="6" numFmtId="164" xfId="0" applyAlignment="1" applyFont="1" applyNumberFormat="1">
      <alignment readingOrder="0" vertical="bottom"/>
    </xf>
    <xf borderId="0" fillId="18" fontId="7" numFmtId="164" xfId="0" applyAlignment="1" applyFont="1" applyNumberFormat="1">
      <alignment vertical="bottom"/>
    </xf>
    <xf borderId="0" fillId="18" fontId="7" numFmtId="49" xfId="0" applyAlignment="1" applyFont="1" applyNumberFormat="1">
      <alignment horizontal="left" readingOrder="0" vertical="bottom"/>
    </xf>
    <xf borderId="0" fillId="18" fontId="7" numFmtId="164" xfId="0" applyAlignment="1" applyFont="1" applyNumberFormat="1">
      <alignment vertical="bottom"/>
    </xf>
    <xf borderId="0" fillId="18" fontId="7" numFmtId="164" xfId="0" applyAlignment="1" applyFont="1" applyNumberFormat="1">
      <alignment horizontal="right" vertical="bottom"/>
    </xf>
    <xf borderId="0" fillId="18" fontId="7" numFmtId="0" xfId="0" applyAlignment="1" applyFont="1">
      <alignment vertical="bottom"/>
    </xf>
    <xf borderId="0" fillId="18" fontId="6" numFmtId="0" xfId="0" applyAlignment="1" applyFont="1">
      <alignment vertical="bottom"/>
    </xf>
    <xf borderId="0" fillId="18" fontId="7" numFmtId="164" xfId="0" applyAlignment="1" applyFont="1" applyNumberFormat="1">
      <alignment horizontal="right" readingOrder="0" vertical="bottom"/>
    </xf>
    <xf borderId="0" fillId="18" fontId="7" numFmtId="0" xfId="0" applyAlignment="1" applyFont="1">
      <alignment readingOrder="0" vertical="bottom"/>
    </xf>
    <xf borderId="0" fillId="18" fontId="7" numFmtId="49" xfId="0" applyAlignment="1" applyFont="1" applyNumberFormat="1">
      <alignment horizontal="left" vertical="bottom"/>
    </xf>
    <xf borderId="0" fillId="18" fontId="6" numFmtId="49" xfId="0" applyAlignment="1" applyFont="1" applyNumberFormat="1">
      <alignment horizontal="left" vertical="bottom"/>
    </xf>
    <xf borderId="0" fillId="18" fontId="6" numFmtId="164" xfId="0" applyAlignment="1" applyFont="1" applyNumberFormat="1">
      <alignment horizontal="right" vertical="bottom"/>
    </xf>
    <xf borderId="0" fillId="10" fontId="11" numFmtId="0" xfId="0" applyAlignment="1" applyFont="1">
      <alignment vertical="bottom"/>
    </xf>
    <xf borderId="0" fillId="10" fontId="4" numFmtId="0" xfId="0" applyAlignment="1" applyFont="1">
      <alignment vertical="bottom"/>
    </xf>
    <xf borderId="0" fillId="10" fontId="3" numFmtId="0" xfId="0" applyAlignment="1" applyFont="1">
      <alignment horizontal="left" vertical="bottom"/>
    </xf>
    <xf borderId="0" fillId="10" fontId="3" numFmtId="164" xfId="0" applyAlignment="1" applyFont="1" applyNumberFormat="1">
      <alignment horizontal="right" readingOrder="0" vertical="bottom"/>
    </xf>
    <xf borderId="0" fillId="10" fontId="2" numFmtId="164" xfId="0" applyFont="1" applyNumberFormat="1"/>
    <xf borderId="0" fillId="10" fontId="3" numFmtId="0" xfId="0" applyAlignment="1" applyFont="1">
      <alignment horizontal="left" readingOrder="0" vertical="bottom"/>
    </xf>
    <xf borderId="0" fillId="10" fontId="3" numFmtId="164" xfId="0" applyAlignment="1" applyFont="1" applyNumberFormat="1">
      <alignment horizontal="right" vertical="bottom"/>
    </xf>
    <xf borderId="0" fillId="10" fontId="2" numFmtId="0" xfId="0" applyFont="1"/>
    <xf borderId="0" fillId="10" fontId="2" numFmtId="49" xfId="0" applyAlignment="1" applyFont="1" applyNumberFormat="1">
      <alignment horizontal="left"/>
    </xf>
    <xf borderId="0" fillId="10" fontId="2" numFmtId="164" xfId="0" applyAlignment="1" applyFont="1" applyNumberFormat="1">
      <alignment horizontal="right"/>
    </xf>
    <xf borderId="0" fillId="10" fontId="1" numFmtId="164" xfId="0" applyAlignment="1" applyFont="1" applyNumberFormat="1">
      <alignment readingOrder="0"/>
    </xf>
    <xf borderId="0" fillId="10" fontId="1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2" fillId="0" fontId="12" numFmtId="0" xfId="0" applyAlignment="1" applyBorder="1" applyFont="1">
      <alignment horizontal="center" readingOrder="0" vertical="center"/>
    </xf>
    <xf borderId="2" fillId="0" fontId="2" numFmtId="0" xfId="0" applyBorder="1" applyFont="1"/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left" readingOrder="0"/>
    </xf>
    <xf borderId="4" fillId="0" fontId="13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0" fontId="15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0" fillId="19" fontId="2" numFmtId="0" xfId="0" applyAlignment="1" applyFill="1" applyFont="1">
      <alignment horizontal="left" readingOrder="0"/>
    </xf>
    <xf borderId="0" fillId="19" fontId="2" numFmtId="0" xfId="0" applyAlignment="1" applyFont="1">
      <alignment horizontal="right" readingOrder="0"/>
    </xf>
    <xf borderId="5" fillId="19" fontId="2" numFmtId="0" xfId="0" applyBorder="1" applyFont="1"/>
    <xf borderId="0" fillId="19" fontId="2" numFmtId="0" xfId="0" applyAlignment="1" applyFont="1">
      <alignment horizontal="left" readingOrder="0" shrinkToFit="0" wrapText="1"/>
    </xf>
    <xf borderId="6" fillId="0" fontId="2" numFmtId="0" xfId="0" applyAlignment="1" applyBorder="1" applyFont="1">
      <alignment horizontal="right" readingOrder="0"/>
    </xf>
    <xf borderId="5" fillId="0" fontId="16" numFmtId="0" xfId="0" applyBorder="1" applyFont="1"/>
    <xf borderId="0" fillId="0" fontId="17" numFmtId="0" xfId="0" applyAlignment="1" applyFont="1">
      <alignment horizontal="right" readingOrder="0"/>
    </xf>
    <xf borderId="0" fillId="0" fontId="17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5" fillId="0" fontId="16" numFmtId="0" xfId="0" applyAlignment="1" applyBorder="1" applyFont="1">
      <alignment readingOrder="0"/>
    </xf>
    <xf borderId="6" fillId="0" fontId="2" numFmtId="0" xfId="0" applyAlignment="1" applyBorder="1" applyFont="1">
      <alignment horizontal="right"/>
    </xf>
    <xf borderId="5" fillId="0" fontId="2" numFmtId="0" xfId="0" applyBorder="1" applyFont="1"/>
    <xf borderId="0" fillId="0" fontId="17" numFmtId="0" xfId="0" applyFont="1"/>
    <xf borderId="0" fillId="19" fontId="2" numFmtId="0" xfId="0" applyAlignment="1" applyFont="1">
      <alignment readingOrder="0"/>
    </xf>
    <xf borderId="5" fillId="19" fontId="2" numFmtId="0" xfId="0" applyAlignment="1" applyBorder="1" applyFont="1">
      <alignment readingOrder="0"/>
    </xf>
    <xf borderId="0" fillId="19" fontId="2" numFmtId="0" xfId="0" applyAlignment="1" applyFont="1">
      <alignment readingOrder="0" shrinkToFit="0" wrapText="1"/>
    </xf>
    <xf borderId="0" fillId="0" fontId="16" numFmtId="0" xfId="0" applyAlignment="1" applyFont="1">
      <alignment readingOrder="0"/>
    </xf>
    <xf borderId="6" fillId="0" fontId="2" numFmtId="0" xfId="0" applyAlignment="1" applyBorder="1" applyFont="1">
      <alignment horizontal="right" readingOrder="0" shrinkToFit="0" wrapText="1"/>
    </xf>
    <xf borderId="0" fillId="0" fontId="18" numFmtId="0" xfId="0" applyFont="1"/>
    <xf borderId="0" fillId="0" fontId="7" numFmtId="0" xfId="0" applyAlignment="1" applyFont="1">
      <alignment readingOrder="0" shrinkToFit="0" wrapText="1"/>
    </xf>
    <xf borderId="0" fillId="19" fontId="2" numFmtId="0" xfId="0" applyAlignment="1" applyFont="1">
      <alignment shrinkToFit="0" wrapText="1"/>
    </xf>
    <xf borderId="0" fillId="0" fontId="2" numFmtId="0" xfId="0" applyAlignment="1" applyFont="1">
      <alignment horizontal="right"/>
    </xf>
    <xf borderId="0" fillId="0" fontId="2" numFmtId="0" xfId="0" applyAlignment="1" applyFont="1">
      <alignment readingOrder="0"/>
    </xf>
    <xf borderId="5" fillId="0" fontId="19" numFmtId="0" xfId="0" applyAlignment="1" applyBorder="1" applyFont="1">
      <alignment horizontal="right" vertical="bottom"/>
    </xf>
    <xf borderId="0" fillId="0" fontId="20" numFmtId="0" xfId="0" applyAlignment="1" applyFont="1">
      <alignment vertical="bottom"/>
    </xf>
    <xf borderId="5" fillId="0" fontId="19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1"/>
    </xf>
    <xf borderId="5" fillId="0" fontId="3" numFmtId="0" xfId="0" applyAlignment="1" applyBorder="1" applyFont="1">
      <alignment vertical="bottom"/>
    </xf>
    <xf borderId="0" fillId="0" fontId="20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0" fillId="0" fontId="20" numFmtId="0" xfId="0" applyAlignment="1" applyFont="1">
      <alignment horizontal="right" readingOrder="0" vertical="bottom"/>
    </xf>
    <xf borderId="0" fillId="0" fontId="20" numFmtId="0" xfId="0" applyAlignment="1" applyFont="1">
      <alignment horizontal="right" vertical="bottom"/>
    </xf>
    <xf borderId="5" fillId="0" fontId="19" numFmtId="0" xfId="0" applyAlignment="1" applyBorder="1" applyFont="1">
      <alignment horizontal="right" vertical="bottom"/>
    </xf>
    <xf borderId="0" fillId="0" fontId="20" numFmtId="0" xfId="0" applyAlignment="1" applyFont="1">
      <alignment vertical="bottom"/>
    </xf>
    <xf borderId="0" fillId="0" fontId="19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6" fillId="0" fontId="3" numFmtId="0" xfId="0" applyAlignment="1" applyBorder="1" applyFont="1">
      <alignment horizontal="right" vertical="bottom"/>
    </xf>
    <xf borderId="5" fillId="0" fontId="19" numFmtId="0" xfId="0" applyAlignment="1" applyBorder="1" applyFont="1">
      <alignment horizontal="right" readingOrder="0" vertical="bottom"/>
    </xf>
    <xf borderId="0" fillId="0" fontId="20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1" numFmtId="0" xfId="0" applyAlignment="1" applyBorder="1" applyFont="1">
      <alignment readingOrder="0"/>
    </xf>
    <xf borderId="5" fillId="0" fontId="19" numFmtId="0" xfId="0" applyAlignment="1" applyBorder="1" applyFont="1">
      <alignment horizontal="right" readingOrder="0" vertical="bottom"/>
    </xf>
    <xf borderId="0" fillId="0" fontId="19" numFmtId="0" xfId="0" applyAlignment="1" applyFont="1">
      <alignment horizontal="right" vertical="bottom"/>
    </xf>
    <xf borderId="0" fillId="0" fontId="19" numFmtId="0" xfId="0" applyAlignment="1" applyFont="1">
      <alignment horizontal="right" vertical="bottom"/>
    </xf>
    <xf borderId="6" fillId="0" fontId="3" numFmtId="0" xfId="0" applyAlignment="1" applyBorder="1" applyFont="1">
      <alignment horizontal="right" vertical="bottom"/>
    </xf>
    <xf borderId="5" fillId="0" fontId="19" numFmtId="0" xfId="0" applyAlignment="1" applyBorder="1" applyFont="1">
      <alignment horizontal="right" vertical="bottom"/>
    </xf>
    <xf borderId="0" fillId="0" fontId="20" numFmtId="0" xfId="0" applyAlignment="1" applyFont="1">
      <alignment horizontal="right" vertical="bottom"/>
    </xf>
    <xf borderId="5" fillId="0" fontId="22" numFmtId="0" xfId="0" applyAlignment="1" applyBorder="1" applyFont="1">
      <alignment horizontal="right" readingOrder="0"/>
    </xf>
    <xf borderId="0" fillId="0" fontId="16" numFmtId="0" xfId="0" applyFont="1"/>
    <xf borderId="0" fillId="2" fontId="22" numFmtId="0" xfId="0" applyAlignment="1" applyFont="1">
      <alignment horizontal="right" readingOrder="0" shrinkToFit="0" wrapText="1"/>
    </xf>
    <xf borderId="0" fillId="19" fontId="3" numFmtId="0" xfId="0" applyAlignment="1" applyFont="1">
      <alignment readingOrder="0" vertical="bottom"/>
    </xf>
    <xf borderId="6" fillId="0" fontId="3" numFmtId="0" xfId="0" applyAlignment="1" applyBorder="1" applyFont="1">
      <alignment horizontal="right" readingOrder="0" vertical="bottom"/>
    </xf>
    <xf borderId="5" fillId="0" fontId="19" numFmtId="0" xfId="0" applyAlignment="1" applyBorder="1" applyFont="1">
      <alignment readingOrder="0" vertical="bottom"/>
    </xf>
    <xf borderId="0" fillId="0" fontId="20" numFmtId="0" xfId="0" applyAlignment="1" applyFont="1">
      <alignment readingOrder="0" vertical="bottom"/>
    </xf>
    <xf borderId="5" fillId="0" fontId="19" numFmtId="0" xfId="0" applyAlignment="1" applyBorder="1" applyFont="1">
      <alignment vertical="bottom"/>
    </xf>
    <xf borderId="5" fillId="19" fontId="3" numFmtId="0" xfId="0" applyAlignment="1" applyBorder="1" applyFont="1">
      <alignment vertical="bottom"/>
    </xf>
    <xf borderId="0" fillId="19" fontId="3" numFmtId="0" xfId="0" applyAlignment="1" applyFont="1">
      <alignment shrinkToFit="0" vertical="bottom" wrapText="1"/>
    </xf>
    <xf borderId="6" fillId="0" fontId="19" numFmtId="0" xfId="0" applyAlignment="1" applyBorder="1" applyFont="1">
      <alignment horizontal="right" vertical="bottom"/>
    </xf>
    <xf borderId="6" fillId="0" fontId="3" numFmtId="0" xfId="0" applyAlignment="1" applyBorder="1" applyFont="1">
      <alignment vertical="bottom"/>
    </xf>
    <xf borderId="0" fillId="0" fontId="23" numFmtId="0" xfId="0" applyAlignment="1" applyFont="1">
      <alignment readingOrder="0" vertical="bottom"/>
    </xf>
    <xf borderId="0" fillId="19" fontId="3" numFmtId="0" xfId="0" applyAlignment="1" applyFont="1">
      <alignment readingOrder="0" vertical="bottom"/>
    </xf>
    <xf borderId="5" fillId="19" fontId="3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6" fillId="0" fontId="3" numFmtId="0" xfId="0" applyAlignment="1" applyBorder="1" applyFont="1">
      <alignment horizontal="right" vertical="bottom"/>
    </xf>
    <xf borderId="5" fillId="0" fontId="24" numFmtId="0" xfId="0" applyAlignment="1" applyBorder="1" applyFont="1">
      <alignment readingOrder="0" vertical="bottom"/>
    </xf>
    <xf borderId="0" fillId="0" fontId="23" numFmtId="0" xfId="0" applyAlignment="1" applyFont="1">
      <alignment horizontal="right" vertical="bottom"/>
    </xf>
    <xf borderId="6" fillId="0" fontId="23" numFmtId="0" xfId="0" applyAlignment="1" applyBorder="1" applyFont="1">
      <alignment horizontal="right" vertical="bottom"/>
    </xf>
    <xf borderId="0" fillId="0" fontId="2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19" fontId="15" numFmtId="0" xfId="0" applyAlignment="1" applyFont="1">
      <alignment readingOrder="0"/>
    </xf>
    <xf borderId="0" fillId="19" fontId="15" numFmtId="166" xfId="0" applyAlignment="1" applyFont="1" applyNumberFormat="1">
      <alignment horizontal="right" readingOrder="0"/>
    </xf>
    <xf borderId="5" fillId="19" fontId="25" numFmtId="166" xfId="0" applyAlignment="1" applyBorder="1" applyFont="1" applyNumberFormat="1">
      <alignment readingOrder="0"/>
    </xf>
    <xf borderId="0" fillId="19" fontId="26" numFmtId="166" xfId="0" applyAlignment="1" applyFont="1" applyNumberFormat="1">
      <alignment readingOrder="0"/>
    </xf>
    <xf borderId="6" fillId="19" fontId="26" numFmtId="166" xfId="0" applyAlignment="1" applyBorder="1" applyFont="1" applyNumberFormat="1">
      <alignment readingOrder="0"/>
    </xf>
    <xf borderId="0" fillId="19" fontId="2" numFmtId="0" xfId="0" applyFont="1"/>
    <xf borderId="0" fillId="0" fontId="27" numFmtId="0" xfId="0" applyFont="1"/>
    <xf borderId="0" fillId="0" fontId="27" numFmtId="0" xfId="0" applyAlignment="1" applyFont="1">
      <alignment readingOrder="0"/>
    </xf>
    <xf borderId="0" fillId="0" fontId="27" numFmtId="166" xfId="0" applyAlignment="1" applyFont="1" applyNumberFormat="1">
      <alignment horizontal="right"/>
    </xf>
    <xf borderId="0" fillId="0" fontId="28" numFmtId="164" xfId="0" applyFont="1" applyNumberFormat="1"/>
    <xf borderId="0" fillId="0" fontId="29" numFmtId="164" xfId="0" applyFont="1" applyNumberFormat="1"/>
    <xf borderId="0" fillId="0" fontId="27" numFmtId="0" xfId="0" applyAlignment="1" applyFont="1">
      <alignment readingOrder="0" vertical="top"/>
    </xf>
    <xf borderId="0" fillId="0" fontId="15" numFmtId="166" xfId="0" applyAlignment="1" applyFont="1" applyNumberFormat="1">
      <alignment horizontal="right" vertical="top"/>
    </xf>
    <xf borderId="0" fillId="0" fontId="9" numFmtId="164" xfId="0" applyAlignment="1" applyFont="1" applyNumberFormat="1">
      <alignment readingOrder="0" vertical="top"/>
    </xf>
    <xf borderId="0" fillId="0" fontId="27" numFmtId="0" xfId="0" applyAlignment="1" applyFont="1">
      <alignment vertical="top"/>
    </xf>
    <xf borderId="0" fillId="0" fontId="27" numFmtId="166" xfId="0" applyAlignment="1" applyFont="1" applyNumberFormat="1">
      <alignment horizontal="right" vertical="top"/>
    </xf>
    <xf borderId="0" fillId="0" fontId="1" numFmtId="0" xfId="0" applyAlignment="1" applyFont="1">
      <alignment horizontal="left" readingOrder="0" vertical="bottom"/>
    </xf>
    <xf borderId="0" fillId="0" fontId="30" numFmtId="0" xfId="0" applyAlignment="1" applyFont="1">
      <alignment horizontal="left" readingOrder="0" vertical="bottom"/>
    </xf>
    <xf borderId="0" fillId="0" fontId="30" numFmtId="49" xfId="0" applyAlignment="1" applyFont="1" applyNumberFormat="1">
      <alignment horizontal="left" vertical="bottom"/>
    </xf>
    <xf borderId="0" fillId="0" fontId="30" numFmtId="167" xfId="0" applyAlignment="1" applyFont="1" applyNumberFormat="1">
      <alignment vertical="bottom"/>
    </xf>
    <xf borderId="0" fillId="0" fontId="30" numFmtId="167" xfId="0" applyAlignment="1" applyFont="1" applyNumberFormat="1">
      <alignment horizontal="right" vertical="bottom"/>
    </xf>
    <xf borderId="0" fillId="0" fontId="1" numFmtId="167" xfId="0" applyAlignment="1" applyFont="1" applyNumberFormat="1">
      <alignment vertical="bottom"/>
    </xf>
    <xf borderId="0" fillId="0" fontId="3" numFmtId="49" xfId="0" applyAlignment="1" applyFont="1" applyNumberFormat="1">
      <alignment vertical="bottom"/>
    </xf>
    <xf borderId="0" fillId="0" fontId="3" numFmtId="167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0" fillId="0" fontId="2" numFmtId="0" xfId="0" applyAlignment="1" applyFont="1">
      <alignment horizontal="left" vertical="bottom"/>
    </xf>
    <xf borderId="0" fillId="0" fontId="30" numFmtId="0" xfId="0" applyAlignment="1" applyFont="1">
      <alignment horizontal="left" vertical="bottom"/>
    </xf>
    <xf borderId="0" fillId="0" fontId="30" numFmtId="167" xfId="0" applyAlignment="1" applyFont="1" applyNumberFormat="1">
      <alignment horizontal="left" vertical="bottom"/>
    </xf>
    <xf borderId="0" fillId="0" fontId="31" numFmtId="0" xfId="0" applyAlignment="1" applyFont="1">
      <alignment horizontal="left" vertical="bottom"/>
    </xf>
    <xf borderId="0" fillId="0" fontId="31" numFmtId="49" xfId="0" applyAlignment="1" applyFont="1" applyNumberFormat="1">
      <alignment horizontal="left" vertical="bottom"/>
    </xf>
    <xf borderId="0" fillId="0" fontId="31" numFmtId="167" xfId="0" applyAlignment="1" applyFont="1" applyNumberFormat="1">
      <alignment horizontal="right" vertical="bottom"/>
    </xf>
    <xf borderId="0" fillId="0" fontId="31" numFmtId="0" xfId="0" applyAlignment="1" applyFont="1">
      <alignment horizontal="left" vertical="bottom"/>
    </xf>
    <xf borderId="0" fillId="0" fontId="31" numFmtId="167" xfId="0" applyAlignment="1" applyFont="1" applyNumberFormat="1">
      <alignment horizontal="right" readingOrder="0" vertical="bottom"/>
    </xf>
    <xf borderId="0" fillId="0" fontId="31" numFmtId="0" xfId="0" applyAlignment="1" applyFont="1">
      <alignment horizontal="left" readingOrder="0" vertical="bottom"/>
    </xf>
    <xf borderId="0" fillId="0" fontId="31" numFmtId="49" xfId="0" applyAlignment="1" applyFont="1" applyNumberFormat="1">
      <alignment horizontal="left" readingOrder="0" vertical="bottom"/>
    </xf>
    <xf borderId="0" fillId="0" fontId="30" numFmtId="0" xfId="0" applyAlignment="1" applyFont="1">
      <alignment horizontal="left" vertical="top"/>
    </xf>
    <xf borderId="0" fillId="0" fontId="32" numFmtId="167" xfId="0" applyAlignment="1" applyFont="1" applyNumberFormat="1">
      <alignment horizontal="right" vertical="bottom"/>
    </xf>
    <xf borderId="0" fillId="0" fontId="33" numFmtId="167" xfId="0" applyAlignment="1" applyFont="1" applyNumberFormat="1">
      <alignment horizontal="right" vertical="top"/>
    </xf>
    <xf borderId="0" fillId="0" fontId="34" numFmtId="167" xfId="0" applyAlignment="1" applyFont="1" applyNumberFormat="1">
      <alignment horizontal="right" vertical="bottom"/>
    </xf>
    <xf borderId="0" fillId="0" fontId="30" numFmtId="0" xfId="0" applyAlignment="1" applyFont="1">
      <alignment vertical="bottom"/>
    </xf>
    <xf borderId="0" fillId="0" fontId="34" numFmtId="167" xfId="0" applyAlignment="1" applyFont="1" applyNumberFormat="1">
      <alignment horizontal="right" readingOrder="0" vertical="bottom"/>
    </xf>
    <xf borderId="0" fillId="0" fontId="30" numFmtId="167" xfId="0" applyAlignment="1" applyFont="1" applyNumberFormat="1">
      <alignment horizontal="right" vertical="top"/>
    </xf>
    <xf borderId="0" fillId="0" fontId="2" numFmtId="167" xfId="0" applyAlignment="1" applyFont="1" applyNumberFormat="1">
      <alignment horizontal="right" vertical="bottom"/>
    </xf>
    <xf borderId="0" fillId="0" fontId="30" numFmtId="0" xfId="0" applyAlignment="1" applyFont="1">
      <alignment horizontal="right" vertical="bottom"/>
    </xf>
    <xf borderId="0" fillId="0" fontId="35" numFmtId="167" xfId="0" applyAlignment="1" applyFont="1" applyNumberFormat="1">
      <alignment horizontal="right" vertical="bottom"/>
    </xf>
    <xf borderId="0" fillId="0" fontId="30" numFmtId="167" xfId="0" applyAlignment="1" applyFont="1" applyNumberFormat="1">
      <alignment horizontal="left" vertical="top"/>
    </xf>
    <xf borderId="0" fillId="0" fontId="33" numFmtId="167" xfId="0" applyAlignment="1" applyFont="1" applyNumberFormat="1">
      <alignment horizontal="right" vertical="bottom"/>
    </xf>
    <xf borderId="0" fillId="0" fontId="36" numFmtId="167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  <xf borderId="0" fillId="0" fontId="37" numFmtId="0" xfId="0" applyAlignment="1" applyFont="1">
      <alignment readingOrder="0" vertical="bottom"/>
    </xf>
    <xf borderId="0" fillId="0" fontId="37" numFmtId="0" xfId="0" applyAlignment="1" applyFont="1">
      <alignment readingOrder="0" vertical="bottom"/>
    </xf>
    <xf borderId="0" fillId="0" fontId="37" numFmtId="49" xfId="0" applyAlignment="1" applyFont="1" applyNumberFormat="1">
      <alignment horizontal="left" readingOrder="0" vertical="bottom"/>
    </xf>
    <xf borderId="0" fillId="0" fontId="38" numFmtId="164" xfId="0" applyAlignment="1" applyFont="1" applyNumberFormat="1">
      <alignment horizontal="left" readingOrder="0" vertical="bottom"/>
    </xf>
    <xf borderId="0" fillId="0" fontId="38" numFmtId="164" xfId="0" applyAlignment="1" applyFont="1" applyNumberFormat="1">
      <alignment readingOrder="0" vertical="bottom"/>
    </xf>
    <xf borderId="0" fillId="0" fontId="38" numFmtId="0" xfId="0" applyAlignment="1" applyFont="1">
      <alignment readingOrder="0" vertical="bottom"/>
    </xf>
    <xf borderId="0" fillId="0" fontId="37" numFmtId="49" xfId="0" applyAlignment="1" applyFont="1" applyNumberFormat="1">
      <alignment readingOrder="0" vertical="bottom"/>
    </xf>
    <xf borderId="0" fillId="0" fontId="39" numFmtId="0" xfId="0" applyAlignment="1" applyFont="1">
      <alignment vertical="bottom"/>
    </xf>
    <xf borderId="0" fillId="0" fontId="3" numFmtId="49" xfId="0" applyAlignment="1" applyFont="1" applyNumberFormat="1">
      <alignment horizontal="left" vertical="bottom"/>
    </xf>
    <xf borderId="0" fillId="12" fontId="39" numFmtId="0" xfId="0" applyAlignment="1" applyFont="1">
      <alignment vertical="bottom"/>
    </xf>
    <xf borderId="0" fillId="12" fontId="3" numFmtId="0" xfId="0" applyAlignment="1" applyFont="1">
      <alignment vertical="bottom"/>
    </xf>
    <xf borderId="0" fillId="12" fontId="3" numFmtId="49" xfId="0" applyAlignment="1" applyFont="1" applyNumberFormat="1">
      <alignment vertical="bottom"/>
    </xf>
    <xf borderId="0" fillId="12" fontId="3" numFmtId="0" xfId="0" applyAlignment="1" applyFont="1">
      <alignment vertical="bottom"/>
    </xf>
    <xf borderId="0" fillId="12" fontId="40" numFmtId="0" xfId="0" applyAlignment="1" applyFont="1">
      <alignment horizontal="center" vertical="bottom"/>
    </xf>
    <xf borderId="0" fillId="12" fontId="40" numFmtId="49" xfId="0" applyAlignment="1" applyFont="1" applyNumberFormat="1">
      <alignment horizontal="center" vertical="bottom"/>
    </xf>
    <xf borderId="0" fillId="12" fontId="3" numFmtId="0" xfId="0" applyAlignment="1" applyFont="1">
      <alignment vertical="bottom"/>
    </xf>
    <xf borderId="0" fillId="12" fontId="41" numFmtId="0" xfId="0" applyAlignment="1" applyFont="1">
      <alignment vertical="bottom"/>
    </xf>
    <xf borderId="0" fillId="12" fontId="3" numFmtId="49" xfId="0" applyAlignment="1" applyFont="1" applyNumberFormat="1">
      <alignment horizontal="left" vertical="bottom"/>
    </xf>
    <xf borderId="0" fillId="12" fontId="41" numFmtId="168" xfId="0" applyAlignment="1" applyFont="1" applyNumberFormat="1">
      <alignment horizontal="right" vertical="bottom"/>
    </xf>
    <xf borderId="0" fillId="12" fontId="3" numFmtId="168" xfId="0" applyAlignment="1" applyFont="1" applyNumberFormat="1">
      <alignment vertical="bottom"/>
    </xf>
    <xf borderId="0" fillId="12" fontId="40" numFmtId="0" xfId="0" applyAlignment="1" applyFont="1">
      <alignment vertical="bottom"/>
    </xf>
    <xf borderId="0" fillId="12" fontId="3" numFmtId="168" xfId="0" applyAlignment="1" applyFont="1" applyNumberFormat="1">
      <alignment horizontal="right" vertical="bottom"/>
    </xf>
    <xf borderId="0" fillId="12" fontId="3" numFmtId="164" xfId="0" applyAlignment="1" applyFont="1" applyNumberFormat="1">
      <alignment vertical="bottom"/>
    </xf>
    <xf borderId="0" fillId="0" fontId="1" numFmtId="164" xfId="0" applyFont="1" applyNumberFormat="1"/>
    <xf borderId="0" fillId="12" fontId="3" numFmtId="164" xfId="0" applyAlignment="1" applyFont="1" applyNumberFormat="1">
      <alignment horizontal="right" vertical="bottom"/>
    </xf>
    <xf borderId="0" fillId="12" fontId="41" numFmtId="164" xfId="0" applyAlignment="1" applyFont="1" applyNumberFormat="1">
      <alignment horizontal="right" vertical="bottom"/>
    </xf>
    <xf borderId="0" fillId="12" fontId="40" numFmtId="0" xfId="0" applyAlignment="1" applyFont="1">
      <alignment vertical="bottom"/>
    </xf>
    <xf borderId="0" fillId="12" fontId="4" numFmtId="0" xfId="0" applyAlignment="1" applyFont="1">
      <alignment readingOrder="0" vertical="bottom"/>
    </xf>
    <xf borderId="0" fillId="12" fontId="40" numFmtId="0" xfId="0" applyAlignment="1" applyFont="1">
      <alignment horizontal="center" vertical="bottom"/>
    </xf>
    <xf borderId="0" fillId="12" fontId="40" numFmtId="168" xfId="0" applyAlignment="1" applyFont="1" applyNumberFormat="1">
      <alignment horizontal="right" vertical="bottom"/>
    </xf>
    <xf borderId="0" fillId="12" fontId="40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9" fontId="39" numFmtId="0" xfId="0" applyAlignment="1" applyFont="1">
      <alignment readingOrder="0" vertical="bottom"/>
    </xf>
    <xf borderId="0" fillId="9" fontId="3" numFmtId="0" xfId="0" applyAlignment="1" applyFont="1">
      <alignment vertical="bottom"/>
    </xf>
    <xf borderId="0" fillId="9" fontId="3" numFmtId="49" xfId="0" applyAlignment="1" applyFont="1" applyNumberFormat="1">
      <alignment horizontal="left" vertical="bottom"/>
    </xf>
    <xf borderId="0" fillId="9" fontId="3" numFmtId="49" xfId="0" applyAlignment="1" applyFont="1" applyNumberFormat="1">
      <alignment vertical="bottom"/>
    </xf>
    <xf borderId="0" fillId="9" fontId="3" numFmtId="164" xfId="0" applyAlignment="1" applyFont="1" applyNumberFormat="1">
      <alignment vertical="bottom"/>
    </xf>
    <xf borderId="0" fillId="9" fontId="2" numFmtId="164" xfId="0" applyFont="1" applyNumberFormat="1"/>
    <xf borderId="0" fillId="9" fontId="4" numFmtId="0" xfId="0" applyAlignment="1" applyFont="1">
      <alignment readingOrder="0" vertical="bottom"/>
    </xf>
    <xf borderId="0" fillId="9" fontId="3" numFmtId="49" xfId="0" applyAlignment="1" applyFont="1" applyNumberFormat="1">
      <alignment horizontal="left" readingOrder="0" vertical="bottom"/>
    </xf>
    <xf borderId="0" fillId="9" fontId="41" numFmtId="164" xfId="0" applyAlignment="1" applyFont="1" applyNumberFormat="1">
      <alignment horizontal="right" readingOrder="0" vertical="bottom"/>
    </xf>
    <xf borderId="0" fillId="9" fontId="40" numFmtId="0" xfId="0" applyAlignment="1" applyFont="1">
      <alignment horizontal="center" vertical="bottom"/>
    </xf>
    <xf borderId="0" fillId="9" fontId="40" numFmtId="49" xfId="0" applyAlignment="1" applyFont="1" applyNumberFormat="1">
      <alignment horizontal="left" vertical="bottom"/>
    </xf>
    <xf borderId="0" fillId="9" fontId="40" numFmtId="164" xfId="0" applyAlignment="1" applyFont="1" applyNumberFormat="1">
      <alignment horizontal="right" vertical="bottom"/>
    </xf>
    <xf borderId="0" fillId="0" fontId="2" numFmtId="49" xfId="0" applyAlignment="1" applyFont="1" applyNumberFormat="1">
      <alignment horizontal="left" readingOrder="0"/>
    </xf>
    <xf borderId="0" fillId="18" fontId="42" numFmtId="0" xfId="0" applyAlignment="1" applyFont="1">
      <alignment readingOrder="0"/>
    </xf>
    <xf borderId="0" fillId="18" fontId="2" numFmtId="0" xfId="0" applyAlignment="1" applyFont="1">
      <alignment readingOrder="0"/>
    </xf>
    <xf borderId="0" fillId="18" fontId="2" numFmtId="49" xfId="0" applyAlignment="1" applyFont="1" applyNumberFormat="1">
      <alignment horizontal="left" readingOrder="0"/>
    </xf>
    <xf borderId="0" fillId="18" fontId="2" numFmtId="164" xfId="0" applyFont="1" applyNumberFormat="1"/>
    <xf borderId="0" fillId="18" fontId="2" numFmtId="164" xfId="0" applyAlignment="1" applyFont="1" applyNumberFormat="1">
      <alignment readingOrder="0"/>
    </xf>
    <xf borderId="0" fillId="18" fontId="2" numFmtId="164" xfId="0" applyFont="1" applyNumberFormat="1"/>
    <xf borderId="0" fillId="18" fontId="2" numFmtId="0" xfId="0" applyFont="1"/>
    <xf borderId="0" fillId="18" fontId="4" numFmtId="0" xfId="0" applyAlignment="1" applyFont="1">
      <alignment readingOrder="0" vertical="bottom"/>
    </xf>
    <xf borderId="0" fillId="18" fontId="3" numFmtId="0" xfId="0" applyAlignment="1" applyFont="1">
      <alignment readingOrder="0" vertical="bottom"/>
    </xf>
    <xf borderId="0" fillId="18" fontId="3" numFmtId="49" xfId="0" applyAlignment="1" applyFont="1" applyNumberFormat="1">
      <alignment horizontal="right" readingOrder="0" vertical="bottom"/>
    </xf>
    <xf borderId="0" fillId="18" fontId="43" numFmtId="164" xfId="0" applyAlignment="1" applyFont="1" applyNumberFormat="1">
      <alignment horizontal="right" readingOrder="0" vertical="bottom"/>
    </xf>
    <xf borderId="0" fillId="18" fontId="3" numFmtId="164" xfId="0" applyAlignment="1" applyFont="1" applyNumberFormat="1">
      <alignment horizontal="right" readingOrder="0" vertical="bottom"/>
    </xf>
    <xf borderId="0" fillId="0" fontId="44" numFmtId="167" xfId="0" applyAlignment="1" applyFont="1" applyNumberFormat="1">
      <alignment horizontal="right" vertical="bottom"/>
    </xf>
    <xf borderId="0" fillId="2" fontId="2" numFmtId="0" xfId="0" applyFont="1"/>
    <xf borderId="0" fillId="18" fontId="3" numFmtId="164" xfId="0" applyAlignment="1" applyFont="1" applyNumberFormat="1">
      <alignment vertical="bottom"/>
    </xf>
    <xf borderId="0" fillId="18" fontId="3" numFmtId="0" xfId="0" applyAlignment="1" applyFont="1">
      <alignment vertical="bottom"/>
    </xf>
    <xf borderId="0" fillId="18" fontId="3" numFmtId="49" xfId="0" applyAlignment="1" applyFont="1" applyNumberFormat="1">
      <alignment vertical="bottom"/>
    </xf>
    <xf borderId="0" fillId="18" fontId="4" numFmtId="0" xfId="0" applyAlignment="1" applyFont="1">
      <alignment readingOrder="0" vertical="bottom"/>
    </xf>
    <xf borderId="0" fillId="18" fontId="3" numFmtId="164" xfId="0" applyAlignment="1" applyFont="1" applyNumberFormat="1">
      <alignment horizontal="right" readingOrder="0" vertical="bottom"/>
    </xf>
    <xf borderId="0" fillId="18" fontId="3" numFmtId="0" xfId="0" applyAlignment="1" applyFont="1">
      <alignment vertical="bottom"/>
    </xf>
    <xf borderId="0" fillId="18" fontId="3" numFmtId="3" xfId="0" applyAlignment="1" applyFont="1" applyNumberFormat="1">
      <alignment readingOrder="0" vertical="bottom"/>
    </xf>
    <xf borderId="0" fillId="18" fontId="3" numFmtId="49" xfId="0" applyAlignment="1" applyFont="1" applyNumberFormat="1">
      <alignment readingOrder="0" vertical="bottom"/>
    </xf>
    <xf borderId="0" fillId="18" fontId="3" numFmtId="0" xfId="0" applyAlignment="1" applyFont="1">
      <alignment vertical="bottom"/>
    </xf>
    <xf borderId="0" fillId="18" fontId="3" numFmtId="49" xfId="0" applyAlignment="1" applyFont="1" applyNumberFormat="1">
      <alignment horizontal="left" readingOrder="0" vertical="bottom"/>
    </xf>
    <xf borderId="0" fillId="18" fontId="3" numFmtId="164" xfId="0" applyAlignment="1" applyFont="1" applyNumberFormat="1">
      <alignment horizontal="right" vertical="bottom"/>
    </xf>
    <xf borderId="0" fillId="18" fontId="3" numFmtId="0" xfId="0" applyFont="1"/>
    <xf borderId="0" fillId="18" fontId="3" numFmtId="0" xfId="0" applyAlignment="1" applyFont="1">
      <alignment readingOrder="0"/>
    </xf>
    <xf borderId="0" fillId="18" fontId="3" numFmtId="164" xfId="0" applyFont="1" applyNumberFormat="1"/>
    <xf borderId="0" fillId="0" fontId="3" numFmtId="49" xfId="0" applyAlignment="1" applyFont="1" applyNumberFormat="1">
      <alignment horizontal="left" readingOrder="0" vertical="bottom"/>
    </xf>
    <xf borderId="0" fillId="0" fontId="3" numFmtId="164" xfId="0" applyAlignment="1" applyFont="1" applyNumberFormat="1">
      <alignment horizontal="right" vertical="bottom"/>
    </xf>
    <xf borderId="0" fillId="12" fontId="4" numFmtId="0" xfId="0" applyAlignment="1" applyFont="1">
      <alignment vertical="bottom"/>
    </xf>
    <xf borderId="0" fillId="12" fontId="3" numFmtId="164" xfId="0" applyAlignment="1" applyFont="1" applyNumberFormat="1">
      <alignment vertical="bottom"/>
    </xf>
    <xf borderId="0" fillId="12" fontId="3" numFmtId="164" xfId="0" applyAlignment="1" applyFont="1" applyNumberFormat="1">
      <alignment horizontal="right" vertical="bottom"/>
    </xf>
    <xf borderId="0" fillId="12" fontId="3" numFmtId="49" xfId="0" applyAlignment="1" applyFont="1" applyNumberFormat="1">
      <alignment horizontal="right" vertical="bottom"/>
    </xf>
    <xf borderId="0" fillId="12" fontId="2" numFmtId="164" xfId="0" applyFont="1" applyNumberFormat="1"/>
    <xf borderId="0" fillId="12" fontId="3" numFmtId="164" xfId="0" applyAlignment="1" applyFont="1" applyNumberFormat="1">
      <alignment horizontal="right" vertical="bottom"/>
    </xf>
    <xf borderId="0" fillId="12" fontId="3" numFmtId="0" xfId="0" applyAlignment="1" applyFont="1">
      <alignment vertical="bottom"/>
    </xf>
    <xf borderId="0" fillId="12" fontId="3" numFmtId="49" xfId="0" applyAlignment="1" applyFont="1" applyNumberFormat="1">
      <alignment vertical="bottom"/>
    </xf>
    <xf borderId="0" fillId="10" fontId="39" numFmtId="0" xfId="0" applyAlignment="1" applyFont="1">
      <alignment vertical="bottom"/>
    </xf>
    <xf borderId="0" fillId="10" fontId="3" numFmtId="164" xfId="0" applyAlignment="1" applyFont="1" applyNumberFormat="1">
      <alignment vertical="bottom"/>
    </xf>
    <xf borderId="0" fillId="10" fontId="2" numFmtId="164" xfId="0" applyFont="1" applyNumberFormat="1"/>
    <xf borderId="0" fillId="10" fontId="3" numFmtId="49" xfId="0" applyAlignment="1" applyFont="1" applyNumberFormat="1">
      <alignment horizontal="left" vertical="bottom"/>
    </xf>
    <xf borderId="0" fillId="10" fontId="3" numFmtId="164" xfId="0" applyAlignment="1" applyFont="1" applyNumberFormat="1">
      <alignment horizontal="right" vertical="bottom"/>
    </xf>
    <xf borderId="0" fillId="10" fontId="3" numFmtId="49" xfId="0" applyAlignment="1" applyFont="1" applyNumberFormat="1">
      <alignment horizontal="left" readingOrder="0" vertical="bottom"/>
    </xf>
    <xf borderId="0" fillId="10" fontId="3" numFmtId="0" xfId="0" applyAlignment="1" applyFont="1">
      <alignment readingOrder="0" vertical="bottom"/>
    </xf>
    <xf borderId="0" fillId="10" fontId="3" numFmtId="49" xfId="0" applyAlignment="1" applyFont="1" applyNumberFormat="1">
      <alignment readingOrder="0" vertical="bottom"/>
    </xf>
    <xf borderId="0" fillId="10" fontId="3" numFmtId="164" xfId="0" applyAlignment="1" applyFont="1" applyNumberFormat="1">
      <alignment readingOrder="0" vertical="bottom"/>
    </xf>
    <xf borderId="0" fillId="10" fontId="4" numFmtId="0" xfId="0" applyAlignment="1" applyFont="1">
      <alignment readingOrder="0" vertical="bottom"/>
    </xf>
    <xf borderId="0" fillId="9" fontId="39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9" fontId="3" numFmtId="164" xfId="0" applyAlignment="1" applyFont="1" applyNumberFormat="1">
      <alignment horizontal="right" vertical="bottom"/>
    </xf>
    <xf borderId="0" fillId="20" fontId="42" numFmtId="0" xfId="0" applyAlignment="1" applyFill="1" applyFont="1">
      <alignment readingOrder="0"/>
    </xf>
    <xf borderId="0" fillId="20" fontId="45" numFmtId="0" xfId="0" applyAlignment="1" applyFont="1">
      <alignment readingOrder="0" vertical="bottom"/>
    </xf>
    <xf borderId="0" fillId="20" fontId="3" numFmtId="0" xfId="0" applyAlignment="1" applyFont="1">
      <alignment vertical="bottom"/>
    </xf>
    <xf borderId="0" fillId="20" fontId="3" numFmtId="49" xfId="0" applyAlignment="1" applyFont="1" applyNumberFormat="1">
      <alignment vertical="bottom"/>
    </xf>
    <xf borderId="0" fillId="20" fontId="2" numFmtId="0" xfId="0" applyFont="1"/>
    <xf borderId="0" fillId="20" fontId="46" numFmtId="0" xfId="0" applyAlignment="1" applyFont="1">
      <alignment readingOrder="0" vertical="bottom"/>
    </xf>
    <xf borderId="0" fillId="20" fontId="3" numFmtId="164" xfId="0" applyAlignment="1" applyFont="1" applyNumberFormat="1">
      <alignment readingOrder="0" vertical="bottom"/>
    </xf>
    <xf borderId="0" fillId="20" fontId="3" numFmtId="164" xfId="0" applyAlignment="1" applyFont="1" applyNumberFormat="1">
      <alignment horizontal="right" vertical="bottom"/>
    </xf>
    <xf borderId="0" fillId="20" fontId="3" numFmtId="49" xfId="0" applyAlignment="1" applyFont="1" applyNumberFormat="1">
      <alignment readingOrder="0" vertical="bottom"/>
    </xf>
    <xf borderId="0" fillId="20" fontId="3" numFmtId="164" xfId="0" applyAlignment="1" applyFont="1" applyNumberFormat="1">
      <alignment vertical="bottom"/>
    </xf>
    <xf borderId="0" fillId="20" fontId="3" numFmtId="164" xfId="0" applyAlignment="1" applyFont="1" applyNumberFormat="1">
      <alignment horizontal="right" readingOrder="0" vertical="bottom"/>
    </xf>
    <xf borderId="0" fillId="20" fontId="46" numFmtId="0" xfId="0" applyAlignment="1" applyFont="1">
      <alignment vertical="bottom"/>
    </xf>
    <xf borderId="0" fillId="20" fontId="3" numFmtId="0" xfId="0" applyAlignment="1" applyFont="1">
      <alignment readingOrder="0" vertical="bottom"/>
    </xf>
    <xf borderId="0" fillId="20" fontId="45" numFmtId="0" xfId="0" applyAlignment="1" applyFont="1">
      <alignment vertical="bottom"/>
    </xf>
    <xf borderId="0" fillId="20" fontId="4" numFmtId="0" xfId="0" applyAlignment="1" applyFont="1">
      <alignment readingOrder="0" vertical="bottom"/>
    </xf>
    <xf borderId="0" fillId="20" fontId="3" numFmtId="0" xfId="0" applyAlignment="1" applyFont="1">
      <alignment readingOrder="0" vertical="bottom"/>
    </xf>
    <xf borderId="0" fillId="20" fontId="3" numFmtId="0" xfId="0" applyAlignment="1" applyFont="1">
      <alignment readingOrder="0" vertical="bottom"/>
    </xf>
    <xf borderId="0" fillId="20" fontId="4" numFmtId="0" xfId="0" applyAlignment="1" applyFont="1">
      <alignment vertical="bottom"/>
    </xf>
    <xf borderId="0" fillId="20" fontId="45" numFmtId="0" xfId="0" applyAlignment="1" applyFont="1">
      <alignment readingOrder="0" vertical="bottom"/>
    </xf>
    <xf borderId="0" fillId="12" fontId="42" numFmtId="0" xfId="0" applyAlignment="1" applyFont="1">
      <alignment readingOrder="0"/>
    </xf>
    <xf borderId="0" fillId="12" fontId="1" numFmtId="0" xfId="0" applyAlignment="1" applyFont="1">
      <alignment readingOrder="0"/>
    </xf>
    <xf borderId="0" fillId="12" fontId="2" numFmtId="49" xfId="0" applyAlignment="1" applyFont="1" applyNumberFormat="1">
      <alignment horizontal="left"/>
    </xf>
    <xf borderId="0" fillId="12" fontId="2" numFmtId="49" xfId="0" applyAlignment="1" applyFont="1" applyNumberFormat="1">
      <alignment horizontal="left" readingOrder="0"/>
    </xf>
    <xf borderId="0" fillId="12" fontId="2" numFmtId="0" xfId="0" applyAlignment="1" applyFont="1">
      <alignment readingOrder="0"/>
    </xf>
    <xf borderId="0" fillId="12" fontId="2" numFmtId="164" xfId="0" applyAlignment="1" applyFont="1" applyNumberFormat="1">
      <alignment readingOrder="0"/>
    </xf>
    <xf borderId="0" fillId="12" fontId="1" numFmtId="49" xfId="0" applyAlignment="1" applyFont="1" applyNumberFormat="1">
      <alignment horizontal="left" readingOrder="0"/>
    </xf>
    <xf borderId="0" fillId="21" fontId="42" numFmtId="0" xfId="0" applyAlignment="1" applyFill="1" applyFont="1">
      <alignment readingOrder="0"/>
    </xf>
    <xf borderId="0" fillId="21" fontId="1" numFmtId="0" xfId="0" applyAlignment="1" applyFont="1">
      <alignment readingOrder="0"/>
    </xf>
    <xf borderId="0" fillId="21" fontId="2" numFmtId="49" xfId="0" applyAlignment="1" applyFont="1" applyNumberFormat="1">
      <alignment horizontal="left"/>
    </xf>
    <xf borderId="0" fillId="21" fontId="2" numFmtId="0" xfId="0" applyFont="1"/>
    <xf borderId="0" fillId="21" fontId="1" numFmtId="0" xfId="0" applyFont="1"/>
    <xf borderId="0" fillId="21" fontId="2" numFmtId="49" xfId="0" applyAlignment="1" applyFont="1" applyNumberFormat="1">
      <alignment horizontal="left" readingOrder="0"/>
    </xf>
    <xf borderId="0" fillId="21" fontId="2" numFmtId="164" xfId="0" applyAlignment="1" applyFont="1" applyNumberFormat="1">
      <alignment readingOrder="0"/>
    </xf>
    <xf borderId="0" fillId="21" fontId="2" numFmtId="164" xfId="0" applyFont="1" applyNumberFormat="1"/>
    <xf borderId="0" fillId="21" fontId="1" numFmtId="49" xfId="0" applyAlignment="1" applyFont="1" applyNumberFormat="1">
      <alignment horizontal="left" readingOrder="0"/>
    </xf>
    <xf borderId="0" fillId="9" fontId="39" numFmtId="0" xfId="0" applyAlignment="1" applyFont="1">
      <alignment vertical="bottom"/>
    </xf>
    <xf borderId="0" fillId="9" fontId="3" numFmtId="0" xfId="0" applyAlignment="1" applyFont="1">
      <alignment horizontal="right" vertical="bottom"/>
    </xf>
    <xf borderId="0" fillId="9" fontId="3" numFmtId="3" xfId="0" applyAlignment="1" applyFont="1" applyNumberFormat="1">
      <alignment vertical="bottom"/>
    </xf>
    <xf borderId="0" fillId="9" fontId="4" numFmtId="49" xfId="0" applyAlignment="1" applyFont="1" applyNumberFormat="1">
      <alignment vertical="bottom"/>
    </xf>
    <xf borderId="0" fillId="9" fontId="3" numFmtId="3" xfId="0" applyAlignment="1" applyFont="1" applyNumberFormat="1">
      <alignment horizontal="right" vertical="bottom"/>
    </xf>
    <xf borderId="0" fillId="9" fontId="3" numFmtId="0" xfId="0" applyAlignment="1" applyFont="1">
      <alignment horizontal="right" readingOrder="0" vertical="bottom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CC0000"/>
      </font>
      <fill>
        <patternFill patternType="none"/>
      </fill>
      <border/>
    </dxf>
    <dxf>
      <font>
        <color rgb="FF38761D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3.0"/>
    <col customWidth="1" min="11" max="11" width="29.25"/>
  </cols>
  <sheetData>
    <row r="1">
      <c r="A1" s="1"/>
      <c r="B1" s="1"/>
      <c r="C1" s="1"/>
      <c r="D1" s="2" t="s">
        <v>0</v>
      </c>
      <c r="E1" s="2" t="s">
        <v>1</v>
      </c>
      <c r="F1" s="3" t="s">
        <v>2</v>
      </c>
      <c r="G1" s="3" t="s">
        <v>3</v>
      </c>
      <c r="H1" s="2" t="s">
        <v>4</v>
      </c>
      <c r="I1" s="2" t="s">
        <v>5</v>
      </c>
      <c r="J1" s="2" t="s">
        <v>6</v>
      </c>
      <c r="K1" s="4"/>
    </row>
    <row r="2">
      <c r="A2" s="5" t="s">
        <v>7</v>
      </c>
      <c r="B2" s="5" t="s">
        <v>8</v>
      </c>
      <c r="C2" s="5" t="s">
        <v>9</v>
      </c>
      <c r="D2" s="6">
        <f>Detaljbudgetar!E71</f>
        <v>52000</v>
      </c>
      <c r="E2" s="6">
        <f>Detaljbudgetar!F71</f>
        <v>252820</v>
      </c>
      <c r="F2" s="6">
        <f>H2-G2</f>
        <v>-200820</v>
      </c>
      <c r="G2" s="7"/>
      <c r="H2" s="8">
        <f t="shared" ref="H2:H20" si="1">D2-E2</f>
        <v>-200820</v>
      </c>
      <c r="I2" s="7">
        <v>-161920.0</v>
      </c>
      <c r="J2" s="6">
        <f>H2-I2</f>
        <v>-38900</v>
      </c>
      <c r="K2" s="5"/>
    </row>
    <row r="3">
      <c r="A3" s="9"/>
      <c r="B3" s="9"/>
      <c r="C3" s="9" t="s">
        <v>10</v>
      </c>
      <c r="D3" s="10">
        <v>0.0</v>
      </c>
      <c r="E3" s="11">
        <f>D45</f>
        <v>61000</v>
      </c>
      <c r="F3" s="12"/>
      <c r="G3" s="12"/>
      <c r="H3" s="12">
        <f t="shared" si="1"/>
        <v>-61000</v>
      </c>
      <c r="I3" s="13">
        <v>-10000.0</v>
      </c>
      <c r="J3" s="12"/>
      <c r="K3" s="14"/>
    </row>
    <row r="4">
      <c r="A4" s="4"/>
      <c r="B4" s="4"/>
      <c r="C4" s="15" t="s">
        <v>11</v>
      </c>
      <c r="D4" s="16">
        <f>Detaljbudgetar!E335</f>
        <v>0</v>
      </c>
      <c r="E4" s="16">
        <f>Detaljbudgetar!F335</f>
        <v>5500</v>
      </c>
      <c r="F4" s="17">
        <f t="shared" ref="F4:F14" si="2">H4-G4</f>
        <v>-4500</v>
      </c>
      <c r="G4" s="18">
        <v>-1000.0</v>
      </c>
      <c r="H4" s="17">
        <f t="shared" si="1"/>
        <v>-5500</v>
      </c>
      <c r="I4" s="18"/>
      <c r="J4" s="17"/>
    </row>
    <row r="5">
      <c r="A5" s="9"/>
      <c r="B5" s="9"/>
      <c r="C5" s="9" t="s">
        <v>12</v>
      </c>
      <c r="D5" s="19">
        <f>Detaljbudgetar!E78</f>
        <v>0</v>
      </c>
      <c r="E5" s="19">
        <f>Detaljbudgetar!F78</f>
        <v>26400</v>
      </c>
      <c r="F5" s="20">
        <f t="shared" si="2"/>
        <v>-25400</v>
      </c>
      <c r="G5" s="21">
        <v>-1000.0</v>
      </c>
      <c r="H5" s="17">
        <f t="shared" si="1"/>
        <v>-26400</v>
      </c>
      <c r="I5" s="21">
        <v>-36000.0</v>
      </c>
      <c r="J5" s="19">
        <f t="shared" ref="J5:J20" si="3">H5-I5</f>
        <v>9600</v>
      </c>
      <c r="K5" s="9"/>
    </row>
    <row r="6">
      <c r="A6" s="4"/>
      <c r="C6" s="4" t="s">
        <v>13</v>
      </c>
      <c r="D6" s="22">
        <f>Detaljbudgetar!E96</f>
        <v>0</v>
      </c>
      <c r="E6" s="22">
        <f>Detaljbudgetar!F96</f>
        <v>9000</v>
      </c>
      <c r="F6" s="6">
        <f t="shared" si="2"/>
        <v>-8000</v>
      </c>
      <c r="G6" s="16">
        <v>-1000.0</v>
      </c>
      <c r="H6" s="17">
        <f t="shared" si="1"/>
        <v>-9000</v>
      </c>
      <c r="I6" s="23">
        <v>-8500.0</v>
      </c>
      <c r="J6" s="24">
        <f t="shared" si="3"/>
        <v>-500</v>
      </c>
    </row>
    <row r="7">
      <c r="A7" s="9"/>
      <c r="B7" s="9"/>
      <c r="C7" s="9" t="s">
        <v>14</v>
      </c>
      <c r="D7" s="11">
        <f>DKM!E133</f>
        <v>645650</v>
      </c>
      <c r="E7" s="11">
        <f>DKM!F133</f>
        <v>616900</v>
      </c>
      <c r="F7" s="20">
        <f t="shared" si="2"/>
        <v>64750</v>
      </c>
      <c r="G7" s="21">
        <v>-36000.0</v>
      </c>
      <c r="H7" s="17">
        <f t="shared" si="1"/>
        <v>28750</v>
      </c>
      <c r="I7" s="21">
        <v>16600.0</v>
      </c>
      <c r="J7" s="19">
        <f t="shared" si="3"/>
        <v>12150</v>
      </c>
      <c r="K7" s="9"/>
    </row>
    <row r="8">
      <c r="A8" s="4"/>
      <c r="C8" s="4" t="s">
        <v>15</v>
      </c>
      <c r="D8" s="24">
        <f>Detaljbudgetar!E122</f>
        <v>2000</v>
      </c>
      <c r="E8" s="24">
        <f>Detaljbudgetar!F122</f>
        <v>105500</v>
      </c>
      <c r="F8" s="6">
        <f t="shared" si="2"/>
        <v>-58000</v>
      </c>
      <c r="G8" s="23">
        <v>-45500.0</v>
      </c>
      <c r="H8" s="17">
        <f t="shared" si="1"/>
        <v>-103500</v>
      </c>
      <c r="I8" s="23">
        <v>-93500.0</v>
      </c>
      <c r="J8" s="24">
        <f t="shared" si="3"/>
        <v>-10000</v>
      </c>
    </row>
    <row r="9">
      <c r="A9" s="9"/>
      <c r="B9" s="9"/>
      <c r="C9" s="9" t="s">
        <v>16</v>
      </c>
      <c r="D9" s="21">
        <f>Detaljbudgetar!E131</f>
        <v>20000</v>
      </c>
      <c r="E9" s="21">
        <f>Detaljbudgetar!F131</f>
        <v>44000</v>
      </c>
      <c r="F9" s="20">
        <f t="shared" si="2"/>
        <v>-23000</v>
      </c>
      <c r="G9" s="25">
        <v>-1000.0</v>
      </c>
      <c r="H9" s="17">
        <f t="shared" si="1"/>
        <v>-24000</v>
      </c>
      <c r="I9" s="21">
        <v>-15450.0</v>
      </c>
      <c r="J9" s="19">
        <f t="shared" si="3"/>
        <v>-8550</v>
      </c>
      <c r="K9" s="9"/>
    </row>
    <row r="10">
      <c r="A10" s="4"/>
      <c r="C10" s="4" t="s">
        <v>17</v>
      </c>
      <c r="D10" s="23">
        <f>Detaljbudgetar!E154</f>
        <v>0</v>
      </c>
      <c r="E10" s="23">
        <f>Detaljbudgetar!F154</f>
        <v>44450</v>
      </c>
      <c r="F10" s="6">
        <f t="shared" si="2"/>
        <v>-38050</v>
      </c>
      <c r="G10" s="16">
        <v>-6400.0</v>
      </c>
      <c r="H10" s="17">
        <f t="shared" si="1"/>
        <v>-44450</v>
      </c>
      <c r="I10" s="23">
        <v>-37050.0</v>
      </c>
      <c r="J10" s="24">
        <f t="shared" si="3"/>
        <v>-7400</v>
      </c>
    </row>
    <row r="11">
      <c r="A11" s="26"/>
      <c r="B11" s="27"/>
      <c r="C11" s="26" t="s">
        <v>18</v>
      </c>
      <c r="D11" s="28">
        <f>Detaljbudgetar!E158</f>
        <v>0</v>
      </c>
      <c r="E11" s="28">
        <f>Detaljbudgetar!F158</f>
        <v>1000</v>
      </c>
      <c r="F11" s="20">
        <f t="shared" si="2"/>
        <v>0</v>
      </c>
      <c r="G11" s="28">
        <v>-1000.0</v>
      </c>
      <c r="H11" s="17">
        <f t="shared" si="1"/>
        <v>-1000</v>
      </c>
      <c r="I11" s="28">
        <v>-1000.0</v>
      </c>
      <c r="J11" s="20">
        <f t="shared" si="3"/>
        <v>0</v>
      </c>
      <c r="K11" s="27"/>
    </row>
    <row r="12">
      <c r="A12" s="5"/>
      <c r="B12" s="5"/>
      <c r="C12" s="5" t="s">
        <v>19</v>
      </c>
      <c r="D12" s="29">
        <f>Detaljbudgetar!E172</f>
        <v>6000</v>
      </c>
      <c r="E12" s="29">
        <f>Detaljbudgetar!F172</f>
        <v>9000</v>
      </c>
      <c r="F12" s="6">
        <f t="shared" si="2"/>
        <v>-2000</v>
      </c>
      <c r="G12" s="29">
        <v>-1000.0</v>
      </c>
      <c r="H12" s="17">
        <f t="shared" si="1"/>
        <v>-3000</v>
      </c>
      <c r="I12" s="7">
        <v>-4000.0</v>
      </c>
      <c r="J12" s="6">
        <f t="shared" si="3"/>
        <v>1000</v>
      </c>
      <c r="K12" s="5"/>
    </row>
    <row r="13">
      <c r="A13" s="26"/>
      <c r="B13" s="27"/>
      <c r="C13" s="26" t="s">
        <v>20</v>
      </c>
      <c r="D13" s="28">
        <f>Mottagningen!E718</f>
        <v>918697</v>
      </c>
      <c r="E13" s="28">
        <f>Mottagningen!F718</f>
        <v>1112713</v>
      </c>
      <c r="F13" s="6">
        <f t="shared" si="2"/>
        <v>-121943</v>
      </c>
      <c r="G13" s="28">
        <v>-72073.0</v>
      </c>
      <c r="H13" s="17">
        <f t="shared" si="1"/>
        <v>-194016</v>
      </c>
      <c r="I13" s="28">
        <v>-201929.0</v>
      </c>
      <c r="J13" s="20">
        <f t="shared" si="3"/>
        <v>7913</v>
      </c>
      <c r="K13" s="27"/>
    </row>
    <row r="14">
      <c r="A14" s="5"/>
      <c r="B14" s="5"/>
      <c r="C14" s="5" t="s">
        <v>21</v>
      </c>
      <c r="D14" s="29">
        <f>Detaljbudgetar!E256</f>
        <v>1679425</v>
      </c>
      <c r="E14" s="29">
        <f>Detaljbudgetar!F256</f>
        <v>609900</v>
      </c>
      <c r="F14" s="6">
        <f t="shared" si="2"/>
        <v>1090025</v>
      </c>
      <c r="G14" s="29">
        <v>-20500.0</v>
      </c>
      <c r="H14" s="17">
        <f t="shared" si="1"/>
        <v>1069525</v>
      </c>
      <c r="I14" s="7">
        <v>907750.0</v>
      </c>
      <c r="J14" s="6">
        <f t="shared" si="3"/>
        <v>161775</v>
      </c>
      <c r="K14" s="5"/>
    </row>
    <row r="15">
      <c r="A15" s="26"/>
      <c r="B15" s="27"/>
      <c r="C15" s="26" t="s">
        <v>22</v>
      </c>
      <c r="D15" s="20">
        <f>Projekten!C13</f>
        <v>1896200</v>
      </c>
      <c r="E15" s="20">
        <f>Projekten!D13</f>
        <v>2070007</v>
      </c>
      <c r="F15" s="6">
        <f>Projekten!F13</f>
        <v>-151327</v>
      </c>
      <c r="G15" s="6">
        <f>Projekten!E13</f>
        <v>-22480</v>
      </c>
      <c r="H15" s="17">
        <f t="shared" si="1"/>
        <v>-173807</v>
      </c>
      <c r="I15" s="28">
        <v>-29390.0</v>
      </c>
      <c r="J15" s="20">
        <f t="shared" si="3"/>
        <v>-144417</v>
      </c>
      <c r="K15" s="27"/>
    </row>
    <row r="16">
      <c r="A16" s="5"/>
      <c r="B16" s="5"/>
      <c r="C16" s="5" t="s">
        <v>23</v>
      </c>
      <c r="D16" s="29">
        <f>Detaljbudgetar!E264</f>
        <v>120000</v>
      </c>
      <c r="E16" s="29">
        <f>Detaljbudgetar!F264</f>
        <v>119000</v>
      </c>
      <c r="F16" s="6">
        <f t="shared" ref="F16:F20" si="4">H16-G16</f>
        <v>2000</v>
      </c>
      <c r="G16" s="29">
        <v>-1000.0</v>
      </c>
      <c r="H16" s="17">
        <f t="shared" si="1"/>
        <v>1000</v>
      </c>
      <c r="I16" s="7">
        <v>1000.0</v>
      </c>
      <c r="J16" s="6">
        <f t="shared" si="3"/>
        <v>0</v>
      </c>
      <c r="K16" s="5"/>
    </row>
    <row r="17">
      <c r="A17" s="26"/>
      <c r="B17" s="27"/>
      <c r="C17" s="26" t="s">
        <v>24</v>
      </c>
      <c r="D17" s="28">
        <f>Detaljbudgetar!E272</f>
        <v>0</v>
      </c>
      <c r="E17" s="28">
        <f>Detaljbudgetar!F272</f>
        <v>10000</v>
      </c>
      <c r="F17" s="20">
        <f t="shared" si="4"/>
        <v>-7500</v>
      </c>
      <c r="G17" s="25">
        <v>-2500.0</v>
      </c>
      <c r="H17" s="17">
        <f t="shared" si="1"/>
        <v>-10000</v>
      </c>
      <c r="I17" s="28">
        <v>-9000.0</v>
      </c>
      <c r="J17" s="20">
        <f t="shared" si="3"/>
        <v>-1000</v>
      </c>
      <c r="K17" s="27"/>
    </row>
    <row r="18">
      <c r="A18" s="5"/>
      <c r="B18" s="5"/>
      <c r="C18" s="5" t="s">
        <v>25</v>
      </c>
      <c r="D18" s="29">
        <f>Detaljbudgetar!E313</f>
        <v>15000</v>
      </c>
      <c r="E18" s="29">
        <f>Detaljbudgetar!F313</f>
        <v>85800</v>
      </c>
      <c r="F18" s="6">
        <f t="shared" si="4"/>
        <v>-58800</v>
      </c>
      <c r="G18" s="29">
        <v>-12000.0</v>
      </c>
      <c r="H18" s="17">
        <f t="shared" si="1"/>
        <v>-70800</v>
      </c>
      <c r="I18" s="7">
        <v>-111200.0</v>
      </c>
      <c r="J18" s="6">
        <f t="shared" si="3"/>
        <v>40400</v>
      </c>
      <c r="K18" s="5"/>
    </row>
    <row r="19">
      <c r="A19" s="26"/>
      <c r="B19" s="27"/>
      <c r="C19" s="26" t="s">
        <v>26</v>
      </c>
      <c r="D19" s="28">
        <f>Detaljbudgetar!E320</f>
        <v>0</v>
      </c>
      <c r="E19" s="28">
        <f>Detaljbudgetar!F320</f>
        <v>11000</v>
      </c>
      <c r="F19" s="20">
        <f t="shared" si="4"/>
        <v>-7000</v>
      </c>
      <c r="G19" s="25">
        <v>-4000.0</v>
      </c>
      <c r="H19" s="17">
        <f t="shared" si="1"/>
        <v>-11000</v>
      </c>
      <c r="I19" s="28">
        <v>-14000.0</v>
      </c>
      <c r="J19" s="20">
        <f t="shared" si="3"/>
        <v>3000</v>
      </c>
      <c r="K19" s="27"/>
    </row>
    <row r="20">
      <c r="A20" s="5"/>
      <c r="B20" s="5"/>
      <c r="C20" s="5" t="s">
        <v>27</v>
      </c>
      <c r="D20" s="7">
        <f>Detaljbudgetar!E328</f>
        <v>0</v>
      </c>
      <c r="E20" s="7">
        <f>Detaljbudgetar!F328</f>
        <v>10500</v>
      </c>
      <c r="F20" s="6">
        <f t="shared" si="4"/>
        <v>-6500</v>
      </c>
      <c r="G20" s="7">
        <v>-4000.0</v>
      </c>
      <c r="H20" s="17">
        <f t="shared" si="1"/>
        <v>-10500</v>
      </c>
      <c r="I20" s="7">
        <v>-10300.0</v>
      </c>
      <c r="J20" s="6">
        <f t="shared" si="3"/>
        <v>-200</v>
      </c>
      <c r="K20" s="5"/>
    </row>
    <row r="21">
      <c r="A21" s="4"/>
      <c r="C21" s="4"/>
      <c r="D21" s="17"/>
      <c r="E21" s="17"/>
      <c r="F21" s="17"/>
      <c r="G21" s="17"/>
      <c r="H21" s="17"/>
      <c r="I21" s="17"/>
      <c r="J21" s="17"/>
    </row>
    <row r="22">
      <c r="A22" s="4"/>
      <c r="C22" s="1" t="s">
        <v>28</v>
      </c>
      <c r="D22" s="30">
        <f t="shared" ref="D22:G22" si="5">SUM(D2:D20)</f>
        <v>5354972</v>
      </c>
      <c r="E22" s="30">
        <f t="shared" si="5"/>
        <v>5204490</v>
      </c>
      <c r="F22" s="30">
        <f t="shared" si="5"/>
        <v>443935</v>
      </c>
      <c r="G22" s="30">
        <f t="shared" si="5"/>
        <v>-232453</v>
      </c>
      <c r="H22" s="30">
        <f>SUM(D22-E22)</f>
        <v>150482</v>
      </c>
      <c r="I22" s="22">
        <f t="shared" ref="I22:J22" si="6">SUM(I2:I20)</f>
        <v>182111</v>
      </c>
      <c r="J22" s="22">
        <f t="shared" si="6"/>
        <v>24871</v>
      </c>
    </row>
    <row r="23">
      <c r="A23" s="4"/>
    </row>
    <row r="24">
      <c r="A24" s="15" t="s">
        <v>29</v>
      </c>
      <c r="C24" s="31"/>
    </row>
    <row r="25">
      <c r="A25" s="4"/>
      <c r="C25" s="31" t="s">
        <v>30</v>
      </c>
      <c r="H25" s="31">
        <v>-20000.0</v>
      </c>
    </row>
    <row r="26">
      <c r="A26" s="4"/>
    </row>
    <row r="27">
      <c r="A27" s="4"/>
      <c r="C27" s="32" t="s">
        <v>31</v>
      </c>
      <c r="H27" s="22">
        <f>H22+H25</f>
        <v>130482</v>
      </c>
    </row>
    <row r="28">
      <c r="A28" s="4"/>
    </row>
    <row r="29">
      <c r="A29" s="15" t="s">
        <v>32</v>
      </c>
    </row>
    <row r="30">
      <c r="A30" s="4"/>
      <c r="C30" s="31" t="s">
        <v>33</v>
      </c>
      <c r="H30" s="31">
        <v>-77500.0</v>
      </c>
    </row>
    <row r="31">
      <c r="A31" s="4"/>
      <c r="C31" s="31" t="s">
        <v>34</v>
      </c>
      <c r="H31" s="31">
        <v>-100000.0</v>
      </c>
    </row>
    <row r="32">
      <c r="A32" s="4"/>
      <c r="C32" s="31"/>
    </row>
    <row r="33">
      <c r="A33" s="4"/>
      <c r="C33" s="32" t="s">
        <v>35</v>
      </c>
      <c r="H33" s="16">
        <f>H27+SUM(H29:H32)</f>
        <v>-47018</v>
      </c>
    </row>
    <row r="34">
      <c r="A34" s="4"/>
    </row>
    <row r="35">
      <c r="A35" s="33" t="s">
        <v>36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>
      <c r="A36" s="4"/>
      <c r="B36" s="4" t="s">
        <v>10</v>
      </c>
      <c r="G36" s="15" t="s">
        <v>37</v>
      </c>
    </row>
    <row r="37">
      <c r="A37" s="4"/>
      <c r="B37" s="4"/>
      <c r="C37" s="1" t="s">
        <v>38</v>
      </c>
      <c r="D37" s="1" t="s">
        <v>39</v>
      </c>
      <c r="E37" s="1" t="s">
        <v>40</v>
      </c>
      <c r="F37" s="32" t="s">
        <v>41</v>
      </c>
      <c r="G37" s="4"/>
      <c r="H37" s="1" t="s">
        <v>38</v>
      </c>
      <c r="I37" s="1" t="s">
        <v>39</v>
      </c>
      <c r="J37" s="1" t="s">
        <v>40</v>
      </c>
      <c r="K37" s="32" t="s">
        <v>42</v>
      </c>
    </row>
    <row r="38">
      <c r="A38" s="4"/>
      <c r="C38" s="4"/>
      <c r="D38" s="17"/>
      <c r="E38" s="24"/>
      <c r="H38" s="15" t="s">
        <v>43</v>
      </c>
      <c r="I38" s="18">
        <v>7000.0</v>
      </c>
      <c r="J38" s="4"/>
    </row>
    <row r="39">
      <c r="A39" s="4"/>
      <c r="C39" s="35" t="s">
        <v>44</v>
      </c>
      <c r="D39" s="36">
        <v>1500.0</v>
      </c>
      <c r="E39" s="24"/>
      <c r="H39" s="15" t="s">
        <v>45</v>
      </c>
      <c r="I39" s="37">
        <v>6500.0</v>
      </c>
      <c r="J39" s="4"/>
      <c r="K39" s="31" t="s">
        <v>46</v>
      </c>
    </row>
    <row r="40">
      <c r="A40" s="4"/>
      <c r="C40" s="35" t="s">
        <v>47</v>
      </c>
      <c r="D40" s="36">
        <v>2000.0</v>
      </c>
      <c r="E40" s="24"/>
      <c r="H40" s="15" t="s">
        <v>48</v>
      </c>
      <c r="I40" s="37">
        <v>1000.0</v>
      </c>
      <c r="J40" s="4"/>
      <c r="K40" s="31" t="s">
        <v>49</v>
      </c>
    </row>
    <row r="41">
      <c r="A41" s="4"/>
      <c r="C41" s="38" t="s">
        <v>50</v>
      </c>
      <c r="D41" s="39">
        <v>15000.0</v>
      </c>
      <c r="E41" s="24"/>
      <c r="F41" s="31" t="s">
        <v>51</v>
      </c>
      <c r="H41" s="15" t="s">
        <v>52</v>
      </c>
      <c r="I41" s="18">
        <v>5500.0</v>
      </c>
      <c r="J41" s="4"/>
      <c r="K41" s="31" t="s">
        <v>53</v>
      </c>
    </row>
    <row r="42">
      <c r="A42" s="4"/>
      <c r="C42" s="38" t="s">
        <v>54</v>
      </c>
      <c r="D42" s="39">
        <v>35000.0</v>
      </c>
      <c r="E42" s="24"/>
      <c r="F42" s="31" t="s">
        <v>55</v>
      </c>
      <c r="H42" s="15" t="s">
        <v>56</v>
      </c>
      <c r="I42" s="37">
        <v>500.0</v>
      </c>
      <c r="J42" s="4"/>
      <c r="K42" s="31" t="s">
        <v>57</v>
      </c>
    </row>
    <row r="43">
      <c r="A43" s="4"/>
      <c r="C43" s="38" t="s">
        <v>58</v>
      </c>
      <c r="D43" s="40">
        <v>7500.0</v>
      </c>
      <c r="E43" s="24"/>
      <c r="F43" s="31" t="s">
        <v>55</v>
      </c>
      <c r="H43" s="15" t="s">
        <v>59</v>
      </c>
      <c r="I43" s="18">
        <v>3775.0</v>
      </c>
      <c r="J43" s="4"/>
      <c r="K43" s="31" t="s">
        <v>57</v>
      </c>
    </row>
    <row r="44">
      <c r="A44" s="4"/>
      <c r="C44" s="38"/>
      <c r="D44" s="40"/>
      <c r="E44" s="24"/>
      <c r="H44" s="4"/>
      <c r="I44" s="4"/>
      <c r="J44" s="4"/>
    </row>
    <row r="45">
      <c r="A45" s="4"/>
      <c r="C45" s="41" t="s">
        <v>60</v>
      </c>
      <c r="D45" s="42">
        <f>SUM(D38:D43)</f>
        <v>61000</v>
      </c>
      <c r="E45" s="24"/>
      <c r="H45" s="43" t="s">
        <v>60</v>
      </c>
      <c r="I45" s="2">
        <f>SUM(I38:I43)</f>
        <v>24275</v>
      </c>
      <c r="J45" s="4"/>
    </row>
    <row r="46">
      <c r="A46" s="4"/>
      <c r="C46" s="4"/>
      <c r="D46" s="17"/>
      <c r="E46" s="24"/>
      <c r="H46" s="4"/>
      <c r="I46" s="4"/>
      <c r="J46" s="4"/>
    </row>
    <row r="47">
      <c r="A47" s="4"/>
      <c r="C47" s="4"/>
      <c r="D47" s="17"/>
      <c r="E47" s="24"/>
      <c r="H47" s="4"/>
      <c r="I47" s="4"/>
      <c r="J47" s="4"/>
    </row>
    <row r="48">
      <c r="A48" s="4"/>
      <c r="C48" s="4"/>
      <c r="D48" s="17"/>
      <c r="E48" s="24"/>
      <c r="H48" s="4"/>
      <c r="I48" s="4"/>
      <c r="J48" s="4"/>
    </row>
    <row r="49">
      <c r="A49" s="4"/>
      <c r="C49" s="4"/>
      <c r="D49" s="17"/>
      <c r="E49" s="24"/>
      <c r="H49" s="4"/>
      <c r="I49" s="4"/>
      <c r="J49" s="4"/>
    </row>
    <row r="50">
      <c r="A50" s="4"/>
      <c r="B50" s="41"/>
      <c r="C50" s="35"/>
      <c r="D50" s="17"/>
      <c r="E50" s="24"/>
      <c r="H50" s="4"/>
      <c r="I50" s="4"/>
      <c r="J50" s="4"/>
    </row>
    <row r="51">
      <c r="A51" s="4"/>
      <c r="B51" s="35"/>
      <c r="C51" s="44"/>
      <c r="D51" s="17"/>
      <c r="E51" s="24"/>
      <c r="H51" s="4"/>
      <c r="I51" s="4"/>
      <c r="J51" s="4"/>
    </row>
    <row r="52">
      <c r="A52" s="4"/>
      <c r="B52" s="31"/>
      <c r="C52" s="15"/>
      <c r="D52" s="17"/>
      <c r="E52" s="24"/>
      <c r="H52" s="4"/>
      <c r="I52" s="4"/>
      <c r="J52" s="4"/>
    </row>
    <row r="53">
      <c r="A53" s="4"/>
      <c r="B53" s="31"/>
      <c r="C53" s="15"/>
      <c r="D53" s="17"/>
      <c r="E53" s="24"/>
      <c r="H53" s="4"/>
      <c r="I53" s="4"/>
      <c r="J53" s="4"/>
    </row>
    <row r="54">
      <c r="A54" s="4"/>
      <c r="C54" s="4"/>
      <c r="D54" s="17"/>
      <c r="E54" s="24"/>
      <c r="H54" s="4"/>
      <c r="I54" s="4"/>
      <c r="J54" s="4"/>
    </row>
    <row r="55">
      <c r="A55" s="4"/>
      <c r="B55" s="41"/>
      <c r="C55" s="35"/>
      <c r="D55" s="17"/>
      <c r="E55" s="24"/>
      <c r="H55" s="4"/>
      <c r="I55" s="4"/>
      <c r="J55" s="4"/>
    </row>
    <row r="56">
      <c r="A56" s="4"/>
      <c r="B56" s="35"/>
      <c r="C56" s="44"/>
      <c r="D56" s="17"/>
      <c r="E56" s="24"/>
      <c r="H56" s="4"/>
      <c r="I56" s="4"/>
      <c r="J56" s="4"/>
    </row>
    <row r="57">
      <c r="A57" s="4"/>
      <c r="C57" s="4"/>
      <c r="D57" s="17"/>
      <c r="E57" s="24"/>
      <c r="H57" s="4"/>
      <c r="I57" s="4"/>
      <c r="J57" s="4"/>
    </row>
    <row r="58">
      <c r="A58" s="4"/>
      <c r="C58" s="4"/>
      <c r="D58" s="17"/>
      <c r="E58" s="24"/>
      <c r="H58" s="4"/>
      <c r="I58" s="4"/>
      <c r="J58" s="4"/>
    </row>
    <row r="59">
      <c r="A59" s="4"/>
      <c r="C59" s="4"/>
      <c r="D59" s="17"/>
      <c r="E59" s="24"/>
      <c r="H59" s="4"/>
      <c r="I59" s="4"/>
      <c r="J59" s="4"/>
    </row>
  </sheetData>
  <conditionalFormatting sqref="H2:H20">
    <cfRule type="cellIs" dxfId="0" priority="1" operator="greaterThan">
      <formula>0</formula>
    </cfRule>
  </conditionalFormatting>
  <conditionalFormatting sqref="H2:H20">
    <cfRule type="cellIs" dxfId="1" priority="2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75"/>
    <col customWidth="1" min="2" max="2" width="27.13"/>
    <col customWidth="1" min="3" max="3" width="31.13"/>
    <col customWidth="1" min="4" max="4" width="18.5"/>
  </cols>
  <sheetData>
    <row r="1">
      <c r="A1" s="45" t="s">
        <v>61</v>
      </c>
      <c r="B1" s="46" t="s">
        <v>62</v>
      </c>
      <c r="C1" s="47"/>
      <c r="D1" s="48" t="s">
        <v>63</v>
      </c>
      <c r="E1" s="49" t="s">
        <v>64</v>
      </c>
      <c r="F1" s="49" t="s">
        <v>1</v>
      </c>
      <c r="G1" s="49" t="s">
        <v>4</v>
      </c>
    </row>
    <row r="2">
      <c r="A2" s="50" t="s">
        <v>9</v>
      </c>
      <c r="B2" s="51" t="s">
        <v>65</v>
      </c>
      <c r="C2" s="52" t="s">
        <v>66</v>
      </c>
      <c r="D2" s="53" t="s">
        <v>67</v>
      </c>
      <c r="E2" s="54"/>
      <c r="F2" s="55">
        <v>11700.0</v>
      </c>
      <c r="G2" s="54"/>
    </row>
    <row r="3">
      <c r="A3" s="56"/>
      <c r="B3" s="57"/>
      <c r="C3" s="52" t="s">
        <v>68</v>
      </c>
      <c r="D3" s="53" t="s">
        <v>69</v>
      </c>
      <c r="E3" s="58">
        <v>40000.0</v>
      </c>
      <c r="F3" s="55"/>
      <c r="G3" s="54"/>
    </row>
    <row r="4">
      <c r="A4" s="56"/>
      <c r="B4" s="57"/>
      <c r="C4" s="59" t="s">
        <v>70</v>
      </c>
      <c r="D4" s="53" t="s">
        <v>71</v>
      </c>
      <c r="E4" s="54"/>
      <c r="F4" s="58">
        <v>25000.0</v>
      </c>
      <c r="G4" s="54"/>
    </row>
    <row r="5">
      <c r="A5" s="56"/>
      <c r="B5" s="57"/>
      <c r="C5" s="52" t="s">
        <v>72</v>
      </c>
      <c r="D5" s="53" t="s">
        <v>73</v>
      </c>
      <c r="E5" s="54"/>
      <c r="F5" s="55">
        <v>13000.0</v>
      </c>
      <c r="G5" s="54"/>
    </row>
    <row r="6">
      <c r="A6" s="56"/>
      <c r="B6" s="57"/>
      <c r="C6" s="59" t="s">
        <v>74</v>
      </c>
      <c r="D6" s="53" t="s">
        <v>75</v>
      </c>
      <c r="E6" s="54"/>
      <c r="F6" s="58">
        <f>5000+7000</f>
        <v>12000</v>
      </c>
      <c r="G6" s="54"/>
    </row>
    <row r="7">
      <c r="A7" s="56"/>
      <c r="B7" s="57"/>
      <c r="C7" s="52" t="s">
        <v>76</v>
      </c>
      <c r="D7" s="53" t="s">
        <v>77</v>
      </c>
      <c r="E7" s="54"/>
      <c r="F7" s="55">
        <v>15000.0</v>
      </c>
      <c r="G7" s="54"/>
    </row>
    <row r="8">
      <c r="A8" s="56"/>
      <c r="B8" s="57"/>
      <c r="C8" s="52" t="s">
        <v>78</v>
      </c>
      <c r="D8" s="53" t="s">
        <v>79</v>
      </c>
      <c r="E8" s="54"/>
      <c r="F8" s="55">
        <v>2000.0</v>
      </c>
      <c r="G8" s="54"/>
    </row>
    <row r="9">
      <c r="A9" s="56"/>
      <c r="B9" s="57"/>
      <c r="C9" s="52" t="s">
        <v>80</v>
      </c>
      <c r="D9" s="53" t="s">
        <v>81</v>
      </c>
      <c r="E9" s="54"/>
      <c r="F9" s="58">
        <v>6240.0</v>
      </c>
      <c r="G9" s="54"/>
    </row>
    <row r="10">
      <c r="A10" s="56"/>
      <c r="B10" s="57"/>
      <c r="C10" s="59" t="s">
        <v>82</v>
      </c>
      <c r="D10" s="53" t="s">
        <v>83</v>
      </c>
      <c r="E10" s="54"/>
      <c r="F10" s="58">
        <v>5000.0</v>
      </c>
      <c r="G10" s="54"/>
    </row>
    <row r="11">
      <c r="A11" s="56"/>
      <c r="B11" s="57"/>
      <c r="C11" s="59" t="s">
        <v>84</v>
      </c>
      <c r="D11" s="53" t="s">
        <v>85</v>
      </c>
      <c r="E11" s="54"/>
      <c r="F11" s="58">
        <v>22000.0</v>
      </c>
      <c r="G11" s="54"/>
    </row>
    <row r="12">
      <c r="A12" s="56"/>
      <c r="B12" s="57"/>
      <c r="C12" s="59" t="s">
        <v>86</v>
      </c>
      <c r="D12" s="53" t="s">
        <v>87</v>
      </c>
      <c r="E12" s="54"/>
      <c r="F12" s="58">
        <v>10000.0</v>
      </c>
      <c r="G12" s="54"/>
    </row>
    <row r="13">
      <c r="A13" s="56"/>
      <c r="B13" s="57"/>
      <c r="C13" s="60" t="s">
        <v>88</v>
      </c>
      <c r="D13" s="61"/>
      <c r="E13" s="54"/>
      <c r="F13" s="58">
        <v>5000.0</v>
      </c>
      <c r="G13" s="54"/>
    </row>
    <row r="14">
      <c r="A14" s="56"/>
      <c r="B14" s="57"/>
      <c r="C14" s="62"/>
      <c r="D14" s="61"/>
      <c r="E14" s="54"/>
      <c r="F14" s="58"/>
      <c r="G14" s="54"/>
    </row>
    <row r="15">
      <c r="A15" s="56"/>
      <c r="B15" s="57"/>
      <c r="C15" s="57" t="s">
        <v>89</v>
      </c>
      <c r="D15" s="61"/>
      <c r="E15" s="55">
        <f t="shared" ref="E15:F15" si="1">SUM(E2:E13)</f>
        <v>40000</v>
      </c>
      <c r="F15" s="55">
        <f t="shared" si="1"/>
        <v>126940</v>
      </c>
      <c r="G15" s="55">
        <f>E15-F15</f>
        <v>-86940</v>
      </c>
    </row>
    <row r="16">
      <c r="A16" s="56"/>
      <c r="B16" s="57"/>
      <c r="C16" s="62"/>
      <c r="D16" s="61"/>
      <c r="E16" s="54"/>
      <c r="F16" s="55"/>
      <c r="G16" s="54"/>
    </row>
    <row r="17">
      <c r="A17" s="56"/>
      <c r="B17" s="63" t="s">
        <v>90</v>
      </c>
      <c r="C17" s="60" t="s">
        <v>91</v>
      </c>
      <c r="D17" s="53" t="s">
        <v>92</v>
      </c>
      <c r="E17" s="64">
        <v>0.0</v>
      </c>
      <c r="F17" s="58">
        <v>30000.0</v>
      </c>
      <c r="G17" s="54"/>
    </row>
    <row r="18">
      <c r="A18" s="56"/>
      <c r="B18" s="63"/>
      <c r="C18" s="60" t="s">
        <v>93</v>
      </c>
      <c r="D18" s="53" t="s">
        <v>75</v>
      </c>
      <c r="E18" s="64">
        <v>0.0</v>
      </c>
      <c r="F18" s="58">
        <v>1100.0</v>
      </c>
      <c r="G18" s="54"/>
    </row>
    <row r="19">
      <c r="A19" s="56"/>
      <c r="B19" s="63"/>
      <c r="C19" s="60"/>
      <c r="D19" s="53"/>
      <c r="E19" s="64"/>
      <c r="F19" s="58"/>
      <c r="G19" s="54"/>
    </row>
    <row r="20">
      <c r="A20" s="56"/>
      <c r="B20" s="63"/>
      <c r="C20" s="57" t="s">
        <v>89</v>
      </c>
      <c r="D20" s="61"/>
      <c r="E20" s="55">
        <f t="shared" ref="E20:F20" si="2">SUM(E17:E18)</f>
        <v>0</v>
      </c>
      <c r="F20" s="55">
        <f t="shared" si="2"/>
        <v>31100</v>
      </c>
      <c r="G20" s="55">
        <f>E20-F20</f>
        <v>-31100</v>
      </c>
    </row>
    <row r="21">
      <c r="A21" s="56"/>
      <c r="B21" s="57"/>
      <c r="C21" s="62"/>
      <c r="D21" s="61"/>
      <c r="E21" s="54"/>
      <c r="F21" s="55"/>
      <c r="G21" s="54"/>
    </row>
    <row r="22">
      <c r="A22" s="56"/>
      <c r="B22" s="63" t="s">
        <v>94</v>
      </c>
      <c r="C22" s="60" t="s">
        <v>91</v>
      </c>
      <c r="D22" s="53" t="s">
        <v>92</v>
      </c>
      <c r="E22" s="64">
        <v>0.0</v>
      </c>
      <c r="F22" s="58">
        <v>5000.0</v>
      </c>
      <c r="G22" s="54">
        <f>E22-F22</f>
        <v>-5000</v>
      </c>
    </row>
    <row r="23">
      <c r="A23" s="56"/>
      <c r="B23" s="57"/>
      <c r="C23" s="62"/>
      <c r="D23" s="61"/>
      <c r="E23" s="54"/>
      <c r="F23" s="55"/>
      <c r="G23" s="54"/>
    </row>
    <row r="24">
      <c r="A24" s="56"/>
      <c r="B24" s="57" t="s">
        <v>30</v>
      </c>
      <c r="C24" s="60" t="s">
        <v>95</v>
      </c>
      <c r="D24" s="53" t="s">
        <v>96</v>
      </c>
      <c r="E24" s="64"/>
      <c r="F24" s="58">
        <v>5300.0</v>
      </c>
      <c r="G24" s="64"/>
    </row>
    <row r="25">
      <c r="A25" s="56"/>
      <c r="B25" s="57"/>
      <c r="C25" s="60" t="s">
        <v>97</v>
      </c>
      <c r="D25" s="53" t="s">
        <v>98</v>
      </c>
      <c r="E25" s="64"/>
      <c r="F25" s="58">
        <v>4000.0</v>
      </c>
      <c r="G25" s="64"/>
    </row>
    <row r="26">
      <c r="A26" s="56"/>
      <c r="B26" s="57"/>
      <c r="C26" s="60" t="s">
        <v>99</v>
      </c>
      <c r="D26" s="53" t="s">
        <v>100</v>
      </c>
      <c r="E26" s="64"/>
      <c r="F26" s="58">
        <v>20700.0</v>
      </c>
      <c r="G26" s="64"/>
    </row>
    <row r="27">
      <c r="A27" s="56"/>
      <c r="B27" s="57"/>
      <c r="C27" s="60" t="s">
        <v>101</v>
      </c>
      <c r="D27" s="53"/>
      <c r="E27" s="64"/>
      <c r="F27" s="58">
        <v>500.0</v>
      </c>
      <c r="G27" s="64"/>
    </row>
    <row r="28">
      <c r="A28" s="56"/>
      <c r="B28" s="57"/>
      <c r="C28" s="60" t="s">
        <v>102</v>
      </c>
      <c r="D28" s="53" t="s">
        <v>103</v>
      </c>
      <c r="E28" s="64"/>
      <c r="F28" s="58">
        <f>2*4740</f>
        <v>9480</v>
      </c>
      <c r="G28" s="64"/>
    </row>
    <row r="29">
      <c r="A29" s="56"/>
      <c r="B29" s="57"/>
      <c r="C29" s="60"/>
      <c r="D29" s="53"/>
      <c r="E29" s="64"/>
      <c r="F29" s="58"/>
      <c r="G29" s="64"/>
    </row>
    <row r="30">
      <c r="A30" s="56"/>
      <c r="B30" s="57"/>
      <c r="C30" s="57" t="s">
        <v>89</v>
      </c>
      <c r="D30" s="61"/>
      <c r="E30" s="54">
        <f>SUM(E24:E26)</f>
        <v>0</v>
      </c>
      <c r="F30" s="55">
        <f>SUM(F24:F28)</f>
        <v>39980</v>
      </c>
      <c r="G30" s="55">
        <f>E30-F30</f>
        <v>-39980</v>
      </c>
    </row>
    <row r="31">
      <c r="A31" s="56"/>
      <c r="B31" s="57"/>
      <c r="C31" s="62"/>
      <c r="D31" s="61"/>
      <c r="E31" s="54"/>
      <c r="F31" s="55"/>
      <c r="G31" s="54"/>
    </row>
    <row r="32">
      <c r="A32" s="56"/>
      <c r="B32" s="57" t="s">
        <v>104</v>
      </c>
      <c r="C32" s="52" t="s">
        <v>105</v>
      </c>
      <c r="D32" s="53" t="s">
        <v>106</v>
      </c>
      <c r="E32" s="64"/>
      <c r="F32" s="55">
        <v>3000.0</v>
      </c>
      <c r="G32" s="54"/>
    </row>
    <row r="33">
      <c r="A33" s="56"/>
      <c r="B33" s="57"/>
      <c r="C33" s="60" t="s">
        <v>107</v>
      </c>
      <c r="D33" s="53" t="s">
        <v>108</v>
      </c>
      <c r="E33" s="64"/>
      <c r="F33" s="58">
        <v>750.0</v>
      </c>
      <c r="G33" s="54"/>
    </row>
    <row r="34">
      <c r="A34" s="56"/>
      <c r="B34" s="57"/>
      <c r="C34" s="60" t="s">
        <v>109</v>
      </c>
      <c r="D34" s="53" t="s">
        <v>110</v>
      </c>
      <c r="E34" s="54"/>
      <c r="F34" s="58">
        <v>750.0</v>
      </c>
      <c r="G34" s="54"/>
    </row>
    <row r="35">
      <c r="A35" s="56"/>
      <c r="B35" s="57"/>
      <c r="C35" s="62"/>
      <c r="D35" s="61"/>
      <c r="E35" s="54"/>
      <c r="F35" s="55"/>
      <c r="G35" s="54"/>
    </row>
    <row r="36">
      <c r="A36" s="56"/>
      <c r="B36" s="57"/>
      <c r="C36" s="57" t="s">
        <v>89</v>
      </c>
      <c r="D36" s="53"/>
      <c r="E36" s="55">
        <f t="shared" ref="E36:F36" si="3">SUM(E32:E34)</f>
        <v>0</v>
      </c>
      <c r="F36" s="55">
        <f t="shared" si="3"/>
        <v>4500</v>
      </c>
      <c r="G36" s="55">
        <f>E36-F36</f>
        <v>-4500</v>
      </c>
    </row>
    <row r="37">
      <c r="A37" s="56"/>
      <c r="B37" s="57"/>
      <c r="C37" s="57"/>
      <c r="D37" s="53"/>
      <c r="E37" s="64"/>
      <c r="F37" s="55"/>
      <c r="G37" s="55"/>
    </row>
    <row r="38">
      <c r="A38" s="56"/>
      <c r="B38" s="63" t="s">
        <v>111</v>
      </c>
      <c r="C38" s="65" t="s">
        <v>112</v>
      </c>
      <c r="D38" s="66" t="s">
        <v>113</v>
      </c>
      <c r="E38" s="67"/>
      <c r="F38" s="68">
        <v>300.0</v>
      </c>
      <c r="G38" s="55"/>
    </row>
    <row r="39">
      <c r="A39" s="56"/>
      <c r="B39" s="57"/>
      <c r="C39" s="65" t="s">
        <v>114</v>
      </c>
      <c r="D39" s="69" t="s">
        <v>115</v>
      </c>
      <c r="E39" s="67"/>
      <c r="F39" s="70">
        <v>5000.0</v>
      </c>
      <c r="G39" s="55"/>
    </row>
    <row r="40">
      <c r="A40" s="56"/>
      <c r="B40" s="57"/>
      <c r="C40" s="57"/>
      <c r="D40" s="53"/>
      <c r="E40" s="64"/>
      <c r="F40" s="55"/>
      <c r="G40" s="55"/>
    </row>
    <row r="41">
      <c r="A41" s="56"/>
      <c r="B41" s="57"/>
      <c r="C41" s="57" t="s">
        <v>89</v>
      </c>
      <c r="D41" s="53"/>
      <c r="E41" s="64">
        <v>0.0</v>
      </c>
      <c r="F41" s="55">
        <f>SUM(F38:F39)</f>
        <v>5300</v>
      </c>
      <c r="G41" s="55">
        <f>E41-F41</f>
        <v>-5300</v>
      </c>
    </row>
    <row r="42">
      <c r="A42" s="56"/>
      <c r="B42" s="57"/>
      <c r="C42" s="62"/>
      <c r="D42" s="61"/>
      <c r="E42" s="54"/>
      <c r="F42" s="55"/>
      <c r="G42" s="54"/>
    </row>
    <row r="43">
      <c r="A43" s="56"/>
      <c r="B43" s="57" t="s">
        <v>116</v>
      </c>
      <c r="C43" s="62" t="s">
        <v>117</v>
      </c>
      <c r="D43" s="53" t="s">
        <v>118</v>
      </c>
      <c r="E43" s="54"/>
      <c r="F43" s="55">
        <v>10000.0</v>
      </c>
      <c r="G43" s="54"/>
    </row>
    <row r="44">
      <c r="A44" s="56"/>
      <c r="B44" s="57"/>
      <c r="C44" s="62"/>
      <c r="D44" s="61"/>
      <c r="E44" s="54"/>
      <c r="F44" s="55"/>
      <c r="G44" s="54"/>
    </row>
    <row r="45">
      <c r="A45" s="56"/>
      <c r="B45" s="57"/>
      <c r="C45" s="57" t="s">
        <v>89</v>
      </c>
      <c r="D45" s="53"/>
      <c r="E45" s="64">
        <v>0.0</v>
      </c>
      <c r="F45" s="55">
        <f>SUM(F43)</f>
        <v>10000</v>
      </c>
      <c r="G45" s="55">
        <f>E45-F45</f>
        <v>-10000</v>
      </c>
    </row>
    <row r="46">
      <c r="A46" s="56"/>
      <c r="B46" s="57"/>
      <c r="C46" s="62"/>
      <c r="D46" s="61"/>
      <c r="E46" s="54"/>
      <c r="F46" s="55"/>
      <c r="G46" s="54"/>
    </row>
    <row r="47">
      <c r="A47" s="56"/>
      <c r="B47" s="57" t="s">
        <v>119</v>
      </c>
      <c r="C47" s="59" t="s">
        <v>120</v>
      </c>
      <c r="D47" s="53" t="s">
        <v>121</v>
      </c>
      <c r="E47" s="55">
        <f>50*40</f>
        <v>2000</v>
      </c>
      <c r="F47" s="55"/>
      <c r="G47" s="54"/>
    </row>
    <row r="48">
      <c r="A48" s="56"/>
      <c r="B48" s="57"/>
      <c r="C48" s="52" t="s">
        <v>122</v>
      </c>
      <c r="D48" s="53" t="s">
        <v>123</v>
      </c>
      <c r="E48" s="55">
        <v>4000.0</v>
      </c>
      <c r="F48" s="55"/>
      <c r="G48" s="54"/>
    </row>
    <row r="49">
      <c r="A49" s="56"/>
      <c r="B49" s="57"/>
      <c r="C49" s="52" t="s">
        <v>124</v>
      </c>
      <c r="D49" s="53" t="s">
        <v>125</v>
      </c>
      <c r="E49" s="54"/>
      <c r="F49" s="55">
        <v>3000.0</v>
      </c>
      <c r="G49" s="54"/>
    </row>
    <row r="50">
      <c r="A50" s="56"/>
      <c r="B50" s="57"/>
      <c r="C50" s="52" t="s">
        <v>126</v>
      </c>
      <c r="D50" s="53" t="s">
        <v>127</v>
      </c>
      <c r="E50" s="54"/>
      <c r="F50" s="55">
        <v>4000.0</v>
      </c>
      <c r="G50" s="54"/>
    </row>
    <row r="51">
      <c r="A51" s="56"/>
      <c r="B51" s="57"/>
      <c r="C51" s="52" t="s">
        <v>128</v>
      </c>
      <c r="D51" s="53" t="s">
        <v>129</v>
      </c>
      <c r="E51" s="54"/>
      <c r="F51" s="55">
        <v>1500.0</v>
      </c>
      <c r="G51" s="54"/>
    </row>
    <row r="52">
      <c r="A52" s="56"/>
      <c r="B52" s="57"/>
      <c r="C52" s="62"/>
      <c r="D52" s="61"/>
      <c r="E52" s="54"/>
      <c r="F52" s="55"/>
      <c r="G52" s="54"/>
    </row>
    <row r="53">
      <c r="A53" s="56"/>
      <c r="B53" s="57"/>
      <c r="C53" s="57" t="s">
        <v>89</v>
      </c>
      <c r="D53" s="61"/>
      <c r="E53" s="55">
        <f t="shared" ref="E53:F53" si="4">SUM(E47:E51)</f>
        <v>6000</v>
      </c>
      <c r="F53" s="55">
        <f t="shared" si="4"/>
        <v>8500</v>
      </c>
      <c r="G53" s="55">
        <f>E53-F53</f>
        <v>-2500</v>
      </c>
    </row>
    <row r="54">
      <c r="A54" s="56"/>
      <c r="B54" s="57"/>
      <c r="C54" s="62"/>
      <c r="D54" s="61"/>
      <c r="E54" s="54"/>
      <c r="F54" s="55"/>
      <c r="G54" s="54"/>
    </row>
    <row r="55">
      <c r="A55" s="56"/>
      <c r="B55" s="57" t="s">
        <v>130</v>
      </c>
      <c r="C55" s="59" t="s">
        <v>120</v>
      </c>
      <c r="D55" s="53" t="s">
        <v>121</v>
      </c>
      <c r="E55" s="55">
        <f>50*40</f>
        <v>2000</v>
      </c>
      <c r="F55" s="55"/>
      <c r="G55" s="54"/>
    </row>
    <row r="56">
      <c r="A56" s="56"/>
      <c r="B56" s="57"/>
      <c r="C56" s="52" t="s">
        <v>122</v>
      </c>
      <c r="D56" s="53" t="s">
        <v>123</v>
      </c>
      <c r="E56" s="55">
        <v>4000.0</v>
      </c>
      <c r="F56" s="55"/>
      <c r="G56" s="54"/>
    </row>
    <row r="57">
      <c r="A57" s="56"/>
      <c r="B57" s="57"/>
      <c r="C57" s="52" t="s">
        <v>124</v>
      </c>
      <c r="D57" s="53" t="s">
        <v>125</v>
      </c>
      <c r="E57" s="54"/>
      <c r="F57" s="55">
        <v>3000.0</v>
      </c>
      <c r="G57" s="54"/>
    </row>
    <row r="58">
      <c r="A58" s="56"/>
      <c r="B58" s="57"/>
      <c r="C58" s="52" t="s">
        <v>126</v>
      </c>
      <c r="D58" s="53" t="s">
        <v>127</v>
      </c>
      <c r="E58" s="54"/>
      <c r="F58" s="55">
        <v>4000.0</v>
      </c>
      <c r="G58" s="54"/>
    </row>
    <row r="59">
      <c r="A59" s="56"/>
      <c r="B59" s="57"/>
      <c r="C59" s="52" t="s">
        <v>128</v>
      </c>
      <c r="D59" s="53" t="s">
        <v>129</v>
      </c>
      <c r="E59" s="54"/>
      <c r="F59" s="55">
        <v>1500.0</v>
      </c>
      <c r="G59" s="54"/>
    </row>
    <row r="60">
      <c r="A60" s="56"/>
      <c r="B60" s="57"/>
      <c r="C60" s="62"/>
      <c r="D60" s="61"/>
      <c r="E60" s="54"/>
      <c r="F60" s="55"/>
      <c r="G60" s="54"/>
    </row>
    <row r="61">
      <c r="A61" s="56"/>
      <c r="B61" s="57"/>
      <c r="C61" s="57" t="s">
        <v>89</v>
      </c>
      <c r="D61" s="61"/>
      <c r="E61" s="55">
        <f t="shared" ref="E61:F61" si="5">SUM(E55:E59)</f>
        <v>6000</v>
      </c>
      <c r="F61" s="55">
        <f t="shared" si="5"/>
        <v>8500</v>
      </c>
      <c r="G61" s="55">
        <f>E61-F61</f>
        <v>-2500</v>
      </c>
    </row>
    <row r="62">
      <c r="A62" s="56"/>
      <c r="B62" s="63"/>
      <c r="C62" s="62"/>
      <c r="D62" s="61"/>
      <c r="E62" s="54"/>
      <c r="F62" s="55"/>
      <c r="G62" s="54"/>
    </row>
    <row r="63">
      <c r="A63" s="56"/>
      <c r="B63" s="63" t="s">
        <v>131</v>
      </c>
      <c r="C63" s="60" t="s">
        <v>132</v>
      </c>
      <c r="D63" s="53" t="s">
        <v>133</v>
      </c>
      <c r="E63" s="54"/>
      <c r="F63" s="58">
        <v>12000.0</v>
      </c>
      <c r="G63" s="54"/>
    </row>
    <row r="64">
      <c r="A64" s="56"/>
      <c r="B64" s="63"/>
      <c r="C64" s="62"/>
      <c r="D64" s="61"/>
      <c r="E64" s="54"/>
      <c r="F64" s="55"/>
      <c r="G64" s="54"/>
    </row>
    <row r="65">
      <c r="A65" s="56"/>
      <c r="B65" s="63"/>
      <c r="C65" s="57" t="s">
        <v>89</v>
      </c>
      <c r="D65" s="61"/>
      <c r="E65" s="54">
        <f t="shared" ref="E65:F65" si="6">SUM(E63)</f>
        <v>0</v>
      </c>
      <c r="F65" s="54">
        <f t="shared" si="6"/>
        <v>12000</v>
      </c>
      <c r="G65" s="54">
        <f>E65-F65</f>
        <v>-12000</v>
      </c>
    </row>
    <row r="66">
      <c r="A66" s="56"/>
      <c r="B66" s="63"/>
      <c r="C66" s="57"/>
      <c r="D66" s="61"/>
      <c r="E66" s="54"/>
      <c r="F66" s="54"/>
      <c r="G66" s="54"/>
    </row>
    <row r="67">
      <c r="A67" s="56"/>
      <c r="B67" s="63" t="s">
        <v>134</v>
      </c>
      <c r="C67" s="63" t="s">
        <v>112</v>
      </c>
      <c r="D67" s="61"/>
      <c r="E67" s="64"/>
      <c r="F67" s="64">
        <v>1000.0</v>
      </c>
      <c r="G67" s="54"/>
    </row>
    <row r="68">
      <c r="A68" s="56"/>
      <c r="B68" s="63"/>
      <c r="C68" s="57"/>
      <c r="D68" s="61"/>
      <c r="E68" s="54"/>
      <c r="F68" s="54"/>
      <c r="G68" s="54"/>
    </row>
    <row r="69">
      <c r="A69" s="56"/>
      <c r="B69" s="63"/>
      <c r="C69" s="63" t="s">
        <v>89</v>
      </c>
      <c r="D69" s="61"/>
      <c r="E69" s="64">
        <f t="shared" ref="E69:F69" si="7">SUM(E67)</f>
        <v>0</v>
      </c>
      <c r="F69" s="64">
        <f t="shared" si="7"/>
        <v>1000</v>
      </c>
      <c r="G69" s="54">
        <f>E69-F69</f>
        <v>-1000</v>
      </c>
    </row>
    <row r="70">
      <c r="A70" s="56"/>
      <c r="B70" s="63"/>
      <c r="C70" s="62"/>
      <c r="D70" s="61"/>
      <c r="E70" s="54"/>
      <c r="F70" s="55"/>
      <c r="G70" s="54"/>
    </row>
    <row r="71">
      <c r="A71" s="56"/>
      <c r="B71" s="57"/>
      <c r="C71" s="71" t="s">
        <v>135</v>
      </c>
      <c r="D71" s="72"/>
      <c r="E71" s="73">
        <f t="shared" ref="E71:F71" si="8">E15+E30+E36+E45+E53+E61+E20+E22+E41+E65+E69</f>
        <v>52000</v>
      </c>
      <c r="F71" s="73">
        <f t="shared" si="8"/>
        <v>252820</v>
      </c>
      <c r="G71" s="73">
        <f>E71-F71</f>
        <v>-200820</v>
      </c>
    </row>
    <row r="72">
      <c r="B72" s="74"/>
      <c r="D72" s="75"/>
      <c r="E72" s="76"/>
      <c r="F72" s="77"/>
      <c r="G72" s="76"/>
    </row>
    <row r="73">
      <c r="B73" s="74"/>
      <c r="C73" s="78"/>
      <c r="D73" s="79"/>
      <c r="E73" s="80"/>
      <c r="F73" s="81"/>
      <c r="G73" s="76"/>
    </row>
    <row r="74">
      <c r="A74" s="82" t="s">
        <v>136</v>
      </c>
      <c r="B74" s="83" t="s">
        <v>137</v>
      </c>
      <c r="C74" s="84" t="s">
        <v>112</v>
      </c>
      <c r="D74" s="85" t="s">
        <v>113</v>
      </c>
      <c r="E74" s="86"/>
      <c r="F74" s="86">
        <v>1000.0</v>
      </c>
      <c r="G74" s="86"/>
    </row>
    <row r="75">
      <c r="A75" s="87"/>
      <c r="B75" s="88"/>
      <c r="C75" s="89" t="s">
        <v>138</v>
      </c>
      <c r="D75" s="85" t="s">
        <v>85</v>
      </c>
      <c r="E75" s="86"/>
      <c r="F75" s="90">
        <v>20400.0</v>
      </c>
      <c r="G75" s="86"/>
    </row>
    <row r="76">
      <c r="A76" s="87"/>
      <c r="B76" s="88"/>
      <c r="C76" s="84" t="s">
        <v>139</v>
      </c>
      <c r="D76" s="85" t="s">
        <v>118</v>
      </c>
      <c r="E76" s="86"/>
      <c r="F76" s="86">
        <v>5000.0</v>
      </c>
      <c r="G76" s="86"/>
    </row>
    <row r="77">
      <c r="A77" s="87"/>
      <c r="B77" s="88"/>
      <c r="C77" s="84"/>
      <c r="D77" s="91"/>
      <c r="E77" s="92"/>
      <c r="F77" s="93"/>
      <c r="G77" s="94"/>
    </row>
    <row r="78">
      <c r="A78" s="87"/>
      <c r="B78" s="88"/>
      <c r="C78" s="95" t="s">
        <v>89</v>
      </c>
      <c r="D78" s="96"/>
      <c r="E78" s="97">
        <f t="shared" ref="E78:F78" si="9">SUM(E74:E76)</f>
        <v>0</v>
      </c>
      <c r="F78" s="97">
        <f t="shared" si="9"/>
        <v>26400</v>
      </c>
      <c r="G78" s="97">
        <f>E78-F78</f>
        <v>-26400</v>
      </c>
    </row>
    <row r="79">
      <c r="A79" s="87"/>
      <c r="B79" s="88"/>
      <c r="C79" s="87"/>
      <c r="D79" s="98"/>
      <c r="E79" s="99"/>
      <c r="F79" s="100"/>
      <c r="G79" s="99"/>
    </row>
    <row r="80">
      <c r="B80" s="74"/>
      <c r="D80" s="75"/>
      <c r="E80" s="76"/>
      <c r="F80" s="77"/>
      <c r="G80" s="76"/>
    </row>
    <row r="81">
      <c r="A81" s="101" t="s">
        <v>13</v>
      </c>
      <c r="B81" s="102" t="s">
        <v>65</v>
      </c>
      <c r="C81" s="103" t="s">
        <v>140</v>
      </c>
      <c r="D81" s="104"/>
      <c r="E81" s="105"/>
      <c r="F81" s="106">
        <v>1000.0</v>
      </c>
      <c r="G81" s="105"/>
    </row>
    <row r="82">
      <c r="A82" s="107"/>
      <c r="B82" s="108"/>
      <c r="C82" s="109" t="s">
        <v>141</v>
      </c>
      <c r="D82" s="110"/>
      <c r="E82" s="105"/>
      <c r="F82" s="111">
        <v>1000.0</v>
      </c>
      <c r="G82" s="105"/>
    </row>
    <row r="83">
      <c r="A83" s="107"/>
      <c r="B83" s="108"/>
      <c r="C83" s="109"/>
      <c r="D83" s="110"/>
      <c r="E83" s="112"/>
      <c r="F83" s="106"/>
      <c r="G83" s="105"/>
    </row>
    <row r="84">
      <c r="A84" s="107"/>
      <c r="B84" s="108"/>
      <c r="C84" s="113" t="s">
        <v>142</v>
      </c>
      <c r="D84" s="110"/>
      <c r="E84" s="112">
        <f t="shared" ref="E84:F84" si="10">SUM(E81:E82)</f>
        <v>0</v>
      </c>
      <c r="F84" s="112">
        <f t="shared" si="10"/>
        <v>2000</v>
      </c>
      <c r="G84" s="112">
        <f>E84-F84</f>
        <v>-2000</v>
      </c>
    </row>
    <row r="85">
      <c r="A85" s="107"/>
      <c r="B85" s="108"/>
      <c r="C85" s="109"/>
      <c r="D85" s="110"/>
      <c r="E85" s="112"/>
      <c r="F85" s="106"/>
      <c r="G85" s="105"/>
    </row>
    <row r="86">
      <c r="A86" s="107"/>
      <c r="B86" s="102" t="s">
        <v>114</v>
      </c>
      <c r="C86" s="109" t="s">
        <v>143</v>
      </c>
      <c r="D86" s="104"/>
      <c r="E86" s="105"/>
      <c r="F86" s="111">
        <v>500.0</v>
      </c>
      <c r="G86" s="105"/>
    </row>
    <row r="87">
      <c r="A87" s="107"/>
      <c r="B87" s="108"/>
      <c r="C87" s="109" t="s">
        <v>144</v>
      </c>
      <c r="D87" s="104"/>
      <c r="E87" s="105"/>
      <c r="F87" s="111">
        <v>2500.0</v>
      </c>
      <c r="G87" s="105"/>
    </row>
    <row r="88">
      <c r="A88" s="107"/>
      <c r="B88" s="108"/>
      <c r="C88" s="113"/>
      <c r="D88" s="114"/>
      <c r="E88" s="106"/>
      <c r="F88" s="106"/>
      <c r="G88" s="112"/>
    </row>
    <row r="89">
      <c r="A89" s="107"/>
      <c r="B89" s="108"/>
      <c r="C89" s="113" t="s">
        <v>142</v>
      </c>
      <c r="D89" s="114"/>
      <c r="E89" s="106">
        <f t="shared" ref="E89:F89" si="11">SUM(E86:E87)</f>
        <v>0</v>
      </c>
      <c r="F89" s="106">
        <f t="shared" si="11"/>
        <v>3000</v>
      </c>
      <c r="G89" s="112">
        <f>E89-F89</f>
        <v>-3000</v>
      </c>
    </row>
    <row r="90">
      <c r="A90" s="107"/>
      <c r="B90" s="108"/>
      <c r="C90" s="115"/>
      <c r="D90" s="110"/>
      <c r="E90" s="116"/>
      <c r="F90" s="116"/>
      <c r="G90" s="116"/>
    </row>
    <row r="91">
      <c r="A91" s="107"/>
      <c r="B91" s="102" t="s">
        <v>145</v>
      </c>
      <c r="C91" s="115"/>
      <c r="D91" s="110"/>
      <c r="E91" s="116"/>
      <c r="F91" s="116"/>
      <c r="G91" s="105"/>
    </row>
    <row r="92">
      <c r="A92" s="107"/>
      <c r="B92" s="108"/>
      <c r="C92" s="117" t="s">
        <v>146</v>
      </c>
      <c r="D92" s="110"/>
      <c r="E92" s="116"/>
      <c r="F92" s="111">
        <v>4000.0</v>
      </c>
      <c r="G92" s="105"/>
    </row>
    <row r="93">
      <c r="A93" s="107"/>
      <c r="B93" s="108"/>
      <c r="C93" s="115"/>
      <c r="D93" s="110"/>
      <c r="E93" s="116"/>
      <c r="F93" s="116"/>
      <c r="G93" s="116"/>
    </row>
    <row r="94">
      <c r="A94" s="107"/>
      <c r="B94" s="108"/>
      <c r="C94" s="113" t="s">
        <v>142</v>
      </c>
      <c r="D94" s="114"/>
      <c r="E94" s="106">
        <f>SUM(E92)</f>
        <v>0</v>
      </c>
      <c r="F94" s="106">
        <f>F92</f>
        <v>4000</v>
      </c>
      <c r="G94" s="112">
        <f>E94-F94</f>
        <v>-4000</v>
      </c>
    </row>
    <row r="95">
      <c r="A95" s="107"/>
      <c r="B95" s="108"/>
      <c r="C95" s="115"/>
      <c r="D95" s="110"/>
      <c r="E95" s="116"/>
      <c r="F95" s="116"/>
      <c r="G95" s="116"/>
    </row>
    <row r="96">
      <c r="A96" s="107"/>
      <c r="B96" s="108"/>
      <c r="C96" s="113" t="s">
        <v>135</v>
      </c>
      <c r="D96" s="110"/>
      <c r="E96" s="116">
        <f t="shared" ref="E96:G96" si="12">E94+E89+E84</f>
        <v>0</v>
      </c>
      <c r="F96" s="116">
        <f t="shared" si="12"/>
        <v>9000</v>
      </c>
      <c r="G96" s="116">
        <f t="shared" si="12"/>
        <v>-9000</v>
      </c>
    </row>
    <row r="97">
      <c r="A97" s="107"/>
      <c r="B97" s="108"/>
      <c r="C97" s="115"/>
      <c r="D97" s="110"/>
      <c r="E97" s="116"/>
      <c r="F97" s="116"/>
      <c r="G97" s="116"/>
    </row>
    <row r="98">
      <c r="A98" s="107"/>
      <c r="B98" s="108"/>
      <c r="C98" s="118"/>
      <c r="D98" s="104"/>
      <c r="E98" s="111"/>
      <c r="F98" s="106"/>
      <c r="G98" s="119"/>
    </row>
    <row r="99">
      <c r="B99" s="74"/>
      <c r="D99" s="75"/>
      <c r="E99" s="76"/>
      <c r="F99" s="77"/>
      <c r="G99" s="76"/>
    </row>
    <row r="100">
      <c r="A100" s="120" t="s">
        <v>147</v>
      </c>
      <c r="B100" s="121" t="s">
        <v>65</v>
      </c>
      <c r="C100" s="122" t="s">
        <v>148</v>
      </c>
      <c r="D100" s="123" t="s">
        <v>149</v>
      </c>
      <c r="E100" s="124"/>
      <c r="F100" s="125">
        <v>50000.0</v>
      </c>
      <c r="G100" s="124"/>
    </row>
    <row r="101">
      <c r="A101" s="122"/>
      <c r="B101" s="126"/>
      <c r="C101" s="122" t="s">
        <v>112</v>
      </c>
      <c r="D101" s="123" t="s">
        <v>113</v>
      </c>
      <c r="E101" s="124"/>
      <c r="F101" s="127">
        <v>4000.0</v>
      </c>
      <c r="G101" s="124"/>
    </row>
    <row r="102">
      <c r="A102" s="122"/>
      <c r="B102" s="126"/>
      <c r="C102" s="122" t="s">
        <v>150</v>
      </c>
      <c r="D102" s="123" t="s">
        <v>151</v>
      </c>
      <c r="E102" s="124"/>
      <c r="F102" s="127">
        <v>25000.0</v>
      </c>
      <c r="G102" s="124"/>
    </row>
    <row r="103">
      <c r="A103" s="122"/>
      <c r="B103" s="126"/>
      <c r="C103" s="122" t="s">
        <v>152</v>
      </c>
      <c r="D103" s="123" t="s">
        <v>106</v>
      </c>
      <c r="E103" s="124"/>
      <c r="F103" s="125">
        <v>10000.0</v>
      </c>
      <c r="G103" s="124"/>
    </row>
    <row r="104">
      <c r="A104" s="122"/>
      <c r="B104" s="126"/>
      <c r="C104" s="122" t="s">
        <v>153</v>
      </c>
      <c r="D104" s="123" t="s">
        <v>154</v>
      </c>
      <c r="E104" s="124"/>
      <c r="F104" s="125">
        <v>1000.0</v>
      </c>
      <c r="G104" s="124"/>
    </row>
    <row r="105">
      <c r="A105" s="122"/>
      <c r="B105" s="126"/>
      <c r="C105" s="128" t="s">
        <v>155</v>
      </c>
      <c r="D105" s="123"/>
      <c r="E105" s="124"/>
      <c r="F105" s="127">
        <v>2500.0</v>
      </c>
      <c r="G105" s="124"/>
    </row>
    <row r="106">
      <c r="A106" s="129"/>
      <c r="B106" s="130"/>
      <c r="C106" s="130"/>
      <c r="D106" s="131"/>
      <c r="E106" s="132"/>
      <c r="F106" s="132"/>
      <c r="G106" s="132"/>
    </row>
    <row r="107">
      <c r="A107" s="129"/>
      <c r="B107" s="130"/>
      <c r="C107" s="133" t="s">
        <v>89</v>
      </c>
      <c r="D107" s="131"/>
      <c r="E107" s="134">
        <f t="shared" ref="E107:F107" si="13">SUM(E100:E105)</f>
        <v>0</v>
      </c>
      <c r="F107" s="134">
        <f t="shared" si="13"/>
        <v>92500</v>
      </c>
      <c r="G107" s="134">
        <f>E107-F107</f>
        <v>-92500</v>
      </c>
    </row>
    <row r="108">
      <c r="A108" s="122"/>
      <c r="B108" s="121"/>
      <c r="C108" s="128"/>
      <c r="D108" s="123"/>
      <c r="E108" s="135"/>
      <c r="F108" s="125"/>
      <c r="G108" s="124"/>
    </row>
    <row r="109">
      <c r="A109" s="122"/>
      <c r="B109" s="121" t="s">
        <v>156</v>
      </c>
      <c r="C109" s="128" t="s">
        <v>107</v>
      </c>
      <c r="D109" s="123" t="s">
        <v>77</v>
      </c>
      <c r="E109" s="135"/>
      <c r="F109" s="127">
        <v>4000.0</v>
      </c>
      <c r="G109" s="124"/>
    </row>
    <row r="110">
      <c r="A110" s="122"/>
      <c r="B110" s="121"/>
      <c r="C110" s="128"/>
      <c r="D110" s="123"/>
      <c r="E110" s="135"/>
      <c r="F110" s="127"/>
      <c r="G110" s="124"/>
    </row>
    <row r="111">
      <c r="A111" s="122"/>
      <c r="B111" s="121"/>
      <c r="C111" s="121" t="s">
        <v>89</v>
      </c>
      <c r="D111" s="123"/>
      <c r="E111" s="135">
        <f>SUM(E109)</f>
        <v>0</v>
      </c>
      <c r="F111" s="127">
        <f>F109</f>
        <v>4000</v>
      </c>
      <c r="G111" s="124">
        <f>E111-F111</f>
        <v>-4000</v>
      </c>
    </row>
    <row r="112">
      <c r="A112" s="122"/>
      <c r="B112" s="121"/>
      <c r="C112" s="128"/>
      <c r="D112" s="123"/>
      <c r="E112" s="135"/>
      <c r="F112" s="127"/>
      <c r="G112" s="124"/>
    </row>
    <row r="113">
      <c r="A113" s="122"/>
      <c r="B113" s="121" t="s">
        <v>157</v>
      </c>
      <c r="C113" s="128" t="s">
        <v>158</v>
      </c>
      <c r="D113" s="123" t="s">
        <v>77</v>
      </c>
      <c r="E113" s="135"/>
      <c r="F113" s="127">
        <v>4500.0</v>
      </c>
      <c r="G113" s="124"/>
    </row>
    <row r="114">
      <c r="A114" s="122"/>
      <c r="B114" s="121"/>
      <c r="C114" s="128"/>
      <c r="D114" s="123"/>
      <c r="E114" s="135"/>
      <c r="F114" s="127"/>
      <c r="G114" s="124"/>
    </row>
    <row r="115">
      <c r="A115" s="122"/>
      <c r="B115" s="121"/>
      <c r="C115" s="121" t="s">
        <v>89</v>
      </c>
      <c r="D115" s="135"/>
      <c r="E115" s="135">
        <f>SUM(E113)</f>
        <v>0</v>
      </c>
      <c r="F115" s="127">
        <f>F113</f>
        <v>4500</v>
      </c>
      <c r="G115" s="124">
        <f>E115-F115</f>
        <v>-4500</v>
      </c>
    </row>
    <row r="116">
      <c r="A116" s="122"/>
      <c r="B116" s="121"/>
      <c r="C116" s="128"/>
      <c r="D116" s="123"/>
      <c r="E116" s="135"/>
      <c r="F116" s="125"/>
      <c r="G116" s="124"/>
    </row>
    <row r="117">
      <c r="A117" s="122"/>
      <c r="B117" s="121" t="s">
        <v>159</v>
      </c>
      <c r="C117" s="128" t="s">
        <v>160</v>
      </c>
      <c r="D117" s="123" t="s">
        <v>161</v>
      </c>
      <c r="E117" s="135">
        <v>2000.0</v>
      </c>
      <c r="F117" s="125"/>
      <c r="G117" s="124"/>
    </row>
    <row r="118">
      <c r="A118" s="122"/>
      <c r="B118" s="126"/>
      <c r="C118" s="128" t="s">
        <v>162</v>
      </c>
      <c r="D118" s="131"/>
      <c r="E118" s="124"/>
      <c r="F118" s="127">
        <v>4500.0</v>
      </c>
      <c r="G118" s="124"/>
    </row>
    <row r="119">
      <c r="A119" s="129"/>
      <c r="B119" s="129"/>
      <c r="C119" s="129"/>
      <c r="D119" s="131"/>
      <c r="E119" s="132"/>
      <c r="F119" s="132"/>
      <c r="G119" s="132"/>
    </row>
    <row r="120">
      <c r="A120" s="129"/>
      <c r="B120" s="129"/>
      <c r="C120" s="136" t="s">
        <v>89</v>
      </c>
      <c r="D120" s="131"/>
      <c r="E120" s="134">
        <f t="shared" ref="E120:F120" si="14">SUM(E117:E118)</f>
        <v>2000</v>
      </c>
      <c r="F120" s="134">
        <f t="shared" si="14"/>
        <v>4500</v>
      </c>
      <c r="G120" s="134">
        <f>E120-F120</f>
        <v>-2500</v>
      </c>
    </row>
    <row r="121">
      <c r="A121" s="122"/>
      <c r="B121" s="126"/>
      <c r="C121" s="122"/>
      <c r="D121" s="137"/>
      <c r="E121" s="124"/>
      <c r="F121" s="125"/>
      <c r="G121" s="124"/>
    </row>
    <row r="122">
      <c r="A122" s="122"/>
      <c r="B122" s="126"/>
      <c r="C122" s="138" t="s">
        <v>135</v>
      </c>
      <c r="D122" s="139"/>
      <c r="E122" s="140">
        <f t="shared" ref="E122:F122" si="15">E107+E111+E115+E120</f>
        <v>2000</v>
      </c>
      <c r="F122" s="140">
        <f t="shared" si="15"/>
        <v>105500</v>
      </c>
      <c r="G122" s="140">
        <f>E122-F122</f>
        <v>-103500</v>
      </c>
    </row>
    <row r="123">
      <c r="B123" s="74"/>
      <c r="D123" s="75"/>
      <c r="E123" s="76"/>
      <c r="F123" s="77"/>
      <c r="G123" s="76"/>
    </row>
    <row r="124">
      <c r="A124" s="141" t="s">
        <v>16</v>
      </c>
      <c r="B124" s="142" t="s">
        <v>137</v>
      </c>
      <c r="C124" s="143" t="s">
        <v>112</v>
      </c>
      <c r="D124" s="144" t="s">
        <v>113</v>
      </c>
      <c r="E124" s="145"/>
      <c r="F124" s="146">
        <v>1000.0</v>
      </c>
      <c r="G124" s="145"/>
    </row>
    <row r="125">
      <c r="A125" s="143"/>
      <c r="B125" s="147"/>
      <c r="C125" s="143" t="s">
        <v>163</v>
      </c>
      <c r="D125" s="144" t="s">
        <v>85</v>
      </c>
      <c r="E125" s="145"/>
      <c r="F125" s="148">
        <v>30000.0</v>
      </c>
      <c r="G125" s="145"/>
    </row>
    <row r="126">
      <c r="A126" s="143"/>
      <c r="B126" s="147"/>
      <c r="C126" s="143" t="s">
        <v>164</v>
      </c>
      <c r="D126" s="144" t="s">
        <v>165</v>
      </c>
      <c r="E126" s="146">
        <v>20000.0</v>
      </c>
      <c r="F126" s="146"/>
      <c r="G126" s="145"/>
    </row>
    <row r="127">
      <c r="A127" s="143"/>
      <c r="B127" s="147"/>
      <c r="C127" s="143" t="s">
        <v>166</v>
      </c>
      <c r="D127" s="144" t="s">
        <v>167</v>
      </c>
      <c r="E127" s="145"/>
      <c r="F127" s="146">
        <v>10000.0</v>
      </c>
      <c r="G127" s="145"/>
    </row>
    <row r="128">
      <c r="A128" s="143"/>
      <c r="B128" s="147"/>
      <c r="C128" s="149" t="s">
        <v>168</v>
      </c>
      <c r="D128" s="150"/>
      <c r="E128" s="145"/>
      <c r="F128" s="148">
        <v>1000.0</v>
      </c>
      <c r="G128" s="145"/>
    </row>
    <row r="129">
      <c r="A129" s="143"/>
      <c r="B129" s="147"/>
      <c r="C129" s="149" t="s">
        <v>169</v>
      </c>
      <c r="D129" s="150"/>
      <c r="E129" s="145"/>
      <c r="F129" s="148">
        <v>2000.0</v>
      </c>
      <c r="G129" s="145"/>
    </row>
    <row r="130">
      <c r="A130" s="143"/>
      <c r="B130" s="147"/>
      <c r="C130" s="143"/>
      <c r="D130" s="150"/>
      <c r="E130" s="145"/>
      <c r="F130" s="146"/>
      <c r="G130" s="145"/>
    </row>
    <row r="131">
      <c r="A131" s="143"/>
      <c r="B131" s="147"/>
      <c r="C131" s="151" t="s">
        <v>135</v>
      </c>
      <c r="D131" s="152"/>
      <c r="E131" s="153">
        <f t="shared" ref="E131:F131" si="16">sum(E124:E129)</f>
        <v>20000</v>
      </c>
      <c r="F131" s="153">
        <f t="shared" si="16"/>
        <v>44000</v>
      </c>
      <c r="G131" s="153">
        <f>E131-F131</f>
        <v>-24000</v>
      </c>
    </row>
    <row r="132">
      <c r="A132" s="154"/>
      <c r="B132" s="155"/>
      <c r="C132" s="154"/>
      <c r="D132" s="156"/>
      <c r="E132" s="157"/>
      <c r="F132" s="158"/>
      <c r="G132" s="157"/>
    </row>
    <row r="133">
      <c r="A133" s="159" t="s">
        <v>17</v>
      </c>
      <c r="B133" s="160" t="s">
        <v>170</v>
      </c>
      <c r="C133" s="161" t="s">
        <v>112</v>
      </c>
      <c r="D133" s="162" t="s">
        <v>113</v>
      </c>
      <c r="E133" s="163"/>
      <c r="F133" s="164">
        <v>2000.0</v>
      </c>
      <c r="G133" s="163"/>
    </row>
    <row r="134">
      <c r="A134" s="165"/>
      <c r="B134" s="166"/>
      <c r="C134" s="161" t="s">
        <v>171</v>
      </c>
      <c r="D134" s="162" t="s">
        <v>172</v>
      </c>
      <c r="E134" s="163"/>
      <c r="F134" s="164">
        <v>10000.0</v>
      </c>
      <c r="G134" s="163"/>
    </row>
    <row r="135">
      <c r="A135" s="165"/>
      <c r="B135" s="166"/>
      <c r="C135" s="167" t="s">
        <v>173</v>
      </c>
      <c r="D135" s="162" t="s">
        <v>151</v>
      </c>
      <c r="E135" s="163"/>
      <c r="F135" s="164">
        <v>500.0</v>
      </c>
      <c r="G135" s="163"/>
    </row>
    <row r="136">
      <c r="A136" s="165"/>
      <c r="B136" s="166"/>
      <c r="C136" s="165"/>
      <c r="D136" s="168"/>
      <c r="E136" s="163"/>
      <c r="F136" s="169"/>
      <c r="G136" s="163"/>
    </row>
    <row r="137">
      <c r="A137" s="165"/>
      <c r="B137" s="166"/>
      <c r="C137" s="166" t="s">
        <v>89</v>
      </c>
      <c r="D137" s="168"/>
      <c r="E137" s="169">
        <f t="shared" ref="E137:F137" si="17">SUM(E133:E135)</f>
        <v>0</v>
      </c>
      <c r="F137" s="169">
        <f t="shared" si="17"/>
        <v>12500</v>
      </c>
      <c r="G137" s="169">
        <f>E137-F137</f>
        <v>-12500</v>
      </c>
    </row>
    <row r="138">
      <c r="A138" s="165"/>
      <c r="B138" s="166"/>
      <c r="C138" s="165"/>
      <c r="D138" s="168"/>
      <c r="E138" s="163"/>
      <c r="F138" s="169"/>
      <c r="G138" s="163"/>
    </row>
    <row r="139">
      <c r="A139" s="165"/>
      <c r="B139" s="170" t="s">
        <v>174</v>
      </c>
      <c r="C139" s="161" t="s">
        <v>112</v>
      </c>
      <c r="D139" s="162" t="s">
        <v>113</v>
      </c>
      <c r="E139" s="163"/>
      <c r="F139" s="164">
        <v>2400.0</v>
      </c>
      <c r="G139" s="163"/>
    </row>
    <row r="140">
      <c r="A140" s="165"/>
      <c r="B140" s="166"/>
      <c r="C140" s="161" t="s">
        <v>175</v>
      </c>
      <c r="D140" s="162" t="s">
        <v>176</v>
      </c>
      <c r="E140" s="163"/>
      <c r="F140" s="169">
        <v>7000.0</v>
      </c>
      <c r="G140" s="163"/>
    </row>
    <row r="141">
      <c r="A141" s="165"/>
      <c r="B141" s="166"/>
      <c r="C141" s="161" t="s">
        <v>177</v>
      </c>
      <c r="D141" s="162" t="s">
        <v>129</v>
      </c>
      <c r="E141" s="163"/>
      <c r="F141" s="164">
        <v>5000.0</v>
      </c>
      <c r="G141" s="163"/>
    </row>
    <row r="142">
      <c r="A142" s="165"/>
      <c r="B142" s="166"/>
      <c r="C142" s="167" t="s">
        <v>178</v>
      </c>
      <c r="D142" s="168"/>
      <c r="E142" s="163"/>
      <c r="F142" s="164">
        <v>4500.0</v>
      </c>
      <c r="G142" s="163"/>
    </row>
    <row r="143">
      <c r="A143" s="165"/>
      <c r="B143" s="166"/>
      <c r="C143" s="165"/>
      <c r="D143" s="168"/>
      <c r="E143" s="163"/>
      <c r="F143" s="169"/>
      <c r="G143" s="163"/>
    </row>
    <row r="144">
      <c r="A144" s="165"/>
      <c r="B144" s="166"/>
      <c r="C144" s="166" t="s">
        <v>89</v>
      </c>
      <c r="D144" s="168"/>
      <c r="E144" s="169">
        <f t="shared" ref="E144:F144" si="18">SUM(E139:E142)</f>
        <v>0</v>
      </c>
      <c r="F144" s="169">
        <f t="shared" si="18"/>
        <v>18900</v>
      </c>
      <c r="G144" s="169">
        <f>E144-F144</f>
        <v>-18900</v>
      </c>
    </row>
    <row r="145">
      <c r="A145" s="165"/>
      <c r="B145" s="166"/>
      <c r="C145" s="165"/>
      <c r="D145" s="168"/>
      <c r="E145" s="163"/>
      <c r="F145" s="169"/>
      <c r="G145" s="163"/>
    </row>
    <row r="146">
      <c r="A146" s="165"/>
      <c r="B146" s="170" t="s">
        <v>179</v>
      </c>
      <c r="C146" s="171" t="s">
        <v>112</v>
      </c>
      <c r="D146" s="162" t="s">
        <v>113</v>
      </c>
      <c r="E146" s="163"/>
      <c r="F146" s="172">
        <v>1000.0</v>
      </c>
      <c r="G146" s="163"/>
    </row>
    <row r="147">
      <c r="A147" s="165"/>
      <c r="B147" s="166"/>
      <c r="C147" s="171" t="s">
        <v>153</v>
      </c>
      <c r="D147" s="162" t="s">
        <v>154</v>
      </c>
      <c r="E147" s="163"/>
      <c r="F147" s="172">
        <v>10000.0</v>
      </c>
      <c r="G147" s="163"/>
    </row>
    <row r="148">
      <c r="A148" s="165"/>
      <c r="B148" s="166"/>
      <c r="C148" s="171" t="s">
        <v>180</v>
      </c>
      <c r="D148" s="162" t="s">
        <v>181</v>
      </c>
      <c r="E148" s="163"/>
      <c r="F148" s="169">
        <v>550.0</v>
      </c>
      <c r="G148" s="163"/>
    </row>
    <row r="149">
      <c r="A149" s="165"/>
      <c r="B149" s="166"/>
      <c r="C149" s="171" t="s">
        <v>155</v>
      </c>
      <c r="D149" s="162" t="s">
        <v>182</v>
      </c>
      <c r="E149" s="163"/>
      <c r="F149" s="169">
        <v>500.0</v>
      </c>
      <c r="G149" s="163"/>
    </row>
    <row r="150">
      <c r="A150" s="165"/>
      <c r="B150" s="166"/>
      <c r="C150" s="165" t="s">
        <v>183</v>
      </c>
      <c r="D150" s="162" t="s">
        <v>73</v>
      </c>
      <c r="E150" s="163"/>
      <c r="F150" s="169">
        <v>1000.0</v>
      </c>
      <c r="G150" s="163"/>
    </row>
    <row r="151">
      <c r="A151" s="165"/>
      <c r="B151" s="166"/>
      <c r="C151" s="165"/>
      <c r="D151" s="168"/>
      <c r="E151" s="163"/>
      <c r="F151" s="169"/>
      <c r="G151" s="163"/>
    </row>
    <row r="152">
      <c r="A152" s="165"/>
      <c r="B152" s="166"/>
      <c r="C152" s="166" t="s">
        <v>89</v>
      </c>
      <c r="D152" s="168"/>
      <c r="E152" s="169">
        <f>SUM(E146:E149)</f>
        <v>0</v>
      </c>
      <c r="F152" s="169">
        <f>SUM(F146:F150)</f>
        <v>13050</v>
      </c>
      <c r="G152" s="169">
        <f>E152-F152</f>
        <v>-13050</v>
      </c>
    </row>
    <row r="153">
      <c r="A153" s="165"/>
      <c r="B153" s="166"/>
      <c r="C153" s="165"/>
      <c r="D153" s="168"/>
      <c r="E153" s="163"/>
      <c r="F153" s="169"/>
      <c r="G153" s="163"/>
    </row>
    <row r="154">
      <c r="A154" s="165"/>
      <c r="B154" s="166"/>
      <c r="C154" s="166" t="s">
        <v>135</v>
      </c>
      <c r="D154" s="173"/>
      <c r="E154" s="174">
        <f t="shared" ref="E154:F154" si="19">E137+E144+E152</f>
        <v>0</v>
      </c>
      <c r="F154" s="174">
        <f t="shared" si="19"/>
        <v>44450</v>
      </c>
      <c r="G154" s="174">
        <f>E154-F154</f>
        <v>-44450</v>
      </c>
    </row>
    <row r="155">
      <c r="B155" s="74"/>
      <c r="D155" s="75"/>
      <c r="E155" s="76"/>
      <c r="F155" s="77"/>
      <c r="G155" s="76"/>
    </row>
    <row r="156">
      <c r="A156" s="175" t="s">
        <v>18</v>
      </c>
      <c r="B156" s="176" t="s">
        <v>65</v>
      </c>
      <c r="C156" s="177" t="s">
        <v>112</v>
      </c>
      <c r="D156" s="178" t="s">
        <v>113</v>
      </c>
      <c r="E156" s="179"/>
      <c r="F156" s="180">
        <v>1000.0</v>
      </c>
      <c r="G156" s="179"/>
    </row>
    <row r="157">
      <c r="A157" s="177"/>
      <c r="B157" s="181"/>
      <c r="C157" s="177"/>
      <c r="D157" s="182"/>
      <c r="E157" s="179"/>
      <c r="F157" s="180"/>
      <c r="G157" s="179"/>
    </row>
    <row r="158">
      <c r="A158" s="177"/>
      <c r="B158" s="181"/>
      <c r="C158" s="181" t="s">
        <v>135</v>
      </c>
      <c r="D158" s="183"/>
      <c r="E158" s="184">
        <f t="shared" ref="E158:F158" si="20">SUM(E156:E157)</f>
        <v>0</v>
      </c>
      <c r="F158" s="184">
        <f t="shared" si="20"/>
        <v>1000</v>
      </c>
      <c r="G158" s="184">
        <f>E158-F158</f>
        <v>-1000</v>
      </c>
    </row>
    <row r="159">
      <c r="B159" s="74"/>
      <c r="D159" s="75"/>
      <c r="E159" s="76"/>
      <c r="F159" s="77"/>
      <c r="G159" s="76"/>
    </row>
    <row r="160">
      <c r="A160" s="185" t="s">
        <v>19</v>
      </c>
      <c r="B160" s="186" t="s">
        <v>65</v>
      </c>
      <c r="C160" s="187" t="s">
        <v>112</v>
      </c>
      <c r="D160" s="188" t="s">
        <v>113</v>
      </c>
      <c r="E160" s="189"/>
      <c r="F160" s="190">
        <f>100*4+150*4</f>
        <v>1000</v>
      </c>
      <c r="G160" s="190">
        <f>sum(E160-F160)</f>
        <v>-1000</v>
      </c>
    </row>
    <row r="161">
      <c r="A161" s="191"/>
      <c r="B161" s="192"/>
      <c r="C161" s="187"/>
      <c r="D161" s="193"/>
      <c r="E161" s="189"/>
      <c r="F161" s="190"/>
      <c r="G161" s="190"/>
    </row>
    <row r="162">
      <c r="A162" s="191"/>
      <c r="B162" s="192"/>
      <c r="C162" s="186" t="s">
        <v>89</v>
      </c>
      <c r="D162" s="193"/>
      <c r="E162" s="190">
        <f t="shared" ref="E162:G162" si="21">sum(E160:E161)</f>
        <v>0</v>
      </c>
      <c r="F162" s="190">
        <f t="shared" si="21"/>
        <v>1000</v>
      </c>
      <c r="G162" s="190">
        <f t="shared" si="21"/>
        <v>-1000</v>
      </c>
    </row>
    <row r="163">
      <c r="A163" s="191"/>
      <c r="B163" s="192"/>
      <c r="C163" s="187"/>
      <c r="D163" s="193"/>
      <c r="E163" s="189"/>
      <c r="F163" s="190"/>
      <c r="G163" s="189"/>
    </row>
    <row r="164">
      <c r="A164" s="191"/>
      <c r="B164" s="186" t="s">
        <v>184</v>
      </c>
      <c r="C164" s="194" t="s">
        <v>114</v>
      </c>
      <c r="D164" s="188" t="s">
        <v>115</v>
      </c>
      <c r="E164" s="195">
        <v>3000.0</v>
      </c>
      <c r="F164" s="195">
        <v>4000.0</v>
      </c>
      <c r="G164" s="190">
        <f>sum(E164-F164)</f>
        <v>-1000</v>
      </c>
    </row>
    <row r="165">
      <c r="A165" s="191"/>
      <c r="B165" s="192"/>
      <c r="C165" s="187"/>
      <c r="D165" s="188"/>
      <c r="E165" s="189"/>
      <c r="F165" s="190"/>
      <c r="G165" s="190"/>
    </row>
    <row r="166">
      <c r="A166" s="191"/>
      <c r="B166" s="192"/>
      <c r="C166" s="186" t="s">
        <v>89</v>
      </c>
      <c r="D166" s="193"/>
      <c r="E166" s="190">
        <f>sum(E164:E165)</f>
        <v>3000</v>
      </c>
      <c r="F166" s="190">
        <f t="shared" ref="F166:G166" si="22">sum(F164)</f>
        <v>4000</v>
      </c>
      <c r="G166" s="190">
        <f t="shared" si="22"/>
        <v>-1000</v>
      </c>
    </row>
    <row r="167">
      <c r="A167" s="191"/>
      <c r="B167" s="192"/>
      <c r="C167" s="187"/>
      <c r="D167" s="193"/>
      <c r="E167" s="189"/>
      <c r="F167" s="190"/>
      <c r="G167" s="189"/>
    </row>
    <row r="168">
      <c r="A168" s="191"/>
      <c r="B168" s="186" t="s">
        <v>185</v>
      </c>
      <c r="C168" s="194" t="s">
        <v>114</v>
      </c>
      <c r="D168" s="188" t="s">
        <v>115</v>
      </c>
      <c r="E168" s="195">
        <v>3000.0</v>
      </c>
      <c r="F168" s="195">
        <v>4000.0</v>
      </c>
      <c r="G168" s="190">
        <f>sum(E168-F168)</f>
        <v>-1000</v>
      </c>
    </row>
    <row r="169">
      <c r="A169" s="191"/>
      <c r="B169" s="192"/>
      <c r="C169" s="187"/>
      <c r="D169" s="188"/>
      <c r="E169" s="189"/>
      <c r="F169" s="190"/>
      <c r="G169" s="190"/>
    </row>
    <row r="170">
      <c r="A170" s="191"/>
      <c r="B170" s="192"/>
      <c r="C170" s="186" t="s">
        <v>89</v>
      </c>
      <c r="D170" s="193"/>
      <c r="E170" s="190">
        <f>sum(E168:E169)</f>
        <v>3000</v>
      </c>
      <c r="F170" s="190">
        <f>sum(F168)</f>
        <v>4000</v>
      </c>
      <c r="G170" s="190">
        <f>sum(G168:G169)</f>
        <v>-1000</v>
      </c>
    </row>
    <row r="171">
      <c r="A171" s="191"/>
      <c r="B171" s="192"/>
      <c r="C171" s="187"/>
      <c r="D171" s="193"/>
      <c r="E171" s="190"/>
      <c r="F171" s="190"/>
      <c r="G171" s="190"/>
    </row>
    <row r="172">
      <c r="A172" s="191"/>
      <c r="B172" s="196"/>
      <c r="C172" s="196" t="s">
        <v>135</v>
      </c>
      <c r="D172" s="197"/>
      <c r="E172" s="198">
        <f t="shared" ref="E172:F172" si="23">E170+E166+E162</f>
        <v>6000</v>
      </c>
      <c r="F172" s="198">
        <f t="shared" si="23"/>
        <v>9000</v>
      </c>
      <c r="G172" s="198">
        <f>E172-F172</f>
        <v>-3000</v>
      </c>
    </row>
    <row r="173">
      <c r="B173" s="74"/>
      <c r="D173" s="75"/>
      <c r="E173" s="76"/>
      <c r="F173" s="77"/>
      <c r="G173" s="76"/>
    </row>
    <row r="174">
      <c r="A174" s="199" t="s">
        <v>21</v>
      </c>
      <c r="B174" s="200" t="s">
        <v>65</v>
      </c>
      <c r="C174" s="201" t="s">
        <v>112</v>
      </c>
      <c r="D174" s="202" t="s">
        <v>113</v>
      </c>
      <c r="E174" s="203"/>
      <c r="F174" s="204">
        <v>1000.0</v>
      </c>
      <c r="G174" s="205"/>
    </row>
    <row r="175">
      <c r="A175" s="201"/>
      <c r="B175" s="206"/>
      <c r="C175" s="201" t="s">
        <v>107</v>
      </c>
      <c r="D175" s="202" t="s">
        <v>186</v>
      </c>
      <c r="E175" s="203"/>
      <c r="F175" s="204">
        <v>5000.0</v>
      </c>
      <c r="G175" s="205"/>
    </row>
    <row r="176">
      <c r="A176" s="201"/>
      <c r="B176" s="206"/>
      <c r="C176" s="207" t="s">
        <v>187</v>
      </c>
      <c r="D176" s="202" t="s">
        <v>181</v>
      </c>
      <c r="E176" s="203"/>
      <c r="F176" s="208">
        <v>400.0</v>
      </c>
      <c r="G176" s="205"/>
    </row>
    <row r="177">
      <c r="A177" s="201"/>
      <c r="B177" s="206"/>
      <c r="C177" s="207" t="s">
        <v>150</v>
      </c>
      <c r="D177" s="202" t="s">
        <v>151</v>
      </c>
      <c r="E177" s="203"/>
      <c r="F177" s="208">
        <v>2000.0</v>
      </c>
      <c r="G177" s="205"/>
    </row>
    <row r="178">
      <c r="A178" s="201"/>
      <c r="B178" s="206"/>
      <c r="C178" s="207" t="s">
        <v>188</v>
      </c>
      <c r="D178" s="202"/>
      <c r="E178" s="203"/>
      <c r="F178" s="208">
        <v>3000.0</v>
      </c>
      <c r="G178" s="205"/>
    </row>
    <row r="179">
      <c r="A179" s="201"/>
      <c r="B179" s="206"/>
      <c r="C179" s="207" t="s">
        <v>189</v>
      </c>
      <c r="D179" s="209"/>
      <c r="E179" s="203"/>
      <c r="F179" s="208">
        <v>5500.0</v>
      </c>
      <c r="G179" s="205"/>
    </row>
    <row r="180">
      <c r="A180" s="201"/>
      <c r="B180" s="206"/>
      <c r="C180" s="210"/>
      <c r="D180" s="209"/>
      <c r="E180" s="203"/>
      <c r="F180" s="204"/>
      <c r="G180" s="205"/>
    </row>
    <row r="181">
      <c r="A181" s="201"/>
      <c r="B181" s="206"/>
      <c r="C181" s="211" t="s">
        <v>89</v>
      </c>
      <c r="D181" s="209"/>
      <c r="E181" s="204">
        <f t="shared" ref="E181:F181" si="24">SUM(E174:E179)</f>
        <v>0</v>
      </c>
      <c r="F181" s="204">
        <f t="shared" si="24"/>
        <v>16900</v>
      </c>
      <c r="G181" s="205">
        <f>E181-F181</f>
        <v>-16900</v>
      </c>
    </row>
    <row r="182">
      <c r="A182" s="201"/>
      <c r="B182" s="206"/>
      <c r="C182" s="201"/>
      <c r="D182" s="209"/>
      <c r="E182" s="203"/>
      <c r="F182" s="204"/>
      <c r="G182" s="205"/>
    </row>
    <row r="183">
      <c r="A183" s="201"/>
      <c r="B183" s="211" t="s">
        <v>190</v>
      </c>
      <c r="C183" s="201" t="s">
        <v>191</v>
      </c>
      <c r="D183" s="202" t="s">
        <v>192</v>
      </c>
      <c r="E183" s="208">
        <v>8000.0</v>
      </c>
      <c r="F183" s="204"/>
      <c r="G183" s="205"/>
    </row>
    <row r="184">
      <c r="A184" s="201"/>
      <c r="B184" s="206"/>
      <c r="C184" s="212" t="s">
        <v>193</v>
      </c>
      <c r="D184" s="202" t="s">
        <v>194</v>
      </c>
      <c r="E184" s="208">
        <v>17000.0</v>
      </c>
      <c r="F184" s="204"/>
      <c r="G184" s="205"/>
    </row>
    <row r="185">
      <c r="A185" s="201"/>
      <c r="B185" s="206"/>
      <c r="C185" s="201" t="s">
        <v>195</v>
      </c>
      <c r="D185" s="202" t="s">
        <v>154</v>
      </c>
      <c r="E185" s="203"/>
      <c r="F185" s="208">
        <v>800.0</v>
      </c>
      <c r="G185" s="205"/>
    </row>
    <row r="186">
      <c r="A186" s="201"/>
      <c r="B186" s="206"/>
      <c r="C186" s="210"/>
      <c r="D186" s="209"/>
      <c r="E186" s="203"/>
      <c r="F186" s="204"/>
      <c r="G186" s="205"/>
    </row>
    <row r="187">
      <c r="A187" s="201"/>
      <c r="B187" s="206"/>
      <c r="C187" s="211" t="s">
        <v>89</v>
      </c>
      <c r="D187" s="209"/>
      <c r="E187" s="204">
        <f t="shared" ref="E187:F187" si="25">SUM(E183:E185)</f>
        <v>25000</v>
      </c>
      <c r="F187" s="204">
        <f t="shared" si="25"/>
        <v>800</v>
      </c>
      <c r="G187" s="205">
        <f>E187-F187</f>
        <v>24200</v>
      </c>
    </row>
    <row r="188">
      <c r="A188" s="201"/>
      <c r="B188" s="206"/>
      <c r="C188" s="210"/>
      <c r="D188" s="209"/>
      <c r="E188" s="203"/>
      <c r="F188" s="204"/>
      <c r="G188" s="205"/>
    </row>
    <row r="189">
      <c r="A189" s="201"/>
      <c r="B189" s="211" t="s">
        <v>196</v>
      </c>
      <c r="C189" s="201" t="s">
        <v>197</v>
      </c>
      <c r="D189" s="202" t="s">
        <v>198</v>
      </c>
      <c r="E189" s="204">
        <v>14000.0</v>
      </c>
      <c r="F189" s="204"/>
      <c r="G189" s="205"/>
    </row>
    <row r="190">
      <c r="A190" s="201"/>
      <c r="B190" s="206"/>
      <c r="C190" s="210"/>
      <c r="D190" s="209"/>
      <c r="E190" s="203"/>
      <c r="F190" s="204"/>
      <c r="G190" s="205"/>
    </row>
    <row r="191">
      <c r="A191" s="201"/>
      <c r="B191" s="206"/>
      <c r="C191" s="211" t="s">
        <v>89</v>
      </c>
      <c r="D191" s="209"/>
      <c r="E191" s="204">
        <f t="shared" ref="E191:F191" si="26">SUM(E189)</f>
        <v>14000</v>
      </c>
      <c r="F191" s="204">
        <f t="shared" si="26"/>
        <v>0</v>
      </c>
      <c r="G191" s="205">
        <f>E191-F191</f>
        <v>14000</v>
      </c>
    </row>
    <row r="192">
      <c r="A192" s="201"/>
      <c r="B192" s="206"/>
      <c r="C192" s="210"/>
      <c r="D192" s="209"/>
      <c r="E192" s="203"/>
      <c r="F192" s="204"/>
      <c r="G192" s="205"/>
    </row>
    <row r="193">
      <c r="A193" s="201"/>
      <c r="B193" s="211" t="s">
        <v>199</v>
      </c>
      <c r="C193" s="213" t="s">
        <v>197</v>
      </c>
      <c r="D193" s="214" t="s">
        <v>198</v>
      </c>
      <c r="E193" s="215">
        <v>30000.0</v>
      </c>
      <c r="F193" s="204"/>
      <c r="G193" s="205"/>
    </row>
    <row r="194">
      <c r="A194" s="201"/>
      <c r="B194" s="206"/>
      <c r="C194" s="213" t="s">
        <v>163</v>
      </c>
      <c r="D194" s="202" t="s">
        <v>85</v>
      </c>
      <c r="E194" s="203"/>
      <c r="F194" s="215">
        <v>3000.0</v>
      </c>
      <c r="G194" s="205"/>
    </row>
    <row r="195">
      <c r="A195" s="201"/>
      <c r="B195" s="206"/>
      <c r="C195" s="213" t="s">
        <v>200</v>
      </c>
      <c r="D195" s="202" t="s">
        <v>201</v>
      </c>
      <c r="E195" s="204">
        <v>30000.0</v>
      </c>
      <c r="F195" s="215">
        <v>23000.0</v>
      </c>
      <c r="G195" s="205"/>
    </row>
    <row r="196">
      <c r="A196" s="201"/>
      <c r="B196" s="206"/>
      <c r="C196" s="201"/>
      <c r="D196" s="209"/>
      <c r="E196" s="203"/>
      <c r="F196" s="204"/>
      <c r="G196" s="205"/>
    </row>
    <row r="197">
      <c r="A197" s="201"/>
      <c r="B197" s="211"/>
      <c r="C197" s="216" t="s">
        <v>89</v>
      </c>
      <c r="D197" s="209"/>
      <c r="E197" s="204">
        <f t="shared" ref="E197:F197" si="27">SUM(E193:E195)</f>
        <v>60000</v>
      </c>
      <c r="F197" s="204">
        <f t="shared" si="27"/>
        <v>26000</v>
      </c>
      <c r="G197" s="205">
        <f>E197-F197</f>
        <v>34000</v>
      </c>
    </row>
    <row r="198">
      <c r="A198" s="201"/>
      <c r="B198" s="211"/>
      <c r="C198" s="201"/>
      <c r="D198" s="209"/>
      <c r="E198" s="203"/>
      <c r="F198" s="204"/>
      <c r="G198" s="205"/>
    </row>
    <row r="199">
      <c r="A199" s="201"/>
      <c r="B199" s="211" t="s">
        <v>202</v>
      </c>
      <c r="C199" s="213" t="s">
        <v>197</v>
      </c>
      <c r="D199" s="214" t="s">
        <v>198</v>
      </c>
      <c r="E199" s="215">
        <v>30000.0</v>
      </c>
      <c r="F199" s="204"/>
      <c r="G199" s="205"/>
    </row>
    <row r="200">
      <c r="A200" s="201"/>
      <c r="B200" s="211"/>
      <c r="C200" s="217" t="s">
        <v>203</v>
      </c>
      <c r="D200" s="214" t="s">
        <v>204</v>
      </c>
      <c r="E200" s="215">
        <v>4500.0</v>
      </c>
      <c r="F200" s="204"/>
      <c r="G200" s="205"/>
    </row>
    <row r="201">
      <c r="A201" s="201"/>
      <c r="B201" s="211"/>
      <c r="C201" s="212" t="s">
        <v>195</v>
      </c>
      <c r="D201" s="209"/>
      <c r="E201" s="203"/>
      <c r="F201" s="208">
        <v>1200.0</v>
      </c>
      <c r="G201" s="205"/>
    </row>
    <row r="202">
      <c r="A202" s="201"/>
      <c r="B202" s="211"/>
      <c r="C202" s="201"/>
      <c r="D202" s="209"/>
      <c r="E202" s="203"/>
      <c r="F202" s="204"/>
      <c r="G202" s="205"/>
    </row>
    <row r="203">
      <c r="A203" s="201"/>
      <c r="B203" s="211"/>
      <c r="C203" s="216" t="s">
        <v>89</v>
      </c>
      <c r="D203" s="209"/>
      <c r="E203" s="204">
        <f t="shared" ref="E203:F203" si="28">SUM(E199:E201)</f>
        <v>34500</v>
      </c>
      <c r="F203" s="204">
        <f t="shared" si="28"/>
        <v>1200</v>
      </c>
      <c r="G203" s="205">
        <f>E203-F203</f>
        <v>33300</v>
      </c>
    </row>
    <row r="204">
      <c r="A204" s="201"/>
      <c r="B204" s="211"/>
      <c r="C204" s="214"/>
      <c r="D204" s="214"/>
      <c r="E204" s="215"/>
      <c r="F204" s="204"/>
      <c r="G204" s="205"/>
    </row>
    <row r="205">
      <c r="A205" s="201"/>
      <c r="B205" s="211"/>
      <c r="C205" s="218" t="s">
        <v>205</v>
      </c>
      <c r="D205" s="214"/>
      <c r="E205" s="215">
        <f t="shared" ref="E205:F205" si="29">E203+E197+E191+E181+E187</f>
        <v>133500</v>
      </c>
      <c r="F205" s="215">
        <f t="shared" si="29"/>
        <v>44900</v>
      </c>
      <c r="G205" s="205">
        <f>E205-F205</f>
        <v>88600</v>
      </c>
    </row>
    <row r="206">
      <c r="A206" s="201"/>
      <c r="B206" s="211"/>
      <c r="C206" s="201"/>
      <c r="D206" s="209"/>
      <c r="E206" s="203"/>
      <c r="F206" s="204"/>
      <c r="G206" s="205"/>
    </row>
    <row r="207">
      <c r="A207" s="201"/>
      <c r="B207" s="219" t="s">
        <v>206</v>
      </c>
      <c r="C207" s="220" t="s">
        <v>112</v>
      </c>
      <c r="D207" s="220" t="s">
        <v>113</v>
      </c>
      <c r="E207" s="221"/>
      <c r="F207" s="222">
        <v>500.0</v>
      </c>
      <c r="G207" s="221"/>
    </row>
    <row r="208">
      <c r="A208" s="201"/>
      <c r="B208" s="223"/>
      <c r="C208" s="220" t="s">
        <v>207</v>
      </c>
      <c r="D208" s="224" t="s">
        <v>75</v>
      </c>
      <c r="E208" s="221"/>
      <c r="F208" s="225">
        <v>7000.0</v>
      </c>
      <c r="G208" s="221"/>
    </row>
    <row r="209">
      <c r="A209" s="201"/>
      <c r="B209" s="223"/>
      <c r="C209" s="224" t="s">
        <v>208</v>
      </c>
      <c r="D209" s="220" t="s">
        <v>209</v>
      </c>
      <c r="E209" s="221"/>
      <c r="F209" s="222">
        <v>10500.0</v>
      </c>
      <c r="G209" s="221"/>
    </row>
    <row r="210">
      <c r="A210" s="201"/>
      <c r="B210" s="223"/>
      <c r="C210" s="220" t="s">
        <v>107</v>
      </c>
      <c r="D210" s="224" t="s">
        <v>77</v>
      </c>
      <c r="E210" s="221"/>
      <c r="F210" s="222">
        <v>10500.0</v>
      </c>
      <c r="G210" s="221"/>
    </row>
    <row r="211">
      <c r="A211" s="201"/>
      <c r="B211" s="223"/>
      <c r="C211" s="224" t="s">
        <v>189</v>
      </c>
      <c r="D211" s="226" t="s">
        <v>210</v>
      </c>
      <c r="E211" s="221"/>
      <c r="F211" s="222">
        <v>3000.0</v>
      </c>
      <c r="G211" s="221"/>
    </row>
    <row r="212">
      <c r="A212" s="201"/>
      <c r="B212" s="223"/>
      <c r="C212" s="224" t="s">
        <v>211</v>
      </c>
      <c r="D212" s="226" t="s">
        <v>210</v>
      </c>
      <c r="E212" s="221"/>
      <c r="F212" s="222">
        <v>3500.0</v>
      </c>
      <c r="G212" s="221"/>
    </row>
    <row r="213">
      <c r="A213" s="201"/>
      <c r="B213" s="223"/>
      <c r="C213" s="227"/>
      <c r="D213" s="227"/>
      <c r="E213" s="221"/>
      <c r="F213" s="221"/>
      <c r="G213" s="221"/>
    </row>
    <row r="214">
      <c r="A214" s="201"/>
      <c r="B214" s="223"/>
      <c r="C214" s="228" t="s">
        <v>89</v>
      </c>
      <c r="D214" s="227"/>
      <c r="E214" s="229">
        <f t="shared" ref="E214:F214" si="30">SUM(E207:E212)</f>
        <v>0</v>
      </c>
      <c r="F214" s="229">
        <f t="shared" si="30"/>
        <v>35000</v>
      </c>
      <c r="G214" s="225">
        <f>E214-F214</f>
        <v>-35000</v>
      </c>
    </row>
    <row r="215">
      <c r="A215" s="201"/>
      <c r="B215" s="223"/>
      <c r="C215" s="227"/>
      <c r="D215" s="227"/>
      <c r="E215" s="221"/>
      <c r="F215" s="221"/>
      <c r="G215" s="221"/>
    </row>
    <row r="216">
      <c r="A216" s="201"/>
      <c r="B216" s="219" t="s">
        <v>212</v>
      </c>
      <c r="C216" s="220" t="s">
        <v>197</v>
      </c>
      <c r="D216" s="220" t="s">
        <v>198</v>
      </c>
      <c r="E216" s="230">
        <v>1374600.0</v>
      </c>
      <c r="F216" s="221"/>
      <c r="G216" s="221"/>
    </row>
    <row r="217">
      <c r="A217" s="201"/>
      <c r="B217" s="223"/>
      <c r="C217" s="220" t="s">
        <v>213</v>
      </c>
      <c r="D217" s="220" t="s">
        <v>198</v>
      </c>
      <c r="E217" s="230">
        <v>50000.0</v>
      </c>
      <c r="F217" s="221"/>
      <c r="G217" s="221"/>
    </row>
    <row r="218">
      <c r="A218" s="201"/>
      <c r="B218" s="223"/>
      <c r="C218" s="220" t="s">
        <v>214</v>
      </c>
      <c r="D218" s="220" t="s">
        <v>215</v>
      </c>
      <c r="E218" s="229">
        <v>7500.0</v>
      </c>
      <c r="F218" s="222">
        <v>28000.0</v>
      </c>
      <c r="G218" s="221"/>
    </row>
    <row r="219">
      <c r="A219" s="201"/>
      <c r="B219" s="223"/>
      <c r="C219" s="231" t="s">
        <v>216</v>
      </c>
      <c r="D219" s="232" t="s">
        <v>154</v>
      </c>
      <c r="E219" s="221"/>
      <c r="F219" s="230">
        <v>120000.0</v>
      </c>
      <c r="G219" s="221"/>
    </row>
    <row r="220">
      <c r="A220" s="201"/>
      <c r="B220" s="223"/>
      <c r="C220" s="231" t="s">
        <v>217</v>
      </c>
      <c r="D220" s="232" t="s">
        <v>127</v>
      </c>
      <c r="E220" s="221"/>
      <c r="F220" s="230">
        <v>27000.0</v>
      </c>
      <c r="G220" s="221"/>
    </row>
    <row r="221">
      <c r="A221" s="201"/>
      <c r="B221" s="223"/>
      <c r="C221" s="233" t="s">
        <v>218</v>
      </c>
      <c r="D221" s="234" t="s">
        <v>151</v>
      </c>
      <c r="E221" s="221"/>
      <c r="F221" s="230">
        <v>5000.0</v>
      </c>
      <c r="G221" s="221"/>
    </row>
    <row r="222">
      <c r="A222" s="201"/>
      <c r="B222" s="223"/>
      <c r="C222" s="233" t="s">
        <v>219</v>
      </c>
      <c r="D222" s="234" t="s">
        <v>151</v>
      </c>
      <c r="E222" s="221"/>
      <c r="F222" s="230">
        <v>5800.0</v>
      </c>
      <c r="G222" s="221"/>
    </row>
    <row r="223">
      <c r="A223" s="201"/>
      <c r="B223" s="223"/>
      <c r="C223" s="231" t="s">
        <v>112</v>
      </c>
      <c r="D223" s="232" t="s">
        <v>110</v>
      </c>
      <c r="E223" s="221"/>
      <c r="F223" s="230">
        <v>10000.0</v>
      </c>
      <c r="G223" s="221"/>
    </row>
    <row r="224">
      <c r="A224" s="201"/>
      <c r="B224" s="223"/>
      <c r="C224" s="231" t="s">
        <v>220</v>
      </c>
      <c r="D224" s="232" t="s">
        <v>221</v>
      </c>
      <c r="E224" s="221"/>
      <c r="F224" s="230">
        <v>15000.0</v>
      </c>
      <c r="G224" s="221"/>
    </row>
    <row r="225">
      <c r="A225" s="201"/>
      <c r="B225" s="223"/>
      <c r="C225" s="231" t="s">
        <v>163</v>
      </c>
      <c r="D225" s="232" t="s">
        <v>85</v>
      </c>
      <c r="E225" s="221"/>
      <c r="F225" s="230">
        <v>92200.0</v>
      </c>
      <c r="G225" s="221"/>
    </row>
    <row r="226">
      <c r="A226" s="201"/>
      <c r="B226" s="223"/>
      <c r="C226" s="231" t="s">
        <v>222</v>
      </c>
      <c r="D226" s="232" t="s">
        <v>98</v>
      </c>
      <c r="E226" s="221"/>
      <c r="F226" s="229">
        <v>2000.0</v>
      </c>
      <c r="G226" s="221"/>
    </row>
    <row r="227">
      <c r="A227" s="201"/>
      <c r="B227" s="223"/>
      <c r="C227" s="231" t="s">
        <v>223</v>
      </c>
      <c r="D227" s="232" t="s">
        <v>129</v>
      </c>
      <c r="E227" s="221"/>
      <c r="F227" s="225">
        <v>8000.0</v>
      </c>
      <c r="G227" s="221"/>
    </row>
    <row r="228">
      <c r="A228" s="201"/>
      <c r="B228" s="223"/>
      <c r="C228" s="231" t="s">
        <v>224</v>
      </c>
      <c r="D228" s="232" t="s">
        <v>225</v>
      </c>
      <c r="E228" s="221"/>
      <c r="F228" s="225">
        <v>2000.0</v>
      </c>
      <c r="G228" s="221"/>
    </row>
    <row r="229">
      <c r="A229" s="201"/>
      <c r="B229" s="223"/>
      <c r="C229" s="235" t="s">
        <v>226</v>
      </c>
      <c r="D229" s="234" t="s">
        <v>221</v>
      </c>
      <c r="E229" s="221"/>
      <c r="F229" s="222">
        <v>25000.0</v>
      </c>
      <c r="G229" s="221"/>
    </row>
    <row r="230">
      <c r="A230" s="201"/>
      <c r="B230" s="223"/>
      <c r="C230" s="235" t="s">
        <v>227</v>
      </c>
      <c r="D230" s="232" t="s">
        <v>228</v>
      </c>
      <c r="E230" s="221"/>
      <c r="F230" s="222">
        <v>8000.0</v>
      </c>
      <c r="G230" s="221"/>
    </row>
    <row r="231">
      <c r="A231" s="201"/>
      <c r="B231" s="223"/>
      <c r="C231" s="236" t="s">
        <v>229</v>
      </c>
      <c r="D231" s="226" t="s">
        <v>230</v>
      </c>
      <c r="E231" s="221"/>
      <c r="F231" s="237">
        <v>400.0</v>
      </c>
      <c r="G231" s="221"/>
    </row>
    <row r="232">
      <c r="A232" s="201"/>
      <c r="B232" s="223"/>
      <c r="C232" s="223"/>
      <c r="D232" s="227"/>
      <c r="E232" s="221"/>
      <c r="F232" s="221"/>
      <c r="G232" s="221"/>
    </row>
    <row r="233">
      <c r="A233" s="201"/>
      <c r="B233" s="223"/>
      <c r="C233" s="228" t="s">
        <v>89</v>
      </c>
      <c r="D233" s="227"/>
      <c r="E233" s="225">
        <f>SUM(E216:E218)</f>
        <v>1432100</v>
      </c>
      <c r="F233" s="225">
        <f>SUM(F216:F231)</f>
        <v>348400</v>
      </c>
      <c r="G233" s="225">
        <f>E233-F233</f>
        <v>1083700</v>
      </c>
    </row>
    <row r="234">
      <c r="A234" s="201"/>
      <c r="B234" s="223"/>
      <c r="C234" s="223"/>
      <c r="D234" s="227"/>
      <c r="E234" s="221"/>
      <c r="F234" s="221"/>
      <c r="G234" s="221"/>
    </row>
    <row r="235">
      <c r="A235" s="201"/>
      <c r="B235" s="238" t="s">
        <v>231</v>
      </c>
      <c r="C235" s="220" t="s">
        <v>232</v>
      </c>
      <c r="D235" s="220" t="s">
        <v>198</v>
      </c>
      <c r="E235" s="230">
        <v>30000.0</v>
      </c>
      <c r="F235" s="221"/>
      <c r="G235" s="221"/>
    </row>
    <row r="236">
      <c r="A236" s="201"/>
      <c r="B236" s="223"/>
      <c r="C236" s="220" t="s">
        <v>233</v>
      </c>
      <c r="D236" s="220" t="s">
        <v>127</v>
      </c>
      <c r="E236" s="221"/>
      <c r="F236" s="222">
        <v>21000.0</v>
      </c>
      <c r="G236" s="221"/>
    </row>
    <row r="237">
      <c r="A237" s="201"/>
      <c r="B237" s="223"/>
      <c r="C237" s="220" t="s">
        <v>163</v>
      </c>
      <c r="D237" s="220" t="s">
        <v>85</v>
      </c>
      <c r="E237" s="221"/>
      <c r="F237" s="222">
        <v>3500.0</v>
      </c>
      <c r="G237" s="221"/>
    </row>
    <row r="238">
      <c r="A238" s="201"/>
      <c r="B238" s="223"/>
      <c r="C238" s="227"/>
      <c r="D238" s="227"/>
      <c r="E238" s="221"/>
      <c r="F238" s="221"/>
      <c r="G238" s="221"/>
    </row>
    <row r="239">
      <c r="A239" s="201"/>
      <c r="B239" s="223"/>
      <c r="C239" s="228" t="s">
        <v>89</v>
      </c>
      <c r="D239" s="227"/>
      <c r="E239" s="225">
        <f t="shared" ref="E239:F239" si="31">SUM(E235:E237)</f>
        <v>30000</v>
      </c>
      <c r="F239" s="225">
        <f t="shared" si="31"/>
        <v>24500</v>
      </c>
      <c r="G239" s="225">
        <f>E239-F239</f>
        <v>5500</v>
      </c>
    </row>
    <row r="240">
      <c r="A240" s="201"/>
      <c r="B240" s="223"/>
      <c r="C240" s="223"/>
      <c r="D240" s="227"/>
      <c r="E240" s="221"/>
      <c r="F240" s="221"/>
      <c r="G240" s="221"/>
    </row>
    <row r="241">
      <c r="A241" s="201"/>
      <c r="B241" s="219" t="s">
        <v>234</v>
      </c>
      <c r="C241" s="231" t="s">
        <v>235</v>
      </c>
      <c r="D241" s="220" t="s">
        <v>236</v>
      </c>
      <c r="E241" s="230">
        <v>72600.0</v>
      </c>
      <c r="F241" s="221"/>
      <c r="G241" s="221"/>
    </row>
    <row r="242">
      <c r="A242" s="201"/>
      <c r="B242" s="223"/>
      <c r="C242" s="231" t="s">
        <v>237</v>
      </c>
      <c r="D242" s="227"/>
      <c r="E242" s="221"/>
      <c r="F242" s="222">
        <v>135600.0</v>
      </c>
      <c r="G242" s="221"/>
    </row>
    <row r="243">
      <c r="A243" s="201"/>
      <c r="B243" s="223"/>
      <c r="C243" s="233" t="s">
        <v>238</v>
      </c>
      <c r="D243" s="227"/>
      <c r="E243" s="221"/>
      <c r="F243" s="222">
        <v>13000.0</v>
      </c>
      <c r="G243" s="221"/>
    </row>
    <row r="244">
      <c r="A244" s="201"/>
      <c r="B244" s="223"/>
      <c r="C244" s="223"/>
      <c r="D244" s="227"/>
      <c r="E244" s="221"/>
      <c r="F244" s="221"/>
      <c r="G244" s="221"/>
    </row>
    <row r="245">
      <c r="A245" s="201"/>
      <c r="B245" s="223"/>
      <c r="C245" s="228" t="s">
        <v>89</v>
      </c>
      <c r="D245" s="227"/>
      <c r="E245" s="229">
        <f t="shared" ref="E245:F245" si="32">SUM(E241:E243)</f>
        <v>72600</v>
      </c>
      <c r="F245" s="229">
        <f t="shared" si="32"/>
        <v>148600</v>
      </c>
      <c r="G245" s="225">
        <f>E245-F245</f>
        <v>-76000</v>
      </c>
    </row>
    <row r="246">
      <c r="A246" s="201"/>
      <c r="B246" s="223"/>
      <c r="C246" s="223"/>
      <c r="D246" s="227"/>
      <c r="E246" s="221"/>
      <c r="F246" s="221"/>
      <c r="G246" s="221"/>
    </row>
    <row r="247">
      <c r="A247" s="201"/>
      <c r="B247" s="219" t="s">
        <v>239</v>
      </c>
      <c r="C247" s="231" t="s">
        <v>203</v>
      </c>
      <c r="D247" s="220" t="s">
        <v>204</v>
      </c>
      <c r="E247" s="230">
        <v>1225.0</v>
      </c>
      <c r="F247" s="221"/>
      <c r="G247" s="221"/>
    </row>
    <row r="248">
      <c r="A248" s="201"/>
      <c r="B248" s="223"/>
      <c r="C248" s="231" t="s">
        <v>122</v>
      </c>
      <c r="D248" s="220" t="s">
        <v>123</v>
      </c>
      <c r="E248" s="229">
        <v>10000.0</v>
      </c>
      <c r="F248" s="221"/>
      <c r="G248" s="221"/>
    </row>
    <row r="249">
      <c r="A249" s="201"/>
      <c r="B249" s="223"/>
      <c r="C249" s="231" t="s">
        <v>124</v>
      </c>
      <c r="D249" s="220" t="s">
        <v>125</v>
      </c>
      <c r="E249" s="221"/>
      <c r="F249" s="225">
        <v>8500.0</v>
      </c>
      <c r="G249" s="221"/>
    </row>
    <row r="250">
      <c r="A250" s="201"/>
      <c r="B250" s="223"/>
      <c r="C250" s="223"/>
      <c r="D250" s="227"/>
      <c r="E250" s="221"/>
      <c r="F250" s="221"/>
      <c r="G250" s="221"/>
    </row>
    <row r="251">
      <c r="A251" s="201"/>
      <c r="B251" s="223"/>
      <c r="C251" s="219" t="s">
        <v>89</v>
      </c>
      <c r="D251" s="227"/>
      <c r="E251" s="229">
        <f t="shared" ref="E251:F251" si="33">SUM(E247:E249)</f>
        <v>11225</v>
      </c>
      <c r="F251" s="229">
        <f t="shared" si="33"/>
        <v>8500</v>
      </c>
      <c r="G251" s="225">
        <f>E251-F251</f>
        <v>2725</v>
      </c>
    </row>
    <row r="252">
      <c r="A252" s="201"/>
      <c r="B252" s="211"/>
      <c r="C252" s="201"/>
      <c r="D252" s="209"/>
      <c r="E252" s="203"/>
      <c r="F252" s="204"/>
      <c r="G252" s="205"/>
    </row>
    <row r="253">
      <c r="A253" s="201"/>
      <c r="B253" s="211"/>
      <c r="C253" s="200" t="s">
        <v>240</v>
      </c>
      <c r="D253" s="209"/>
      <c r="E253" s="203">
        <f t="shared" ref="E253:F253" si="34">E251+E245+E239+E233+E214</f>
        <v>1545925</v>
      </c>
      <c r="F253" s="203">
        <f t="shared" si="34"/>
        <v>565000</v>
      </c>
      <c r="G253" s="205">
        <f>E253-F253</f>
        <v>980925</v>
      </c>
    </row>
    <row r="254">
      <c r="A254" s="201"/>
      <c r="B254" s="211"/>
      <c r="C254" s="201"/>
      <c r="D254" s="209"/>
      <c r="E254" s="203"/>
      <c r="F254" s="204"/>
      <c r="G254" s="205"/>
    </row>
    <row r="255">
      <c r="A255" s="201"/>
      <c r="B255" s="211"/>
      <c r="C255" s="201"/>
      <c r="D255" s="209"/>
      <c r="E255" s="203"/>
      <c r="F255" s="204"/>
      <c r="G255" s="205"/>
    </row>
    <row r="256">
      <c r="A256" s="201"/>
      <c r="B256" s="211" t="s">
        <v>135</v>
      </c>
      <c r="C256" s="210"/>
      <c r="D256" s="239"/>
      <c r="E256" s="240">
        <f t="shared" ref="E256:F256" si="35">E253+E205</f>
        <v>1679425</v>
      </c>
      <c r="F256" s="240">
        <f t="shared" si="35"/>
        <v>609900</v>
      </c>
      <c r="G256" s="241">
        <f>E256-F256</f>
        <v>1069525</v>
      </c>
    </row>
    <row r="257">
      <c r="B257" s="74"/>
      <c r="D257" s="75"/>
      <c r="E257" s="76"/>
      <c r="F257" s="77"/>
      <c r="G257" s="76"/>
    </row>
    <row r="258">
      <c r="A258" s="101" t="s">
        <v>241</v>
      </c>
      <c r="B258" s="113" t="s">
        <v>137</v>
      </c>
      <c r="C258" s="107" t="s">
        <v>112</v>
      </c>
      <c r="D258" s="104" t="s">
        <v>113</v>
      </c>
      <c r="E258" s="105"/>
      <c r="F258" s="106">
        <v>1000.0</v>
      </c>
      <c r="G258" s="105"/>
    </row>
    <row r="259">
      <c r="A259" s="107"/>
      <c r="B259" s="115"/>
      <c r="C259" s="242" t="s">
        <v>242</v>
      </c>
      <c r="D259" s="104" t="s">
        <v>243</v>
      </c>
      <c r="E259" s="106">
        <v>70000.0</v>
      </c>
      <c r="F259" s="106"/>
      <c r="G259" s="105"/>
    </row>
    <row r="260">
      <c r="A260" s="107"/>
      <c r="B260" s="115"/>
      <c r="C260" s="243" t="s">
        <v>244</v>
      </c>
      <c r="D260" s="104" t="s">
        <v>245</v>
      </c>
      <c r="E260" s="106">
        <v>50000.0</v>
      </c>
      <c r="F260" s="106"/>
      <c r="G260" s="105"/>
    </row>
    <row r="261">
      <c r="A261" s="107"/>
      <c r="B261" s="115"/>
      <c r="C261" s="242" t="s">
        <v>246</v>
      </c>
      <c r="D261" s="104" t="s">
        <v>247</v>
      </c>
      <c r="E261" s="105"/>
      <c r="F261" s="106">
        <v>70000.0</v>
      </c>
      <c r="G261" s="105"/>
    </row>
    <row r="262">
      <c r="A262" s="107"/>
      <c r="B262" s="115"/>
      <c r="C262" s="243" t="s">
        <v>248</v>
      </c>
      <c r="D262" s="104" t="s">
        <v>249</v>
      </c>
      <c r="E262" s="105"/>
      <c r="F262" s="106">
        <v>48000.0</v>
      </c>
      <c r="G262" s="105"/>
    </row>
    <row r="263">
      <c r="A263" s="107"/>
      <c r="B263" s="115"/>
      <c r="C263" s="107"/>
      <c r="D263" s="114"/>
      <c r="E263" s="105"/>
      <c r="F263" s="106"/>
      <c r="G263" s="105"/>
    </row>
    <row r="264">
      <c r="A264" s="107"/>
      <c r="B264" s="115"/>
      <c r="C264" s="244" t="s">
        <v>135</v>
      </c>
      <c r="D264" s="110"/>
      <c r="E264" s="116">
        <f t="shared" ref="E264:F264" si="36">SUM(E258:E262)</f>
        <v>120000</v>
      </c>
      <c r="F264" s="116">
        <f t="shared" si="36"/>
        <v>119000</v>
      </c>
      <c r="G264" s="116">
        <f>E264-F264</f>
        <v>1000</v>
      </c>
    </row>
    <row r="265">
      <c r="B265" s="74"/>
      <c r="D265" s="75"/>
      <c r="E265" s="76"/>
      <c r="F265" s="77"/>
      <c r="G265" s="76"/>
    </row>
    <row r="266">
      <c r="A266" s="245" t="s">
        <v>24</v>
      </c>
      <c r="B266" s="246" t="s">
        <v>137</v>
      </c>
      <c r="C266" s="247" t="s">
        <v>112</v>
      </c>
      <c r="D266" s="248" t="s">
        <v>113</v>
      </c>
      <c r="E266" s="249"/>
      <c r="F266" s="250">
        <v>1000.0</v>
      </c>
      <c r="G266" s="249"/>
    </row>
    <row r="267">
      <c r="A267" s="247"/>
      <c r="B267" s="251"/>
      <c r="C267" s="247" t="s">
        <v>250</v>
      </c>
      <c r="D267" s="252" t="s">
        <v>176</v>
      </c>
      <c r="E267" s="253"/>
      <c r="F267" s="254">
        <v>3000.0</v>
      </c>
      <c r="G267" s="253"/>
    </row>
    <row r="268">
      <c r="A268" s="247"/>
      <c r="B268" s="251"/>
      <c r="C268" s="247" t="s">
        <v>251</v>
      </c>
      <c r="D268" s="252" t="s">
        <v>252</v>
      </c>
      <c r="E268" s="253"/>
      <c r="F268" s="250">
        <v>1500.0</v>
      </c>
      <c r="G268" s="253"/>
    </row>
    <row r="269">
      <c r="A269" s="247"/>
      <c r="B269" s="251"/>
      <c r="C269" s="247" t="s">
        <v>253</v>
      </c>
      <c r="D269" s="255"/>
      <c r="E269" s="253"/>
      <c r="F269" s="250">
        <v>3500.0</v>
      </c>
      <c r="G269" s="253"/>
    </row>
    <row r="270">
      <c r="A270" s="247"/>
      <c r="B270" s="251"/>
      <c r="C270" s="256" t="s">
        <v>254</v>
      </c>
      <c r="D270" s="255"/>
      <c r="E270" s="253"/>
      <c r="F270" s="254">
        <v>1000.0</v>
      </c>
      <c r="G270" s="253"/>
    </row>
    <row r="271">
      <c r="A271" s="247"/>
      <c r="B271" s="251"/>
      <c r="C271" s="257"/>
      <c r="D271" s="255"/>
      <c r="E271" s="253"/>
      <c r="F271" s="250"/>
      <c r="G271" s="253"/>
    </row>
    <row r="272">
      <c r="A272" s="247"/>
      <c r="B272" s="251"/>
      <c r="C272" s="251" t="s">
        <v>135</v>
      </c>
      <c r="D272" s="258"/>
      <c r="E272" s="259">
        <f t="shared" ref="E272:F272" si="37">SUM(E266:E270)</f>
        <v>0</v>
      </c>
      <c r="F272" s="259">
        <f t="shared" si="37"/>
        <v>10000</v>
      </c>
      <c r="G272" s="259">
        <f>E272-F272</f>
        <v>-10000</v>
      </c>
    </row>
    <row r="273">
      <c r="B273" s="74"/>
      <c r="D273" s="75"/>
      <c r="E273" s="76"/>
      <c r="F273" s="77"/>
      <c r="G273" s="76"/>
    </row>
    <row r="274">
      <c r="A274" s="260" t="s">
        <v>255</v>
      </c>
      <c r="B274" s="261" t="s">
        <v>65</v>
      </c>
      <c r="C274" s="165" t="s">
        <v>112</v>
      </c>
      <c r="D274" s="162" t="s">
        <v>113</v>
      </c>
      <c r="E274" s="163"/>
      <c r="F274" s="169">
        <v>2000.0</v>
      </c>
      <c r="G274" s="163"/>
    </row>
    <row r="275">
      <c r="A275" s="262"/>
      <c r="B275" s="166"/>
      <c r="C275" s="165" t="s">
        <v>256</v>
      </c>
      <c r="D275" s="162" t="s">
        <v>257</v>
      </c>
      <c r="E275" s="163"/>
      <c r="F275" s="164">
        <v>9000.0</v>
      </c>
      <c r="G275" s="163"/>
    </row>
    <row r="276">
      <c r="A276" s="262"/>
      <c r="B276" s="166"/>
      <c r="C276" s="165" t="s">
        <v>258</v>
      </c>
      <c r="D276" s="162" t="s">
        <v>259</v>
      </c>
      <c r="E276" s="163"/>
      <c r="F276" s="169">
        <v>6000.0</v>
      </c>
      <c r="G276" s="163"/>
    </row>
    <row r="277">
      <c r="A277" s="262"/>
      <c r="B277" s="166"/>
      <c r="C277" s="165" t="s">
        <v>260</v>
      </c>
      <c r="D277" s="162" t="s">
        <v>261</v>
      </c>
      <c r="E277" s="163"/>
      <c r="F277" s="164">
        <v>10000.0</v>
      </c>
      <c r="G277" s="163"/>
    </row>
    <row r="278">
      <c r="A278" s="262"/>
      <c r="B278" s="166"/>
      <c r="C278" s="167" t="s">
        <v>262</v>
      </c>
      <c r="D278" s="162" t="s">
        <v>263</v>
      </c>
      <c r="E278" s="163"/>
      <c r="F278" s="164">
        <v>4000.0</v>
      </c>
      <c r="G278" s="163"/>
    </row>
    <row r="279">
      <c r="A279" s="262"/>
      <c r="B279" s="166"/>
      <c r="C279" s="165" t="s">
        <v>264</v>
      </c>
      <c r="D279" s="162" t="s">
        <v>265</v>
      </c>
      <c r="E279" s="163"/>
      <c r="F279" s="164">
        <v>2000.0</v>
      </c>
      <c r="G279" s="163"/>
    </row>
    <row r="280">
      <c r="A280" s="262"/>
      <c r="B280" s="166"/>
      <c r="C280" s="165" t="s">
        <v>266</v>
      </c>
      <c r="D280" s="162" t="s">
        <v>118</v>
      </c>
      <c r="E280" s="163"/>
      <c r="F280" s="164">
        <v>800.0</v>
      </c>
      <c r="G280" s="163"/>
    </row>
    <row r="281">
      <c r="A281" s="262"/>
      <c r="B281" s="166"/>
      <c r="C281" s="165" t="s">
        <v>107</v>
      </c>
      <c r="D281" s="162" t="s">
        <v>267</v>
      </c>
      <c r="E281" s="163"/>
      <c r="F281" s="169">
        <v>5000.0</v>
      </c>
      <c r="G281" s="163"/>
    </row>
    <row r="282">
      <c r="A282" s="262"/>
      <c r="B282" s="166"/>
      <c r="C282" s="165" t="s">
        <v>268</v>
      </c>
      <c r="D282" s="162" t="s">
        <v>230</v>
      </c>
      <c r="E282" s="163"/>
      <c r="F282" s="164">
        <v>15000.0</v>
      </c>
      <c r="G282" s="163"/>
    </row>
    <row r="283">
      <c r="A283" s="262"/>
      <c r="B283" s="166"/>
      <c r="C283" s="165" t="s">
        <v>269</v>
      </c>
      <c r="D283" s="162" t="s">
        <v>151</v>
      </c>
      <c r="E283" s="163"/>
      <c r="F283" s="164">
        <v>4000.0</v>
      </c>
      <c r="G283" s="163"/>
    </row>
    <row r="284">
      <c r="A284" s="262"/>
      <c r="B284" s="166"/>
      <c r="C284" s="161" t="s">
        <v>270</v>
      </c>
      <c r="D284" s="162" t="s">
        <v>75</v>
      </c>
      <c r="E284" s="163"/>
      <c r="F284" s="169">
        <v>2500.0</v>
      </c>
      <c r="G284" s="163"/>
    </row>
    <row r="285">
      <c r="A285" s="262"/>
      <c r="B285" s="166"/>
      <c r="C285" s="263" t="s">
        <v>189</v>
      </c>
      <c r="D285" s="162"/>
      <c r="E285" s="163"/>
      <c r="F285" s="164">
        <v>2500.0</v>
      </c>
      <c r="G285" s="163"/>
    </row>
    <row r="286">
      <c r="A286" s="262"/>
      <c r="B286" s="166"/>
      <c r="C286" s="166"/>
      <c r="D286" s="168"/>
      <c r="E286" s="169"/>
      <c r="F286" s="169"/>
      <c r="G286" s="163"/>
    </row>
    <row r="287">
      <c r="A287" s="262"/>
      <c r="B287" s="166"/>
      <c r="C287" s="166" t="s">
        <v>89</v>
      </c>
      <c r="D287" s="168"/>
      <c r="E287" s="169">
        <f t="shared" ref="E287:F287" si="38">SUM(E274:E285)</f>
        <v>0</v>
      </c>
      <c r="F287" s="169">
        <f t="shared" si="38"/>
        <v>62800</v>
      </c>
      <c r="G287" s="163">
        <f>E287-F287</f>
        <v>-62800</v>
      </c>
    </row>
    <row r="288">
      <c r="A288" s="262"/>
      <c r="B288" s="166"/>
      <c r="C288" s="165"/>
      <c r="D288" s="168"/>
      <c r="E288" s="169"/>
      <c r="F288" s="169"/>
      <c r="G288" s="163"/>
    </row>
    <row r="289">
      <c r="A289" s="262"/>
      <c r="B289" s="166" t="s">
        <v>271</v>
      </c>
      <c r="C289" s="165" t="s">
        <v>235</v>
      </c>
      <c r="D289" s="162" t="s">
        <v>161</v>
      </c>
      <c r="E289" s="169">
        <v>1000.0</v>
      </c>
      <c r="F289" s="169"/>
      <c r="G289" s="163"/>
    </row>
    <row r="290">
      <c r="A290" s="262"/>
      <c r="B290" s="166"/>
      <c r="C290" s="165" t="s">
        <v>122</v>
      </c>
      <c r="D290" s="162" t="s">
        <v>123</v>
      </c>
      <c r="E290" s="169">
        <v>3000.0</v>
      </c>
      <c r="F290" s="169"/>
      <c r="G290" s="163"/>
    </row>
    <row r="291">
      <c r="A291" s="262"/>
      <c r="B291" s="166"/>
      <c r="C291" s="165" t="s">
        <v>126</v>
      </c>
      <c r="D291" s="162" t="s">
        <v>127</v>
      </c>
      <c r="E291" s="163"/>
      <c r="F291" s="169">
        <v>3000.0</v>
      </c>
      <c r="G291" s="163"/>
    </row>
    <row r="292">
      <c r="A292" s="262"/>
      <c r="B292" s="166"/>
      <c r="C292" s="165" t="s">
        <v>124</v>
      </c>
      <c r="D292" s="162" t="s">
        <v>125</v>
      </c>
      <c r="E292" s="163"/>
      <c r="F292" s="169">
        <v>3000.0</v>
      </c>
      <c r="G292" s="163"/>
    </row>
    <row r="293">
      <c r="A293" s="262"/>
      <c r="B293" s="166"/>
      <c r="C293" s="165" t="s">
        <v>128</v>
      </c>
      <c r="D293" s="162" t="s">
        <v>129</v>
      </c>
      <c r="E293" s="163"/>
      <c r="F293" s="169">
        <v>2000.0</v>
      </c>
      <c r="G293" s="163"/>
    </row>
    <row r="294">
      <c r="A294" s="262"/>
      <c r="B294" s="166"/>
      <c r="C294" s="166"/>
      <c r="D294" s="168"/>
      <c r="E294" s="169"/>
      <c r="F294" s="169"/>
      <c r="G294" s="163"/>
    </row>
    <row r="295">
      <c r="A295" s="262"/>
      <c r="B295" s="166"/>
      <c r="C295" s="166" t="s">
        <v>89</v>
      </c>
      <c r="D295" s="168"/>
      <c r="E295" s="169">
        <f t="shared" ref="E295:F295" si="39">SUM(E289:E293)</f>
        <v>4000</v>
      </c>
      <c r="F295" s="169">
        <f t="shared" si="39"/>
        <v>8000</v>
      </c>
      <c r="G295" s="163">
        <f>E295-F295</f>
        <v>-4000</v>
      </c>
    </row>
    <row r="296">
      <c r="A296" s="262"/>
      <c r="B296" s="166"/>
      <c r="C296" s="165"/>
      <c r="D296" s="168"/>
      <c r="E296" s="169"/>
      <c r="F296" s="169"/>
      <c r="G296" s="163"/>
    </row>
    <row r="297">
      <c r="A297" s="262"/>
      <c r="B297" s="166" t="s">
        <v>272</v>
      </c>
      <c r="C297" s="165" t="s">
        <v>235</v>
      </c>
      <c r="D297" s="162" t="s">
        <v>161</v>
      </c>
      <c r="E297" s="169">
        <v>1000.0</v>
      </c>
      <c r="F297" s="169"/>
      <c r="G297" s="163"/>
    </row>
    <row r="298">
      <c r="A298" s="262"/>
      <c r="B298" s="166"/>
      <c r="C298" s="165" t="s">
        <v>122</v>
      </c>
      <c r="D298" s="162" t="s">
        <v>123</v>
      </c>
      <c r="E298" s="169">
        <v>3000.0</v>
      </c>
      <c r="F298" s="169"/>
      <c r="G298" s="264"/>
    </row>
    <row r="299">
      <c r="A299" s="262"/>
      <c r="B299" s="166"/>
      <c r="C299" s="165" t="s">
        <v>126</v>
      </c>
      <c r="D299" s="162" t="s">
        <v>127</v>
      </c>
      <c r="E299" s="163"/>
      <c r="F299" s="169">
        <v>3000.0</v>
      </c>
      <c r="G299" s="264"/>
    </row>
    <row r="300">
      <c r="A300" s="262"/>
      <c r="B300" s="166"/>
      <c r="C300" s="165" t="s">
        <v>124</v>
      </c>
      <c r="D300" s="162" t="s">
        <v>125</v>
      </c>
      <c r="E300" s="163"/>
      <c r="F300" s="169">
        <v>3000.0</v>
      </c>
      <c r="G300" s="264"/>
    </row>
    <row r="301">
      <c r="A301" s="262"/>
      <c r="B301" s="166"/>
      <c r="C301" s="165" t="s">
        <v>128</v>
      </c>
      <c r="D301" s="162" t="s">
        <v>129</v>
      </c>
      <c r="E301" s="163"/>
      <c r="F301" s="169">
        <v>2000.0</v>
      </c>
      <c r="G301" s="163"/>
    </row>
    <row r="302">
      <c r="A302" s="262"/>
      <c r="B302" s="166"/>
      <c r="C302" s="166"/>
      <c r="D302" s="168"/>
      <c r="E302" s="169"/>
      <c r="F302" s="169"/>
      <c r="G302" s="163"/>
    </row>
    <row r="303">
      <c r="A303" s="262"/>
      <c r="B303" s="166"/>
      <c r="C303" s="166" t="s">
        <v>89</v>
      </c>
      <c r="D303" s="168"/>
      <c r="E303" s="169">
        <f t="shared" ref="E303:F303" si="40">SUM(E297:E301)</f>
        <v>4000</v>
      </c>
      <c r="F303" s="169">
        <f t="shared" si="40"/>
        <v>8000</v>
      </c>
      <c r="G303" s="163">
        <f>E303-F303</f>
        <v>-4000</v>
      </c>
    </row>
    <row r="304">
      <c r="A304" s="262"/>
      <c r="B304" s="166"/>
      <c r="C304" s="165"/>
      <c r="D304" s="168"/>
      <c r="E304" s="169"/>
      <c r="F304" s="169"/>
      <c r="G304" s="163"/>
    </row>
    <row r="305">
      <c r="A305" s="262"/>
      <c r="B305" s="166" t="s">
        <v>273</v>
      </c>
      <c r="C305" s="165" t="s">
        <v>235</v>
      </c>
      <c r="D305" s="162" t="s">
        <v>274</v>
      </c>
      <c r="E305" s="164">
        <v>4000.0</v>
      </c>
      <c r="F305" s="169"/>
      <c r="G305" s="163"/>
    </row>
    <row r="306">
      <c r="A306" s="262"/>
      <c r="B306" s="166"/>
      <c r="C306" s="165" t="s">
        <v>122</v>
      </c>
      <c r="D306" s="162" t="s">
        <v>123</v>
      </c>
      <c r="E306" s="169">
        <v>3000.0</v>
      </c>
      <c r="F306" s="169"/>
      <c r="G306" s="163"/>
    </row>
    <row r="307">
      <c r="A307" s="262"/>
      <c r="B307" s="166"/>
      <c r="C307" s="165" t="s">
        <v>126</v>
      </c>
      <c r="D307" s="162" t="s">
        <v>127</v>
      </c>
      <c r="E307" s="163"/>
      <c r="F307" s="164">
        <v>2500.0</v>
      </c>
      <c r="G307" s="163"/>
    </row>
    <row r="308">
      <c r="A308" s="262"/>
      <c r="B308" s="166"/>
      <c r="C308" s="165" t="s">
        <v>124</v>
      </c>
      <c r="D308" s="162" t="s">
        <v>125</v>
      </c>
      <c r="E308" s="163"/>
      <c r="F308" s="169">
        <v>3000.0</v>
      </c>
      <c r="G308" s="163"/>
    </row>
    <row r="309">
      <c r="A309" s="262"/>
      <c r="B309" s="166"/>
      <c r="C309" s="165" t="s">
        <v>128</v>
      </c>
      <c r="D309" s="162" t="s">
        <v>129</v>
      </c>
      <c r="E309" s="163"/>
      <c r="F309" s="164">
        <v>1500.0</v>
      </c>
      <c r="G309" s="163"/>
    </row>
    <row r="310">
      <c r="A310" s="262"/>
      <c r="B310" s="166"/>
      <c r="C310" s="166"/>
      <c r="D310" s="168"/>
      <c r="E310" s="169"/>
      <c r="F310" s="169"/>
      <c r="G310" s="163"/>
    </row>
    <row r="311">
      <c r="A311" s="262"/>
      <c r="B311" s="166"/>
      <c r="C311" s="166" t="s">
        <v>89</v>
      </c>
      <c r="D311" s="168"/>
      <c r="E311" s="169">
        <f t="shared" ref="E311:F311" si="41">SUM(E305:E309)</f>
        <v>7000</v>
      </c>
      <c r="F311" s="169">
        <f t="shared" si="41"/>
        <v>7000</v>
      </c>
      <c r="G311" s="163">
        <f>E311-F311</f>
        <v>0</v>
      </c>
    </row>
    <row r="312">
      <c r="A312" s="262"/>
      <c r="B312" s="166"/>
      <c r="C312" s="165"/>
      <c r="D312" s="168"/>
      <c r="E312" s="163"/>
      <c r="F312" s="169"/>
      <c r="G312" s="163"/>
    </row>
    <row r="313">
      <c r="A313" s="262"/>
      <c r="B313" s="166"/>
      <c r="C313" s="166" t="s">
        <v>135</v>
      </c>
      <c r="D313" s="173"/>
      <c r="E313" s="174">
        <f>E287+E295+E311+E303</f>
        <v>15000</v>
      </c>
      <c r="F313" s="174">
        <f>F287+F295+F303+F311</f>
        <v>85800</v>
      </c>
      <c r="G313" s="174">
        <f>E313-F313</f>
        <v>-70800</v>
      </c>
    </row>
    <row r="314">
      <c r="B314" s="74"/>
      <c r="D314" s="75"/>
      <c r="E314" s="76"/>
      <c r="F314" s="77"/>
      <c r="G314" s="76"/>
    </row>
    <row r="315">
      <c r="A315" s="265" t="s">
        <v>26</v>
      </c>
      <c r="B315" s="266" t="s">
        <v>137</v>
      </c>
      <c r="C315" s="267" t="s">
        <v>275</v>
      </c>
      <c r="D315" s="268" t="s">
        <v>127</v>
      </c>
      <c r="E315" s="269"/>
      <c r="F315" s="270">
        <v>6000.0</v>
      </c>
      <c r="G315" s="271"/>
    </row>
    <row r="316">
      <c r="A316" s="272"/>
      <c r="B316" s="273"/>
      <c r="C316" s="274" t="s">
        <v>276</v>
      </c>
      <c r="D316" s="275"/>
      <c r="E316" s="269"/>
      <c r="F316" s="270">
        <v>1000.0</v>
      </c>
      <c r="G316" s="271"/>
    </row>
    <row r="317">
      <c r="A317" s="272"/>
      <c r="B317" s="273"/>
      <c r="C317" s="267" t="s">
        <v>107</v>
      </c>
      <c r="D317" s="268" t="s">
        <v>77</v>
      </c>
      <c r="E317" s="269"/>
      <c r="F317" s="269">
        <v>3000.0</v>
      </c>
      <c r="G317" s="271"/>
    </row>
    <row r="318">
      <c r="A318" s="272"/>
      <c r="B318" s="273"/>
      <c r="C318" s="267" t="s">
        <v>277</v>
      </c>
      <c r="D318" s="268" t="s">
        <v>113</v>
      </c>
      <c r="E318" s="269"/>
      <c r="F318" s="269">
        <v>1000.0</v>
      </c>
      <c r="G318" s="271"/>
    </row>
    <row r="319">
      <c r="A319" s="272"/>
      <c r="B319" s="273"/>
      <c r="C319" s="274"/>
      <c r="D319" s="275"/>
      <c r="E319" s="276"/>
      <c r="F319" s="277"/>
      <c r="G319" s="271"/>
    </row>
    <row r="320">
      <c r="A320" s="272"/>
      <c r="B320" s="273"/>
      <c r="C320" s="278" t="s">
        <v>135</v>
      </c>
      <c r="D320" s="279"/>
      <c r="E320" s="280">
        <f t="shared" ref="E320:F320" si="42">SUM(E315:E318)</f>
        <v>0</v>
      </c>
      <c r="F320" s="280">
        <f t="shared" si="42"/>
        <v>11000</v>
      </c>
      <c r="G320" s="281">
        <f>E320-F320</f>
        <v>-11000</v>
      </c>
    </row>
    <row r="321">
      <c r="B321" s="74"/>
      <c r="D321" s="75"/>
      <c r="E321" s="76"/>
      <c r="F321" s="77"/>
      <c r="G321" s="76"/>
    </row>
    <row r="322">
      <c r="A322" s="282" t="s">
        <v>27</v>
      </c>
      <c r="B322" s="283" t="s">
        <v>137</v>
      </c>
      <c r="C322" s="284" t="s">
        <v>112</v>
      </c>
      <c r="D322" s="285" t="s">
        <v>113</v>
      </c>
      <c r="E322" s="286"/>
      <c r="F322" s="287">
        <v>1000.0</v>
      </c>
      <c r="G322" s="286"/>
    </row>
    <row r="323">
      <c r="A323" s="288"/>
      <c r="B323" s="289"/>
      <c r="C323" s="288" t="s">
        <v>278</v>
      </c>
      <c r="D323" s="285" t="s">
        <v>127</v>
      </c>
      <c r="E323" s="286"/>
      <c r="F323" s="287">
        <v>5500.0</v>
      </c>
      <c r="G323" s="286"/>
    </row>
    <row r="324">
      <c r="A324" s="288"/>
      <c r="B324" s="289"/>
      <c r="C324" s="288" t="s">
        <v>279</v>
      </c>
      <c r="D324" s="285" t="s">
        <v>176</v>
      </c>
      <c r="E324" s="286"/>
      <c r="F324" s="290">
        <v>1000.0</v>
      </c>
      <c r="G324" s="286"/>
    </row>
    <row r="325">
      <c r="A325" s="288"/>
      <c r="B325" s="289"/>
      <c r="C325" s="291" t="s">
        <v>107</v>
      </c>
      <c r="D325" s="285" t="s">
        <v>280</v>
      </c>
      <c r="E325" s="286"/>
      <c r="F325" s="290">
        <v>2000.0</v>
      </c>
      <c r="G325" s="286"/>
    </row>
    <row r="326">
      <c r="A326" s="288"/>
      <c r="B326" s="289"/>
      <c r="C326" s="291" t="s">
        <v>189</v>
      </c>
      <c r="D326" s="285"/>
      <c r="E326" s="286"/>
      <c r="F326" s="290">
        <v>1000.0</v>
      </c>
      <c r="G326" s="286"/>
    </row>
    <row r="327">
      <c r="A327" s="288"/>
      <c r="B327" s="289"/>
      <c r="C327" s="288"/>
      <c r="D327" s="292"/>
      <c r="E327" s="286"/>
      <c r="F327" s="287"/>
      <c r="G327" s="286"/>
    </row>
    <row r="328">
      <c r="A328" s="288"/>
      <c r="B328" s="289"/>
      <c r="C328" s="289" t="s">
        <v>135</v>
      </c>
      <c r="D328" s="293"/>
      <c r="E328" s="294">
        <f>SUM(E322:E324)</f>
        <v>0</v>
      </c>
      <c r="F328" s="294">
        <f>SUM(F322:F326)</f>
        <v>10500</v>
      </c>
      <c r="G328" s="294">
        <f>E328-F328</f>
        <v>-10500</v>
      </c>
    </row>
    <row r="329">
      <c r="B329" s="74"/>
      <c r="D329" s="75"/>
      <c r="E329" s="76"/>
      <c r="F329" s="77"/>
      <c r="G329" s="76"/>
    </row>
    <row r="330">
      <c r="A330" s="295" t="s">
        <v>11</v>
      </c>
      <c r="B330" s="296" t="s">
        <v>65</v>
      </c>
      <c r="C330" s="129" t="s">
        <v>281</v>
      </c>
      <c r="D330" s="297">
        <v>4037.0</v>
      </c>
      <c r="E330" s="132"/>
      <c r="F330" s="298">
        <v>3096.0</v>
      </c>
      <c r="G330" s="299"/>
    </row>
    <row r="331">
      <c r="A331" s="129"/>
      <c r="B331" s="129"/>
      <c r="C331" s="129" t="s">
        <v>282</v>
      </c>
      <c r="D331" s="297">
        <v>5460.0</v>
      </c>
      <c r="E331" s="132"/>
      <c r="F331" s="298">
        <v>904.0</v>
      </c>
      <c r="G331" s="299"/>
    </row>
    <row r="332">
      <c r="A332" s="129"/>
      <c r="B332" s="129"/>
      <c r="C332" s="129" t="s">
        <v>107</v>
      </c>
      <c r="D332" s="300">
        <v>7631.0</v>
      </c>
      <c r="E332" s="132"/>
      <c r="F332" s="301">
        <v>1000.0</v>
      </c>
      <c r="G332" s="299"/>
    </row>
    <row r="333">
      <c r="A333" s="129"/>
      <c r="B333" s="129"/>
      <c r="C333" s="129" t="s">
        <v>283</v>
      </c>
      <c r="D333" s="297">
        <v>6541.0</v>
      </c>
      <c r="E333" s="132"/>
      <c r="F333" s="301">
        <v>500.0</v>
      </c>
      <c r="G333" s="299"/>
    </row>
    <row r="334">
      <c r="A334" s="302"/>
      <c r="B334" s="126"/>
      <c r="C334" s="302"/>
      <c r="D334" s="303"/>
      <c r="E334" s="299"/>
      <c r="F334" s="304"/>
      <c r="G334" s="299"/>
    </row>
    <row r="335">
      <c r="A335" s="302"/>
      <c r="B335" s="126"/>
      <c r="C335" s="121" t="s">
        <v>135</v>
      </c>
      <c r="D335" s="303"/>
      <c r="E335" s="305">
        <v>0.0</v>
      </c>
      <c r="F335" s="306">
        <v>5500.0</v>
      </c>
      <c r="G335" s="305">
        <f>E335-F335</f>
        <v>-5500</v>
      </c>
    </row>
    <row r="336">
      <c r="B336" s="74"/>
      <c r="D336" s="75"/>
      <c r="E336" s="76"/>
      <c r="F336" s="77"/>
      <c r="G336" s="76"/>
    </row>
    <row r="337">
      <c r="B337" s="74"/>
      <c r="D337" s="75"/>
      <c r="E337" s="76"/>
      <c r="F337" s="77"/>
      <c r="G337" s="76"/>
    </row>
    <row r="338">
      <c r="B338" s="74"/>
      <c r="D338" s="75"/>
      <c r="E338" s="76"/>
      <c r="F338" s="77"/>
      <c r="G338" s="76"/>
    </row>
    <row r="339">
      <c r="B339" s="74"/>
      <c r="D339" s="75"/>
      <c r="E339" s="76"/>
      <c r="F339" s="77"/>
      <c r="G339" s="76"/>
    </row>
    <row r="340">
      <c r="B340" s="74"/>
      <c r="D340" s="75"/>
      <c r="E340" s="76"/>
      <c r="F340" s="77"/>
      <c r="G340" s="76"/>
    </row>
    <row r="341">
      <c r="B341" s="74"/>
      <c r="D341" s="75"/>
      <c r="E341" s="76"/>
      <c r="F341" s="77"/>
      <c r="G341" s="76"/>
    </row>
    <row r="342">
      <c r="B342" s="74"/>
      <c r="D342" s="75"/>
      <c r="E342" s="76"/>
      <c r="F342" s="77"/>
      <c r="G342" s="76"/>
    </row>
    <row r="343">
      <c r="B343" s="74"/>
      <c r="D343" s="75"/>
      <c r="E343" s="76"/>
      <c r="F343" s="77"/>
      <c r="G343" s="76"/>
    </row>
    <row r="344">
      <c r="B344" s="74"/>
      <c r="D344" s="75"/>
      <c r="E344" s="76"/>
      <c r="F344" s="77"/>
      <c r="G344" s="76"/>
    </row>
    <row r="345">
      <c r="B345" s="74"/>
      <c r="D345" s="75"/>
      <c r="E345" s="76"/>
      <c r="F345" s="77"/>
      <c r="G345" s="76"/>
    </row>
    <row r="346">
      <c r="B346" s="74"/>
      <c r="D346" s="75"/>
      <c r="E346" s="76"/>
      <c r="F346" s="77"/>
      <c r="G346" s="76"/>
    </row>
    <row r="347">
      <c r="B347" s="74"/>
      <c r="D347" s="75"/>
      <c r="E347" s="76"/>
      <c r="F347" s="307"/>
      <c r="G347" s="76"/>
    </row>
    <row r="348">
      <c r="B348" s="74"/>
      <c r="D348" s="75"/>
      <c r="E348" s="76"/>
      <c r="F348" s="77"/>
      <c r="G348" s="76"/>
    </row>
    <row r="349">
      <c r="B349" s="74"/>
      <c r="D349" s="75"/>
      <c r="E349" s="76"/>
      <c r="F349" s="77"/>
      <c r="G349" s="76"/>
    </row>
    <row r="350">
      <c r="B350" s="74"/>
      <c r="D350" s="75"/>
      <c r="E350" s="76"/>
      <c r="F350" s="77"/>
      <c r="G350" s="76"/>
    </row>
    <row r="351">
      <c r="B351" s="74"/>
      <c r="D351" s="75"/>
      <c r="E351" s="76"/>
      <c r="F351" s="77"/>
      <c r="G351" s="76"/>
    </row>
    <row r="352">
      <c r="B352" s="74"/>
      <c r="D352" s="75"/>
      <c r="E352" s="76"/>
      <c r="F352" s="77"/>
      <c r="G352" s="76"/>
    </row>
    <row r="353">
      <c r="B353" s="74"/>
      <c r="D353" s="75"/>
      <c r="E353" s="76"/>
      <c r="F353" s="77"/>
      <c r="G353" s="76"/>
    </row>
    <row r="354">
      <c r="B354" s="74"/>
      <c r="D354" s="75"/>
      <c r="E354" s="76"/>
      <c r="F354" s="77"/>
      <c r="G354" s="76"/>
    </row>
    <row r="355">
      <c r="B355" s="74"/>
      <c r="D355" s="75"/>
      <c r="E355" s="76"/>
      <c r="F355" s="77"/>
      <c r="G355" s="76"/>
    </row>
    <row r="356">
      <c r="B356" s="74"/>
      <c r="D356" s="75"/>
      <c r="E356" s="76"/>
      <c r="F356" s="77"/>
      <c r="G356" s="76"/>
    </row>
    <row r="357">
      <c r="B357" s="74"/>
      <c r="D357" s="75"/>
      <c r="E357" s="76"/>
      <c r="F357" s="77"/>
      <c r="G357" s="76"/>
    </row>
    <row r="358">
      <c r="B358" s="74"/>
      <c r="D358" s="75"/>
      <c r="E358" s="76"/>
      <c r="F358" s="77"/>
      <c r="G358" s="76"/>
    </row>
    <row r="359">
      <c r="B359" s="74"/>
      <c r="D359" s="75"/>
      <c r="E359" s="76"/>
      <c r="F359" s="77"/>
      <c r="G359" s="76"/>
    </row>
    <row r="360">
      <c r="B360" s="74"/>
      <c r="D360" s="75"/>
      <c r="E360" s="76"/>
      <c r="F360" s="77"/>
      <c r="G360" s="76"/>
    </row>
    <row r="361">
      <c r="B361" s="74"/>
      <c r="D361" s="75"/>
      <c r="E361" s="76"/>
      <c r="F361" s="77"/>
      <c r="G361" s="76"/>
    </row>
    <row r="362">
      <c r="B362" s="74"/>
      <c r="D362" s="75"/>
      <c r="E362" s="76"/>
      <c r="F362" s="77"/>
      <c r="G362" s="76"/>
    </row>
    <row r="363">
      <c r="B363" s="74"/>
      <c r="D363" s="75"/>
      <c r="E363" s="76"/>
      <c r="F363" s="77"/>
      <c r="G363" s="76"/>
    </row>
    <row r="364">
      <c r="B364" s="74"/>
      <c r="D364" s="75"/>
      <c r="E364" s="76"/>
      <c r="F364" s="77"/>
      <c r="G364" s="76"/>
    </row>
    <row r="365">
      <c r="B365" s="74"/>
      <c r="D365" s="75"/>
      <c r="E365" s="76"/>
      <c r="F365" s="77"/>
      <c r="G365" s="76"/>
    </row>
    <row r="366">
      <c r="B366" s="74"/>
      <c r="D366" s="75"/>
      <c r="E366" s="76"/>
      <c r="F366" s="77"/>
      <c r="G366" s="76"/>
    </row>
    <row r="367">
      <c r="B367" s="74"/>
      <c r="D367" s="75"/>
      <c r="E367" s="76"/>
      <c r="F367" s="77"/>
      <c r="G367" s="76"/>
    </row>
    <row r="368">
      <c r="B368" s="74"/>
      <c r="D368" s="75"/>
      <c r="E368" s="76"/>
      <c r="F368" s="77"/>
      <c r="G368" s="76"/>
    </row>
    <row r="369">
      <c r="B369" s="74"/>
      <c r="D369" s="75"/>
      <c r="E369" s="76"/>
      <c r="F369" s="77"/>
      <c r="G369" s="76"/>
    </row>
    <row r="370">
      <c r="B370" s="74"/>
      <c r="D370" s="75"/>
      <c r="E370" s="76"/>
      <c r="F370" s="77"/>
      <c r="G370" s="76"/>
    </row>
    <row r="371">
      <c r="B371" s="74"/>
      <c r="D371" s="75"/>
      <c r="E371" s="76"/>
      <c r="F371" s="77"/>
      <c r="G371" s="76"/>
    </row>
    <row r="372">
      <c r="B372" s="74"/>
      <c r="D372" s="75"/>
      <c r="E372" s="76"/>
      <c r="F372" s="77"/>
      <c r="G372" s="76"/>
    </row>
    <row r="373">
      <c r="B373" s="74"/>
      <c r="D373" s="75"/>
      <c r="E373" s="76"/>
      <c r="F373" s="77"/>
      <c r="G373" s="76"/>
    </row>
    <row r="374">
      <c r="B374" s="74"/>
      <c r="D374" s="75"/>
      <c r="E374" s="76"/>
      <c r="F374" s="77"/>
      <c r="G374" s="76"/>
    </row>
    <row r="375">
      <c r="B375" s="74"/>
      <c r="D375" s="75"/>
      <c r="E375" s="76"/>
      <c r="F375" s="77"/>
      <c r="G375" s="76"/>
    </row>
    <row r="376">
      <c r="B376" s="74"/>
      <c r="D376" s="75"/>
      <c r="E376" s="76"/>
      <c r="F376" s="77"/>
      <c r="G376" s="76"/>
    </row>
    <row r="377">
      <c r="B377" s="74"/>
      <c r="D377" s="75"/>
      <c r="E377" s="76"/>
      <c r="F377" s="77"/>
      <c r="G377" s="76"/>
    </row>
    <row r="378">
      <c r="B378" s="74"/>
      <c r="D378" s="75"/>
      <c r="E378" s="76"/>
      <c r="F378" s="77"/>
      <c r="G378" s="76"/>
    </row>
    <row r="379">
      <c r="B379" s="74"/>
      <c r="D379" s="75"/>
      <c r="E379" s="76"/>
      <c r="F379" s="77"/>
      <c r="G379" s="76"/>
    </row>
    <row r="380">
      <c r="B380" s="74"/>
      <c r="D380" s="75"/>
      <c r="E380" s="76"/>
      <c r="F380" s="77"/>
      <c r="G380" s="76"/>
    </row>
    <row r="381">
      <c r="B381" s="74"/>
      <c r="D381" s="75"/>
      <c r="E381" s="76"/>
      <c r="F381" s="77"/>
      <c r="G381" s="76"/>
    </row>
    <row r="382">
      <c r="B382" s="74"/>
      <c r="D382" s="75"/>
      <c r="E382" s="76"/>
      <c r="F382" s="77"/>
      <c r="G382" s="76"/>
    </row>
    <row r="383">
      <c r="B383" s="74"/>
      <c r="D383" s="75"/>
      <c r="E383" s="76"/>
      <c r="F383" s="77"/>
      <c r="G383" s="76"/>
    </row>
    <row r="384">
      <c r="B384" s="74"/>
      <c r="D384" s="75"/>
      <c r="E384" s="76"/>
      <c r="F384" s="77"/>
      <c r="G384" s="76"/>
    </row>
    <row r="385">
      <c r="B385" s="74"/>
      <c r="D385" s="75"/>
      <c r="E385" s="76"/>
      <c r="F385" s="77"/>
      <c r="G385" s="76"/>
    </row>
    <row r="386">
      <c r="B386" s="74"/>
      <c r="D386" s="75"/>
      <c r="E386" s="76"/>
      <c r="F386" s="77"/>
      <c r="G386" s="76"/>
    </row>
    <row r="387">
      <c r="B387" s="74"/>
      <c r="D387" s="75"/>
      <c r="E387" s="76"/>
      <c r="F387" s="77"/>
      <c r="G387" s="76"/>
    </row>
    <row r="388">
      <c r="B388" s="74"/>
      <c r="D388" s="75"/>
      <c r="E388" s="76"/>
      <c r="F388" s="77"/>
      <c r="G388" s="76"/>
    </row>
    <row r="389">
      <c r="B389" s="74"/>
      <c r="D389" s="75"/>
      <c r="E389" s="76"/>
      <c r="F389" s="77"/>
      <c r="G389" s="76"/>
    </row>
    <row r="390">
      <c r="B390" s="74"/>
      <c r="D390" s="75"/>
      <c r="E390" s="76"/>
      <c r="F390" s="77"/>
      <c r="G390" s="76"/>
    </row>
    <row r="391">
      <c r="B391" s="74"/>
      <c r="D391" s="75"/>
      <c r="E391" s="76"/>
      <c r="F391" s="77"/>
      <c r="G391" s="76"/>
    </row>
    <row r="392">
      <c r="B392" s="74"/>
      <c r="D392" s="75"/>
      <c r="E392" s="76"/>
      <c r="F392" s="77"/>
      <c r="G392" s="76"/>
    </row>
    <row r="393">
      <c r="B393" s="74"/>
      <c r="D393" s="75"/>
      <c r="E393" s="76"/>
      <c r="F393" s="77"/>
      <c r="G393" s="76"/>
    </row>
    <row r="394">
      <c r="B394" s="74"/>
      <c r="D394" s="75"/>
      <c r="E394" s="76"/>
      <c r="F394" s="77"/>
      <c r="G394" s="76"/>
    </row>
    <row r="395">
      <c r="B395" s="74"/>
      <c r="D395" s="75"/>
      <c r="E395" s="76"/>
      <c r="F395" s="77"/>
      <c r="G395" s="76"/>
    </row>
    <row r="396">
      <c r="B396" s="74"/>
      <c r="D396" s="75"/>
      <c r="E396" s="76"/>
      <c r="F396" s="77"/>
      <c r="G396" s="76"/>
    </row>
    <row r="397">
      <c r="B397" s="74"/>
      <c r="D397" s="75"/>
      <c r="E397" s="76"/>
      <c r="F397" s="77"/>
      <c r="G397" s="76"/>
    </row>
    <row r="398">
      <c r="B398" s="74"/>
      <c r="D398" s="75"/>
      <c r="E398" s="76"/>
      <c r="F398" s="77"/>
      <c r="G398" s="76"/>
    </row>
    <row r="399">
      <c r="B399" s="74"/>
      <c r="D399" s="75"/>
      <c r="E399" s="76"/>
      <c r="F399" s="77"/>
      <c r="G399" s="76"/>
    </row>
    <row r="400">
      <c r="B400" s="74"/>
      <c r="D400" s="75"/>
      <c r="E400" s="76"/>
      <c r="F400" s="77"/>
      <c r="G400" s="76"/>
    </row>
    <row r="401">
      <c r="B401" s="74"/>
      <c r="D401" s="75"/>
      <c r="E401" s="76"/>
      <c r="F401" s="77"/>
      <c r="G401" s="76"/>
    </row>
    <row r="402">
      <c r="B402" s="74"/>
      <c r="D402" s="75"/>
      <c r="E402" s="76"/>
      <c r="F402" s="77"/>
      <c r="G402" s="76"/>
    </row>
    <row r="403">
      <c r="B403" s="74"/>
      <c r="D403" s="75"/>
      <c r="E403" s="76"/>
      <c r="F403" s="77"/>
      <c r="G403" s="76"/>
    </row>
    <row r="404">
      <c r="B404" s="74"/>
      <c r="D404" s="75"/>
      <c r="E404" s="76"/>
      <c r="F404" s="77"/>
      <c r="G404" s="76"/>
    </row>
    <row r="405">
      <c r="B405" s="74"/>
      <c r="D405" s="75"/>
      <c r="E405" s="76"/>
      <c r="F405" s="77"/>
      <c r="G405" s="76"/>
    </row>
    <row r="406">
      <c r="B406" s="74"/>
      <c r="D406" s="75"/>
      <c r="E406" s="76"/>
      <c r="F406" s="77"/>
      <c r="G406" s="76"/>
    </row>
    <row r="407">
      <c r="B407" s="74"/>
      <c r="D407" s="75"/>
      <c r="E407" s="76"/>
      <c r="F407" s="77"/>
      <c r="G407" s="76"/>
    </row>
    <row r="408">
      <c r="B408" s="74"/>
      <c r="D408" s="75"/>
      <c r="E408" s="76"/>
      <c r="F408" s="77"/>
      <c r="G408" s="76"/>
    </row>
    <row r="409">
      <c r="B409" s="74"/>
      <c r="D409" s="75"/>
      <c r="E409" s="76"/>
      <c r="F409" s="77"/>
      <c r="G409" s="76"/>
    </row>
    <row r="410">
      <c r="B410" s="74"/>
      <c r="D410" s="75"/>
      <c r="E410" s="76"/>
      <c r="F410" s="77"/>
      <c r="G410" s="76"/>
    </row>
    <row r="411">
      <c r="B411" s="74"/>
      <c r="D411" s="75"/>
      <c r="E411" s="76"/>
      <c r="F411" s="77"/>
      <c r="G411" s="76"/>
    </row>
    <row r="412">
      <c r="B412" s="74"/>
      <c r="D412" s="75"/>
      <c r="E412" s="76"/>
      <c r="F412" s="77"/>
      <c r="G412" s="76"/>
    </row>
    <row r="413">
      <c r="B413" s="74"/>
      <c r="D413" s="75"/>
      <c r="E413" s="76"/>
      <c r="F413" s="77"/>
      <c r="G413" s="76"/>
    </row>
    <row r="414">
      <c r="B414" s="74"/>
      <c r="D414" s="75"/>
      <c r="E414" s="76"/>
      <c r="F414" s="77"/>
      <c r="G414" s="76"/>
    </row>
    <row r="415">
      <c r="B415" s="74"/>
      <c r="D415" s="75"/>
      <c r="E415" s="76"/>
      <c r="F415" s="77"/>
      <c r="G415" s="76"/>
    </row>
    <row r="416">
      <c r="B416" s="74"/>
      <c r="D416" s="75"/>
      <c r="E416" s="76"/>
      <c r="F416" s="77"/>
      <c r="G416" s="76"/>
    </row>
    <row r="417">
      <c r="B417" s="74"/>
      <c r="D417" s="75"/>
      <c r="E417" s="76"/>
      <c r="F417" s="77"/>
      <c r="G417" s="76"/>
    </row>
    <row r="418">
      <c r="B418" s="74"/>
      <c r="D418" s="75"/>
      <c r="E418" s="76"/>
      <c r="F418" s="77"/>
      <c r="G418" s="76"/>
    </row>
    <row r="419">
      <c r="B419" s="74"/>
      <c r="D419" s="75"/>
      <c r="E419" s="76"/>
      <c r="F419" s="77"/>
      <c r="G419" s="76"/>
    </row>
    <row r="420">
      <c r="B420" s="74"/>
      <c r="D420" s="75"/>
      <c r="E420" s="76"/>
      <c r="F420" s="77"/>
      <c r="G420" s="76"/>
    </row>
    <row r="421">
      <c r="B421" s="74"/>
      <c r="D421" s="75"/>
      <c r="E421" s="76"/>
      <c r="F421" s="77"/>
      <c r="G421" s="76"/>
    </row>
    <row r="422">
      <c r="B422" s="74"/>
      <c r="D422" s="75"/>
      <c r="E422" s="76"/>
      <c r="F422" s="77"/>
      <c r="G422" s="76"/>
    </row>
    <row r="423">
      <c r="B423" s="74"/>
      <c r="D423" s="75"/>
      <c r="E423" s="76"/>
      <c r="F423" s="77"/>
      <c r="G423" s="76"/>
    </row>
    <row r="424">
      <c r="B424" s="74"/>
      <c r="D424" s="75"/>
      <c r="E424" s="76"/>
      <c r="F424" s="77"/>
      <c r="G424" s="76"/>
    </row>
    <row r="425">
      <c r="B425" s="74"/>
      <c r="D425" s="75"/>
      <c r="E425" s="76"/>
      <c r="F425" s="77"/>
      <c r="G425" s="76"/>
    </row>
    <row r="426">
      <c r="B426" s="74"/>
      <c r="D426" s="75"/>
      <c r="E426" s="76"/>
      <c r="F426" s="77"/>
      <c r="G426" s="76"/>
    </row>
    <row r="427">
      <c r="B427" s="74"/>
      <c r="D427" s="75"/>
      <c r="E427" s="76"/>
      <c r="F427" s="77"/>
      <c r="G427" s="76"/>
    </row>
    <row r="428">
      <c r="B428" s="74"/>
      <c r="D428" s="75"/>
      <c r="E428" s="76"/>
      <c r="F428" s="77"/>
      <c r="G428" s="76"/>
    </row>
    <row r="429">
      <c r="B429" s="74"/>
      <c r="D429" s="75"/>
      <c r="E429" s="76"/>
      <c r="F429" s="77"/>
      <c r="G429" s="76"/>
    </row>
    <row r="430">
      <c r="B430" s="74"/>
      <c r="D430" s="75"/>
      <c r="E430" s="76"/>
      <c r="F430" s="77"/>
      <c r="G430" s="76"/>
    </row>
    <row r="431">
      <c r="B431" s="74"/>
      <c r="D431" s="75"/>
      <c r="E431" s="76"/>
      <c r="F431" s="77"/>
      <c r="G431" s="76"/>
    </row>
    <row r="432">
      <c r="B432" s="74"/>
      <c r="D432" s="75"/>
      <c r="E432" s="76"/>
      <c r="F432" s="77"/>
      <c r="G432" s="76"/>
    </row>
    <row r="433">
      <c r="B433" s="74"/>
      <c r="D433" s="75"/>
      <c r="E433" s="76"/>
      <c r="F433" s="77"/>
      <c r="G433" s="76"/>
    </row>
    <row r="434">
      <c r="B434" s="74"/>
      <c r="D434" s="75"/>
      <c r="E434" s="76"/>
      <c r="F434" s="77"/>
      <c r="G434" s="76"/>
    </row>
    <row r="435">
      <c r="B435" s="74"/>
      <c r="D435" s="75"/>
      <c r="E435" s="76"/>
      <c r="F435" s="77"/>
      <c r="G435" s="76"/>
    </row>
    <row r="436">
      <c r="B436" s="74"/>
      <c r="D436" s="75"/>
      <c r="E436" s="76"/>
      <c r="F436" s="77"/>
      <c r="G436" s="76"/>
    </row>
    <row r="437">
      <c r="B437" s="74"/>
      <c r="D437" s="75"/>
      <c r="E437" s="76"/>
      <c r="F437" s="77"/>
      <c r="G437" s="76"/>
    </row>
    <row r="438">
      <c r="B438" s="74"/>
      <c r="D438" s="75"/>
      <c r="E438" s="76"/>
      <c r="F438" s="77"/>
      <c r="G438" s="76"/>
    </row>
    <row r="439">
      <c r="B439" s="74"/>
      <c r="D439" s="75"/>
      <c r="E439" s="76"/>
      <c r="F439" s="77"/>
      <c r="G439" s="76"/>
    </row>
    <row r="440">
      <c r="B440" s="74"/>
      <c r="D440" s="75"/>
      <c r="E440" s="76"/>
      <c r="F440" s="77"/>
      <c r="G440" s="76"/>
    </row>
    <row r="441">
      <c r="B441" s="74"/>
      <c r="D441" s="75"/>
      <c r="E441" s="76"/>
      <c r="F441" s="77"/>
      <c r="G441" s="76"/>
    </row>
    <row r="442">
      <c r="B442" s="74"/>
      <c r="D442" s="75"/>
      <c r="E442" s="76"/>
      <c r="F442" s="77"/>
      <c r="G442" s="76"/>
    </row>
    <row r="443">
      <c r="B443" s="74"/>
      <c r="D443" s="75"/>
      <c r="E443" s="76"/>
      <c r="F443" s="77"/>
      <c r="G443" s="76"/>
    </row>
    <row r="444">
      <c r="B444" s="74"/>
      <c r="D444" s="75"/>
      <c r="E444" s="76"/>
      <c r="F444" s="77"/>
      <c r="G444" s="76"/>
    </row>
    <row r="445">
      <c r="B445" s="74"/>
      <c r="D445" s="75"/>
      <c r="E445" s="76"/>
      <c r="F445" s="77"/>
      <c r="G445" s="76"/>
    </row>
    <row r="446">
      <c r="B446" s="74"/>
      <c r="D446" s="75"/>
      <c r="E446" s="76"/>
      <c r="F446" s="77"/>
      <c r="G446" s="76"/>
    </row>
    <row r="447">
      <c r="B447" s="74"/>
      <c r="D447" s="75"/>
      <c r="E447" s="76"/>
      <c r="F447" s="77"/>
      <c r="G447" s="76"/>
    </row>
    <row r="448">
      <c r="B448" s="74"/>
      <c r="D448" s="75"/>
      <c r="E448" s="76"/>
      <c r="F448" s="77"/>
      <c r="G448" s="76"/>
    </row>
    <row r="449">
      <c r="B449" s="74"/>
      <c r="D449" s="75"/>
      <c r="E449" s="76"/>
      <c r="F449" s="77"/>
      <c r="G449" s="76"/>
    </row>
    <row r="450">
      <c r="B450" s="74"/>
      <c r="D450" s="75"/>
      <c r="E450" s="76"/>
      <c r="F450" s="77"/>
      <c r="G450" s="76"/>
    </row>
    <row r="451">
      <c r="B451" s="74"/>
      <c r="D451" s="75"/>
      <c r="E451" s="76"/>
      <c r="F451" s="77"/>
      <c r="G451" s="76"/>
    </row>
    <row r="452">
      <c r="B452" s="74"/>
      <c r="D452" s="75"/>
      <c r="E452" s="76"/>
      <c r="F452" s="77"/>
      <c r="G452" s="76"/>
    </row>
    <row r="453">
      <c r="B453" s="74"/>
      <c r="D453" s="75"/>
      <c r="E453" s="76"/>
      <c r="F453" s="77"/>
      <c r="G453" s="76"/>
    </row>
    <row r="454">
      <c r="B454" s="74"/>
      <c r="D454" s="75"/>
      <c r="E454" s="76"/>
      <c r="F454" s="77"/>
      <c r="G454" s="76"/>
    </row>
    <row r="455">
      <c r="B455" s="74"/>
      <c r="D455" s="75"/>
      <c r="E455" s="76"/>
      <c r="F455" s="77"/>
      <c r="G455" s="76"/>
    </row>
    <row r="456">
      <c r="B456" s="74"/>
      <c r="D456" s="75"/>
      <c r="E456" s="76"/>
      <c r="F456" s="77"/>
      <c r="G456" s="76"/>
    </row>
    <row r="457">
      <c r="B457" s="74"/>
      <c r="D457" s="75"/>
      <c r="E457" s="76"/>
      <c r="F457" s="77"/>
      <c r="G457" s="76"/>
    </row>
    <row r="458">
      <c r="B458" s="74"/>
      <c r="D458" s="75"/>
      <c r="E458" s="76"/>
      <c r="F458" s="77"/>
      <c r="G458" s="76"/>
    </row>
    <row r="459">
      <c r="B459" s="74"/>
      <c r="D459" s="75"/>
      <c r="E459" s="76"/>
      <c r="F459" s="77"/>
      <c r="G459" s="76"/>
    </row>
    <row r="460">
      <c r="B460" s="74"/>
      <c r="D460" s="75"/>
      <c r="E460" s="76"/>
      <c r="F460" s="77"/>
      <c r="G460" s="76"/>
    </row>
    <row r="461">
      <c r="B461" s="74"/>
      <c r="D461" s="75"/>
      <c r="E461" s="76"/>
      <c r="F461" s="77"/>
      <c r="G461" s="76"/>
    </row>
    <row r="462">
      <c r="B462" s="74"/>
      <c r="D462" s="75"/>
      <c r="E462" s="76"/>
      <c r="F462" s="77"/>
      <c r="G462" s="76"/>
    </row>
    <row r="463">
      <c r="B463" s="74"/>
      <c r="D463" s="75"/>
      <c r="E463" s="76"/>
      <c r="F463" s="77"/>
      <c r="G463" s="76"/>
    </row>
    <row r="464">
      <c r="B464" s="74"/>
      <c r="D464" s="75"/>
      <c r="E464" s="76"/>
      <c r="F464" s="77"/>
      <c r="G464" s="76"/>
    </row>
    <row r="465">
      <c r="B465" s="74"/>
      <c r="D465" s="75"/>
      <c r="E465" s="76"/>
      <c r="F465" s="77"/>
      <c r="G465" s="76"/>
    </row>
    <row r="466">
      <c r="B466" s="74"/>
      <c r="D466" s="75"/>
      <c r="E466" s="76"/>
      <c r="F466" s="77"/>
      <c r="G466" s="76"/>
    </row>
    <row r="467">
      <c r="B467" s="74"/>
      <c r="D467" s="75"/>
      <c r="E467" s="76"/>
      <c r="F467" s="77"/>
      <c r="G467" s="76"/>
    </row>
    <row r="468">
      <c r="B468" s="74"/>
      <c r="D468" s="75"/>
      <c r="E468" s="76"/>
      <c r="F468" s="77"/>
      <c r="G468" s="76"/>
    </row>
    <row r="469">
      <c r="B469" s="74"/>
      <c r="D469" s="75"/>
      <c r="E469" s="76"/>
      <c r="F469" s="77"/>
      <c r="G469" s="76"/>
    </row>
    <row r="470">
      <c r="B470" s="74"/>
      <c r="D470" s="75"/>
      <c r="E470" s="76"/>
      <c r="F470" s="77"/>
      <c r="G470" s="76"/>
    </row>
    <row r="471">
      <c r="B471" s="74"/>
      <c r="D471" s="75"/>
      <c r="E471" s="76"/>
      <c r="F471" s="77"/>
      <c r="G471" s="76"/>
    </row>
    <row r="472">
      <c r="B472" s="74"/>
      <c r="D472" s="75"/>
      <c r="E472" s="76"/>
      <c r="F472" s="77"/>
      <c r="G472" s="76"/>
    </row>
    <row r="473">
      <c r="B473" s="74"/>
      <c r="D473" s="75"/>
      <c r="E473" s="76"/>
      <c r="F473" s="77"/>
      <c r="G473" s="76"/>
    </row>
    <row r="474">
      <c r="B474" s="74"/>
      <c r="D474" s="75"/>
      <c r="E474" s="76"/>
      <c r="F474" s="77"/>
      <c r="G474" s="76"/>
    </row>
    <row r="475">
      <c r="B475" s="74"/>
      <c r="D475" s="75"/>
      <c r="E475" s="76"/>
      <c r="F475" s="77"/>
      <c r="G475" s="76"/>
    </row>
    <row r="476">
      <c r="B476" s="74"/>
      <c r="D476" s="75"/>
      <c r="E476" s="76"/>
      <c r="F476" s="77"/>
      <c r="G476" s="76"/>
    </row>
    <row r="477">
      <c r="B477" s="74"/>
      <c r="D477" s="75"/>
      <c r="E477" s="76"/>
      <c r="F477" s="77"/>
      <c r="G477" s="76"/>
    </row>
    <row r="478">
      <c r="B478" s="74"/>
      <c r="D478" s="75"/>
      <c r="E478" s="76"/>
      <c r="F478" s="77"/>
      <c r="G478" s="76"/>
    </row>
    <row r="479">
      <c r="B479" s="74"/>
      <c r="D479" s="75"/>
      <c r="E479" s="76"/>
      <c r="F479" s="77"/>
      <c r="G479" s="76"/>
    </row>
    <row r="480">
      <c r="B480" s="74"/>
      <c r="D480" s="75"/>
      <c r="E480" s="76"/>
      <c r="F480" s="77"/>
      <c r="G480" s="76"/>
    </row>
    <row r="481">
      <c r="B481" s="74"/>
      <c r="D481" s="75"/>
      <c r="E481" s="76"/>
      <c r="F481" s="77"/>
      <c r="G481" s="76"/>
    </row>
    <row r="482">
      <c r="B482" s="74"/>
      <c r="D482" s="75"/>
      <c r="E482" s="76"/>
      <c r="F482" s="77"/>
      <c r="G482" s="76"/>
    </row>
    <row r="483">
      <c r="B483" s="74"/>
      <c r="D483" s="75"/>
      <c r="E483" s="76"/>
      <c r="F483" s="77"/>
      <c r="G483" s="76"/>
    </row>
    <row r="484">
      <c r="B484" s="74"/>
      <c r="D484" s="75"/>
      <c r="E484" s="76"/>
      <c r="F484" s="77"/>
      <c r="G484" s="76"/>
    </row>
    <row r="485">
      <c r="B485" s="74"/>
      <c r="D485" s="75"/>
      <c r="E485" s="76"/>
      <c r="F485" s="77"/>
      <c r="G485" s="76"/>
    </row>
    <row r="486">
      <c r="B486" s="74"/>
      <c r="D486" s="75"/>
      <c r="E486" s="76"/>
      <c r="F486" s="77"/>
      <c r="G486" s="76"/>
    </row>
    <row r="487">
      <c r="B487" s="74"/>
      <c r="D487" s="75"/>
      <c r="E487" s="76"/>
      <c r="F487" s="77"/>
      <c r="G487" s="76"/>
    </row>
    <row r="488">
      <c r="B488" s="74"/>
      <c r="D488" s="75"/>
      <c r="E488" s="76"/>
      <c r="F488" s="77"/>
      <c r="G488" s="76"/>
    </row>
    <row r="489">
      <c r="B489" s="74"/>
      <c r="D489" s="75"/>
      <c r="E489" s="76"/>
      <c r="F489" s="77"/>
      <c r="G489" s="76"/>
    </row>
    <row r="490">
      <c r="B490" s="74"/>
      <c r="D490" s="75"/>
      <c r="E490" s="76"/>
      <c r="F490" s="77"/>
      <c r="G490" s="76"/>
    </row>
    <row r="491">
      <c r="B491" s="74"/>
      <c r="D491" s="75"/>
      <c r="E491" s="76"/>
      <c r="F491" s="77"/>
      <c r="G491" s="76"/>
    </row>
    <row r="492">
      <c r="B492" s="74"/>
      <c r="D492" s="75"/>
      <c r="E492" s="76"/>
      <c r="F492" s="77"/>
      <c r="G492" s="76"/>
    </row>
    <row r="493">
      <c r="B493" s="74"/>
      <c r="D493" s="75"/>
      <c r="E493" s="76"/>
      <c r="F493" s="77"/>
      <c r="G493" s="76"/>
    </row>
    <row r="494">
      <c r="B494" s="74"/>
      <c r="D494" s="75"/>
      <c r="E494" s="76"/>
      <c r="F494" s="77"/>
      <c r="G494" s="76"/>
    </row>
    <row r="495">
      <c r="B495" s="74"/>
      <c r="D495" s="75"/>
      <c r="E495" s="76"/>
      <c r="F495" s="77"/>
      <c r="G495" s="76"/>
    </row>
    <row r="496">
      <c r="B496" s="74"/>
      <c r="D496" s="75"/>
      <c r="E496" s="76"/>
      <c r="F496" s="77"/>
      <c r="G496" s="76"/>
    </row>
    <row r="497">
      <c r="B497" s="74"/>
      <c r="D497" s="75"/>
      <c r="E497" s="76"/>
      <c r="F497" s="77"/>
      <c r="G497" s="76"/>
    </row>
    <row r="498">
      <c r="B498" s="74"/>
      <c r="D498" s="75"/>
      <c r="E498" s="76"/>
      <c r="F498" s="77"/>
      <c r="G498" s="76"/>
    </row>
    <row r="499">
      <c r="B499" s="74"/>
      <c r="D499" s="75"/>
      <c r="E499" s="76"/>
      <c r="F499" s="77"/>
      <c r="G499" s="76"/>
    </row>
    <row r="500">
      <c r="B500" s="74"/>
      <c r="D500" s="75"/>
      <c r="E500" s="76"/>
      <c r="F500" s="77"/>
      <c r="G500" s="76"/>
    </row>
    <row r="501">
      <c r="B501" s="74"/>
      <c r="D501" s="75"/>
      <c r="E501" s="76"/>
      <c r="F501" s="77"/>
      <c r="G501" s="76"/>
    </row>
    <row r="502">
      <c r="B502" s="74"/>
      <c r="D502" s="75"/>
      <c r="E502" s="76"/>
      <c r="F502" s="77"/>
      <c r="G502" s="76"/>
    </row>
    <row r="503">
      <c r="B503" s="74"/>
      <c r="D503" s="75"/>
      <c r="E503" s="76"/>
      <c r="F503" s="77"/>
      <c r="G503" s="76"/>
    </row>
    <row r="504">
      <c r="B504" s="74"/>
      <c r="D504" s="75"/>
      <c r="E504" s="76"/>
      <c r="F504" s="77"/>
      <c r="G504" s="76"/>
    </row>
    <row r="505">
      <c r="B505" s="74"/>
      <c r="D505" s="75"/>
      <c r="E505" s="76"/>
      <c r="F505" s="77"/>
      <c r="G505" s="76"/>
    </row>
    <row r="506">
      <c r="B506" s="74"/>
      <c r="D506" s="75"/>
      <c r="E506" s="76"/>
      <c r="F506" s="77"/>
      <c r="G506" s="76"/>
    </row>
    <row r="507">
      <c r="B507" s="74"/>
      <c r="D507" s="75"/>
      <c r="E507" s="76"/>
      <c r="F507" s="77"/>
      <c r="G507" s="76"/>
    </row>
    <row r="508">
      <c r="B508" s="74"/>
      <c r="D508" s="75"/>
      <c r="E508" s="76"/>
      <c r="F508" s="77"/>
      <c r="G508" s="76"/>
    </row>
    <row r="509">
      <c r="B509" s="74"/>
      <c r="D509" s="75"/>
      <c r="E509" s="76"/>
      <c r="F509" s="77"/>
      <c r="G509" s="76"/>
    </row>
    <row r="510">
      <c r="B510" s="74"/>
      <c r="D510" s="75"/>
      <c r="E510" s="76"/>
      <c r="F510" s="77"/>
      <c r="G510" s="76"/>
    </row>
    <row r="511">
      <c r="B511" s="74"/>
      <c r="D511" s="75"/>
      <c r="E511" s="76"/>
      <c r="F511" s="77"/>
      <c r="G511" s="76"/>
    </row>
    <row r="512">
      <c r="B512" s="74"/>
      <c r="D512" s="75"/>
      <c r="E512" s="76"/>
      <c r="F512" s="77"/>
      <c r="G512" s="76"/>
    </row>
    <row r="513">
      <c r="B513" s="74"/>
      <c r="D513" s="75"/>
      <c r="E513" s="76"/>
      <c r="F513" s="77"/>
      <c r="G513" s="76"/>
    </row>
    <row r="514">
      <c r="B514" s="74"/>
      <c r="D514" s="75"/>
      <c r="E514" s="76"/>
      <c r="F514" s="77"/>
      <c r="G514" s="76"/>
    </row>
    <row r="515">
      <c r="B515" s="74"/>
      <c r="D515" s="75"/>
      <c r="E515" s="76"/>
      <c r="F515" s="77"/>
      <c r="G515" s="76"/>
    </row>
    <row r="516">
      <c r="B516" s="74"/>
      <c r="D516" s="75"/>
      <c r="E516" s="76"/>
      <c r="F516" s="77"/>
      <c r="G516" s="76"/>
    </row>
    <row r="517">
      <c r="B517" s="74"/>
      <c r="D517" s="75"/>
      <c r="E517" s="76"/>
      <c r="F517" s="77"/>
      <c r="G517" s="76"/>
    </row>
    <row r="518">
      <c r="B518" s="74"/>
      <c r="D518" s="75"/>
      <c r="E518" s="76"/>
      <c r="F518" s="77"/>
      <c r="G518" s="76"/>
    </row>
    <row r="519">
      <c r="B519" s="74"/>
      <c r="D519" s="75"/>
      <c r="E519" s="76"/>
      <c r="F519" s="77"/>
      <c r="G519" s="76"/>
    </row>
    <row r="520">
      <c r="B520" s="74"/>
      <c r="D520" s="75"/>
      <c r="E520" s="76"/>
      <c r="F520" s="77"/>
      <c r="G520" s="76"/>
    </row>
    <row r="521">
      <c r="B521" s="74"/>
      <c r="D521" s="75"/>
      <c r="E521" s="76"/>
      <c r="F521" s="77"/>
      <c r="G521" s="76"/>
    </row>
    <row r="522">
      <c r="B522" s="74"/>
      <c r="D522" s="75"/>
      <c r="E522" s="76"/>
      <c r="F522" s="77"/>
      <c r="G522" s="76"/>
    </row>
    <row r="523">
      <c r="B523" s="74"/>
      <c r="D523" s="75"/>
      <c r="E523" s="76"/>
      <c r="F523" s="77"/>
      <c r="G523" s="76"/>
    </row>
    <row r="524">
      <c r="B524" s="74"/>
      <c r="D524" s="75"/>
      <c r="E524" s="76"/>
      <c r="F524" s="77"/>
      <c r="G524" s="76"/>
    </row>
    <row r="525">
      <c r="B525" s="74"/>
      <c r="D525" s="75"/>
      <c r="E525" s="76"/>
      <c r="F525" s="77"/>
      <c r="G525" s="76"/>
    </row>
    <row r="526">
      <c r="B526" s="74"/>
      <c r="D526" s="75"/>
      <c r="E526" s="76"/>
      <c r="F526" s="77"/>
      <c r="G526" s="76"/>
    </row>
    <row r="527">
      <c r="B527" s="74"/>
      <c r="D527" s="75"/>
      <c r="E527" s="76"/>
      <c r="F527" s="77"/>
      <c r="G527" s="76"/>
    </row>
    <row r="528">
      <c r="B528" s="74"/>
      <c r="D528" s="75"/>
      <c r="E528" s="76"/>
      <c r="F528" s="77"/>
      <c r="G528" s="76"/>
    </row>
    <row r="529">
      <c r="B529" s="74"/>
      <c r="D529" s="75"/>
      <c r="E529" s="76"/>
      <c r="F529" s="77"/>
      <c r="G529" s="76"/>
    </row>
    <row r="530">
      <c r="B530" s="74"/>
      <c r="D530" s="75"/>
      <c r="E530" s="76"/>
      <c r="F530" s="77"/>
      <c r="G530" s="76"/>
    </row>
    <row r="531">
      <c r="B531" s="74"/>
      <c r="D531" s="75"/>
      <c r="E531" s="76"/>
      <c r="F531" s="77"/>
      <c r="G531" s="76"/>
    </row>
    <row r="532">
      <c r="B532" s="74"/>
      <c r="D532" s="75"/>
      <c r="E532" s="76"/>
      <c r="F532" s="77"/>
      <c r="G532" s="76"/>
    </row>
    <row r="533">
      <c r="B533" s="74"/>
      <c r="D533" s="75"/>
      <c r="E533" s="76"/>
      <c r="F533" s="77"/>
      <c r="G533" s="76"/>
    </row>
    <row r="534">
      <c r="B534" s="74"/>
      <c r="D534" s="75"/>
      <c r="E534" s="76"/>
      <c r="F534" s="77"/>
      <c r="G534" s="76"/>
    </row>
    <row r="535">
      <c r="B535" s="74"/>
      <c r="D535" s="75"/>
      <c r="E535" s="76"/>
      <c r="F535" s="77"/>
      <c r="G535" s="76"/>
    </row>
    <row r="536">
      <c r="B536" s="74"/>
      <c r="D536" s="75"/>
      <c r="E536" s="76"/>
      <c r="F536" s="77"/>
      <c r="G536" s="76"/>
    </row>
    <row r="537">
      <c r="B537" s="74"/>
      <c r="D537" s="75"/>
      <c r="E537" s="76"/>
      <c r="F537" s="77"/>
      <c r="G537" s="76"/>
    </row>
    <row r="538">
      <c r="B538" s="74"/>
      <c r="D538" s="75"/>
      <c r="E538" s="76"/>
      <c r="F538" s="77"/>
      <c r="G538" s="76"/>
    </row>
    <row r="539">
      <c r="B539" s="74"/>
      <c r="D539" s="75"/>
      <c r="E539" s="76"/>
      <c r="F539" s="77"/>
      <c r="G539" s="76"/>
    </row>
    <row r="540">
      <c r="B540" s="74"/>
      <c r="D540" s="75"/>
      <c r="E540" s="76"/>
      <c r="F540" s="77"/>
      <c r="G540" s="76"/>
    </row>
    <row r="541">
      <c r="B541" s="74"/>
      <c r="D541" s="75"/>
      <c r="E541" s="76"/>
      <c r="F541" s="77"/>
      <c r="G541" s="76"/>
    </row>
    <row r="542">
      <c r="B542" s="74"/>
      <c r="D542" s="75"/>
      <c r="E542" s="76"/>
      <c r="F542" s="77"/>
      <c r="G542" s="76"/>
    </row>
    <row r="543">
      <c r="B543" s="74"/>
      <c r="D543" s="75"/>
      <c r="E543" s="76"/>
      <c r="F543" s="77"/>
      <c r="G543" s="76"/>
    </row>
    <row r="544">
      <c r="B544" s="74"/>
      <c r="D544" s="75"/>
      <c r="E544" s="76"/>
      <c r="F544" s="77"/>
      <c r="G544" s="76"/>
    </row>
    <row r="545">
      <c r="B545" s="74"/>
      <c r="D545" s="75"/>
      <c r="E545" s="76"/>
      <c r="F545" s="77"/>
      <c r="G545" s="76"/>
    </row>
    <row r="546">
      <c r="B546" s="74"/>
      <c r="D546" s="75"/>
      <c r="E546" s="76"/>
      <c r="F546" s="77"/>
      <c r="G546" s="76"/>
    </row>
    <row r="547">
      <c r="B547" s="74"/>
      <c r="D547" s="75"/>
      <c r="E547" s="76"/>
      <c r="F547" s="77"/>
      <c r="G547" s="76"/>
    </row>
    <row r="548">
      <c r="B548" s="74"/>
      <c r="D548" s="75"/>
      <c r="E548" s="76"/>
      <c r="F548" s="77"/>
      <c r="G548" s="76"/>
    </row>
    <row r="549">
      <c r="B549" s="74"/>
      <c r="D549" s="75"/>
      <c r="E549" s="76"/>
      <c r="F549" s="77"/>
      <c r="G549" s="76"/>
    </row>
    <row r="550">
      <c r="B550" s="74"/>
      <c r="D550" s="75"/>
      <c r="E550" s="76"/>
      <c r="F550" s="77"/>
      <c r="G550" s="76"/>
    </row>
    <row r="551">
      <c r="B551" s="74"/>
      <c r="D551" s="75"/>
      <c r="E551" s="76"/>
      <c r="F551" s="77"/>
      <c r="G551" s="76"/>
    </row>
    <row r="552">
      <c r="B552" s="74"/>
      <c r="D552" s="75"/>
      <c r="E552" s="76"/>
      <c r="F552" s="77"/>
      <c r="G552" s="76"/>
    </row>
    <row r="553">
      <c r="B553" s="74"/>
      <c r="D553" s="75"/>
      <c r="E553" s="76"/>
      <c r="F553" s="77"/>
      <c r="G553" s="76"/>
    </row>
    <row r="554">
      <c r="B554" s="74"/>
      <c r="D554" s="75"/>
      <c r="E554" s="76"/>
      <c r="F554" s="77"/>
      <c r="G554" s="76"/>
    </row>
    <row r="555">
      <c r="B555" s="74"/>
      <c r="D555" s="75"/>
      <c r="E555" s="76"/>
      <c r="F555" s="77"/>
      <c r="G555" s="76"/>
    </row>
    <row r="556">
      <c r="B556" s="74"/>
      <c r="D556" s="75"/>
      <c r="E556" s="76"/>
      <c r="F556" s="77"/>
      <c r="G556" s="76"/>
    </row>
    <row r="557">
      <c r="B557" s="74"/>
      <c r="D557" s="75"/>
      <c r="E557" s="76"/>
      <c r="F557" s="77"/>
      <c r="G557" s="76"/>
    </row>
    <row r="558">
      <c r="B558" s="74"/>
      <c r="D558" s="75"/>
      <c r="E558" s="76"/>
      <c r="F558" s="77"/>
      <c r="G558" s="76"/>
    </row>
    <row r="559">
      <c r="B559" s="74"/>
      <c r="D559" s="75"/>
      <c r="E559" s="76"/>
      <c r="F559" s="77"/>
      <c r="G559" s="76"/>
    </row>
    <row r="560">
      <c r="B560" s="74"/>
      <c r="D560" s="75"/>
      <c r="E560" s="76"/>
      <c r="F560" s="77"/>
      <c r="G560" s="76"/>
    </row>
    <row r="561">
      <c r="B561" s="74"/>
      <c r="D561" s="75"/>
      <c r="E561" s="76"/>
      <c r="F561" s="77"/>
      <c r="G561" s="76"/>
    </row>
    <row r="562">
      <c r="B562" s="74"/>
      <c r="D562" s="75"/>
      <c r="E562" s="76"/>
      <c r="F562" s="77"/>
      <c r="G562" s="76"/>
    </row>
    <row r="563">
      <c r="B563" s="74"/>
      <c r="D563" s="75"/>
      <c r="E563" s="76"/>
      <c r="F563" s="77"/>
      <c r="G563" s="76"/>
    </row>
    <row r="564">
      <c r="B564" s="74"/>
      <c r="D564" s="75"/>
      <c r="E564" s="76"/>
      <c r="F564" s="77"/>
      <c r="G564" s="76"/>
    </row>
    <row r="565">
      <c r="B565" s="74"/>
      <c r="D565" s="75"/>
      <c r="E565" s="76"/>
      <c r="F565" s="77"/>
      <c r="G565" s="76"/>
    </row>
    <row r="566">
      <c r="B566" s="74"/>
      <c r="D566" s="75"/>
      <c r="E566" s="76"/>
      <c r="F566" s="77"/>
      <c r="G566" s="76"/>
    </row>
    <row r="567">
      <c r="B567" s="74"/>
      <c r="D567" s="75"/>
      <c r="E567" s="76"/>
      <c r="F567" s="77"/>
      <c r="G567" s="76"/>
    </row>
    <row r="568">
      <c r="B568" s="74"/>
      <c r="D568" s="75"/>
      <c r="E568" s="76"/>
      <c r="F568" s="77"/>
      <c r="G568" s="76"/>
    </row>
    <row r="569">
      <c r="B569" s="74"/>
      <c r="D569" s="75"/>
      <c r="E569" s="76"/>
      <c r="F569" s="77"/>
      <c r="G569" s="76"/>
    </row>
    <row r="570">
      <c r="B570" s="74"/>
      <c r="D570" s="75"/>
      <c r="E570" s="76"/>
      <c r="F570" s="77"/>
      <c r="G570" s="76"/>
    </row>
    <row r="571">
      <c r="B571" s="74"/>
      <c r="D571" s="75"/>
      <c r="E571" s="76"/>
      <c r="F571" s="77"/>
      <c r="G571" s="76"/>
    </row>
    <row r="572">
      <c r="B572" s="74"/>
      <c r="D572" s="75"/>
      <c r="E572" s="76"/>
      <c r="F572" s="77"/>
      <c r="G572" s="76"/>
    </row>
    <row r="573">
      <c r="B573" s="74"/>
      <c r="D573" s="75"/>
      <c r="E573" s="76"/>
      <c r="F573" s="77"/>
      <c r="G573" s="76"/>
    </row>
    <row r="574">
      <c r="B574" s="74"/>
      <c r="D574" s="75"/>
      <c r="E574" s="76"/>
      <c r="F574" s="77"/>
      <c r="G574" s="76"/>
    </row>
    <row r="575">
      <c r="B575" s="74"/>
      <c r="D575" s="75"/>
      <c r="E575" s="76"/>
      <c r="F575" s="77"/>
      <c r="G575" s="76"/>
    </row>
    <row r="576">
      <c r="B576" s="74"/>
      <c r="D576" s="75"/>
      <c r="E576" s="76"/>
      <c r="F576" s="77"/>
      <c r="G576" s="76"/>
    </row>
    <row r="577">
      <c r="B577" s="74"/>
      <c r="D577" s="75"/>
      <c r="E577" s="76"/>
      <c r="F577" s="77"/>
      <c r="G577" s="76"/>
    </row>
    <row r="578">
      <c r="B578" s="74"/>
      <c r="D578" s="75"/>
      <c r="E578" s="76"/>
      <c r="F578" s="77"/>
      <c r="G578" s="76"/>
    </row>
    <row r="579">
      <c r="B579" s="74"/>
      <c r="D579" s="75"/>
      <c r="E579" s="76"/>
      <c r="F579" s="77"/>
      <c r="G579" s="76"/>
    </row>
    <row r="580">
      <c r="B580" s="74"/>
      <c r="D580" s="75"/>
      <c r="E580" s="76"/>
      <c r="F580" s="77"/>
      <c r="G580" s="76"/>
    </row>
    <row r="581">
      <c r="B581" s="74"/>
      <c r="D581" s="75"/>
      <c r="E581" s="76"/>
      <c r="F581" s="77"/>
      <c r="G581" s="76"/>
    </row>
    <row r="582">
      <c r="B582" s="74"/>
      <c r="D582" s="75"/>
      <c r="E582" s="76"/>
      <c r="F582" s="77"/>
      <c r="G582" s="76"/>
    </row>
    <row r="583">
      <c r="B583" s="74"/>
      <c r="D583" s="75"/>
      <c r="E583" s="76"/>
      <c r="F583" s="77"/>
      <c r="G583" s="76"/>
    </row>
    <row r="584">
      <c r="B584" s="74"/>
      <c r="D584" s="75"/>
      <c r="E584" s="76"/>
      <c r="F584" s="77"/>
      <c r="G584" s="76"/>
    </row>
    <row r="585">
      <c r="B585" s="74"/>
      <c r="D585" s="75"/>
      <c r="E585" s="76"/>
      <c r="F585" s="77"/>
      <c r="G585" s="76"/>
    </row>
    <row r="586">
      <c r="B586" s="74"/>
      <c r="D586" s="75"/>
      <c r="E586" s="76"/>
      <c r="F586" s="77"/>
      <c r="G586" s="76"/>
    </row>
    <row r="587">
      <c r="B587" s="74"/>
      <c r="D587" s="75"/>
      <c r="E587" s="76"/>
      <c r="F587" s="77"/>
      <c r="G587" s="76"/>
    </row>
    <row r="588">
      <c r="B588" s="74"/>
      <c r="D588" s="75"/>
      <c r="E588" s="76"/>
      <c r="F588" s="77"/>
      <c r="G588" s="76"/>
    </row>
    <row r="589">
      <c r="B589" s="74"/>
      <c r="D589" s="75"/>
      <c r="E589" s="76"/>
      <c r="F589" s="77"/>
      <c r="G589" s="76"/>
    </row>
    <row r="590">
      <c r="B590" s="74"/>
      <c r="D590" s="75"/>
      <c r="E590" s="76"/>
      <c r="F590" s="77"/>
      <c r="G590" s="76"/>
    </row>
    <row r="591">
      <c r="B591" s="74"/>
      <c r="D591" s="75"/>
      <c r="E591" s="76"/>
      <c r="F591" s="77"/>
      <c r="G591" s="76"/>
    </row>
    <row r="592">
      <c r="B592" s="74"/>
      <c r="D592" s="75"/>
      <c r="E592" s="76"/>
      <c r="F592" s="77"/>
      <c r="G592" s="76"/>
    </row>
    <row r="593">
      <c r="B593" s="74"/>
      <c r="D593" s="75"/>
      <c r="E593" s="76"/>
      <c r="F593" s="77"/>
      <c r="G593" s="76"/>
    </row>
    <row r="594">
      <c r="B594" s="74"/>
      <c r="D594" s="75"/>
      <c r="E594" s="76"/>
      <c r="F594" s="77"/>
      <c r="G594" s="76"/>
    </row>
    <row r="595">
      <c r="B595" s="74"/>
      <c r="D595" s="75"/>
      <c r="E595" s="76"/>
      <c r="F595" s="77"/>
      <c r="G595" s="76"/>
    </row>
    <row r="596">
      <c r="B596" s="74"/>
      <c r="D596" s="75"/>
      <c r="E596" s="76"/>
      <c r="F596" s="77"/>
      <c r="G596" s="76"/>
    </row>
    <row r="597">
      <c r="B597" s="74"/>
      <c r="D597" s="75"/>
      <c r="E597" s="76"/>
      <c r="F597" s="77"/>
      <c r="G597" s="76"/>
    </row>
    <row r="598">
      <c r="B598" s="74"/>
      <c r="D598" s="75"/>
      <c r="E598" s="76"/>
      <c r="F598" s="77"/>
      <c r="G598" s="76"/>
    </row>
    <row r="599">
      <c r="B599" s="74"/>
      <c r="D599" s="75"/>
      <c r="E599" s="76"/>
      <c r="F599" s="77"/>
      <c r="G599" s="76"/>
    </row>
    <row r="600">
      <c r="B600" s="74"/>
      <c r="D600" s="75"/>
      <c r="E600" s="76"/>
      <c r="F600" s="77"/>
      <c r="G600" s="76"/>
    </row>
    <row r="601">
      <c r="B601" s="74"/>
      <c r="D601" s="75"/>
      <c r="E601" s="76"/>
      <c r="F601" s="77"/>
      <c r="G601" s="76"/>
    </row>
    <row r="602">
      <c r="B602" s="74"/>
      <c r="D602" s="75"/>
      <c r="E602" s="76"/>
      <c r="F602" s="77"/>
      <c r="G602" s="76"/>
    </row>
    <row r="603">
      <c r="B603" s="74"/>
      <c r="D603" s="75"/>
      <c r="E603" s="76"/>
      <c r="F603" s="77"/>
      <c r="G603" s="76"/>
    </row>
    <row r="604">
      <c r="B604" s="74"/>
      <c r="D604" s="75"/>
      <c r="E604" s="76"/>
      <c r="F604" s="77"/>
      <c r="G604" s="76"/>
    </row>
    <row r="605">
      <c r="B605" s="74"/>
      <c r="D605" s="75"/>
      <c r="E605" s="76"/>
      <c r="F605" s="77"/>
      <c r="G605" s="76"/>
    </row>
    <row r="606">
      <c r="B606" s="74"/>
      <c r="D606" s="75"/>
      <c r="E606" s="76"/>
      <c r="F606" s="77"/>
      <c r="G606" s="76"/>
    </row>
    <row r="607">
      <c r="B607" s="74"/>
      <c r="D607" s="75"/>
      <c r="E607" s="76"/>
      <c r="F607" s="77"/>
      <c r="G607" s="76"/>
    </row>
    <row r="608">
      <c r="B608" s="74"/>
      <c r="D608" s="75"/>
      <c r="E608" s="76"/>
      <c r="F608" s="77"/>
      <c r="G608" s="76"/>
    </row>
    <row r="609">
      <c r="B609" s="74"/>
      <c r="D609" s="75"/>
      <c r="E609" s="76"/>
      <c r="F609" s="77"/>
      <c r="G609" s="76"/>
    </row>
    <row r="610">
      <c r="B610" s="74"/>
      <c r="D610" s="75"/>
      <c r="E610" s="76"/>
      <c r="F610" s="77"/>
      <c r="G610" s="76"/>
    </row>
    <row r="611">
      <c r="B611" s="74"/>
      <c r="D611" s="75"/>
      <c r="E611" s="76"/>
      <c r="F611" s="77"/>
      <c r="G611" s="76"/>
    </row>
    <row r="612">
      <c r="B612" s="74"/>
      <c r="D612" s="75"/>
      <c r="E612" s="76"/>
      <c r="F612" s="77"/>
      <c r="G612" s="76"/>
    </row>
    <row r="613">
      <c r="B613" s="74"/>
      <c r="D613" s="75"/>
      <c r="E613" s="76"/>
      <c r="F613" s="77"/>
      <c r="G613" s="76"/>
    </row>
    <row r="614">
      <c r="B614" s="74"/>
      <c r="D614" s="75"/>
      <c r="E614" s="76"/>
      <c r="F614" s="77"/>
      <c r="G614" s="76"/>
    </row>
    <row r="615">
      <c r="B615" s="74"/>
      <c r="D615" s="75"/>
      <c r="E615" s="76"/>
      <c r="F615" s="77"/>
      <c r="G615" s="76"/>
    </row>
    <row r="616">
      <c r="B616" s="74"/>
      <c r="D616" s="75"/>
      <c r="E616" s="76"/>
      <c r="F616" s="77"/>
      <c r="G616" s="76"/>
    </row>
    <row r="617">
      <c r="B617" s="74"/>
      <c r="D617" s="75"/>
      <c r="E617" s="76"/>
      <c r="F617" s="77"/>
      <c r="G617" s="76"/>
    </row>
    <row r="618">
      <c r="B618" s="74"/>
      <c r="D618" s="75"/>
      <c r="E618" s="76"/>
      <c r="F618" s="77"/>
      <c r="G618" s="76"/>
    </row>
    <row r="619">
      <c r="B619" s="74"/>
      <c r="D619" s="75"/>
      <c r="E619" s="76"/>
      <c r="F619" s="77"/>
      <c r="G619" s="76"/>
    </row>
    <row r="620">
      <c r="B620" s="74"/>
      <c r="D620" s="75"/>
      <c r="E620" s="76"/>
      <c r="F620" s="77"/>
      <c r="G620" s="76"/>
    </row>
    <row r="621">
      <c r="B621" s="74"/>
      <c r="D621" s="75"/>
      <c r="E621" s="76"/>
      <c r="F621" s="77"/>
      <c r="G621" s="76"/>
    </row>
    <row r="622">
      <c r="B622" s="74"/>
      <c r="D622" s="75"/>
      <c r="E622" s="76"/>
      <c r="F622" s="77"/>
      <c r="G622" s="76"/>
    </row>
    <row r="623">
      <c r="B623" s="74"/>
      <c r="D623" s="75"/>
      <c r="E623" s="76"/>
      <c r="F623" s="77"/>
      <c r="G623" s="76"/>
    </row>
    <row r="624">
      <c r="B624" s="74"/>
      <c r="D624" s="75"/>
      <c r="E624" s="76"/>
      <c r="F624" s="77"/>
      <c r="G624" s="76"/>
    </row>
    <row r="625">
      <c r="B625" s="74"/>
      <c r="D625" s="75"/>
      <c r="E625" s="76"/>
      <c r="F625" s="77"/>
      <c r="G625" s="76"/>
    </row>
    <row r="626">
      <c r="B626" s="74"/>
      <c r="D626" s="75"/>
      <c r="E626" s="76"/>
      <c r="F626" s="77"/>
      <c r="G626" s="76"/>
    </row>
    <row r="627">
      <c r="B627" s="74"/>
      <c r="D627" s="75"/>
      <c r="E627" s="76"/>
      <c r="F627" s="77"/>
      <c r="G627" s="76"/>
    </row>
    <row r="628">
      <c r="B628" s="74"/>
      <c r="D628" s="75"/>
      <c r="E628" s="76"/>
      <c r="F628" s="77"/>
      <c r="G628" s="76"/>
    </row>
    <row r="629">
      <c r="B629" s="74"/>
      <c r="D629" s="75"/>
      <c r="E629" s="76"/>
      <c r="F629" s="77"/>
      <c r="G629" s="76"/>
    </row>
    <row r="630">
      <c r="B630" s="74"/>
      <c r="D630" s="75"/>
      <c r="E630" s="76"/>
      <c r="F630" s="77"/>
      <c r="G630" s="76"/>
    </row>
    <row r="631">
      <c r="B631" s="74"/>
      <c r="D631" s="75"/>
      <c r="E631" s="76"/>
      <c r="F631" s="77"/>
      <c r="G631" s="76"/>
    </row>
    <row r="632">
      <c r="B632" s="74"/>
      <c r="D632" s="75"/>
      <c r="E632" s="76"/>
      <c r="F632" s="77"/>
      <c r="G632" s="76"/>
    </row>
    <row r="633">
      <c r="B633" s="74"/>
      <c r="D633" s="75"/>
      <c r="E633" s="76"/>
      <c r="F633" s="77"/>
      <c r="G633" s="76"/>
    </row>
    <row r="634">
      <c r="B634" s="74"/>
      <c r="D634" s="75"/>
      <c r="E634" s="76"/>
      <c r="F634" s="77"/>
      <c r="G634" s="76"/>
    </row>
    <row r="635">
      <c r="B635" s="74"/>
      <c r="D635" s="75"/>
      <c r="E635" s="76"/>
      <c r="F635" s="77"/>
      <c r="G635" s="76"/>
    </row>
    <row r="636">
      <c r="B636" s="74"/>
      <c r="D636" s="75"/>
      <c r="E636" s="76"/>
      <c r="F636" s="77"/>
      <c r="G636" s="76"/>
    </row>
    <row r="637">
      <c r="B637" s="74"/>
      <c r="D637" s="75"/>
      <c r="E637" s="76"/>
      <c r="F637" s="77"/>
      <c r="G637" s="76"/>
    </row>
    <row r="638">
      <c r="B638" s="74"/>
      <c r="D638" s="75"/>
      <c r="E638" s="76"/>
      <c r="F638" s="77"/>
      <c r="G638" s="76"/>
    </row>
    <row r="639">
      <c r="B639" s="74"/>
      <c r="D639" s="75"/>
      <c r="E639" s="76"/>
      <c r="F639" s="77"/>
      <c r="G639" s="76"/>
    </row>
    <row r="640">
      <c r="B640" s="74"/>
      <c r="D640" s="75"/>
      <c r="E640" s="76"/>
      <c r="F640" s="77"/>
      <c r="G640" s="76"/>
    </row>
    <row r="641">
      <c r="B641" s="74"/>
      <c r="D641" s="75"/>
      <c r="E641" s="76"/>
      <c r="F641" s="77"/>
      <c r="G641" s="76"/>
    </row>
    <row r="642">
      <c r="B642" s="74"/>
      <c r="D642" s="75"/>
      <c r="E642" s="76"/>
      <c r="F642" s="77"/>
      <c r="G642" s="76"/>
    </row>
    <row r="643">
      <c r="B643" s="74"/>
      <c r="D643" s="75"/>
      <c r="E643" s="76"/>
      <c r="F643" s="77"/>
      <c r="G643" s="76"/>
    </row>
    <row r="644">
      <c r="B644" s="74"/>
      <c r="D644" s="75"/>
      <c r="E644" s="76"/>
      <c r="F644" s="77"/>
      <c r="G644" s="76"/>
    </row>
    <row r="645">
      <c r="B645" s="74"/>
      <c r="D645" s="75"/>
      <c r="E645" s="76"/>
      <c r="F645" s="77"/>
      <c r="G645" s="76"/>
    </row>
    <row r="646">
      <c r="B646" s="74"/>
      <c r="D646" s="75"/>
      <c r="E646" s="76"/>
      <c r="F646" s="77"/>
      <c r="G646" s="76"/>
    </row>
    <row r="647">
      <c r="B647" s="74"/>
      <c r="D647" s="75"/>
      <c r="E647" s="76"/>
      <c r="F647" s="77"/>
      <c r="G647" s="76"/>
    </row>
    <row r="648">
      <c r="B648" s="74"/>
      <c r="D648" s="75"/>
      <c r="E648" s="76"/>
      <c r="F648" s="77"/>
      <c r="G648" s="76"/>
    </row>
    <row r="649">
      <c r="B649" s="74"/>
      <c r="D649" s="75"/>
      <c r="E649" s="76"/>
      <c r="F649" s="77"/>
      <c r="G649" s="76"/>
    </row>
    <row r="650">
      <c r="B650" s="74"/>
      <c r="D650" s="75"/>
      <c r="E650" s="76"/>
      <c r="F650" s="77"/>
      <c r="G650" s="76"/>
    </row>
    <row r="651">
      <c r="B651" s="74"/>
      <c r="D651" s="75"/>
      <c r="E651" s="76"/>
      <c r="F651" s="77"/>
      <c r="G651" s="76"/>
    </row>
    <row r="652">
      <c r="B652" s="74"/>
      <c r="D652" s="75"/>
      <c r="E652" s="76"/>
      <c r="F652" s="77"/>
      <c r="G652" s="76"/>
    </row>
    <row r="653">
      <c r="B653" s="74"/>
      <c r="D653" s="75"/>
      <c r="E653" s="76"/>
      <c r="F653" s="77"/>
      <c r="G653" s="76"/>
    </row>
    <row r="654">
      <c r="B654" s="74"/>
      <c r="D654" s="75"/>
      <c r="E654" s="76"/>
      <c r="F654" s="77"/>
      <c r="G654" s="76"/>
    </row>
    <row r="655">
      <c r="B655" s="74"/>
      <c r="D655" s="75"/>
      <c r="E655" s="76"/>
      <c r="F655" s="77"/>
      <c r="G655" s="76"/>
    </row>
    <row r="656">
      <c r="B656" s="74"/>
      <c r="D656" s="75"/>
      <c r="E656" s="76"/>
      <c r="F656" s="77"/>
      <c r="G656" s="76"/>
    </row>
    <row r="657">
      <c r="B657" s="74"/>
      <c r="D657" s="75"/>
      <c r="E657" s="76"/>
      <c r="F657" s="77"/>
      <c r="G657" s="76"/>
    </row>
    <row r="658">
      <c r="B658" s="74"/>
      <c r="D658" s="75"/>
      <c r="E658" s="76"/>
      <c r="F658" s="77"/>
      <c r="G658" s="76"/>
    </row>
    <row r="659">
      <c r="B659" s="74"/>
      <c r="D659" s="75"/>
      <c r="E659" s="76"/>
      <c r="F659" s="77"/>
      <c r="G659" s="76"/>
    </row>
    <row r="660">
      <c r="B660" s="74"/>
      <c r="D660" s="75"/>
      <c r="E660" s="76"/>
      <c r="F660" s="77"/>
      <c r="G660" s="76"/>
    </row>
    <row r="661">
      <c r="B661" s="74"/>
      <c r="D661" s="75"/>
      <c r="E661" s="76"/>
      <c r="F661" s="77"/>
      <c r="G661" s="76"/>
    </row>
    <row r="662">
      <c r="B662" s="74"/>
      <c r="D662" s="75"/>
      <c r="E662" s="76"/>
      <c r="F662" s="77"/>
      <c r="G662" s="76"/>
    </row>
    <row r="663">
      <c r="B663" s="74"/>
      <c r="D663" s="75"/>
      <c r="E663" s="76"/>
      <c r="F663" s="77"/>
      <c r="G663" s="76"/>
    </row>
    <row r="664">
      <c r="B664" s="74"/>
      <c r="D664" s="75"/>
      <c r="E664" s="76"/>
      <c r="F664" s="77"/>
      <c r="G664" s="76"/>
    </row>
    <row r="665">
      <c r="B665" s="74"/>
      <c r="D665" s="75"/>
      <c r="E665" s="76"/>
      <c r="F665" s="77"/>
      <c r="G665" s="76"/>
    </row>
    <row r="666">
      <c r="B666" s="74"/>
      <c r="D666" s="75"/>
      <c r="E666" s="76"/>
      <c r="F666" s="77"/>
      <c r="G666" s="76"/>
    </row>
    <row r="667">
      <c r="B667" s="74"/>
      <c r="D667" s="75"/>
      <c r="E667" s="76"/>
      <c r="F667" s="77"/>
      <c r="G667" s="76"/>
    </row>
    <row r="668">
      <c r="B668" s="74"/>
      <c r="D668" s="75"/>
      <c r="E668" s="76"/>
      <c r="F668" s="77"/>
      <c r="G668" s="76"/>
    </row>
    <row r="669">
      <c r="B669" s="74"/>
      <c r="D669" s="75"/>
      <c r="E669" s="76"/>
      <c r="F669" s="77"/>
      <c r="G669" s="76"/>
    </row>
    <row r="670">
      <c r="B670" s="74"/>
      <c r="D670" s="75"/>
      <c r="E670" s="76"/>
      <c r="F670" s="77"/>
      <c r="G670" s="76"/>
    </row>
    <row r="671">
      <c r="B671" s="74"/>
      <c r="D671" s="75"/>
      <c r="E671" s="76"/>
      <c r="F671" s="77"/>
      <c r="G671" s="76"/>
    </row>
    <row r="672">
      <c r="B672" s="74"/>
      <c r="D672" s="75"/>
      <c r="E672" s="76"/>
      <c r="F672" s="77"/>
      <c r="G672" s="76"/>
    </row>
    <row r="673">
      <c r="B673" s="74"/>
      <c r="D673" s="75"/>
      <c r="E673" s="76"/>
      <c r="F673" s="77"/>
      <c r="G673" s="76"/>
    </row>
    <row r="674">
      <c r="B674" s="74"/>
      <c r="D674" s="75"/>
      <c r="E674" s="76"/>
      <c r="F674" s="77"/>
      <c r="G674" s="76"/>
    </row>
    <row r="675">
      <c r="B675" s="74"/>
      <c r="D675" s="75"/>
      <c r="E675" s="76"/>
      <c r="F675" s="77"/>
      <c r="G675" s="76"/>
    </row>
    <row r="676">
      <c r="B676" s="74"/>
      <c r="D676" s="75"/>
      <c r="E676" s="76"/>
      <c r="F676" s="77"/>
      <c r="G676" s="76"/>
    </row>
    <row r="677">
      <c r="B677" s="74"/>
      <c r="D677" s="75"/>
      <c r="E677" s="76"/>
      <c r="F677" s="77"/>
      <c r="G677" s="76"/>
    </row>
    <row r="678">
      <c r="B678" s="74"/>
      <c r="D678" s="75"/>
      <c r="E678" s="76"/>
      <c r="F678" s="77"/>
      <c r="G678" s="76"/>
    </row>
    <row r="679">
      <c r="B679" s="74"/>
      <c r="D679" s="75"/>
      <c r="E679" s="76"/>
      <c r="F679" s="77"/>
      <c r="G679" s="76"/>
    </row>
    <row r="680">
      <c r="B680" s="74"/>
      <c r="D680" s="75"/>
      <c r="E680" s="76"/>
      <c r="F680" s="77"/>
      <c r="G680" s="76"/>
    </row>
    <row r="681">
      <c r="B681" s="74"/>
      <c r="D681" s="75"/>
      <c r="E681" s="76"/>
      <c r="F681" s="77"/>
      <c r="G681" s="76"/>
    </row>
    <row r="682">
      <c r="B682" s="74"/>
      <c r="D682" s="75"/>
      <c r="E682" s="76"/>
      <c r="F682" s="77"/>
      <c r="G682" s="76"/>
    </row>
    <row r="683">
      <c r="B683" s="74"/>
      <c r="D683" s="75"/>
      <c r="E683" s="76"/>
      <c r="F683" s="77"/>
      <c r="G683" s="76"/>
    </row>
    <row r="684">
      <c r="B684" s="74"/>
      <c r="D684" s="75"/>
      <c r="E684" s="76"/>
      <c r="F684" s="77"/>
      <c r="G684" s="76"/>
    </row>
    <row r="685">
      <c r="B685" s="74"/>
      <c r="D685" s="75"/>
      <c r="E685" s="76"/>
      <c r="F685" s="77"/>
      <c r="G685" s="76"/>
    </row>
    <row r="686">
      <c r="B686" s="74"/>
      <c r="D686" s="75"/>
      <c r="E686" s="76"/>
      <c r="F686" s="77"/>
      <c r="G686" s="76"/>
    </row>
    <row r="687">
      <c r="B687" s="74"/>
      <c r="D687" s="75"/>
      <c r="E687" s="76"/>
      <c r="F687" s="77"/>
      <c r="G687" s="76"/>
    </row>
    <row r="688">
      <c r="B688" s="74"/>
      <c r="D688" s="75"/>
      <c r="E688" s="76"/>
      <c r="F688" s="77"/>
      <c r="G688" s="76"/>
    </row>
    <row r="689">
      <c r="B689" s="74"/>
      <c r="D689" s="75"/>
      <c r="E689" s="76"/>
      <c r="F689" s="77"/>
      <c r="G689" s="76"/>
    </row>
    <row r="690">
      <c r="B690" s="74"/>
      <c r="D690" s="75"/>
      <c r="E690" s="76"/>
      <c r="F690" s="77"/>
      <c r="G690" s="76"/>
    </row>
    <row r="691">
      <c r="B691" s="74"/>
      <c r="D691" s="75"/>
      <c r="E691" s="76"/>
      <c r="F691" s="77"/>
      <c r="G691" s="76"/>
    </row>
    <row r="692">
      <c r="B692" s="74"/>
      <c r="D692" s="75"/>
      <c r="E692" s="76"/>
      <c r="F692" s="77"/>
      <c r="G692" s="76"/>
    </row>
    <row r="693">
      <c r="B693" s="74"/>
      <c r="D693" s="75"/>
      <c r="E693" s="76"/>
      <c r="F693" s="77"/>
      <c r="G693" s="76"/>
    </row>
    <row r="694">
      <c r="B694" s="74"/>
      <c r="D694" s="75"/>
      <c r="E694" s="76"/>
      <c r="F694" s="77"/>
      <c r="G694" s="76"/>
    </row>
    <row r="695">
      <c r="B695" s="74"/>
      <c r="D695" s="75"/>
      <c r="E695" s="76"/>
      <c r="F695" s="77"/>
      <c r="G695" s="76"/>
    </row>
    <row r="696">
      <c r="B696" s="74"/>
      <c r="D696" s="75"/>
      <c r="E696" s="76"/>
      <c r="F696" s="77"/>
      <c r="G696" s="76"/>
    </row>
    <row r="697">
      <c r="B697" s="74"/>
      <c r="D697" s="75"/>
      <c r="E697" s="76"/>
      <c r="F697" s="77"/>
      <c r="G697" s="76"/>
    </row>
    <row r="698">
      <c r="B698" s="74"/>
      <c r="D698" s="75"/>
      <c r="E698" s="76"/>
      <c r="F698" s="77"/>
      <c r="G698" s="76"/>
    </row>
    <row r="699">
      <c r="B699" s="74"/>
      <c r="D699" s="75"/>
      <c r="E699" s="76"/>
      <c r="F699" s="77"/>
      <c r="G699" s="76"/>
    </row>
    <row r="700">
      <c r="B700" s="74"/>
      <c r="D700" s="75"/>
      <c r="E700" s="76"/>
      <c r="F700" s="77"/>
      <c r="G700" s="76"/>
    </row>
    <row r="701">
      <c r="B701" s="74"/>
      <c r="D701" s="75"/>
      <c r="E701" s="76"/>
      <c r="F701" s="77"/>
      <c r="G701" s="76"/>
    </row>
    <row r="702">
      <c r="B702" s="74"/>
      <c r="D702" s="75"/>
      <c r="E702" s="76"/>
      <c r="F702" s="77"/>
      <c r="G702" s="76"/>
    </row>
    <row r="703">
      <c r="B703" s="74"/>
      <c r="D703" s="75"/>
      <c r="E703" s="76"/>
      <c r="F703" s="77"/>
      <c r="G703" s="76"/>
    </row>
    <row r="704">
      <c r="B704" s="74"/>
      <c r="D704" s="75"/>
      <c r="E704" s="76"/>
      <c r="F704" s="77"/>
      <c r="G704" s="76"/>
    </row>
    <row r="705">
      <c r="B705" s="74"/>
      <c r="D705" s="75"/>
      <c r="E705" s="76"/>
      <c r="F705" s="77"/>
      <c r="G705" s="76"/>
    </row>
    <row r="706">
      <c r="B706" s="74"/>
      <c r="D706" s="75"/>
      <c r="E706" s="76"/>
      <c r="F706" s="77"/>
      <c r="G706" s="76"/>
    </row>
    <row r="707">
      <c r="B707" s="74"/>
      <c r="D707" s="75"/>
      <c r="E707" s="76"/>
      <c r="F707" s="77"/>
      <c r="G707" s="76"/>
    </row>
    <row r="708">
      <c r="B708" s="74"/>
      <c r="D708" s="75"/>
      <c r="E708" s="76"/>
      <c r="F708" s="77"/>
      <c r="G708" s="76"/>
    </row>
    <row r="709">
      <c r="B709" s="74"/>
      <c r="D709" s="75"/>
      <c r="E709" s="76"/>
      <c r="F709" s="77"/>
      <c r="G709" s="76"/>
    </row>
    <row r="710">
      <c r="B710" s="74"/>
      <c r="D710" s="75"/>
      <c r="E710" s="76"/>
      <c r="F710" s="77"/>
      <c r="G710" s="76"/>
    </row>
    <row r="711">
      <c r="B711" s="74"/>
      <c r="D711" s="75"/>
      <c r="E711" s="76"/>
      <c r="F711" s="77"/>
      <c r="G711" s="76"/>
    </row>
    <row r="712">
      <c r="B712" s="74"/>
      <c r="D712" s="75"/>
      <c r="E712" s="76"/>
      <c r="F712" s="77"/>
      <c r="G712" s="76"/>
    </row>
    <row r="713">
      <c r="B713" s="74"/>
      <c r="D713" s="75"/>
      <c r="E713" s="76"/>
      <c r="F713" s="77"/>
      <c r="G713" s="76"/>
    </row>
    <row r="714">
      <c r="B714" s="74"/>
      <c r="D714" s="75"/>
      <c r="E714" s="76"/>
      <c r="F714" s="77"/>
      <c r="G714" s="76"/>
    </row>
    <row r="715">
      <c r="B715" s="74"/>
      <c r="D715" s="75"/>
      <c r="E715" s="76"/>
      <c r="F715" s="77"/>
      <c r="G715" s="76"/>
    </row>
    <row r="716">
      <c r="B716" s="74"/>
      <c r="D716" s="75"/>
      <c r="E716" s="76"/>
      <c r="F716" s="77"/>
      <c r="G716" s="76"/>
    </row>
    <row r="717">
      <c r="B717" s="74"/>
      <c r="D717" s="75"/>
      <c r="E717" s="76"/>
      <c r="F717" s="77"/>
      <c r="G717" s="76"/>
    </row>
    <row r="718">
      <c r="B718" s="74"/>
      <c r="D718" s="75"/>
      <c r="E718" s="76"/>
      <c r="F718" s="77"/>
      <c r="G718" s="76"/>
    </row>
    <row r="719">
      <c r="B719" s="74"/>
      <c r="D719" s="75"/>
      <c r="E719" s="76"/>
      <c r="F719" s="77"/>
      <c r="G719" s="76"/>
    </row>
    <row r="720">
      <c r="B720" s="74"/>
      <c r="D720" s="75"/>
      <c r="E720" s="76"/>
      <c r="F720" s="77"/>
      <c r="G720" s="76"/>
    </row>
    <row r="721">
      <c r="B721" s="74"/>
      <c r="D721" s="75"/>
      <c r="E721" s="76"/>
      <c r="F721" s="77"/>
      <c r="G721" s="76"/>
    </row>
    <row r="722">
      <c r="B722" s="74"/>
      <c r="D722" s="75"/>
      <c r="E722" s="76"/>
      <c r="F722" s="77"/>
      <c r="G722" s="76"/>
    </row>
    <row r="723">
      <c r="B723" s="74"/>
      <c r="D723" s="75"/>
      <c r="E723" s="76"/>
      <c r="F723" s="77"/>
      <c r="G723" s="76"/>
    </row>
    <row r="724">
      <c r="B724" s="74"/>
      <c r="D724" s="75"/>
      <c r="E724" s="76"/>
      <c r="F724" s="77"/>
      <c r="G724" s="76"/>
    </row>
    <row r="725">
      <c r="B725" s="74"/>
      <c r="D725" s="75"/>
      <c r="E725" s="76"/>
      <c r="F725" s="77"/>
      <c r="G725" s="76"/>
    </row>
    <row r="726">
      <c r="B726" s="74"/>
      <c r="D726" s="75"/>
      <c r="E726" s="76"/>
      <c r="F726" s="77"/>
      <c r="G726" s="76"/>
    </row>
    <row r="727">
      <c r="B727" s="74"/>
      <c r="D727" s="75"/>
      <c r="E727" s="76"/>
      <c r="F727" s="77"/>
      <c r="G727" s="76"/>
    </row>
    <row r="728">
      <c r="B728" s="74"/>
      <c r="D728" s="75"/>
      <c r="E728" s="76"/>
      <c r="F728" s="77"/>
      <c r="G728" s="76"/>
    </row>
    <row r="729">
      <c r="B729" s="74"/>
      <c r="D729" s="75"/>
      <c r="E729" s="76"/>
      <c r="F729" s="77"/>
      <c r="G729" s="76"/>
    </row>
    <row r="730">
      <c r="B730" s="74"/>
      <c r="D730" s="75"/>
      <c r="E730" s="76"/>
      <c r="F730" s="77"/>
      <c r="G730" s="76"/>
    </row>
    <row r="731">
      <c r="B731" s="74"/>
      <c r="D731" s="75"/>
      <c r="E731" s="76"/>
      <c r="F731" s="77"/>
      <c r="G731" s="76"/>
    </row>
    <row r="732">
      <c r="B732" s="74"/>
      <c r="D732" s="75"/>
      <c r="E732" s="76"/>
      <c r="F732" s="77"/>
      <c r="G732" s="76"/>
    </row>
    <row r="733">
      <c r="B733" s="74"/>
      <c r="D733" s="75"/>
      <c r="E733" s="76"/>
      <c r="F733" s="77"/>
      <c r="G733" s="76"/>
    </row>
    <row r="734">
      <c r="B734" s="74"/>
      <c r="D734" s="75"/>
      <c r="E734" s="76"/>
      <c r="F734" s="77"/>
      <c r="G734" s="76"/>
    </row>
    <row r="735">
      <c r="B735" s="74"/>
      <c r="D735" s="75"/>
      <c r="E735" s="76"/>
      <c r="F735" s="77"/>
      <c r="G735" s="76"/>
    </row>
    <row r="736">
      <c r="B736" s="74"/>
      <c r="D736" s="75"/>
      <c r="E736" s="76"/>
      <c r="F736" s="77"/>
      <c r="G736" s="76"/>
    </row>
    <row r="737">
      <c r="B737" s="74"/>
      <c r="D737" s="75"/>
      <c r="E737" s="76"/>
      <c r="F737" s="77"/>
      <c r="G737" s="76"/>
    </row>
    <row r="738">
      <c r="B738" s="74"/>
      <c r="D738" s="75"/>
      <c r="E738" s="76"/>
      <c r="F738" s="77"/>
      <c r="G738" s="76"/>
    </row>
    <row r="739">
      <c r="B739" s="74"/>
      <c r="D739" s="75"/>
      <c r="E739" s="76"/>
      <c r="F739" s="77"/>
      <c r="G739" s="76"/>
    </row>
    <row r="740">
      <c r="B740" s="74"/>
      <c r="D740" s="75"/>
      <c r="E740" s="76"/>
      <c r="F740" s="77"/>
      <c r="G740" s="76"/>
    </row>
    <row r="741">
      <c r="B741" s="74"/>
      <c r="D741" s="75"/>
      <c r="E741" s="76"/>
      <c r="F741" s="77"/>
      <c r="G741" s="76"/>
    </row>
    <row r="742">
      <c r="B742" s="74"/>
      <c r="D742" s="75"/>
      <c r="E742" s="76"/>
      <c r="F742" s="77"/>
      <c r="G742" s="76"/>
    </row>
    <row r="743">
      <c r="B743" s="74"/>
      <c r="D743" s="75"/>
      <c r="E743" s="76"/>
      <c r="F743" s="77"/>
      <c r="G743" s="76"/>
    </row>
    <row r="744">
      <c r="B744" s="74"/>
      <c r="D744" s="75"/>
      <c r="E744" s="76"/>
      <c r="F744" s="77"/>
      <c r="G744" s="76"/>
    </row>
    <row r="745">
      <c r="B745" s="74"/>
      <c r="D745" s="75"/>
      <c r="E745" s="76"/>
      <c r="F745" s="77"/>
      <c r="G745" s="76"/>
    </row>
    <row r="746">
      <c r="B746" s="74"/>
      <c r="D746" s="75"/>
      <c r="E746" s="76"/>
      <c r="F746" s="77"/>
      <c r="G746" s="76"/>
    </row>
    <row r="747">
      <c r="B747" s="74"/>
      <c r="D747" s="75"/>
      <c r="E747" s="76"/>
      <c r="F747" s="77"/>
      <c r="G747" s="76"/>
    </row>
    <row r="748">
      <c r="B748" s="74"/>
      <c r="D748" s="75"/>
      <c r="E748" s="76"/>
      <c r="F748" s="77"/>
      <c r="G748" s="76"/>
    </row>
    <row r="749">
      <c r="B749" s="74"/>
      <c r="D749" s="75"/>
      <c r="E749" s="76"/>
      <c r="F749" s="77"/>
      <c r="G749" s="76"/>
    </row>
    <row r="750">
      <c r="B750" s="74"/>
      <c r="D750" s="75"/>
      <c r="E750" s="76"/>
      <c r="F750" s="77"/>
      <c r="G750" s="76"/>
    </row>
    <row r="751">
      <c r="B751" s="74"/>
      <c r="D751" s="75"/>
      <c r="E751" s="76"/>
      <c r="F751" s="77"/>
      <c r="G751" s="76"/>
    </row>
    <row r="752">
      <c r="B752" s="74"/>
      <c r="D752" s="75"/>
      <c r="E752" s="76"/>
      <c r="F752" s="77"/>
      <c r="G752" s="76"/>
    </row>
    <row r="753">
      <c r="B753" s="74"/>
      <c r="D753" s="75"/>
      <c r="E753" s="76"/>
      <c r="F753" s="77"/>
      <c r="G753" s="76"/>
    </row>
    <row r="754">
      <c r="B754" s="74"/>
      <c r="D754" s="75"/>
      <c r="E754" s="76"/>
      <c r="F754" s="77"/>
      <c r="G754" s="76"/>
    </row>
    <row r="755">
      <c r="B755" s="74"/>
      <c r="D755" s="75"/>
      <c r="E755" s="76"/>
      <c r="F755" s="77"/>
      <c r="G755" s="76"/>
    </row>
    <row r="756">
      <c r="B756" s="74"/>
      <c r="D756" s="75"/>
      <c r="E756" s="76"/>
      <c r="F756" s="77"/>
      <c r="G756" s="76"/>
    </row>
    <row r="757">
      <c r="B757" s="74"/>
      <c r="D757" s="75"/>
      <c r="E757" s="76"/>
      <c r="F757" s="77"/>
      <c r="G757" s="76"/>
    </row>
    <row r="758">
      <c r="B758" s="74"/>
      <c r="D758" s="75"/>
      <c r="E758" s="76"/>
      <c r="F758" s="77"/>
      <c r="G758" s="76"/>
    </row>
    <row r="759">
      <c r="B759" s="74"/>
      <c r="D759" s="75"/>
      <c r="E759" s="76"/>
      <c r="F759" s="77"/>
      <c r="G759" s="76"/>
    </row>
    <row r="760">
      <c r="B760" s="74"/>
      <c r="D760" s="75"/>
      <c r="E760" s="76"/>
      <c r="F760" s="77"/>
      <c r="G760" s="76"/>
    </row>
    <row r="761">
      <c r="B761" s="74"/>
      <c r="D761" s="75"/>
      <c r="E761" s="76"/>
      <c r="F761" s="77"/>
      <c r="G761" s="76"/>
    </row>
    <row r="762">
      <c r="B762" s="74"/>
      <c r="D762" s="75"/>
      <c r="E762" s="76"/>
      <c r="F762" s="77"/>
      <c r="G762" s="76"/>
    </row>
    <row r="763">
      <c r="B763" s="74"/>
      <c r="D763" s="75"/>
      <c r="E763" s="76"/>
      <c r="F763" s="77"/>
      <c r="G763" s="76"/>
    </row>
    <row r="764">
      <c r="B764" s="74"/>
      <c r="D764" s="75"/>
      <c r="E764" s="76"/>
      <c r="F764" s="77"/>
      <c r="G764" s="76"/>
    </row>
    <row r="765">
      <c r="B765" s="74"/>
      <c r="D765" s="75"/>
      <c r="E765" s="76"/>
      <c r="F765" s="77"/>
      <c r="G765" s="76"/>
    </row>
    <row r="766">
      <c r="B766" s="74"/>
      <c r="D766" s="75"/>
      <c r="E766" s="76"/>
      <c r="F766" s="77"/>
      <c r="G766" s="76"/>
    </row>
    <row r="767">
      <c r="B767" s="74"/>
      <c r="D767" s="75"/>
      <c r="E767" s="76"/>
      <c r="F767" s="77"/>
      <c r="G767" s="76"/>
    </row>
    <row r="768">
      <c r="B768" s="74"/>
      <c r="D768" s="75"/>
      <c r="E768" s="76"/>
      <c r="F768" s="77"/>
      <c r="G768" s="76"/>
    </row>
    <row r="769">
      <c r="B769" s="74"/>
      <c r="D769" s="75"/>
      <c r="E769" s="76"/>
      <c r="F769" s="77"/>
      <c r="G769" s="76"/>
    </row>
    <row r="770">
      <c r="B770" s="74"/>
      <c r="D770" s="75"/>
      <c r="E770" s="76"/>
      <c r="F770" s="77"/>
      <c r="G770" s="76"/>
    </row>
    <row r="771">
      <c r="B771" s="74"/>
      <c r="D771" s="75"/>
      <c r="E771" s="76"/>
      <c r="F771" s="77"/>
      <c r="G771" s="76"/>
    </row>
    <row r="772">
      <c r="B772" s="74"/>
      <c r="D772" s="75"/>
      <c r="E772" s="76"/>
      <c r="F772" s="77"/>
      <c r="G772" s="76"/>
    </row>
    <row r="773">
      <c r="B773" s="74"/>
      <c r="D773" s="75"/>
      <c r="E773" s="76"/>
      <c r="F773" s="77"/>
      <c r="G773" s="76"/>
    </row>
    <row r="774">
      <c r="B774" s="74"/>
      <c r="D774" s="75"/>
      <c r="E774" s="76"/>
      <c r="F774" s="77"/>
      <c r="G774" s="76"/>
    </row>
    <row r="775">
      <c r="B775" s="74"/>
      <c r="D775" s="75"/>
      <c r="E775" s="76"/>
      <c r="F775" s="77"/>
      <c r="G775" s="76"/>
    </row>
    <row r="776">
      <c r="B776" s="74"/>
      <c r="D776" s="75"/>
      <c r="E776" s="76"/>
      <c r="F776" s="77"/>
      <c r="G776" s="76"/>
    </row>
    <row r="777">
      <c r="B777" s="74"/>
      <c r="D777" s="75"/>
      <c r="E777" s="76"/>
      <c r="F777" s="77"/>
      <c r="G777" s="76"/>
    </row>
    <row r="778">
      <c r="B778" s="74"/>
      <c r="D778" s="75"/>
      <c r="E778" s="76"/>
      <c r="F778" s="77"/>
      <c r="G778" s="76"/>
    </row>
    <row r="779">
      <c r="B779" s="74"/>
      <c r="D779" s="75"/>
      <c r="E779" s="76"/>
      <c r="F779" s="77"/>
      <c r="G779" s="76"/>
    </row>
    <row r="780">
      <c r="B780" s="74"/>
      <c r="D780" s="75"/>
      <c r="E780" s="76"/>
      <c r="F780" s="77"/>
      <c r="G780" s="76"/>
    </row>
    <row r="781">
      <c r="B781" s="74"/>
      <c r="D781" s="75"/>
      <c r="E781" s="76"/>
      <c r="F781" s="77"/>
      <c r="G781" s="76"/>
    </row>
    <row r="782">
      <c r="B782" s="74"/>
      <c r="D782" s="75"/>
      <c r="E782" s="76"/>
      <c r="F782" s="77"/>
      <c r="G782" s="76"/>
    </row>
    <row r="783">
      <c r="B783" s="74"/>
      <c r="D783" s="75"/>
      <c r="E783" s="76"/>
      <c r="F783" s="77"/>
      <c r="G783" s="76"/>
    </row>
    <row r="784">
      <c r="B784" s="74"/>
      <c r="D784" s="75"/>
      <c r="E784" s="76"/>
      <c r="F784" s="77"/>
      <c r="G784" s="76"/>
    </row>
    <row r="785">
      <c r="B785" s="74"/>
      <c r="D785" s="75"/>
      <c r="E785" s="76"/>
      <c r="F785" s="77"/>
      <c r="G785" s="76"/>
    </row>
    <row r="786">
      <c r="B786" s="74"/>
      <c r="D786" s="75"/>
      <c r="E786" s="76"/>
      <c r="F786" s="77"/>
      <c r="G786" s="76"/>
    </row>
    <row r="787">
      <c r="B787" s="74"/>
      <c r="D787" s="75"/>
      <c r="E787" s="76"/>
      <c r="F787" s="77"/>
      <c r="G787" s="76"/>
    </row>
    <row r="788">
      <c r="B788" s="74"/>
      <c r="D788" s="75"/>
      <c r="E788" s="76"/>
      <c r="F788" s="77"/>
      <c r="G788" s="76"/>
    </row>
    <row r="789">
      <c r="B789" s="74"/>
      <c r="D789" s="75"/>
      <c r="E789" s="76"/>
      <c r="F789" s="77"/>
      <c r="G789" s="76"/>
    </row>
    <row r="790">
      <c r="B790" s="74"/>
      <c r="D790" s="75"/>
      <c r="E790" s="76"/>
      <c r="F790" s="77"/>
      <c r="G790" s="76"/>
    </row>
    <row r="791">
      <c r="B791" s="74"/>
      <c r="D791" s="75"/>
      <c r="E791" s="76"/>
      <c r="F791" s="77"/>
      <c r="G791" s="76"/>
    </row>
    <row r="792">
      <c r="B792" s="74"/>
      <c r="D792" s="75"/>
      <c r="E792" s="76"/>
      <c r="F792" s="77"/>
      <c r="G792" s="76"/>
    </row>
    <row r="793">
      <c r="B793" s="74"/>
      <c r="D793" s="75"/>
      <c r="E793" s="76"/>
      <c r="F793" s="77"/>
      <c r="G793" s="76"/>
    </row>
    <row r="794">
      <c r="B794" s="74"/>
      <c r="D794" s="75"/>
      <c r="E794" s="76"/>
      <c r="F794" s="77"/>
      <c r="G794" s="76"/>
    </row>
    <row r="795">
      <c r="B795" s="74"/>
      <c r="D795" s="75"/>
      <c r="E795" s="76"/>
      <c r="F795" s="77"/>
      <c r="G795" s="76"/>
    </row>
    <row r="796">
      <c r="B796" s="74"/>
      <c r="D796" s="75"/>
      <c r="E796" s="76"/>
      <c r="F796" s="77"/>
      <c r="G796" s="76"/>
    </row>
    <row r="797">
      <c r="B797" s="74"/>
      <c r="D797" s="75"/>
      <c r="E797" s="76"/>
      <c r="F797" s="77"/>
      <c r="G797" s="76"/>
    </row>
    <row r="798">
      <c r="B798" s="74"/>
      <c r="D798" s="75"/>
      <c r="E798" s="76"/>
      <c r="F798" s="77"/>
      <c r="G798" s="76"/>
    </row>
    <row r="799">
      <c r="B799" s="74"/>
      <c r="D799" s="75"/>
      <c r="E799" s="76"/>
      <c r="F799" s="77"/>
      <c r="G799" s="76"/>
    </row>
    <row r="800">
      <c r="B800" s="74"/>
      <c r="D800" s="75"/>
      <c r="E800" s="76"/>
      <c r="F800" s="77"/>
      <c r="G800" s="76"/>
    </row>
    <row r="801">
      <c r="B801" s="74"/>
      <c r="D801" s="75"/>
      <c r="E801" s="76"/>
      <c r="F801" s="77"/>
      <c r="G801" s="76"/>
    </row>
    <row r="802">
      <c r="B802" s="74"/>
      <c r="D802" s="75"/>
      <c r="E802" s="76"/>
      <c r="F802" s="77"/>
      <c r="G802" s="76"/>
    </row>
    <row r="803">
      <c r="B803" s="74"/>
      <c r="D803" s="75"/>
      <c r="E803" s="76"/>
      <c r="F803" s="77"/>
      <c r="G803" s="76"/>
    </row>
    <row r="804">
      <c r="B804" s="74"/>
      <c r="D804" s="75"/>
      <c r="E804" s="76"/>
      <c r="F804" s="77"/>
      <c r="G804" s="76"/>
    </row>
    <row r="805">
      <c r="B805" s="74"/>
      <c r="D805" s="75"/>
      <c r="E805" s="76"/>
      <c r="F805" s="77"/>
      <c r="G805" s="76"/>
    </row>
    <row r="806">
      <c r="B806" s="74"/>
      <c r="D806" s="75"/>
      <c r="E806" s="76"/>
      <c r="F806" s="77"/>
      <c r="G806" s="76"/>
    </row>
    <row r="807">
      <c r="B807" s="74"/>
      <c r="D807" s="75"/>
      <c r="E807" s="76"/>
      <c r="F807" s="77"/>
      <c r="G807" s="76"/>
    </row>
    <row r="808">
      <c r="B808" s="74"/>
      <c r="D808" s="75"/>
      <c r="E808" s="76"/>
      <c r="F808" s="77"/>
      <c r="G808" s="76"/>
    </row>
    <row r="809">
      <c r="B809" s="74"/>
      <c r="D809" s="75"/>
      <c r="E809" s="76"/>
      <c r="F809" s="77"/>
      <c r="G809" s="76"/>
    </row>
    <row r="810">
      <c r="B810" s="74"/>
      <c r="D810" s="75"/>
      <c r="E810" s="76"/>
      <c r="F810" s="77"/>
      <c r="G810" s="76"/>
    </row>
    <row r="811">
      <c r="B811" s="74"/>
      <c r="D811" s="75"/>
      <c r="E811" s="76"/>
      <c r="F811" s="77"/>
      <c r="G811" s="76"/>
    </row>
    <row r="812">
      <c r="B812" s="74"/>
      <c r="D812" s="75"/>
      <c r="E812" s="76"/>
      <c r="F812" s="77"/>
      <c r="G812" s="76"/>
    </row>
    <row r="813">
      <c r="B813" s="74"/>
      <c r="D813" s="75"/>
      <c r="E813" s="76"/>
      <c r="F813" s="77"/>
      <c r="G813" s="76"/>
    </row>
    <row r="814">
      <c r="B814" s="74"/>
      <c r="D814" s="75"/>
      <c r="E814" s="76"/>
      <c r="F814" s="77"/>
      <c r="G814" s="76"/>
    </row>
    <row r="815">
      <c r="B815" s="74"/>
      <c r="D815" s="75"/>
      <c r="E815" s="76"/>
      <c r="F815" s="77"/>
      <c r="G815" s="76"/>
    </row>
    <row r="816">
      <c r="B816" s="74"/>
      <c r="D816" s="75"/>
      <c r="E816" s="76"/>
      <c r="F816" s="77"/>
      <c r="G816" s="76"/>
    </row>
    <row r="817">
      <c r="B817" s="74"/>
      <c r="D817" s="75"/>
      <c r="E817" s="76"/>
      <c r="F817" s="77"/>
      <c r="G817" s="76"/>
    </row>
    <row r="818">
      <c r="B818" s="74"/>
      <c r="D818" s="75"/>
      <c r="E818" s="76"/>
      <c r="F818" s="77"/>
      <c r="G818" s="76"/>
    </row>
    <row r="819">
      <c r="B819" s="74"/>
      <c r="D819" s="75"/>
      <c r="E819" s="76"/>
      <c r="F819" s="77"/>
      <c r="G819" s="76"/>
    </row>
    <row r="820">
      <c r="B820" s="74"/>
      <c r="D820" s="75"/>
      <c r="E820" s="76"/>
      <c r="F820" s="77"/>
      <c r="G820" s="76"/>
    </row>
    <row r="821">
      <c r="B821" s="74"/>
      <c r="D821" s="75"/>
      <c r="E821" s="76"/>
      <c r="F821" s="77"/>
      <c r="G821" s="76"/>
    </row>
    <row r="822">
      <c r="B822" s="74"/>
      <c r="D822" s="75"/>
      <c r="E822" s="76"/>
      <c r="F822" s="77"/>
      <c r="G822" s="76"/>
    </row>
    <row r="823">
      <c r="B823" s="74"/>
      <c r="D823" s="75"/>
      <c r="E823" s="76"/>
      <c r="F823" s="77"/>
      <c r="G823" s="76"/>
    </row>
    <row r="824">
      <c r="B824" s="74"/>
      <c r="D824" s="75"/>
      <c r="E824" s="76"/>
      <c r="F824" s="77"/>
      <c r="G824" s="76"/>
    </row>
    <row r="825">
      <c r="B825" s="74"/>
      <c r="D825" s="75"/>
      <c r="E825" s="76"/>
      <c r="F825" s="77"/>
      <c r="G825" s="76"/>
    </row>
    <row r="826">
      <c r="B826" s="74"/>
      <c r="D826" s="75"/>
      <c r="E826" s="76"/>
      <c r="F826" s="77"/>
      <c r="G826" s="76"/>
    </row>
    <row r="827">
      <c r="B827" s="74"/>
      <c r="D827" s="75"/>
      <c r="E827" s="76"/>
      <c r="F827" s="77"/>
      <c r="G827" s="76"/>
    </row>
    <row r="828">
      <c r="B828" s="74"/>
      <c r="D828" s="75"/>
      <c r="E828" s="76"/>
      <c r="F828" s="77"/>
      <c r="G828" s="76"/>
    </row>
    <row r="829">
      <c r="B829" s="74"/>
      <c r="D829" s="75"/>
      <c r="E829" s="76"/>
      <c r="F829" s="77"/>
      <c r="G829" s="76"/>
    </row>
    <row r="830">
      <c r="B830" s="74"/>
      <c r="D830" s="75"/>
      <c r="E830" s="76"/>
      <c r="F830" s="77"/>
      <c r="G830" s="76"/>
    </row>
    <row r="831">
      <c r="B831" s="74"/>
      <c r="D831" s="75"/>
      <c r="E831" s="76"/>
      <c r="F831" s="77"/>
      <c r="G831" s="76"/>
    </row>
    <row r="832">
      <c r="B832" s="74"/>
      <c r="D832" s="75"/>
      <c r="E832" s="76"/>
      <c r="F832" s="77"/>
      <c r="G832" s="76"/>
    </row>
    <row r="833">
      <c r="B833" s="74"/>
      <c r="D833" s="75"/>
      <c r="E833" s="76"/>
      <c r="F833" s="77"/>
      <c r="G833" s="76"/>
    </row>
    <row r="834">
      <c r="B834" s="74"/>
      <c r="D834" s="75"/>
      <c r="E834" s="76"/>
      <c r="F834" s="77"/>
      <c r="G834" s="76"/>
    </row>
    <row r="835">
      <c r="B835" s="74"/>
      <c r="D835" s="75"/>
      <c r="E835" s="76"/>
      <c r="F835" s="77"/>
      <c r="G835" s="76"/>
    </row>
    <row r="836">
      <c r="B836" s="74"/>
      <c r="D836" s="75"/>
      <c r="E836" s="76"/>
      <c r="F836" s="77"/>
      <c r="G836" s="76"/>
    </row>
    <row r="837">
      <c r="B837" s="74"/>
      <c r="D837" s="75"/>
      <c r="E837" s="76"/>
      <c r="F837" s="77"/>
      <c r="G837" s="76"/>
    </row>
    <row r="838">
      <c r="B838" s="74"/>
      <c r="D838" s="75"/>
      <c r="E838" s="76"/>
      <c r="F838" s="77"/>
      <c r="G838" s="76"/>
    </row>
    <row r="839">
      <c r="B839" s="74"/>
      <c r="D839" s="75"/>
      <c r="E839" s="76"/>
      <c r="F839" s="77"/>
      <c r="G839" s="76"/>
    </row>
    <row r="840">
      <c r="B840" s="74"/>
      <c r="D840" s="75"/>
      <c r="E840" s="76"/>
      <c r="F840" s="77"/>
      <c r="G840" s="76"/>
    </row>
    <row r="841">
      <c r="B841" s="74"/>
      <c r="D841" s="75"/>
      <c r="E841" s="76"/>
      <c r="F841" s="77"/>
      <c r="G841" s="76"/>
    </row>
    <row r="842">
      <c r="B842" s="74"/>
      <c r="D842" s="75"/>
      <c r="E842" s="76"/>
      <c r="F842" s="77"/>
      <c r="G842" s="76"/>
    </row>
    <row r="843">
      <c r="B843" s="74"/>
      <c r="D843" s="75"/>
      <c r="E843" s="76"/>
      <c r="F843" s="77"/>
      <c r="G843" s="76"/>
    </row>
    <row r="844">
      <c r="B844" s="74"/>
      <c r="D844" s="75"/>
      <c r="E844" s="76"/>
      <c r="F844" s="77"/>
      <c r="G844" s="76"/>
    </row>
    <row r="845">
      <c r="B845" s="74"/>
      <c r="D845" s="75"/>
      <c r="E845" s="76"/>
      <c r="F845" s="77"/>
      <c r="G845" s="76"/>
    </row>
    <row r="846">
      <c r="B846" s="74"/>
      <c r="D846" s="75"/>
      <c r="E846" s="76"/>
      <c r="F846" s="77"/>
      <c r="G846" s="76"/>
    </row>
    <row r="847">
      <c r="B847" s="74"/>
      <c r="D847" s="75"/>
      <c r="E847" s="76"/>
      <c r="F847" s="77"/>
      <c r="G847" s="76"/>
    </row>
    <row r="848">
      <c r="B848" s="74"/>
      <c r="D848" s="75"/>
      <c r="E848" s="76"/>
      <c r="F848" s="77"/>
      <c r="G848" s="76"/>
    </row>
    <row r="849">
      <c r="B849" s="74"/>
      <c r="D849" s="75"/>
      <c r="E849" s="76"/>
      <c r="F849" s="77"/>
      <c r="G849" s="76"/>
    </row>
    <row r="850">
      <c r="B850" s="74"/>
      <c r="D850" s="75"/>
      <c r="E850" s="76"/>
      <c r="F850" s="77"/>
      <c r="G850" s="76"/>
    </row>
    <row r="851">
      <c r="B851" s="74"/>
      <c r="D851" s="75"/>
      <c r="E851" s="76"/>
      <c r="F851" s="77"/>
      <c r="G851" s="76"/>
    </row>
    <row r="852">
      <c r="B852" s="74"/>
      <c r="D852" s="75"/>
      <c r="E852" s="76"/>
      <c r="F852" s="77"/>
      <c r="G852" s="76"/>
    </row>
    <row r="853">
      <c r="B853" s="74"/>
      <c r="D853" s="75"/>
      <c r="E853" s="76"/>
      <c r="F853" s="77"/>
      <c r="G853" s="76"/>
    </row>
    <row r="854">
      <c r="B854" s="74"/>
      <c r="D854" s="75"/>
      <c r="E854" s="76"/>
      <c r="F854" s="77"/>
      <c r="G854" s="76"/>
    </row>
    <row r="855">
      <c r="B855" s="74"/>
      <c r="D855" s="75"/>
      <c r="E855" s="76"/>
      <c r="F855" s="77"/>
      <c r="G855" s="76"/>
    </row>
    <row r="856">
      <c r="B856" s="74"/>
      <c r="D856" s="75"/>
      <c r="E856" s="76"/>
      <c r="F856" s="77"/>
      <c r="G856" s="76"/>
    </row>
    <row r="857">
      <c r="B857" s="74"/>
      <c r="D857" s="75"/>
      <c r="E857" s="76"/>
      <c r="F857" s="77"/>
      <c r="G857" s="76"/>
    </row>
    <row r="858">
      <c r="B858" s="74"/>
      <c r="D858" s="75"/>
      <c r="E858" s="76"/>
      <c r="F858" s="77"/>
      <c r="G858" s="76"/>
    </row>
    <row r="859">
      <c r="B859" s="74"/>
      <c r="D859" s="75"/>
      <c r="E859" s="76"/>
      <c r="F859" s="77"/>
      <c r="G859" s="76"/>
    </row>
    <row r="860">
      <c r="B860" s="74"/>
      <c r="D860" s="75"/>
      <c r="E860" s="76"/>
      <c r="F860" s="77"/>
      <c r="G860" s="76"/>
    </row>
    <row r="861">
      <c r="B861" s="74"/>
      <c r="D861" s="75"/>
      <c r="E861" s="76"/>
      <c r="F861" s="77"/>
      <c r="G861" s="76"/>
    </row>
    <row r="862">
      <c r="B862" s="74"/>
      <c r="D862" s="75"/>
      <c r="E862" s="76"/>
      <c r="F862" s="77"/>
      <c r="G862" s="76"/>
    </row>
    <row r="863">
      <c r="B863" s="74"/>
      <c r="D863" s="75"/>
      <c r="E863" s="76"/>
      <c r="F863" s="77"/>
      <c r="G863" s="76"/>
    </row>
    <row r="864">
      <c r="B864" s="74"/>
      <c r="D864" s="75"/>
      <c r="E864" s="76"/>
      <c r="F864" s="77"/>
      <c r="G864" s="76"/>
    </row>
    <row r="865">
      <c r="B865" s="74"/>
      <c r="D865" s="75"/>
      <c r="E865" s="76"/>
      <c r="F865" s="77"/>
      <c r="G865" s="76"/>
    </row>
    <row r="866">
      <c r="B866" s="74"/>
      <c r="D866" s="75"/>
      <c r="E866" s="76"/>
      <c r="F866" s="77"/>
      <c r="G866" s="76"/>
    </row>
    <row r="867">
      <c r="B867" s="74"/>
      <c r="D867" s="75"/>
      <c r="E867" s="76"/>
      <c r="F867" s="77"/>
      <c r="G867" s="76"/>
    </row>
    <row r="868">
      <c r="B868" s="74"/>
      <c r="D868" s="75"/>
      <c r="E868" s="76"/>
      <c r="F868" s="77"/>
      <c r="G868" s="76"/>
    </row>
    <row r="869">
      <c r="B869" s="74"/>
      <c r="D869" s="75"/>
      <c r="E869" s="76"/>
      <c r="F869" s="77"/>
      <c r="G869" s="76"/>
    </row>
    <row r="870">
      <c r="B870" s="74"/>
      <c r="D870" s="75"/>
      <c r="E870" s="76"/>
      <c r="F870" s="77"/>
      <c r="G870" s="76"/>
    </row>
    <row r="871">
      <c r="B871" s="74"/>
      <c r="D871" s="75"/>
      <c r="E871" s="76"/>
      <c r="F871" s="77"/>
      <c r="G871" s="76"/>
    </row>
    <row r="872">
      <c r="B872" s="74"/>
      <c r="D872" s="75"/>
      <c r="E872" s="76"/>
      <c r="F872" s="77"/>
      <c r="G872" s="76"/>
    </row>
    <row r="873">
      <c r="B873" s="74"/>
      <c r="D873" s="75"/>
      <c r="E873" s="76"/>
      <c r="F873" s="77"/>
      <c r="G873" s="76"/>
    </row>
    <row r="874">
      <c r="B874" s="74"/>
      <c r="D874" s="75"/>
      <c r="E874" s="76"/>
      <c r="F874" s="77"/>
      <c r="G874" s="76"/>
    </row>
    <row r="875">
      <c r="B875" s="74"/>
      <c r="D875" s="75"/>
      <c r="E875" s="76"/>
      <c r="F875" s="77"/>
      <c r="G875" s="76"/>
    </row>
    <row r="876">
      <c r="B876" s="74"/>
      <c r="D876" s="75"/>
      <c r="E876" s="76"/>
      <c r="F876" s="77"/>
      <c r="G876" s="76"/>
    </row>
    <row r="877">
      <c r="B877" s="74"/>
      <c r="D877" s="75"/>
      <c r="E877" s="76"/>
      <c r="F877" s="77"/>
      <c r="G877" s="76"/>
    </row>
    <row r="878">
      <c r="B878" s="74"/>
      <c r="D878" s="75"/>
      <c r="E878" s="76"/>
      <c r="F878" s="77"/>
      <c r="G878" s="76"/>
    </row>
    <row r="879">
      <c r="B879" s="74"/>
      <c r="D879" s="75"/>
      <c r="E879" s="76"/>
      <c r="F879" s="77"/>
      <c r="G879" s="76"/>
    </row>
    <row r="880">
      <c r="B880" s="74"/>
      <c r="D880" s="75"/>
      <c r="E880" s="76"/>
      <c r="F880" s="77"/>
      <c r="G880" s="76"/>
    </row>
    <row r="881">
      <c r="B881" s="74"/>
      <c r="D881" s="75"/>
      <c r="E881" s="76"/>
      <c r="F881" s="77"/>
      <c r="G881" s="76"/>
    </row>
    <row r="882">
      <c r="B882" s="74"/>
      <c r="D882" s="75"/>
      <c r="E882" s="76"/>
      <c r="F882" s="77"/>
      <c r="G882" s="76"/>
    </row>
    <row r="883">
      <c r="B883" s="74"/>
      <c r="D883" s="75"/>
      <c r="E883" s="76"/>
      <c r="F883" s="77"/>
      <c r="G883" s="76"/>
    </row>
    <row r="884">
      <c r="B884" s="74"/>
      <c r="D884" s="75"/>
      <c r="E884" s="76"/>
      <c r="F884" s="77"/>
      <c r="G884" s="76"/>
    </row>
    <row r="885">
      <c r="B885" s="74"/>
      <c r="D885" s="75"/>
      <c r="E885" s="76"/>
      <c r="F885" s="77"/>
      <c r="G885" s="76"/>
    </row>
    <row r="886">
      <c r="B886" s="74"/>
      <c r="D886" s="75"/>
      <c r="E886" s="76"/>
      <c r="F886" s="77"/>
      <c r="G886" s="76"/>
    </row>
    <row r="887">
      <c r="B887" s="74"/>
      <c r="D887" s="75"/>
      <c r="E887" s="76"/>
      <c r="F887" s="77"/>
      <c r="G887" s="76"/>
    </row>
    <row r="888">
      <c r="B888" s="74"/>
      <c r="D888" s="75"/>
      <c r="E888" s="76"/>
      <c r="F888" s="77"/>
      <c r="G888" s="76"/>
    </row>
    <row r="889">
      <c r="B889" s="74"/>
      <c r="D889" s="75"/>
      <c r="E889" s="76"/>
      <c r="F889" s="77"/>
      <c r="G889" s="76"/>
    </row>
    <row r="890">
      <c r="B890" s="74"/>
      <c r="D890" s="75"/>
      <c r="E890" s="76"/>
      <c r="F890" s="77"/>
      <c r="G890" s="76"/>
    </row>
    <row r="891">
      <c r="B891" s="74"/>
      <c r="D891" s="75"/>
      <c r="E891" s="76"/>
      <c r="F891" s="77"/>
      <c r="G891" s="76"/>
    </row>
    <row r="892">
      <c r="B892" s="74"/>
      <c r="D892" s="75"/>
      <c r="E892" s="76"/>
      <c r="F892" s="77"/>
      <c r="G892" s="76"/>
    </row>
    <row r="893">
      <c r="B893" s="74"/>
      <c r="D893" s="75"/>
      <c r="E893" s="76"/>
      <c r="F893" s="77"/>
      <c r="G893" s="76"/>
    </row>
    <row r="894">
      <c r="B894" s="74"/>
      <c r="D894" s="75"/>
      <c r="E894" s="76"/>
      <c r="F894" s="77"/>
      <c r="G894" s="76"/>
    </row>
    <row r="895">
      <c r="B895" s="74"/>
      <c r="D895" s="75"/>
      <c r="E895" s="76"/>
      <c r="F895" s="77"/>
      <c r="G895" s="76"/>
    </row>
    <row r="896">
      <c r="B896" s="74"/>
      <c r="D896" s="75"/>
      <c r="E896" s="76"/>
      <c r="F896" s="77"/>
      <c r="G896" s="76"/>
    </row>
    <row r="897">
      <c r="B897" s="74"/>
      <c r="D897" s="75"/>
      <c r="E897" s="76"/>
      <c r="F897" s="77"/>
      <c r="G897" s="76"/>
    </row>
    <row r="898">
      <c r="B898" s="74"/>
      <c r="D898" s="75"/>
      <c r="E898" s="76"/>
      <c r="F898" s="77"/>
      <c r="G898" s="76"/>
    </row>
    <row r="899">
      <c r="B899" s="74"/>
      <c r="D899" s="75"/>
      <c r="E899" s="76"/>
      <c r="F899" s="77"/>
      <c r="G899" s="76"/>
    </row>
    <row r="900">
      <c r="B900" s="74"/>
      <c r="D900" s="75"/>
      <c r="E900" s="76"/>
      <c r="F900" s="77"/>
      <c r="G900" s="76"/>
    </row>
    <row r="901">
      <c r="B901" s="74"/>
      <c r="D901" s="75"/>
      <c r="E901" s="76"/>
      <c r="F901" s="77"/>
      <c r="G901" s="76"/>
    </row>
    <row r="902">
      <c r="B902" s="74"/>
      <c r="D902" s="75"/>
      <c r="E902" s="76"/>
      <c r="F902" s="77"/>
      <c r="G902" s="76"/>
    </row>
    <row r="903">
      <c r="B903" s="74"/>
      <c r="D903" s="75"/>
      <c r="E903" s="76"/>
      <c r="F903" s="77"/>
      <c r="G903" s="76"/>
    </row>
    <row r="904">
      <c r="B904" s="74"/>
      <c r="D904" s="75"/>
      <c r="E904" s="76"/>
      <c r="F904" s="77"/>
      <c r="G904" s="76"/>
    </row>
    <row r="905">
      <c r="B905" s="74"/>
      <c r="D905" s="75"/>
      <c r="E905" s="76"/>
      <c r="F905" s="77"/>
      <c r="G905" s="76"/>
    </row>
    <row r="906">
      <c r="B906" s="74"/>
      <c r="D906" s="75"/>
      <c r="E906" s="76"/>
      <c r="F906" s="77"/>
      <c r="G906" s="76"/>
    </row>
    <row r="907">
      <c r="B907" s="74"/>
      <c r="D907" s="75"/>
      <c r="E907" s="76"/>
      <c r="F907" s="77"/>
      <c r="G907" s="76"/>
    </row>
    <row r="908">
      <c r="B908" s="74"/>
      <c r="D908" s="75"/>
      <c r="E908" s="76"/>
      <c r="F908" s="77"/>
      <c r="G908" s="76"/>
    </row>
    <row r="909">
      <c r="B909" s="74"/>
      <c r="D909" s="75"/>
      <c r="E909" s="76"/>
      <c r="F909" s="77"/>
      <c r="G909" s="76"/>
    </row>
    <row r="910">
      <c r="B910" s="74"/>
      <c r="D910" s="75"/>
      <c r="E910" s="76"/>
      <c r="F910" s="77"/>
      <c r="G910" s="76"/>
    </row>
    <row r="911">
      <c r="B911" s="74"/>
      <c r="D911" s="75"/>
      <c r="E911" s="76"/>
      <c r="F911" s="77"/>
      <c r="G911" s="76"/>
    </row>
    <row r="912">
      <c r="B912" s="74"/>
      <c r="D912" s="75"/>
      <c r="E912" s="76"/>
      <c r="F912" s="77"/>
      <c r="G912" s="76"/>
    </row>
    <row r="913">
      <c r="B913" s="74"/>
      <c r="D913" s="75"/>
      <c r="E913" s="76"/>
      <c r="F913" s="77"/>
      <c r="G913" s="76"/>
    </row>
    <row r="914">
      <c r="B914" s="74"/>
      <c r="D914" s="75"/>
      <c r="E914" s="76"/>
      <c r="F914" s="77"/>
      <c r="G914" s="76"/>
    </row>
    <row r="915">
      <c r="B915" s="74"/>
      <c r="D915" s="75"/>
      <c r="E915" s="76"/>
      <c r="F915" s="77"/>
      <c r="G915" s="76"/>
    </row>
    <row r="916">
      <c r="B916" s="74"/>
      <c r="D916" s="75"/>
      <c r="E916" s="76"/>
      <c r="F916" s="77"/>
      <c r="G916" s="76"/>
    </row>
    <row r="917">
      <c r="B917" s="74"/>
      <c r="D917" s="75"/>
      <c r="E917" s="76"/>
      <c r="F917" s="77"/>
      <c r="G917" s="76"/>
    </row>
    <row r="918">
      <c r="B918" s="74"/>
      <c r="D918" s="75"/>
      <c r="E918" s="76"/>
      <c r="F918" s="77"/>
      <c r="G918" s="76"/>
    </row>
    <row r="919">
      <c r="B919" s="74"/>
      <c r="D919" s="75"/>
      <c r="E919" s="76"/>
      <c r="F919" s="77"/>
      <c r="G919" s="76"/>
    </row>
    <row r="920">
      <c r="B920" s="74"/>
      <c r="D920" s="75"/>
      <c r="E920" s="76"/>
      <c r="F920" s="77"/>
      <c r="G920" s="76"/>
    </row>
    <row r="921">
      <c r="B921" s="74"/>
      <c r="D921" s="75"/>
      <c r="E921" s="76"/>
      <c r="F921" s="77"/>
      <c r="G921" s="76"/>
    </row>
    <row r="922">
      <c r="B922" s="74"/>
      <c r="D922" s="75"/>
      <c r="E922" s="76"/>
      <c r="F922" s="77"/>
      <c r="G922" s="76"/>
    </row>
    <row r="923">
      <c r="B923" s="74"/>
      <c r="D923" s="75"/>
      <c r="E923" s="76"/>
      <c r="F923" s="77"/>
      <c r="G923" s="76"/>
    </row>
    <row r="924">
      <c r="B924" s="74"/>
      <c r="D924" s="75"/>
      <c r="E924" s="76"/>
      <c r="F924" s="77"/>
      <c r="G924" s="76"/>
    </row>
    <row r="925">
      <c r="B925" s="74"/>
      <c r="D925" s="75"/>
      <c r="E925" s="76"/>
      <c r="F925" s="77"/>
      <c r="G925" s="76"/>
    </row>
    <row r="926">
      <c r="B926" s="74"/>
      <c r="D926" s="75"/>
      <c r="E926" s="76"/>
      <c r="F926" s="77"/>
      <c r="G926" s="76"/>
    </row>
    <row r="927">
      <c r="B927" s="74"/>
      <c r="D927" s="75"/>
      <c r="E927" s="76"/>
      <c r="F927" s="77"/>
      <c r="G927" s="76"/>
    </row>
    <row r="928">
      <c r="B928" s="74"/>
      <c r="D928" s="75"/>
      <c r="E928" s="76"/>
      <c r="F928" s="77"/>
      <c r="G928" s="76"/>
    </row>
    <row r="929">
      <c r="B929" s="74"/>
      <c r="D929" s="75"/>
      <c r="E929" s="76"/>
      <c r="F929" s="77"/>
      <c r="G929" s="76"/>
    </row>
    <row r="930">
      <c r="B930" s="74"/>
      <c r="D930" s="75"/>
      <c r="E930" s="76"/>
      <c r="F930" s="77"/>
      <c r="G930" s="76"/>
    </row>
    <row r="931">
      <c r="B931" s="74"/>
      <c r="D931" s="75"/>
      <c r="E931" s="76"/>
      <c r="F931" s="77"/>
      <c r="G931" s="76"/>
    </row>
    <row r="932">
      <c r="B932" s="74"/>
      <c r="D932" s="75"/>
      <c r="E932" s="76"/>
      <c r="F932" s="77"/>
      <c r="G932" s="76"/>
    </row>
    <row r="933">
      <c r="B933" s="74"/>
      <c r="D933" s="75"/>
      <c r="E933" s="76"/>
      <c r="F933" s="77"/>
      <c r="G933" s="76"/>
    </row>
    <row r="934">
      <c r="B934" s="74"/>
      <c r="D934" s="75"/>
      <c r="E934" s="76"/>
      <c r="F934" s="77"/>
      <c r="G934" s="76"/>
    </row>
    <row r="935">
      <c r="B935" s="74"/>
      <c r="D935" s="75"/>
      <c r="E935" s="76"/>
      <c r="F935" s="77"/>
      <c r="G935" s="76"/>
    </row>
    <row r="936">
      <c r="B936" s="74"/>
      <c r="D936" s="75"/>
      <c r="E936" s="76"/>
      <c r="F936" s="77"/>
      <c r="G936" s="76"/>
    </row>
    <row r="937">
      <c r="B937" s="74"/>
      <c r="D937" s="75"/>
      <c r="E937" s="76"/>
      <c r="F937" s="77"/>
      <c r="G937" s="76"/>
    </row>
    <row r="938">
      <c r="B938" s="74"/>
      <c r="D938" s="75"/>
      <c r="E938" s="76"/>
      <c r="F938" s="77"/>
      <c r="G938" s="76"/>
    </row>
    <row r="939">
      <c r="B939" s="74"/>
      <c r="D939" s="75"/>
      <c r="E939" s="76"/>
      <c r="F939" s="77"/>
      <c r="G939" s="76"/>
    </row>
    <row r="940">
      <c r="B940" s="74"/>
      <c r="D940" s="75"/>
      <c r="E940" s="76"/>
      <c r="F940" s="77"/>
      <c r="G940" s="76"/>
    </row>
    <row r="941">
      <c r="B941" s="74"/>
      <c r="D941" s="75"/>
      <c r="E941" s="76"/>
      <c r="F941" s="77"/>
      <c r="G941" s="76"/>
    </row>
    <row r="942">
      <c r="B942" s="74"/>
      <c r="D942" s="75"/>
      <c r="E942" s="76"/>
      <c r="F942" s="77"/>
      <c r="G942" s="76"/>
    </row>
    <row r="943">
      <c r="B943" s="74"/>
      <c r="D943" s="75"/>
      <c r="E943" s="76"/>
      <c r="F943" s="77"/>
      <c r="G943" s="76"/>
    </row>
    <row r="944">
      <c r="B944" s="74"/>
      <c r="D944" s="75"/>
      <c r="E944" s="76"/>
      <c r="F944" s="77"/>
      <c r="G944" s="76"/>
    </row>
    <row r="945">
      <c r="B945" s="74"/>
      <c r="D945" s="75"/>
      <c r="E945" s="76"/>
      <c r="F945" s="77"/>
      <c r="G945" s="76"/>
    </row>
    <row r="946">
      <c r="B946" s="74"/>
      <c r="D946" s="75"/>
      <c r="E946" s="76"/>
      <c r="F946" s="77"/>
      <c r="G946" s="76"/>
    </row>
    <row r="947">
      <c r="B947" s="74"/>
      <c r="D947" s="75"/>
      <c r="E947" s="76"/>
      <c r="F947" s="77"/>
      <c r="G947" s="76"/>
    </row>
    <row r="948">
      <c r="B948" s="74"/>
      <c r="D948" s="75"/>
      <c r="E948" s="76"/>
      <c r="F948" s="77"/>
      <c r="G948" s="76"/>
    </row>
    <row r="949">
      <c r="B949" s="74"/>
      <c r="D949" s="75"/>
      <c r="E949" s="76"/>
      <c r="F949" s="77"/>
      <c r="G949" s="76"/>
    </row>
    <row r="950">
      <c r="B950" s="74"/>
      <c r="D950" s="75"/>
      <c r="E950" s="76"/>
      <c r="F950" s="77"/>
      <c r="G950" s="76"/>
    </row>
    <row r="951">
      <c r="B951" s="74"/>
      <c r="D951" s="75"/>
      <c r="E951" s="76"/>
      <c r="F951" s="77"/>
      <c r="G951" s="76"/>
    </row>
    <row r="952">
      <c r="B952" s="74"/>
      <c r="D952" s="75"/>
      <c r="E952" s="76"/>
      <c r="F952" s="77"/>
      <c r="G952" s="76"/>
    </row>
    <row r="953">
      <c r="B953" s="74"/>
      <c r="D953" s="75"/>
      <c r="E953" s="76"/>
      <c r="F953" s="77"/>
      <c r="G953" s="76"/>
    </row>
    <row r="954">
      <c r="B954" s="74"/>
      <c r="D954" s="75"/>
      <c r="E954" s="76"/>
      <c r="F954" s="77"/>
      <c r="G954" s="76"/>
    </row>
    <row r="955">
      <c r="B955" s="74"/>
      <c r="D955" s="75"/>
      <c r="E955" s="76"/>
      <c r="F955" s="77"/>
      <c r="G955" s="76"/>
    </row>
    <row r="956">
      <c r="B956" s="74"/>
      <c r="D956" s="75"/>
      <c r="E956" s="76"/>
      <c r="F956" s="77"/>
      <c r="G956" s="76"/>
    </row>
    <row r="957">
      <c r="B957" s="74"/>
      <c r="D957" s="75"/>
      <c r="E957" s="76"/>
      <c r="F957" s="77"/>
      <c r="G957" s="76"/>
    </row>
    <row r="958">
      <c r="B958" s="74"/>
      <c r="D958" s="75"/>
      <c r="E958" s="76"/>
      <c r="F958" s="77"/>
      <c r="G958" s="76"/>
    </row>
    <row r="959">
      <c r="B959" s="74"/>
      <c r="D959" s="75"/>
      <c r="E959" s="76"/>
      <c r="F959" s="77"/>
      <c r="G959" s="76"/>
    </row>
    <row r="960">
      <c r="B960" s="74"/>
      <c r="D960" s="75"/>
      <c r="E960" s="76"/>
      <c r="F960" s="77"/>
      <c r="G960" s="76"/>
    </row>
    <row r="961">
      <c r="B961" s="74"/>
      <c r="D961" s="75"/>
      <c r="E961" s="76"/>
      <c r="F961" s="77"/>
      <c r="G961" s="76"/>
    </row>
    <row r="962">
      <c r="B962" s="74"/>
      <c r="D962" s="75"/>
      <c r="E962" s="76"/>
      <c r="F962" s="77"/>
      <c r="G962" s="76"/>
    </row>
    <row r="963">
      <c r="B963" s="74"/>
      <c r="D963" s="75"/>
      <c r="E963" s="76"/>
      <c r="F963" s="77"/>
      <c r="G963" s="76"/>
    </row>
    <row r="964">
      <c r="B964" s="74"/>
      <c r="D964" s="75"/>
      <c r="E964" s="76"/>
      <c r="F964" s="77"/>
      <c r="G964" s="76"/>
    </row>
    <row r="965">
      <c r="B965" s="74"/>
      <c r="D965" s="75"/>
      <c r="E965" s="76"/>
      <c r="F965" s="77"/>
      <c r="G965" s="76"/>
    </row>
    <row r="966">
      <c r="B966" s="74"/>
      <c r="D966" s="75"/>
      <c r="E966" s="76"/>
      <c r="F966" s="77"/>
      <c r="G966" s="76"/>
    </row>
    <row r="967">
      <c r="B967" s="74"/>
      <c r="D967" s="75"/>
      <c r="E967" s="76"/>
      <c r="F967" s="77"/>
      <c r="G967" s="76"/>
    </row>
    <row r="968">
      <c r="B968" s="74"/>
      <c r="D968" s="75"/>
      <c r="E968" s="76"/>
      <c r="F968" s="77"/>
      <c r="G968" s="76"/>
    </row>
    <row r="969">
      <c r="B969" s="74"/>
      <c r="D969" s="75"/>
      <c r="E969" s="76"/>
      <c r="F969" s="77"/>
      <c r="G969" s="76"/>
    </row>
    <row r="970">
      <c r="B970" s="74"/>
      <c r="D970" s="75"/>
      <c r="E970" s="76"/>
      <c r="F970" s="77"/>
      <c r="G970" s="76"/>
    </row>
    <row r="971">
      <c r="B971" s="74"/>
      <c r="D971" s="75"/>
      <c r="E971" s="76"/>
      <c r="F971" s="77"/>
      <c r="G971" s="76"/>
    </row>
    <row r="972">
      <c r="B972" s="74"/>
      <c r="D972" s="75"/>
      <c r="E972" s="76"/>
      <c r="F972" s="77"/>
      <c r="G972" s="76"/>
    </row>
    <row r="973">
      <c r="B973" s="74"/>
      <c r="D973" s="75"/>
      <c r="E973" s="76"/>
      <c r="F973" s="77"/>
      <c r="G973" s="76"/>
    </row>
    <row r="974">
      <c r="B974" s="74"/>
      <c r="D974" s="75"/>
      <c r="E974" s="76"/>
      <c r="F974" s="77"/>
      <c r="G974" s="76"/>
    </row>
    <row r="975">
      <c r="B975" s="74"/>
      <c r="D975" s="75"/>
      <c r="E975" s="76"/>
      <c r="F975" s="77"/>
      <c r="G975" s="76"/>
    </row>
    <row r="976">
      <c r="B976" s="74"/>
      <c r="D976" s="75"/>
      <c r="E976" s="76"/>
      <c r="F976" s="77"/>
      <c r="G976" s="76"/>
    </row>
    <row r="977">
      <c r="B977" s="74"/>
      <c r="D977" s="75"/>
      <c r="E977" s="76"/>
      <c r="F977" s="77"/>
      <c r="G977" s="76"/>
    </row>
    <row r="978">
      <c r="B978" s="74"/>
      <c r="D978" s="75"/>
      <c r="E978" s="76"/>
      <c r="F978" s="77"/>
      <c r="G978" s="76"/>
    </row>
    <row r="979">
      <c r="B979" s="74"/>
      <c r="D979" s="75"/>
      <c r="E979" s="76"/>
      <c r="F979" s="77"/>
      <c r="G979" s="76"/>
    </row>
    <row r="980">
      <c r="B980" s="74"/>
      <c r="D980" s="75"/>
      <c r="E980" s="76"/>
      <c r="F980" s="77"/>
      <c r="G980" s="76"/>
    </row>
    <row r="981">
      <c r="B981" s="74"/>
      <c r="D981" s="75"/>
      <c r="E981" s="76"/>
      <c r="F981" s="77"/>
      <c r="G981" s="76"/>
    </row>
    <row r="982">
      <c r="B982" s="74"/>
      <c r="D982" s="75"/>
      <c r="E982" s="76"/>
      <c r="F982" s="77"/>
      <c r="G982" s="76"/>
    </row>
    <row r="983">
      <c r="B983" s="74"/>
      <c r="D983" s="75"/>
      <c r="E983" s="76"/>
      <c r="F983" s="77"/>
      <c r="G983" s="76"/>
    </row>
    <row r="984">
      <c r="B984" s="74"/>
      <c r="D984" s="75"/>
      <c r="E984" s="76"/>
      <c r="F984" s="77"/>
      <c r="G984" s="76"/>
    </row>
    <row r="985">
      <c r="B985" s="74"/>
      <c r="D985" s="75"/>
      <c r="E985" s="76"/>
      <c r="F985" s="77"/>
      <c r="G985" s="76"/>
    </row>
    <row r="986">
      <c r="B986" s="74"/>
      <c r="D986" s="75"/>
      <c r="E986" s="76"/>
      <c r="F986" s="77"/>
      <c r="G986" s="76"/>
    </row>
    <row r="987">
      <c r="B987" s="74"/>
      <c r="D987" s="75"/>
      <c r="E987" s="76"/>
      <c r="F987" s="77"/>
      <c r="G987" s="76"/>
    </row>
    <row r="988">
      <c r="B988" s="74"/>
      <c r="D988" s="75"/>
      <c r="E988" s="76"/>
      <c r="F988" s="77"/>
      <c r="G988" s="76"/>
    </row>
    <row r="989">
      <c r="B989" s="74"/>
      <c r="D989" s="75"/>
      <c r="E989" s="76"/>
      <c r="F989" s="77"/>
      <c r="G989" s="76"/>
    </row>
    <row r="990">
      <c r="B990" s="74"/>
      <c r="D990" s="75"/>
      <c r="E990" s="76"/>
      <c r="F990" s="77"/>
      <c r="G990" s="76"/>
    </row>
    <row r="991">
      <c r="B991" s="74"/>
      <c r="D991" s="75"/>
      <c r="E991" s="76"/>
      <c r="F991" s="77"/>
      <c r="G991" s="76"/>
    </row>
    <row r="992">
      <c r="B992" s="74"/>
      <c r="D992" s="75"/>
      <c r="E992" s="76"/>
      <c r="F992" s="77"/>
      <c r="G992" s="76"/>
    </row>
    <row r="993">
      <c r="B993" s="74"/>
      <c r="D993" s="75"/>
      <c r="E993" s="76"/>
      <c r="F993" s="77"/>
      <c r="G993" s="76"/>
    </row>
    <row r="994">
      <c r="B994" s="74"/>
      <c r="D994" s="75"/>
      <c r="E994" s="76"/>
      <c r="F994" s="77"/>
      <c r="G994" s="76"/>
    </row>
    <row r="995">
      <c r="B995" s="74"/>
      <c r="D995" s="75"/>
      <c r="E995" s="76"/>
      <c r="F995" s="77"/>
      <c r="G995" s="76"/>
    </row>
    <row r="996">
      <c r="B996" s="74"/>
      <c r="D996" s="75"/>
      <c r="E996" s="76"/>
      <c r="F996" s="77"/>
      <c r="G996" s="76"/>
    </row>
    <row r="997">
      <c r="B997" s="74"/>
      <c r="D997" s="75"/>
      <c r="E997" s="76"/>
      <c r="F997" s="77"/>
      <c r="G997" s="76"/>
    </row>
    <row r="998">
      <c r="B998" s="74"/>
      <c r="D998" s="75"/>
      <c r="E998" s="76"/>
      <c r="F998" s="77"/>
      <c r="G998" s="76"/>
    </row>
    <row r="999">
      <c r="B999" s="74"/>
      <c r="D999" s="75"/>
      <c r="E999" s="76"/>
      <c r="F999" s="77"/>
      <c r="G999" s="76"/>
    </row>
    <row r="1000">
      <c r="B1000" s="74"/>
      <c r="D1000" s="75"/>
      <c r="E1000" s="76"/>
      <c r="F1000" s="77"/>
      <c r="G1000" s="76"/>
    </row>
    <row r="1001">
      <c r="B1001" s="74"/>
      <c r="D1001" s="75"/>
      <c r="E1001" s="76"/>
      <c r="F1001" s="77"/>
      <c r="G1001" s="76"/>
    </row>
    <row r="1002">
      <c r="B1002" s="74"/>
      <c r="D1002" s="75"/>
      <c r="E1002" s="76"/>
      <c r="F1002" s="77"/>
      <c r="G1002" s="76"/>
    </row>
    <row r="1003">
      <c r="B1003" s="74"/>
      <c r="D1003" s="75"/>
      <c r="E1003" s="76"/>
      <c r="F1003" s="77"/>
      <c r="G1003" s="76"/>
    </row>
    <row r="1004">
      <c r="B1004" s="74"/>
      <c r="D1004" s="75"/>
      <c r="E1004" s="76"/>
      <c r="F1004" s="77"/>
      <c r="G1004" s="76"/>
    </row>
    <row r="1005">
      <c r="B1005" s="74"/>
      <c r="D1005" s="75"/>
      <c r="E1005" s="76"/>
      <c r="F1005" s="77"/>
      <c r="G1005" s="76"/>
    </row>
    <row r="1006">
      <c r="B1006" s="74"/>
      <c r="D1006" s="75"/>
      <c r="E1006" s="76"/>
      <c r="F1006" s="77"/>
      <c r="G1006" s="76"/>
    </row>
    <row r="1007">
      <c r="B1007" s="74"/>
      <c r="D1007" s="75"/>
      <c r="E1007" s="76"/>
      <c r="F1007" s="77"/>
      <c r="G1007" s="76"/>
    </row>
    <row r="1008">
      <c r="B1008" s="74"/>
      <c r="D1008" s="75"/>
      <c r="E1008" s="76"/>
      <c r="F1008" s="77"/>
      <c r="G1008" s="76"/>
    </row>
    <row r="1009">
      <c r="B1009" s="74"/>
      <c r="D1009" s="75"/>
      <c r="E1009" s="76"/>
      <c r="F1009" s="77"/>
      <c r="G1009" s="76"/>
    </row>
    <row r="1010">
      <c r="B1010" s="74"/>
      <c r="D1010" s="75"/>
      <c r="E1010" s="76"/>
      <c r="F1010" s="77"/>
      <c r="G1010" s="76"/>
    </row>
    <row r="1011">
      <c r="B1011" s="74"/>
      <c r="D1011" s="75"/>
      <c r="E1011" s="76"/>
      <c r="F1011" s="77"/>
      <c r="G1011" s="76"/>
    </row>
    <row r="1012">
      <c r="B1012" s="74"/>
      <c r="D1012" s="75"/>
      <c r="E1012" s="76"/>
      <c r="F1012" s="77"/>
      <c r="G1012" s="76"/>
    </row>
    <row r="1013">
      <c r="B1013" s="74"/>
      <c r="D1013" s="75"/>
      <c r="E1013" s="76"/>
      <c r="F1013" s="77"/>
      <c r="G1013" s="76"/>
    </row>
    <row r="1014">
      <c r="B1014" s="74"/>
      <c r="D1014" s="75"/>
      <c r="E1014" s="76"/>
      <c r="F1014" s="77"/>
      <c r="G1014" s="76"/>
    </row>
    <row r="1015">
      <c r="B1015" s="74"/>
      <c r="D1015" s="75"/>
      <c r="E1015" s="76"/>
      <c r="F1015" s="77"/>
      <c r="G1015" s="76"/>
    </row>
    <row r="1016">
      <c r="B1016" s="74"/>
      <c r="D1016" s="75"/>
      <c r="E1016" s="76"/>
      <c r="F1016" s="77"/>
      <c r="G1016" s="76"/>
    </row>
    <row r="1017">
      <c r="B1017" s="74"/>
      <c r="D1017" s="75"/>
      <c r="E1017" s="76"/>
      <c r="F1017" s="77"/>
      <c r="G1017" s="76"/>
    </row>
    <row r="1018">
      <c r="B1018" s="74"/>
      <c r="D1018" s="75"/>
      <c r="E1018" s="76"/>
      <c r="F1018" s="77"/>
      <c r="G1018" s="76"/>
    </row>
    <row r="1019">
      <c r="B1019" s="74"/>
      <c r="D1019" s="75"/>
      <c r="E1019" s="76"/>
      <c r="F1019" s="77"/>
      <c r="G1019" s="76"/>
    </row>
    <row r="1020">
      <c r="B1020" s="74"/>
      <c r="D1020" s="75"/>
      <c r="E1020" s="76"/>
      <c r="F1020" s="77"/>
      <c r="G1020" s="76"/>
    </row>
    <row r="1021">
      <c r="B1021" s="74"/>
      <c r="D1021" s="75"/>
      <c r="E1021" s="76"/>
      <c r="F1021" s="77"/>
      <c r="G1021" s="76"/>
    </row>
    <row r="1022">
      <c r="B1022" s="74"/>
      <c r="D1022" s="75"/>
      <c r="E1022" s="76"/>
      <c r="F1022" s="77"/>
      <c r="G1022" s="76"/>
    </row>
    <row r="1023">
      <c r="B1023" s="74"/>
      <c r="D1023" s="75"/>
      <c r="E1023" s="76"/>
      <c r="F1023" s="77"/>
      <c r="G1023" s="76"/>
    </row>
    <row r="1024">
      <c r="B1024" s="74"/>
      <c r="D1024" s="75"/>
      <c r="E1024" s="76"/>
      <c r="F1024" s="77"/>
      <c r="G1024" s="76"/>
    </row>
    <row r="1025">
      <c r="B1025" s="74"/>
      <c r="D1025" s="75"/>
      <c r="E1025" s="76"/>
      <c r="F1025" s="77"/>
      <c r="G1025" s="76"/>
    </row>
    <row r="1026">
      <c r="B1026" s="74"/>
      <c r="D1026" s="75"/>
      <c r="E1026" s="76"/>
      <c r="F1026" s="77"/>
      <c r="G1026" s="76"/>
    </row>
    <row r="1027">
      <c r="B1027" s="74"/>
      <c r="D1027" s="75"/>
      <c r="E1027" s="76"/>
      <c r="F1027" s="77"/>
      <c r="G1027" s="76"/>
    </row>
    <row r="1028">
      <c r="B1028" s="74"/>
      <c r="D1028" s="75"/>
      <c r="E1028" s="76"/>
      <c r="F1028" s="77"/>
      <c r="G1028" s="76"/>
    </row>
    <row r="1029">
      <c r="B1029" s="74"/>
      <c r="D1029" s="75"/>
      <c r="E1029" s="76"/>
      <c r="F1029" s="77"/>
      <c r="G1029" s="76"/>
    </row>
    <row r="1030">
      <c r="B1030" s="74"/>
      <c r="D1030" s="75"/>
      <c r="E1030" s="76"/>
      <c r="F1030" s="77"/>
      <c r="G1030" s="76"/>
    </row>
    <row r="1031">
      <c r="B1031" s="74"/>
      <c r="D1031" s="75"/>
      <c r="E1031" s="76"/>
      <c r="F1031" s="77"/>
      <c r="G1031" s="76"/>
    </row>
    <row r="1032">
      <c r="B1032" s="74"/>
      <c r="D1032" s="75"/>
      <c r="E1032" s="76"/>
      <c r="F1032" s="77"/>
      <c r="G1032" s="76"/>
    </row>
    <row r="1033">
      <c r="B1033" s="74"/>
      <c r="D1033" s="75"/>
      <c r="E1033" s="76"/>
      <c r="F1033" s="77"/>
      <c r="G1033" s="76"/>
    </row>
    <row r="1034">
      <c r="B1034" s="74"/>
      <c r="D1034" s="75"/>
      <c r="E1034" s="76"/>
      <c r="F1034" s="77"/>
      <c r="G1034" s="76"/>
    </row>
    <row r="1035">
      <c r="B1035" s="74"/>
      <c r="D1035" s="75"/>
      <c r="E1035" s="76"/>
      <c r="F1035" s="77"/>
      <c r="G1035" s="76"/>
    </row>
    <row r="1036">
      <c r="B1036" s="74"/>
      <c r="D1036" s="75"/>
      <c r="E1036" s="76"/>
      <c r="F1036" s="77"/>
      <c r="G1036" s="76"/>
    </row>
    <row r="1037">
      <c r="B1037" s="74"/>
      <c r="D1037" s="75"/>
      <c r="E1037" s="76"/>
      <c r="F1037" s="77"/>
      <c r="G1037" s="76"/>
    </row>
    <row r="1038">
      <c r="B1038" s="74"/>
      <c r="D1038" s="75"/>
      <c r="E1038" s="76"/>
      <c r="F1038" s="77"/>
      <c r="G1038" s="76"/>
    </row>
    <row r="1039">
      <c r="B1039" s="74"/>
      <c r="D1039" s="75"/>
      <c r="E1039" s="76"/>
      <c r="F1039" s="77"/>
      <c r="G1039" s="76"/>
    </row>
    <row r="1040">
      <c r="B1040" s="74"/>
      <c r="D1040" s="75"/>
      <c r="E1040" s="76"/>
      <c r="F1040" s="77"/>
      <c r="G1040" s="76"/>
    </row>
    <row r="1041">
      <c r="B1041" s="74"/>
      <c r="D1041" s="75"/>
      <c r="E1041" s="76"/>
      <c r="F1041" s="77"/>
      <c r="G1041" s="76"/>
    </row>
    <row r="1042">
      <c r="B1042" s="74"/>
      <c r="D1042" s="75"/>
      <c r="E1042" s="76"/>
      <c r="F1042" s="77"/>
      <c r="G1042" s="76"/>
    </row>
    <row r="1043">
      <c r="B1043" s="74"/>
      <c r="D1043" s="75"/>
      <c r="E1043" s="76"/>
      <c r="F1043" s="77"/>
      <c r="G1043" s="76"/>
    </row>
    <row r="1044">
      <c r="B1044" s="74"/>
      <c r="D1044" s="75"/>
      <c r="E1044" s="76"/>
      <c r="F1044" s="77"/>
      <c r="G1044" s="76"/>
    </row>
    <row r="1045">
      <c r="B1045" s="74"/>
      <c r="D1045" s="75"/>
      <c r="E1045" s="76"/>
      <c r="F1045" s="77"/>
      <c r="G1045" s="76"/>
    </row>
    <row r="1046">
      <c r="B1046" s="74"/>
      <c r="D1046" s="75"/>
      <c r="E1046" s="76"/>
      <c r="F1046" s="77"/>
      <c r="G1046" s="76"/>
    </row>
    <row r="1047">
      <c r="B1047" s="74"/>
      <c r="D1047" s="75"/>
      <c r="E1047" s="76"/>
      <c r="F1047" s="77"/>
      <c r="G1047" s="76"/>
    </row>
    <row r="1048">
      <c r="B1048" s="74"/>
      <c r="D1048" s="75"/>
      <c r="E1048" s="76"/>
      <c r="F1048" s="77"/>
      <c r="G1048" s="76"/>
    </row>
    <row r="1049">
      <c r="B1049" s="74"/>
      <c r="D1049" s="75"/>
      <c r="E1049" s="76"/>
      <c r="F1049" s="77"/>
      <c r="G1049" s="76"/>
    </row>
    <row r="1050">
      <c r="B1050" s="74"/>
      <c r="D1050" s="75"/>
      <c r="E1050" s="76"/>
      <c r="F1050" s="77"/>
      <c r="G1050" s="76"/>
    </row>
    <row r="1051">
      <c r="B1051" s="74"/>
      <c r="D1051" s="75"/>
      <c r="E1051" s="76"/>
      <c r="F1051" s="77"/>
      <c r="G1051" s="76"/>
    </row>
    <row r="1052">
      <c r="B1052" s="74"/>
      <c r="D1052" s="75"/>
      <c r="E1052" s="76"/>
      <c r="F1052" s="77"/>
      <c r="G1052" s="76"/>
    </row>
    <row r="1053">
      <c r="B1053" s="74"/>
      <c r="D1053" s="75"/>
      <c r="E1053" s="76"/>
      <c r="F1053" s="77"/>
      <c r="G1053" s="76"/>
    </row>
    <row r="1054">
      <c r="B1054" s="74"/>
      <c r="D1054" s="75"/>
      <c r="E1054" s="76"/>
      <c r="F1054" s="77"/>
      <c r="G1054" s="76"/>
    </row>
    <row r="1055">
      <c r="B1055" s="74"/>
      <c r="D1055" s="75"/>
      <c r="E1055" s="76"/>
      <c r="F1055" s="77"/>
      <c r="G1055" s="76"/>
    </row>
    <row r="1056">
      <c r="B1056" s="74"/>
      <c r="D1056" s="75"/>
      <c r="E1056" s="76"/>
      <c r="F1056" s="77"/>
      <c r="G1056" s="76"/>
    </row>
    <row r="1057">
      <c r="B1057" s="74"/>
      <c r="D1057" s="75"/>
      <c r="E1057" s="76"/>
      <c r="F1057" s="77"/>
      <c r="G1057" s="76"/>
    </row>
    <row r="1058">
      <c r="B1058" s="74"/>
      <c r="D1058" s="75"/>
      <c r="E1058" s="76"/>
      <c r="F1058" s="77"/>
      <c r="G1058" s="76"/>
    </row>
    <row r="1059">
      <c r="B1059" s="74"/>
      <c r="D1059" s="75"/>
      <c r="E1059" s="76"/>
      <c r="F1059" s="77"/>
      <c r="G1059" s="76"/>
    </row>
    <row r="1060">
      <c r="B1060" s="74"/>
      <c r="D1060" s="75"/>
      <c r="E1060" s="76"/>
      <c r="F1060" s="77"/>
      <c r="G1060" s="76"/>
    </row>
    <row r="1061">
      <c r="B1061" s="74"/>
      <c r="D1061" s="75"/>
      <c r="E1061" s="76"/>
      <c r="F1061" s="77"/>
      <c r="G1061" s="76"/>
    </row>
    <row r="1062">
      <c r="B1062" s="74"/>
      <c r="D1062" s="75"/>
      <c r="E1062" s="76"/>
      <c r="F1062" s="77"/>
      <c r="G1062" s="76"/>
    </row>
    <row r="1063">
      <c r="B1063" s="74"/>
      <c r="D1063" s="75"/>
      <c r="E1063" s="76"/>
      <c r="F1063" s="77"/>
      <c r="G1063" s="76"/>
    </row>
    <row r="1064">
      <c r="B1064" s="74"/>
      <c r="D1064" s="75"/>
      <c r="E1064" s="76"/>
      <c r="F1064" s="77"/>
      <c r="G1064" s="76"/>
    </row>
    <row r="1065">
      <c r="B1065" s="74"/>
      <c r="D1065" s="75"/>
      <c r="E1065" s="76"/>
      <c r="F1065" s="77"/>
      <c r="G1065" s="76"/>
    </row>
    <row r="1066">
      <c r="B1066" s="74"/>
      <c r="D1066" s="75"/>
      <c r="E1066" s="76"/>
      <c r="F1066" s="77"/>
      <c r="G1066" s="76"/>
    </row>
    <row r="1067">
      <c r="B1067" s="74"/>
      <c r="D1067" s="75"/>
      <c r="E1067" s="76"/>
      <c r="F1067" s="77"/>
      <c r="G1067" s="76"/>
    </row>
    <row r="1068">
      <c r="B1068" s="74"/>
      <c r="D1068" s="75"/>
      <c r="E1068" s="76"/>
      <c r="F1068" s="77"/>
      <c r="G1068" s="76"/>
    </row>
    <row r="1069">
      <c r="B1069" s="74"/>
      <c r="D1069" s="75"/>
      <c r="E1069" s="76"/>
      <c r="F1069" s="77"/>
      <c r="G1069" s="76"/>
    </row>
    <row r="1070">
      <c r="B1070" s="74"/>
      <c r="D1070" s="75"/>
      <c r="E1070" s="76"/>
      <c r="F1070" s="77"/>
      <c r="G1070" s="76"/>
    </row>
    <row r="1071">
      <c r="B1071" s="74"/>
      <c r="D1071" s="75"/>
      <c r="E1071" s="76"/>
      <c r="F1071" s="77"/>
      <c r="G1071" s="7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.88"/>
    <col customWidth="1" min="2" max="2" width="12.0"/>
    <col customWidth="1" min="3" max="3" width="20.88"/>
    <col customWidth="1" min="4" max="4" width="12.13"/>
    <col customWidth="1" min="5" max="5" width="9.63"/>
    <col customWidth="1" min="6" max="6" width="10.25"/>
    <col customWidth="1" min="7" max="7" width="14.0"/>
    <col customWidth="1" min="8" max="8" width="11.0"/>
    <col customWidth="1" min="9" max="9" width="51.25"/>
    <col customWidth="1" min="10" max="10" width="29.0"/>
  </cols>
  <sheetData>
    <row r="1" ht="36.0" customHeight="1">
      <c r="A1" s="308" t="s">
        <v>284</v>
      </c>
      <c r="B1" s="309"/>
      <c r="C1" s="309"/>
      <c r="D1" s="309"/>
      <c r="E1" s="309"/>
      <c r="F1" s="309"/>
      <c r="G1" s="309"/>
      <c r="H1" s="309"/>
      <c r="I1" s="309"/>
      <c r="J1" s="309"/>
    </row>
    <row r="2" ht="15.0" customHeight="1">
      <c r="A2" s="310"/>
      <c r="B2" s="310" t="s">
        <v>276</v>
      </c>
      <c r="C2" s="310" t="s">
        <v>285</v>
      </c>
      <c r="D2" s="311" t="s">
        <v>286</v>
      </c>
      <c r="E2" s="312" t="s">
        <v>287</v>
      </c>
      <c r="F2" s="313" t="s">
        <v>288</v>
      </c>
      <c r="G2" s="314" t="s">
        <v>289</v>
      </c>
      <c r="H2" s="315" t="s">
        <v>290</v>
      </c>
      <c r="I2" s="316" t="s">
        <v>291</v>
      </c>
      <c r="J2" s="316" t="s">
        <v>292</v>
      </c>
    </row>
    <row r="3">
      <c r="A3" s="317"/>
      <c r="B3" s="317" t="s">
        <v>293</v>
      </c>
      <c r="G3" s="318">
        <f>G21</f>
        <v>-74520</v>
      </c>
      <c r="H3" s="319"/>
      <c r="I3" s="320"/>
      <c r="J3" s="320"/>
    </row>
    <row r="4">
      <c r="A4" s="31"/>
      <c r="B4" s="31"/>
      <c r="C4" s="31" t="s">
        <v>82</v>
      </c>
      <c r="D4" s="321">
        <v>6110.0</v>
      </c>
      <c r="E4" s="322"/>
      <c r="F4" s="323">
        <v>2900.0</v>
      </c>
      <c r="G4" s="324">
        <f t="shared" ref="G4:G19" si="1">E4-F4</f>
        <v>-2900</v>
      </c>
      <c r="H4" s="325" t="s">
        <v>294</v>
      </c>
      <c r="I4" s="326" t="s">
        <v>295</v>
      </c>
      <c r="J4" s="326"/>
    </row>
    <row r="5">
      <c r="A5" s="31"/>
      <c r="B5" s="31"/>
      <c r="C5" s="31" t="s">
        <v>296</v>
      </c>
      <c r="D5" s="321">
        <v>7630.0</v>
      </c>
      <c r="E5" s="322"/>
      <c r="F5" s="323">
        <v>4400.0</v>
      </c>
      <c r="G5" s="324">
        <f t="shared" si="1"/>
        <v>-4400</v>
      </c>
      <c r="H5" s="325" t="s">
        <v>297</v>
      </c>
      <c r="I5" s="327"/>
      <c r="J5" s="327"/>
    </row>
    <row r="6">
      <c r="A6" s="31"/>
      <c r="B6" s="31"/>
      <c r="C6" s="31" t="s">
        <v>298</v>
      </c>
      <c r="D6" s="321">
        <v>4037.0</v>
      </c>
      <c r="E6" s="322"/>
      <c r="F6" s="324">
        <v>9000.0</v>
      </c>
      <c r="G6" s="324">
        <f t="shared" si="1"/>
        <v>-9000</v>
      </c>
      <c r="H6" s="325" t="s">
        <v>294</v>
      </c>
      <c r="I6" s="326" t="s">
        <v>299</v>
      </c>
      <c r="J6" s="326"/>
    </row>
    <row r="7">
      <c r="A7" s="31"/>
      <c r="B7" s="31"/>
      <c r="C7" s="31" t="s">
        <v>300</v>
      </c>
      <c r="D7" s="321">
        <v>5410.0</v>
      </c>
      <c r="E7" s="322"/>
      <c r="F7" s="324">
        <v>1000.0</v>
      </c>
      <c r="G7" s="324">
        <f t="shared" si="1"/>
        <v>-1000</v>
      </c>
      <c r="H7" s="325" t="s">
        <v>294</v>
      </c>
      <c r="I7" s="327"/>
      <c r="J7" s="327"/>
    </row>
    <row r="8">
      <c r="A8" s="31"/>
      <c r="B8" s="31"/>
      <c r="C8" s="31" t="s">
        <v>301</v>
      </c>
      <c r="D8" s="321">
        <v>5460.0</v>
      </c>
      <c r="E8" s="322"/>
      <c r="F8" s="324">
        <v>3000.0</v>
      </c>
      <c r="G8" s="324">
        <f t="shared" si="1"/>
        <v>-3000</v>
      </c>
      <c r="H8" s="325" t="s">
        <v>294</v>
      </c>
      <c r="I8" s="326" t="s">
        <v>302</v>
      </c>
      <c r="J8" s="326"/>
    </row>
    <row r="9">
      <c r="A9" s="31"/>
      <c r="B9" s="31"/>
      <c r="C9" s="31" t="s">
        <v>303</v>
      </c>
      <c r="D9" s="321">
        <v>6150.0</v>
      </c>
      <c r="E9" s="322"/>
      <c r="F9" s="324">
        <v>16000.0</v>
      </c>
      <c r="G9" s="324">
        <f t="shared" si="1"/>
        <v>-16000</v>
      </c>
      <c r="H9" s="325" t="s">
        <v>294</v>
      </c>
      <c r="I9" s="326" t="s">
        <v>304</v>
      </c>
      <c r="J9" s="326"/>
    </row>
    <row r="10">
      <c r="A10" s="31"/>
      <c r="B10" s="31"/>
      <c r="C10" s="31" t="s">
        <v>305</v>
      </c>
      <c r="D10" s="321">
        <v>5461.0</v>
      </c>
      <c r="E10" s="322"/>
      <c r="F10" s="324">
        <v>6800.0</v>
      </c>
      <c r="G10" s="324">
        <f t="shared" si="1"/>
        <v>-6800</v>
      </c>
      <c r="H10" s="325" t="s">
        <v>294</v>
      </c>
      <c r="I10" s="327"/>
      <c r="J10" s="327"/>
    </row>
    <row r="11">
      <c r="A11" s="31"/>
      <c r="B11" s="31"/>
      <c r="C11" s="31" t="s">
        <v>306</v>
      </c>
      <c r="D11" s="321">
        <v>7620.0</v>
      </c>
      <c r="E11" s="322"/>
      <c r="F11" s="324">
        <v>3000.0</v>
      </c>
      <c r="G11" s="324">
        <f t="shared" si="1"/>
        <v>-3000</v>
      </c>
      <c r="H11" s="325" t="s">
        <v>294</v>
      </c>
      <c r="I11" s="327"/>
      <c r="J11" s="327"/>
    </row>
    <row r="12">
      <c r="A12" s="31"/>
      <c r="B12" s="31"/>
      <c r="C12" s="31" t="s">
        <v>307</v>
      </c>
      <c r="D12" s="321">
        <v>6072.0</v>
      </c>
      <c r="E12" s="322"/>
      <c r="F12" s="324">
        <v>2700.0</v>
      </c>
      <c r="G12" s="324">
        <f t="shared" si="1"/>
        <v>-2700</v>
      </c>
      <c r="H12" s="325" t="s">
        <v>294</v>
      </c>
      <c r="I12" s="326" t="s">
        <v>308</v>
      </c>
      <c r="J12" s="326"/>
    </row>
    <row r="13">
      <c r="A13" s="31"/>
      <c r="B13" s="31"/>
      <c r="C13" s="31" t="s">
        <v>309</v>
      </c>
      <c r="D13" s="321">
        <v>4027.0</v>
      </c>
      <c r="E13" s="322"/>
      <c r="F13" s="324">
        <v>14000.0</v>
      </c>
      <c r="G13" s="324">
        <f t="shared" si="1"/>
        <v>-14000</v>
      </c>
      <c r="H13" s="325" t="s">
        <v>294</v>
      </c>
      <c r="I13" s="326" t="s">
        <v>310</v>
      </c>
      <c r="J13" s="326"/>
    </row>
    <row r="14">
      <c r="A14" s="31"/>
      <c r="B14" s="31"/>
      <c r="C14" s="31" t="s">
        <v>311</v>
      </c>
      <c r="D14" s="321" t="s">
        <v>312</v>
      </c>
      <c r="E14" s="328"/>
      <c r="F14" s="324">
        <v>370.0</v>
      </c>
      <c r="G14" s="324">
        <f t="shared" si="1"/>
        <v>-370</v>
      </c>
      <c r="H14" s="325" t="s">
        <v>297</v>
      </c>
      <c r="I14" s="326" t="s">
        <v>313</v>
      </c>
      <c r="J14" s="326"/>
    </row>
    <row r="15">
      <c r="A15" s="31"/>
      <c r="B15" s="31"/>
      <c r="C15" s="31" t="s">
        <v>314</v>
      </c>
      <c r="D15" s="321">
        <v>5820.0</v>
      </c>
      <c r="E15" s="322"/>
      <c r="F15" s="324">
        <v>3500.0</v>
      </c>
      <c r="G15" s="324">
        <f t="shared" si="1"/>
        <v>-3500</v>
      </c>
      <c r="H15" s="325" t="s">
        <v>294</v>
      </c>
      <c r="I15" s="326" t="s">
        <v>315</v>
      </c>
      <c r="J15" s="326"/>
    </row>
    <row r="16">
      <c r="C16" s="31" t="s">
        <v>316</v>
      </c>
      <c r="D16" s="321">
        <v>5420.0</v>
      </c>
      <c r="E16" s="322"/>
      <c r="F16" s="324">
        <v>2000.0</v>
      </c>
      <c r="G16" s="324">
        <f t="shared" si="1"/>
        <v>-2000</v>
      </c>
      <c r="H16" s="325" t="s">
        <v>297</v>
      </c>
      <c r="I16" s="327"/>
      <c r="J16" s="327"/>
    </row>
    <row r="17">
      <c r="C17" s="31" t="s">
        <v>317</v>
      </c>
      <c r="D17" s="321">
        <v>5510.0</v>
      </c>
      <c r="E17" s="322"/>
      <c r="F17" s="324">
        <v>5000.0</v>
      </c>
      <c r="G17" s="324">
        <f t="shared" si="1"/>
        <v>-5000</v>
      </c>
      <c r="H17" s="325" t="s">
        <v>294</v>
      </c>
      <c r="I17" s="326" t="s">
        <v>318</v>
      </c>
      <c r="J17" s="326"/>
    </row>
    <row r="18">
      <c r="C18" s="31" t="s">
        <v>319</v>
      </c>
      <c r="D18" s="321">
        <v>6570.0</v>
      </c>
      <c r="E18" s="322"/>
      <c r="F18" s="324">
        <v>100.0</v>
      </c>
      <c r="G18" s="324">
        <f t="shared" si="1"/>
        <v>-100</v>
      </c>
      <c r="H18" s="325" t="s">
        <v>297</v>
      </c>
      <c r="I18" s="327"/>
      <c r="J18" s="327"/>
    </row>
    <row r="19">
      <c r="C19" s="31" t="s">
        <v>320</v>
      </c>
      <c r="D19" s="321">
        <v>7691.0</v>
      </c>
      <c r="E19" s="322"/>
      <c r="F19" s="324">
        <v>750.0</v>
      </c>
      <c r="G19" s="324">
        <f t="shared" si="1"/>
        <v>-750</v>
      </c>
      <c r="H19" s="325" t="s">
        <v>297</v>
      </c>
      <c r="I19" s="326" t="s">
        <v>321</v>
      </c>
      <c r="J19" s="326"/>
    </row>
    <row r="20">
      <c r="C20" s="31"/>
      <c r="D20" s="329"/>
      <c r="E20" s="322"/>
      <c r="F20" s="324"/>
      <c r="G20" s="324"/>
      <c r="H20" s="330"/>
      <c r="I20" s="327"/>
      <c r="J20" s="327"/>
    </row>
    <row r="21">
      <c r="A21" s="31"/>
      <c r="B21" s="31" t="s">
        <v>322</v>
      </c>
      <c r="D21" s="329"/>
      <c r="E21" s="322">
        <f>SUM(E4:E20)</f>
        <v>0</v>
      </c>
      <c r="F21" s="331">
        <f>SUM(F4:F19)</f>
        <v>74520</v>
      </c>
      <c r="G21" s="324">
        <f>E21-F21</f>
        <v>-74520</v>
      </c>
      <c r="H21" s="330"/>
      <c r="I21" s="327"/>
      <c r="J21" s="327"/>
    </row>
    <row r="22">
      <c r="D22" s="329"/>
      <c r="E22" s="322"/>
      <c r="F22" s="331"/>
      <c r="G22" s="331"/>
      <c r="H22" s="330"/>
      <c r="I22" s="327"/>
      <c r="J22" s="327"/>
    </row>
    <row r="23">
      <c r="A23" s="332"/>
      <c r="B23" s="332" t="s">
        <v>323</v>
      </c>
      <c r="G23" s="332">
        <f>G30</f>
        <v>-20200</v>
      </c>
      <c r="H23" s="333" t="s">
        <v>297</v>
      </c>
      <c r="I23" s="334"/>
      <c r="J23" s="334"/>
    </row>
    <row r="24">
      <c r="C24" s="31" t="s">
        <v>324</v>
      </c>
      <c r="D24" s="321">
        <v>7691.0</v>
      </c>
      <c r="E24" s="322"/>
      <c r="F24" s="324">
        <v>5000.0</v>
      </c>
      <c r="G24" s="331">
        <f t="shared" ref="G24:G28" si="2">E24-F24</f>
        <v>-5000</v>
      </c>
      <c r="H24" s="330"/>
      <c r="I24" s="326" t="s">
        <v>325</v>
      </c>
      <c r="J24" s="326"/>
    </row>
    <row r="25">
      <c r="C25" s="31" t="s">
        <v>326</v>
      </c>
      <c r="D25" s="321">
        <v>5010.0</v>
      </c>
      <c r="E25" s="322"/>
      <c r="F25" s="324">
        <v>700.0</v>
      </c>
      <c r="G25" s="331">
        <f t="shared" si="2"/>
        <v>-700</v>
      </c>
      <c r="H25" s="330"/>
      <c r="I25" s="327"/>
      <c r="J25" s="327"/>
    </row>
    <row r="26">
      <c r="C26" s="31" t="s">
        <v>327</v>
      </c>
      <c r="D26" s="321">
        <v>7692.0</v>
      </c>
      <c r="E26" s="322"/>
      <c r="F26" s="324">
        <v>10000.0</v>
      </c>
      <c r="G26" s="331">
        <f t="shared" si="2"/>
        <v>-10000</v>
      </c>
      <c r="H26" s="330"/>
      <c r="I26" s="326" t="s">
        <v>328</v>
      </c>
      <c r="J26" s="326"/>
    </row>
    <row r="27">
      <c r="C27" s="31" t="s">
        <v>107</v>
      </c>
      <c r="D27" s="321">
        <v>7631.0</v>
      </c>
      <c r="E27" s="322"/>
      <c r="F27" s="324">
        <v>4050.0</v>
      </c>
      <c r="G27" s="331">
        <f t="shared" si="2"/>
        <v>-4050</v>
      </c>
      <c r="H27" s="330"/>
      <c r="I27" s="326" t="s">
        <v>329</v>
      </c>
      <c r="J27" s="326"/>
    </row>
    <row r="28">
      <c r="C28" s="31" t="s">
        <v>330</v>
      </c>
      <c r="D28" s="321">
        <v>5486.0</v>
      </c>
      <c r="E28" s="322"/>
      <c r="F28" s="324">
        <v>450.0</v>
      </c>
      <c r="G28" s="331">
        <f t="shared" si="2"/>
        <v>-450</v>
      </c>
      <c r="H28" s="330"/>
      <c r="I28" s="326" t="s">
        <v>331</v>
      </c>
      <c r="J28" s="326"/>
    </row>
    <row r="29">
      <c r="C29" s="31"/>
      <c r="D29" s="329"/>
      <c r="E29" s="322"/>
      <c r="F29" s="331"/>
      <c r="G29" s="331"/>
      <c r="H29" s="330"/>
      <c r="I29" s="327"/>
      <c r="J29" s="327"/>
    </row>
    <row r="30">
      <c r="A30" s="31"/>
      <c r="B30" s="31" t="s">
        <v>322</v>
      </c>
      <c r="C30" s="31"/>
      <c r="D30" s="329"/>
      <c r="E30" s="322">
        <f>SUM(E11:E28)</f>
        <v>0</v>
      </c>
      <c r="F30" s="331">
        <f>SUM(F24:F28)</f>
        <v>20200</v>
      </c>
      <c r="G30" s="324">
        <f>E30-F30</f>
        <v>-20200</v>
      </c>
      <c r="H30" s="330"/>
      <c r="I30" s="327"/>
      <c r="J30" s="327"/>
    </row>
    <row r="31">
      <c r="D31" s="329"/>
      <c r="E31" s="322"/>
      <c r="F31" s="331"/>
      <c r="G31" s="331"/>
      <c r="H31" s="330"/>
      <c r="I31" s="327"/>
      <c r="J31" s="327"/>
    </row>
    <row r="32">
      <c r="A32" s="332"/>
      <c r="B32" s="332" t="s">
        <v>332</v>
      </c>
      <c r="C32" s="332"/>
      <c r="D32" s="332"/>
      <c r="E32" s="332"/>
      <c r="F32" s="332"/>
      <c r="G32" s="332">
        <f>G44</f>
        <v>-32100</v>
      </c>
      <c r="H32" s="319"/>
      <c r="I32" s="334"/>
      <c r="J32" s="334"/>
    </row>
    <row r="33">
      <c r="C33" s="31" t="s">
        <v>333</v>
      </c>
      <c r="D33" s="321" t="s">
        <v>334</v>
      </c>
      <c r="E33" s="322"/>
      <c r="F33" s="324">
        <v>11000.0</v>
      </c>
      <c r="G33">
        <f t="shared" ref="G33:G42" si="3">E33-F33</f>
        <v>-11000</v>
      </c>
      <c r="H33" s="325" t="s">
        <v>294</v>
      </c>
      <c r="I33" s="326" t="s">
        <v>335</v>
      </c>
      <c r="J33" s="326"/>
    </row>
    <row r="34">
      <c r="A34" s="31"/>
      <c r="B34" s="31"/>
      <c r="C34" s="31" t="s">
        <v>336</v>
      </c>
      <c r="D34" s="321">
        <v>4036.0</v>
      </c>
      <c r="E34" s="322"/>
      <c r="F34" s="324">
        <v>14000.0</v>
      </c>
      <c r="G34">
        <f t="shared" si="3"/>
        <v>-14000</v>
      </c>
      <c r="H34" s="325" t="s">
        <v>294</v>
      </c>
      <c r="I34" s="326" t="s">
        <v>337</v>
      </c>
      <c r="J34" s="326"/>
    </row>
    <row r="35">
      <c r="A35" s="31"/>
      <c r="B35" s="31"/>
      <c r="C35" s="31" t="s">
        <v>338</v>
      </c>
      <c r="D35" s="321"/>
      <c r="E35" s="322"/>
      <c r="F35" s="324">
        <v>2000.0</v>
      </c>
      <c r="G35">
        <f t="shared" si="3"/>
        <v>-2000</v>
      </c>
      <c r="H35" s="325" t="s">
        <v>294</v>
      </c>
      <c r="I35" s="326" t="s">
        <v>339</v>
      </c>
      <c r="J35" s="326" t="s">
        <v>340</v>
      </c>
    </row>
    <row r="36">
      <c r="A36" s="31"/>
      <c r="B36" s="31"/>
      <c r="C36" s="31" t="s">
        <v>341</v>
      </c>
      <c r="D36" s="321">
        <v>5010.0</v>
      </c>
      <c r="E36" s="322"/>
      <c r="F36" s="324">
        <v>0.0</v>
      </c>
      <c r="G36">
        <f t="shared" si="3"/>
        <v>0</v>
      </c>
      <c r="H36" s="325" t="s">
        <v>294</v>
      </c>
      <c r="I36" s="326" t="s">
        <v>342</v>
      </c>
      <c r="J36" s="326"/>
    </row>
    <row r="37">
      <c r="C37" s="31" t="s">
        <v>343</v>
      </c>
      <c r="D37" s="321">
        <v>5010.0</v>
      </c>
      <c r="E37" s="322"/>
      <c r="F37" s="324">
        <v>700.0</v>
      </c>
      <c r="G37">
        <f t="shared" si="3"/>
        <v>-700</v>
      </c>
      <c r="H37" s="325" t="s">
        <v>297</v>
      </c>
      <c r="I37" s="327"/>
      <c r="J37" s="327"/>
    </row>
    <row r="38">
      <c r="C38" s="31" t="s">
        <v>344</v>
      </c>
      <c r="D38" s="321">
        <v>4030.0</v>
      </c>
      <c r="E38" s="322"/>
      <c r="F38" s="324">
        <v>2000.0</v>
      </c>
      <c r="G38">
        <f t="shared" si="3"/>
        <v>-2000</v>
      </c>
      <c r="H38" s="325" t="s">
        <v>294</v>
      </c>
      <c r="I38" s="327"/>
      <c r="J38" s="327"/>
    </row>
    <row r="39">
      <c r="C39" s="31" t="s">
        <v>345</v>
      </c>
      <c r="D39" s="321">
        <v>7691.0</v>
      </c>
      <c r="E39" s="322"/>
      <c r="F39" s="324">
        <f>9*100</f>
        <v>900</v>
      </c>
      <c r="G39">
        <f t="shared" si="3"/>
        <v>-900</v>
      </c>
      <c r="H39" s="325" t="s">
        <v>297</v>
      </c>
      <c r="I39" s="326" t="s">
        <v>346</v>
      </c>
      <c r="J39" s="326"/>
    </row>
    <row r="40">
      <c r="C40" s="31" t="s">
        <v>347</v>
      </c>
      <c r="D40" s="321">
        <v>5510.0</v>
      </c>
      <c r="E40" s="322"/>
      <c r="F40" s="324">
        <v>0.0</v>
      </c>
      <c r="G40">
        <f t="shared" si="3"/>
        <v>0</v>
      </c>
      <c r="H40" s="325" t="s">
        <v>294</v>
      </c>
      <c r="I40" s="326" t="s">
        <v>348</v>
      </c>
      <c r="J40" s="326"/>
    </row>
    <row r="41">
      <c r="C41" s="31" t="s">
        <v>349</v>
      </c>
      <c r="D41" s="321">
        <v>4036.0</v>
      </c>
      <c r="E41" s="322"/>
      <c r="F41" s="324">
        <v>100.0</v>
      </c>
      <c r="G41">
        <f t="shared" si="3"/>
        <v>-100</v>
      </c>
      <c r="H41" s="325" t="s">
        <v>294</v>
      </c>
      <c r="I41" s="326" t="s">
        <v>350</v>
      </c>
      <c r="J41" s="326"/>
    </row>
    <row r="42">
      <c r="A42" s="31"/>
      <c r="B42" s="31"/>
      <c r="C42" s="31" t="s">
        <v>351</v>
      </c>
      <c r="D42" s="321">
        <v>7692.0</v>
      </c>
      <c r="E42" s="322"/>
      <c r="F42" s="324">
        <v>1400.0</v>
      </c>
      <c r="G42">
        <f t="shared" si="3"/>
        <v>-1400</v>
      </c>
      <c r="H42" s="325" t="s">
        <v>297</v>
      </c>
      <c r="I42" s="326" t="s">
        <v>352</v>
      </c>
      <c r="J42" s="326"/>
    </row>
    <row r="43">
      <c r="C43" s="31"/>
      <c r="D43" s="329"/>
      <c r="E43" s="322"/>
      <c r="F43" s="331"/>
      <c r="H43" s="330"/>
      <c r="I43" s="327"/>
      <c r="J43" s="327"/>
    </row>
    <row r="44">
      <c r="A44" s="31"/>
      <c r="B44" s="31" t="s">
        <v>322</v>
      </c>
      <c r="C44" s="31"/>
      <c r="D44" s="329"/>
      <c r="E44" s="322">
        <f>SUM(E33:E42)</f>
        <v>0</v>
      </c>
      <c r="F44" s="331">
        <f>SUM(F33:F43)</f>
        <v>32100</v>
      </c>
      <c r="G44">
        <f>E44-F44</f>
        <v>-32100</v>
      </c>
      <c r="H44" s="330"/>
      <c r="I44" s="327"/>
      <c r="J44" s="327"/>
    </row>
    <row r="45">
      <c r="D45" s="329"/>
      <c r="E45" s="322"/>
      <c r="F45" s="331"/>
      <c r="G45" s="331"/>
      <c r="H45" s="330"/>
      <c r="I45" s="327"/>
      <c r="J45" s="327"/>
    </row>
    <row r="46">
      <c r="A46" s="332"/>
      <c r="B46" s="332" t="s">
        <v>353</v>
      </c>
      <c r="H46" s="333" t="s">
        <v>294</v>
      </c>
      <c r="I46" s="334"/>
      <c r="J46" s="334"/>
    </row>
    <row r="47">
      <c r="C47" s="31" t="s">
        <v>354</v>
      </c>
      <c r="D47" s="321">
        <v>4044.0</v>
      </c>
      <c r="E47" s="335"/>
      <c r="F47" s="324">
        <v>0.0</v>
      </c>
      <c r="G47" s="331">
        <f t="shared" ref="G47:G57" si="4">E47-F47</f>
        <v>0</v>
      </c>
      <c r="H47" s="325"/>
      <c r="I47" s="326"/>
      <c r="J47" s="326" t="s">
        <v>355</v>
      </c>
    </row>
    <row r="48">
      <c r="C48" s="31" t="s">
        <v>356</v>
      </c>
      <c r="D48" s="321">
        <v>5482.0</v>
      </c>
      <c r="E48" s="328"/>
      <c r="F48" s="324">
        <v>1500.0</v>
      </c>
      <c r="G48" s="331">
        <f t="shared" si="4"/>
        <v>-1500</v>
      </c>
      <c r="H48" s="325"/>
      <c r="I48" s="326" t="s">
        <v>357</v>
      </c>
      <c r="J48" s="326"/>
    </row>
    <row r="49">
      <c r="C49" s="31" t="s">
        <v>358</v>
      </c>
      <c r="D49" s="321">
        <v>5483.0</v>
      </c>
      <c r="E49" s="322"/>
      <c r="F49" s="324">
        <v>2000.0</v>
      </c>
      <c r="G49" s="331">
        <f t="shared" si="4"/>
        <v>-2000</v>
      </c>
      <c r="H49" s="325"/>
      <c r="I49" s="326" t="s">
        <v>359</v>
      </c>
      <c r="J49" s="326"/>
    </row>
    <row r="50">
      <c r="C50" s="31" t="s">
        <v>360</v>
      </c>
      <c r="D50" s="321">
        <v>5484.0</v>
      </c>
      <c r="E50" s="322"/>
      <c r="F50" s="324">
        <v>1200.0</v>
      </c>
      <c r="G50" s="331">
        <f t="shared" si="4"/>
        <v>-1200</v>
      </c>
      <c r="H50" s="325"/>
      <c r="I50" s="326" t="s">
        <v>361</v>
      </c>
      <c r="J50" s="326"/>
    </row>
    <row r="51">
      <c r="C51" s="31" t="s">
        <v>362</v>
      </c>
      <c r="D51" s="321">
        <v>5485.0</v>
      </c>
      <c r="E51" s="322"/>
      <c r="F51" s="324">
        <v>800.0</v>
      </c>
      <c r="G51" s="331">
        <f t="shared" si="4"/>
        <v>-800</v>
      </c>
      <c r="H51" s="325"/>
      <c r="I51" s="326" t="s">
        <v>363</v>
      </c>
      <c r="J51" s="326"/>
    </row>
    <row r="52">
      <c r="C52" s="31" t="s">
        <v>364</v>
      </c>
      <c r="D52" s="321">
        <v>5480.0</v>
      </c>
      <c r="E52" s="322"/>
      <c r="F52" s="324">
        <v>400.0</v>
      </c>
      <c r="G52" s="331">
        <f t="shared" si="4"/>
        <v>-400</v>
      </c>
      <c r="H52" s="325"/>
      <c r="I52" s="326" t="s">
        <v>365</v>
      </c>
      <c r="J52" s="326"/>
    </row>
    <row r="53">
      <c r="C53" s="31" t="s">
        <v>366</v>
      </c>
      <c r="D53" s="321">
        <v>5410.0</v>
      </c>
      <c r="E53" s="322"/>
      <c r="F53" s="324">
        <v>920.0</v>
      </c>
      <c r="G53" s="331">
        <f t="shared" si="4"/>
        <v>-920</v>
      </c>
      <c r="H53" s="325"/>
      <c r="I53" s="326" t="s">
        <v>367</v>
      </c>
      <c r="J53" s="326"/>
    </row>
    <row r="54">
      <c r="C54" s="31" t="s">
        <v>368</v>
      </c>
      <c r="D54" s="321">
        <v>5460.0</v>
      </c>
      <c r="E54" s="322"/>
      <c r="F54" s="324">
        <v>100.0</v>
      </c>
      <c r="G54" s="331">
        <f t="shared" si="4"/>
        <v>-100</v>
      </c>
      <c r="H54" s="325"/>
      <c r="I54" s="326" t="s">
        <v>369</v>
      </c>
      <c r="J54" s="326"/>
    </row>
    <row r="55">
      <c r="C55" s="31" t="s">
        <v>300</v>
      </c>
      <c r="D55" s="321">
        <v>5410.0</v>
      </c>
      <c r="E55" s="322"/>
      <c r="F55" s="324">
        <v>300.0</v>
      </c>
      <c r="G55" s="331">
        <f t="shared" si="4"/>
        <v>-300</v>
      </c>
      <c r="H55" s="325"/>
      <c r="I55" s="326" t="s">
        <v>370</v>
      </c>
      <c r="J55" s="326"/>
    </row>
    <row r="56">
      <c r="A56" s="31"/>
      <c r="B56" s="31"/>
      <c r="C56" s="31" t="s">
        <v>371</v>
      </c>
      <c r="D56" s="321">
        <v>7692.0</v>
      </c>
      <c r="E56" s="322"/>
      <c r="F56" s="324">
        <v>1000.0</v>
      </c>
      <c r="G56" s="331">
        <f t="shared" si="4"/>
        <v>-1000</v>
      </c>
      <c r="H56" s="325" t="s">
        <v>297</v>
      </c>
      <c r="I56" s="326" t="s">
        <v>372</v>
      </c>
      <c r="J56" s="326"/>
    </row>
    <row r="57">
      <c r="A57" s="31"/>
      <c r="B57" s="31"/>
      <c r="C57" s="31" t="s">
        <v>373</v>
      </c>
      <c r="D57" s="321" t="s">
        <v>133</v>
      </c>
      <c r="E57" s="322"/>
      <c r="F57" s="324">
        <v>2500.0</v>
      </c>
      <c r="G57" s="331">
        <f t="shared" si="4"/>
        <v>-2500</v>
      </c>
      <c r="H57" s="325" t="s">
        <v>297</v>
      </c>
      <c r="I57" s="326" t="s">
        <v>374</v>
      </c>
      <c r="J57" s="326"/>
    </row>
    <row r="58">
      <c r="C58" s="31"/>
      <c r="D58" s="329"/>
      <c r="E58" s="322"/>
      <c r="F58" s="331"/>
      <c r="G58" s="331"/>
      <c r="H58" s="330"/>
      <c r="I58" s="327"/>
      <c r="J58" s="327"/>
    </row>
    <row r="59">
      <c r="A59" s="31"/>
      <c r="B59" s="31" t="s">
        <v>322</v>
      </c>
      <c r="C59" s="31"/>
      <c r="D59" s="329"/>
      <c r="E59" s="322">
        <f>SUM(E48:E57)</f>
        <v>0</v>
      </c>
      <c r="F59" s="331">
        <f>SUM(F47:F57)</f>
        <v>10720</v>
      </c>
      <c r="G59" s="331">
        <f>E59-F59</f>
        <v>-10720</v>
      </c>
      <c r="H59" s="330"/>
      <c r="I59" s="327"/>
      <c r="J59" s="327"/>
    </row>
    <row r="60">
      <c r="A60" s="31"/>
      <c r="B60" s="31"/>
      <c r="C60" s="31"/>
      <c r="D60" s="329"/>
      <c r="E60" s="322"/>
      <c r="F60" s="331"/>
      <c r="G60" s="331"/>
      <c r="H60" s="330"/>
      <c r="I60" s="327"/>
      <c r="J60" s="327"/>
    </row>
    <row r="61">
      <c r="A61" s="332"/>
      <c r="B61" s="332" t="s">
        <v>375</v>
      </c>
      <c r="H61" s="333" t="s">
        <v>297</v>
      </c>
      <c r="I61" s="334" t="s">
        <v>376</v>
      </c>
      <c r="J61" s="334"/>
    </row>
    <row r="62" ht="18.75" customHeight="1">
      <c r="A62" s="31"/>
      <c r="B62" s="31"/>
      <c r="C62" s="31" t="s">
        <v>112</v>
      </c>
      <c r="D62" s="336" t="s">
        <v>377</v>
      </c>
      <c r="E62" s="322"/>
      <c r="F62" s="324">
        <v>7000.0</v>
      </c>
      <c r="G62" s="331">
        <f>E62-F62</f>
        <v>-7000</v>
      </c>
      <c r="H62" s="330"/>
      <c r="I62" s="326" t="s">
        <v>378</v>
      </c>
      <c r="J62" s="326"/>
    </row>
    <row r="63">
      <c r="A63" s="31"/>
      <c r="B63" s="31"/>
      <c r="C63" s="31"/>
      <c r="D63" s="329"/>
      <c r="E63" s="322"/>
      <c r="F63" s="331"/>
      <c r="G63" s="331"/>
      <c r="H63" s="330"/>
      <c r="I63" s="327"/>
      <c r="J63" s="327"/>
    </row>
    <row r="64">
      <c r="A64" s="31"/>
      <c r="B64" s="31" t="s">
        <v>322</v>
      </c>
      <c r="C64" s="31"/>
      <c r="D64" s="329"/>
      <c r="E64" s="322">
        <f t="shared" ref="E64:F64" si="5">SUM(E62)</f>
        <v>0</v>
      </c>
      <c r="F64" s="331">
        <f t="shared" si="5"/>
        <v>7000</v>
      </c>
      <c r="G64" s="331">
        <f>E64-F64</f>
        <v>-7000</v>
      </c>
      <c r="H64" s="330"/>
      <c r="I64" s="327"/>
      <c r="J64" s="327"/>
    </row>
    <row r="65">
      <c r="D65" s="329"/>
      <c r="E65" s="322"/>
      <c r="F65" s="331"/>
      <c r="G65" s="331"/>
      <c r="H65" s="330"/>
      <c r="I65" s="327"/>
      <c r="J65" s="327"/>
    </row>
    <row r="66">
      <c r="A66" s="332"/>
      <c r="B66" s="332" t="s">
        <v>379</v>
      </c>
      <c r="H66" s="333" t="s">
        <v>294</v>
      </c>
      <c r="I66" s="334"/>
      <c r="J66" s="334"/>
    </row>
    <row r="67">
      <c r="A67" s="337"/>
      <c r="B67" s="337"/>
      <c r="C67" s="31" t="s">
        <v>97</v>
      </c>
      <c r="D67" s="321">
        <v>5611.0</v>
      </c>
      <c r="E67" s="322"/>
      <c r="F67" s="324">
        <v>4300.0</v>
      </c>
      <c r="G67" s="331">
        <f t="shared" ref="G67:G68" si="6">E67-F67</f>
        <v>-4300</v>
      </c>
      <c r="H67" s="330"/>
      <c r="I67" s="327"/>
      <c r="J67" s="327"/>
    </row>
    <row r="68">
      <c r="C68" s="31" t="s">
        <v>380</v>
      </c>
      <c r="D68" s="321" t="s">
        <v>381</v>
      </c>
      <c r="E68" s="322"/>
      <c r="F68" s="324">
        <v>1400.0</v>
      </c>
      <c r="G68" s="331">
        <f t="shared" si="6"/>
        <v>-1400</v>
      </c>
      <c r="H68" s="330"/>
      <c r="I68" s="326" t="s">
        <v>382</v>
      </c>
      <c r="J68" s="326"/>
    </row>
    <row r="69">
      <c r="C69" s="31"/>
      <c r="D69" s="329"/>
      <c r="E69" s="322"/>
      <c r="F69" s="331"/>
      <c r="G69" s="331"/>
      <c r="H69" s="330"/>
      <c r="I69" s="327"/>
      <c r="J69" s="327"/>
    </row>
    <row r="70">
      <c r="A70" s="31"/>
      <c r="B70" s="31" t="s">
        <v>322</v>
      </c>
      <c r="C70" s="31"/>
      <c r="D70" s="329"/>
      <c r="E70" s="322">
        <f t="shared" ref="E70:F70" si="7">SUM(E67:E68)</f>
        <v>0</v>
      </c>
      <c r="F70" s="331">
        <f t="shared" si="7"/>
        <v>5700</v>
      </c>
      <c r="G70" s="331">
        <f>E70-F70</f>
        <v>-5700</v>
      </c>
      <c r="H70" s="330"/>
      <c r="I70" s="327"/>
      <c r="J70" s="327"/>
    </row>
    <row r="71">
      <c r="D71" s="329"/>
      <c r="E71" s="322"/>
      <c r="F71" s="331"/>
      <c r="G71" s="331"/>
      <c r="H71" s="330"/>
      <c r="I71" s="327"/>
      <c r="J71" s="327"/>
    </row>
    <row r="72">
      <c r="A72" s="332"/>
      <c r="B72" s="332" t="s">
        <v>383</v>
      </c>
      <c r="H72" s="333" t="s">
        <v>294</v>
      </c>
      <c r="I72" s="334"/>
      <c r="J72" s="334"/>
    </row>
    <row r="73">
      <c r="C73" s="31" t="s">
        <v>384</v>
      </c>
      <c r="D73" s="321">
        <v>3044.4044</v>
      </c>
      <c r="E73" s="328">
        <v>15000.0</v>
      </c>
      <c r="F73" s="324">
        <v>50000.0</v>
      </c>
      <c r="G73" s="331">
        <f t="shared" ref="G73:G74" si="8">E73-F73</f>
        <v>-35000</v>
      </c>
      <c r="H73" s="330"/>
      <c r="I73" s="326" t="s">
        <v>385</v>
      </c>
      <c r="J73" s="326"/>
    </row>
    <row r="74">
      <c r="C74" s="31" t="s">
        <v>386</v>
      </c>
      <c r="D74" s="321">
        <v>3051.0</v>
      </c>
      <c r="E74" s="328">
        <v>25000.0</v>
      </c>
      <c r="F74" s="324"/>
      <c r="G74" s="331">
        <f t="shared" si="8"/>
        <v>25000</v>
      </c>
      <c r="H74" s="330"/>
      <c r="I74" s="326" t="s">
        <v>387</v>
      </c>
      <c r="J74" s="326" t="s">
        <v>388</v>
      </c>
    </row>
    <row r="75">
      <c r="C75" s="31"/>
      <c r="D75" s="329"/>
      <c r="E75" s="322"/>
      <c r="F75" s="331"/>
      <c r="G75" s="331"/>
      <c r="H75" s="330"/>
      <c r="I75" s="327"/>
      <c r="J75" s="327"/>
    </row>
    <row r="76">
      <c r="A76" s="31"/>
      <c r="B76" s="31" t="s">
        <v>322</v>
      </c>
      <c r="C76" s="31"/>
      <c r="D76" s="329"/>
      <c r="E76" s="322">
        <f t="shared" ref="E76:F76" si="9">SUM(E73:E74)</f>
        <v>40000</v>
      </c>
      <c r="F76" s="331">
        <f t="shared" si="9"/>
        <v>50000</v>
      </c>
      <c r="G76" s="331">
        <f>E76-F76</f>
        <v>-10000</v>
      </c>
      <c r="H76" s="330"/>
      <c r="I76" s="327"/>
      <c r="J76" s="327"/>
    </row>
    <row r="77">
      <c r="D77" s="329"/>
      <c r="E77" s="322"/>
      <c r="F77" s="331"/>
      <c r="G77" s="331"/>
      <c r="H77" s="330"/>
      <c r="I77" s="327"/>
      <c r="J77" s="327"/>
    </row>
    <row r="78">
      <c r="A78" s="332"/>
      <c r="B78" s="332" t="s">
        <v>389</v>
      </c>
      <c r="H78" s="333" t="s">
        <v>294</v>
      </c>
      <c r="I78" s="334"/>
      <c r="J78" s="334"/>
    </row>
    <row r="79">
      <c r="A79" s="31"/>
      <c r="B79" s="31"/>
      <c r="C79" s="31" t="s">
        <v>390</v>
      </c>
      <c r="D79" s="321">
        <v>7692.0</v>
      </c>
      <c r="E79" s="322"/>
      <c r="F79" s="324">
        <v>7000.0</v>
      </c>
      <c r="G79" s="331">
        <f t="shared" ref="G79:G82" si="10">E79-F79</f>
        <v>-7000</v>
      </c>
      <c r="H79" s="325" t="s">
        <v>297</v>
      </c>
      <c r="I79" s="326"/>
      <c r="J79" s="326"/>
    </row>
    <row r="80">
      <c r="A80" s="31"/>
      <c r="B80" s="31"/>
      <c r="C80" s="31" t="s">
        <v>391</v>
      </c>
      <c r="D80" s="321">
        <v>7692.0</v>
      </c>
      <c r="E80" s="328"/>
      <c r="F80" s="324">
        <v>11000.0</v>
      </c>
      <c r="G80" s="331">
        <f t="shared" si="10"/>
        <v>-11000</v>
      </c>
      <c r="H80" s="325" t="s">
        <v>297</v>
      </c>
      <c r="I80" s="326" t="s">
        <v>392</v>
      </c>
      <c r="J80" s="326"/>
    </row>
    <row r="81">
      <c r="C81" s="31" t="s">
        <v>393</v>
      </c>
      <c r="D81" s="321">
        <v>5462.0</v>
      </c>
      <c r="E81" s="322"/>
      <c r="F81" s="324">
        <v>3000.0</v>
      </c>
      <c r="G81" s="331">
        <f t="shared" si="10"/>
        <v>-3000</v>
      </c>
      <c r="H81" s="325" t="s">
        <v>294</v>
      </c>
      <c r="I81" s="326" t="s">
        <v>394</v>
      </c>
      <c r="J81" s="326"/>
    </row>
    <row r="82">
      <c r="A82" s="31"/>
      <c r="B82" s="31"/>
      <c r="C82" s="31" t="s">
        <v>386</v>
      </c>
      <c r="D82" s="321">
        <v>3052.0</v>
      </c>
      <c r="E82" s="328">
        <v>7000.0</v>
      </c>
      <c r="F82" s="324"/>
      <c r="G82" s="331">
        <f t="shared" si="10"/>
        <v>7000</v>
      </c>
      <c r="H82" s="325" t="s">
        <v>297</v>
      </c>
      <c r="I82" s="326" t="s">
        <v>395</v>
      </c>
      <c r="J82" s="326"/>
    </row>
    <row r="83">
      <c r="C83" s="32"/>
      <c r="D83" s="321"/>
      <c r="E83" s="322"/>
      <c r="F83" s="331"/>
      <c r="G83" s="331"/>
      <c r="H83" s="330"/>
      <c r="I83" s="327"/>
      <c r="J83" s="327"/>
    </row>
    <row r="84">
      <c r="A84" s="31"/>
      <c r="B84" s="31" t="s">
        <v>322</v>
      </c>
      <c r="C84" s="31"/>
      <c r="D84" s="329"/>
      <c r="E84" s="322">
        <f t="shared" ref="E84:F84" si="11">SUM(E79:E82)</f>
        <v>7000</v>
      </c>
      <c r="F84" s="331">
        <f t="shared" si="11"/>
        <v>21000</v>
      </c>
      <c r="G84" s="331">
        <f>E84-F84</f>
        <v>-14000</v>
      </c>
      <c r="H84" s="330"/>
      <c r="I84" s="327"/>
      <c r="J84" s="327"/>
    </row>
    <row r="85">
      <c r="D85" s="329"/>
      <c r="E85" s="322"/>
      <c r="F85" s="331"/>
      <c r="G85" s="331"/>
      <c r="H85" s="330"/>
      <c r="I85" s="327"/>
      <c r="J85" s="327"/>
    </row>
    <row r="86">
      <c r="A86" s="332"/>
      <c r="B86" s="332" t="s">
        <v>396</v>
      </c>
      <c r="H86" s="333" t="s">
        <v>294</v>
      </c>
      <c r="I86" s="334"/>
      <c r="J86" s="334"/>
    </row>
    <row r="87">
      <c r="A87" s="31"/>
      <c r="B87" s="31"/>
      <c r="C87" s="31" t="s">
        <v>397</v>
      </c>
      <c r="D87" s="321">
        <v>5463.0</v>
      </c>
      <c r="E87" s="322"/>
      <c r="F87" s="324">
        <v>1000.0</v>
      </c>
      <c r="G87" s="331">
        <f t="shared" ref="G87:G89" si="12">E87-F87</f>
        <v>-1000</v>
      </c>
      <c r="H87" s="330"/>
      <c r="I87" s="327"/>
      <c r="J87" s="327"/>
    </row>
    <row r="88">
      <c r="C88" s="31" t="s">
        <v>398</v>
      </c>
      <c r="D88" s="321" t="s">
        <v>123</v>
      </c>
      <c r="E88" s="328">
        <v>7000.0</v>
      </c>
      <c r="F88" s="331"/>
      <c r="G88" s="331">
        <f t="shared" si="12"/>
        <v>7000</v>
      </c>
      <c r="H88" s="330"/>
      <c r="I88" s="326" t="s">
        <v>395</v>
      </c>
      <c r="J88" s="326"/>
    </row>
    <row r="89">
      <c r="C89" s="31" t="s">
        <v>399</v>
      </c>
      <c r="D89" s="321" t="s">
        <v>125</v>
      </c>
      <c r="E89" s="322"/>
      <c r="F89" s="324">
        <v>4500.0</v>
      </c>
      <c r="G89" s="331">
        <f t="shared" si="12"/>
        <v>-4500</v>
      </c>
      <c r="H89" s="330"/>
      <c r="I89" s="326" t="s">
        <v>395</v>
      </c>
      <c r="J89" s="326"/>
    </row>
    <row r="90">
      <c r="C90" s="32"/>
      <c r="D90" s="321"/>
      <c r="E90" s="322"/>
      <c r="F90" s="324"/>
      <c r="G90" s="331"/>
      <c r="H90" s="330"/>
      <c r="I90" s="326"/>
      <c r="J90" s="326"/>
    </row>
    <row r="91">
      <c r="A91" s="31"/>
      <c r="B91" s="31" t="s">
        <v>322</v>
      </c>
      <c r="C91" s="32"/>
      <c r="D91" s="321"/>
      <c r="E91" s="322">
        <f t="shared" ref="E91:F91" si="13">SUM(E86:E89)</f>
        <v>7000</v>
      </c>
      <c r="F91" s="331">
        <f t="shared" si="13"/>
        <v>5500</v>
      </c>
      <c r="G91" s="331">
        <f>E91-F91</f>
        <v>1500</v>
      </c>
      <c r="H91" s="330"/>
      <c r="I91" s="326"/>
      <c r="J91" s="326"/>
    </row>
    <row r="92">
      <c r="C92" s="32"/>
      <c r="D92" s="321"/>
      <c r="E92" s="322"/>
      <c r="F92" s="324"/>
      <c r="G92" s="331"/>
      <c r="H92" s="330"/>
      <c r="I92" s="326"/>
      <c r="J92" s="326"/>
    </row>
    <row r="93">
      <c r="A93" s="332"/>
      <c r="B93" s="332" t="s">
        <v>400</v>
      </c>
      <c r="H93" s="333" t="s">
        <v>294</v>
      </c>
      <c r="I93" s="334"/>
      <c r="J93" s="334"/>
    </row>
    <row r="94">
      <c r="C94" s="31" t="s">
        <v>235</v>
      </c>
      <c r="D94" s="321">
        <v>3041.3042</v>
      </c>
      <c r="E94" s="322">
        <f>120*60+15*40+15*150</f>
        <v>10050</v>
      </c>
      <c r="F94" s="331"/>
      <c r="G94" s="331">
        <f t="shared" ref="G94:G100" si="14">E94-F94</f>
        <v>10050</v>
      </c>
      <c r="H94" s="330"/>
      <c r="I94" s="326" t="s">
        <v>401</v>
      </c>
      <c r="J94" s="326"/>
    </row>
    <row r="95">
      <c r="C95" s="31" t="s">
        <v>402</v>
      </c>
      <c r="D95" s="321">
        <v>4029.0</v>
      </c>
      <c r="E95" s="322"/>
      <c r="F95" s="324">
        <v>500.0</v>
      </c>
      <c r="G95" s="331">
        <f t="shared" si="14"/>
        <v>-500</v>
      </c>
      <c r="H95" s="330"/>
      <c r="I95" s="326" t="s">
        <v>403</v>
      </c>
      <c r="J95" s="326"/>
    </row>
    <row r="96">
      <c r="C96" s="31" t="s">
        <v>399</v>
      </c>
      <c r="D96" s="321" t="s">
        <v>125</v>
      </c>
      <c r="E96" s="322"/>
      <c r="F96" s="324">
        <v>8000.0</v>
      </c>
      <c r="G96" s="331">
        <f t="shared" si="14"/>
        <v>-8000</v>
      </c>
      <c r="H96" s="330"/>
      <c r="I96" s="338"/>
      <c r="J96" s="338"/>
    </row>
    <row r="97">
      <c r="C97" s="31" t="s">
        <v>398</v>
      </c>
      <c r="D97" s="321" t="s">
        <v>123</v>
      </c>
      <c r="E97" s="328">
        <v>3000.0</v>
      </c>
      <c r="F97" s="331"/>
      <c r="G97" s="331">
        <f t="shared" si="14"/>
        <v>3000</v>
      </c>
      <c r="H97" s="330"/>
      <c r="I97" s="338" t="s">
        <v>404</v>
      </c>
      <c r="J97" s="338"/>
    </row>
    <row r="98">
      <c r="C98" s="31" t="s">
        <v>397</v>
      </c>
      <c r="D98" s="321">
        <v>5463.0</v>
      </c>
      <c r="E98" s="322"/>
      <c r="F98" s="324">
        <v>2000.0</v>
      </c>
      <c r="G98" s="331">
        <f t="shared" si="14"/>
        <v>-2000</v>
      </c>
      <c r="H98" s="330"/>
      <c r="I98" s="326"/>
      <c r="J98" s="326"/>
    </row>
    <row r="99">
      <c r="C99" s="31" t="s">
        <v>405</v>
      </c>
      <c r="D99" s="321" t="s">
        <v>406</v>
      </c>
      <c r="E99" s="322"/>
      <c r="F99" s="324">
        <v>21000.0</v>
      </c>
      <c r="G99" s="331">
        <f t="shared" si="14"/>
        <v>-21000</v>
      </c>
      <c r="H99" s="330"/>
      <c r="I99" s="326" t="s">
        <v>407</v>
      </c>
      <c r="J99" s="326"/>
    </row>
    <row r="100">
      <c r="C100" s="31" t="s">
        <v>408</v>
      </c>
      <c r="D100" s="321">
        <v>6950.0</v>
      </c>
      <c r="E100" s="322"/>
      <c r="F100" s="324">
        <v>1100.0</v>
      </c>
      <c r="G100" s="331">
        <f t="shared" si="14"/>
        <v>-1100</v>
      </c>
      <c r="H100" s="330"/>
      <c r="I100" s="327"/>
      <c r="J100" s="327"/>
    </row>
    <row r="101">
      <c r="C101" s="31"/>
      <c r="D101" s="329"/>
      <c r="E101" s="322"/>
      <c r="F101" s="331"/>
      <c r="G101" s="331"/>
      <c r="H101" s="330"/>
      <c r="I101" s="327"/>
      <c r="J101" s="327"/>
    </row>
    <row r="102">
      <c r="A102" s="31"/>
      <c r="B102" s="31" t="s">
        <v>322</v>
      </c>
      <c r="C102" s="31"/>
      <c r="D102" s="329"/>
      <c r="E102" s="322">
        <f t="shared" ref="E102:F102" si="15">SUM(E94:E100)</f>
        <v>13050</v>
      </c>
      <c r="F102" s="331">
        <f t="shared" si="15"/>
        <v>32600</v>
      </c>
      <c r="G102" s="331">
        <f>E102-F102</f>
        <v>-19550</v>
      </c>
      <c r="H102" s="330"/>
      <c r="I102" s="327"/>
      <c r="J102" s="327"/>
    </row>
    <row r="103">
      <c r="D103" s="329"/>
      <c r="E103" s="322"/>
      <c r="F103" s="331"/>
      <c r="G103" s="331"/>
      <c r="H103" s="330"/>
      <c r="I103" s="327"/>
      <c r="J103" s="327"/>
    </row>
    <row r="104">
      <c r="A104" s="332"/>
      <c r="B104" s="332" t="s">
        <v>409</v>
      </c>
      <c r="H104" s="333" t="s">
        <v>294</v>
      </c>
      <c r="I104" s="339"/>
      <c r="J104" s="339"/>
    </row>
    <row r="105">
      <c r="C105" s="31" t="s">
        <v>399</v>
      </c>
      <c r="D105" s="321" t="s">
        <v>125</v>
      </c>
      <c r="E105" s="322"/>
      <c r="F105" s="324">
        <v>5000.0</v>
      </c>
      <c r="G105" s="331">
        <f t="shared" ref="G105:G106" si="16">E105-F105</f>
        <v>-5000</v>
      </c>
      <c r="H105" s="330"/>
      <c r="I105" s="327"/>
      <c r="J105" s="327"/>
    </row>
    <row r="106">
      <c r="C106" s="31" t="s">
        <v>398</v>
      </c>
      <c r="D106" s="321" t="s">
        <v>123</v>
      </c>
      <c r="E106" s="328">
        <v>8000.0</v>
      </c>
      <c r="F106" s="324"/>
      <c r="G106" s="331">
        <f t="shared" si="16"/>
        <v>8000</v>
      </c>
      <c r="H106" s="330"/>
      <c r="I106" s="326" t="s">
        <v>410</v>
      </c>
      <c r="J106" s="326"/>
    </row>
    <row r="107">
      <c r="D107" s="329"/>
      <c r="E107" s="328"/>
      <c r="F107" s="324"/>
      <c r="G107" s="324"/>
      <c r="H107" s="330"/>
      <c r="I107" s="327"/>
      <c r="J107" s="327"/>
    </row>
    <row r="108">
      <c r="A108" s="31"/>
      <c r="B108" s="31" t="s">
        <v>322</v>
      </c>
      <c r="D108" s="329"/>
      <c r="E108" s="322">
        <f t="shared" ref="E108:F108" si="17">SUM(E105:E106)</f>
        <v>8000</v>
      </c>
      <c r="F108" s="331">
        <f t="shared" si="17"/>
        <v>5000</v>
      </c>
      <c r="G108" s="331">
        <f>E108-F108</f>
        <v>3000</v>
      </c>
      <c r="H108" s="330"/>
      <c r="I108" s="327"/>
      <c r="J108" s="327"/>
    </row>
    <row r="109">
      <c r="D109" s="329"/>
      <c r="E109" s="322"/>
      <c r="F109" s="331"/>
      <c r="G109" s="331"/>
      <c r="H109" s="330"/>
      <c r="I109" s="327"/>
      <c r="J109" s="327"/>
    </row>
    <row r="110">
      <c r="A110" s="332"/>
      <c r="B110" s="332" t="s">
        <v>411</v>
      </c>
      <c r="H110" s="333" t="s">
        <v>294</v>
      </c>
      <c r="I110" s="334"/>
      <c r="J110" s="334"/>
    </row>
    <row r="111">
      <c r="C111" s="31" t="s">
        <v>235</v>
      </c>
      <c r="D111" s="321">
        <v>3041.3042</v>
      </c>
      <c r="E111" s="322">
        <f>90*80+15*60+15*150</f>
        <v>10350</v>
      </c>
      <c r="F111" s="331"/>
      <c r="G111" s="331">
        <f t="shared" ref="G111:G114" si="18">E111-F111</f>
        <v>10350</v>
      </c>
      <c r="H111" s="330"/>
      <c r="I111" s="326" t="s">
        <v>412</v>
      </c>
      <c r="J111" s="326"/>
    </row>
    <row r="112">
      <c r="A112" s="31"/>
      <c r="B112" s="31"/>
      <c r="C112" s="31" t="s">
        <v>233</v>
      </c>
      <c r="D112" s="321">
        <v>4029.0</v>
      </c>
      <c r="E112" s="322"/>
      <c r="F112" s="324">
        <v>5000.0</v>
      </c>
      <c r="G112" s="331">
        <f t="shared" si="18"/>
        <v>-5000</v>
      </c>
      <c r="H112" s="330"/>
      <c r="I112" s="326"/>
      <c r="J112" s="326"/>
    </row>
    <row r="113">
      <c r="C113" s="31" t="s">
        <v>413</v>
      </c>
      <c r="D113" s="321" t="s">
        <v>125</v>
      </c>
      <c r="E113" s="322"/>
      <c r="F113" s="324">
        <v>5000.0</v>
      </c>
      <c r="G113" s="331">
        <f t="shared" si="18"/>
        <v>-5000</v>
      </c>
      <c r="H113" s="330"/>
      <c r="I113" s="326"/>
      <c r="J113" s="326"/>
    </row>
    <row r="114">
      <c r="C114" s="31" t="s">
        <v>397</v>
      </c>
      <c r="D114" s="321">
        <v>5463.0</v>
      </c>
      <c r="E114" s="322"/>
      <c r="F114" s="324">
        <v>1000.0</v>
      </c>
      <c r="G114" s="331">
        <f t="shared" si="18"/>
        <v>-1000</v>
      </c>
      <c r="H114" s="330"/>
      <c r="I114" s="326"/>
      <c r="J114" s="326"/>
    </row>
    <row r="115">
      <c r="D115" s="329"/>
      <c r="E115" s="322"/>
      <c r="F115" s="331"/>
      <c r="G115" s="331"/>
      <c r="H115" s="330"/>
      <c r="I115" s="327"/>
      <c r="J115" s="327"/>
    </row>
    <row r="116">
      <c r="A116" s="31"/>
      <c r="B116" s="31" t="s">
        <v>322</v>
      </c>
      <c r="D116" s="329"/>
      <c r="E116" s="322">
        <f t="shared" ref="E116:F116" si="19">SUM(E111:E114)</f>
        <v>10350</v>
      </c>
      <c r="F116" s="331">
        <f t="shared" si="19"/>
        <v>11000</v>
      </c>
      <c r="G116" s="331">
        <f>E116-F116</f>
        <v>-650</v>
      </c>
      <c r="H116" s="330"/>
      <c r="I116" s="327"/>
      <c r="J116" s="327"/>
    </row>
    <row r="117">
      <c r="A117" s="31"/>
      <c r="B117" s="31"/>
      <c r="D117" s="329"/>
      <c r="E117" s="322"/>
      <c r="F117" s="331"/>
      <c r="G117" s="331"/>
      <c r="H117" s="330"/>
      <c r="I117" s="327"/>
      <c r="J117" s="327"/>
    </row>
    <row r="118">
      <c r="A118" s="332"/>
      <c r="B118" s="332" t="s">
        <v>414</v>
      </c>
      <c r="H118" s="333" t="s">
        <v>294</v>
      </c>
      <c r="I118" s="339"/>
      <c r="J118" s="339"/>
    </row>
    <row r="119">
      <c r="A119" s="31"/>
      <c r="B119" s="31"/>
      <c r="C119" s="31" t="s">
        <v>399</v>
      </c>
      <c r="D119" s="321" t="s">
        <v>125</v>
      </c>
      <c r="E119" s="322"/>
      <c r="F119" s="324">
        <v>5000.0</v>
      </c>
      <c r="G119" s="331">
        <f t="shared" ref="G119:G120" si="20">E119-F119</f>
        <v>-5000</v>
      </c>
      <c r="H119" s="330"/>
      <c r="I119" s="327"/>
      <c r="J119" s="327"/>
    </row>
    <row r="120">
      <c r="A120" s="31"/>
      <c r="B120" s="31"/>
      <c r="C120" s="31" t="s">
        <v>398</v>
      </c>
      <c r="D120" s="321" t="s">
        <v>123</v>
      </c>
      <c r="E120" s="328">
        <v>8000.0</v>
      </c>
      <c r="F120" s="324"/>
      <c r="G120" s="331">
        <f t="shared" si="20"/>
        <v>8000</v>
      </c>
      <c r="H120" s="330"/>
      <c r="I120" s="326" t="s">
        <v>410</v>
      </c>
      <c r="J120" s="326"/>
    </row>
    <row r="121">
      <c r="A121" s="31"/>
      <c r="B121" s="31" t="s">
        <v>322</v>
      </c>
      <c r="D121" s="329"/>
      <c r="E121" s="328"/>
      <c r="F121" s="324"/>
      <c r="G121" s="324"/>
      <c r="H121" s="330"/>
      <c r="I121" s="327"/>
      <c r="J121" s="327"/>
    </row>
    <row r="122">
      <c r="D122" s="329"/>
      <c r="E122" s="322">
        <f t="shared" ref="E122:F122" si="21">SUM(E119:E120)</f>
        <v>8000</v>
      </c>
      <c r="F122" s="331">
        <f t="shared" si="21"/>
        <v>5000</v>
      </c>
      <c r="G122" s="331">
        <f>E122-F122</f>
        <v>3000</v>
      </c>
      <c r="H122" s="330"/>
      <c r="I122" s="327"/>
      <c r="J122" s="327"/>
    </row>
    <row r="123">
      <c r="D123" s="329"/>
      <c r="E123" s="322"/>
      <c r="F123" s="331"/>
      <c r="G123" s="331"/>
      <c r="H123" s="330"/>
      <c r="I123" s="327"/>
      <c r="J123" s="327"/>
    </row>
    <row r="124">
      <c r="A124" s="332"/>
      <c r="B124" s="332" t="s">
        <v>415</v>
      </c>
      <c r="H124" s="333" t="s">
        <v>294</v>
      </c>
      <c r="I124" s="334"/>
      <c r="J124" s="334"/>
    </row>
    <row r="125">
      <c r="C125" s="31" t="s">
        <v>233</v>
      </c>
      <c r="D125" s="321">
        <v>4029.0</v>
      </c>
      <c r="E125" s="322"/>
      <c r="F125" s="324">
        <v>14000.0</v>
      </c>
      <c r="G125" s="331">
        <f t="shared" ref="G125:G126" si="22">E125-F125</f>
        <v>-14000</v>
      </c>
      <c r="H125" s="330"/>
      <c r="I125" s="326" t="s">
        <v>416</v>
      </c>
      <c r="J125" s="326"/>
    </row>
    <row r="126">
      <c r="A126" s="31"/>
      <c r="B126" s="31"/>
      <c r="C126" s="31" t="s">
        <v>417</v>
      </c>
      <c r="D126" s="321">
        <v>5800.0</v>
      </c>
      <c r="E126" s="322"/>
      <c r="F126" s="324">
        <v>750.0</v>
      </c>
      <c r="G126" s="331">
        <f t="shared" si="22"/>
        <v>-750</v>
      </c>
      <c r="H126" s="330"/>
      <c r="I126" s="326" t="s">
        <v>418</v>
      </c>
      <c r="J126" s="326"/>
    </row>
    <row r="127">
      <c r="C127" s="31"/>
      <c r="D127" s="329"/>
      <c r="E127" s="322"/>
      <c r="F127" s="331"/>
      <c r="G127" s="331"/>
      <c r="H127" s="330"/>
      <c r="I127" s="327"/>
      <c r="J127" s="327"/>
    </row>
    <row r="128">
      <c r="A128" s="31"/>
      <c r="B128" s="31" t="s">
        <v>322</v>
      </c>
      <c r="C128" s="31"/>
      <c r="D128" s="329"/>
      <c r="E128" s="322">
        <f t="shared" ref="E128:F128" si="23">SUM(E125:E126)</f>
        <v>0</v>
      </c>
      <c r="F128" s="331">
        <f t="shared" si="23"/>
        <v>14750</v>
      </c>
      <c r="G128" s="331">
        <f>E128-F128</f>
        <v>-14750</v>
      </c>
      <c r="H128" s="330"/>
      <c r="I128" s="327"/>
      <c r="J128" s="327"/>
    </row>
    <row r="129">
      <c r="D129" s="329"/>
      <c r="E129" s="322"/>
      <c r="F129" s="331"/>
      <c r="G129" s="331"/>
      <c r="H129" s="330"/>
      <c r="I129" s="327"/>
      <c r="J129" s="327"/>
    </row>
    <row r="130">
      <c r="A130" s="332"/>
      <c r="B130" s="332" t="s">
        <v>419</v>
      </c>
      <c r="H130" s="333" t="s">
        <v>294</v>
      </c>
      <c r="I130" s="334"/>
      <c r="J130" s="334"/>
    </row>
    <row r="131">
      <c r="C131" s="31" t="s">
        <v>112</v>
      </c>
      <c r="D131" s="321">
        <v>4045.0</v>
      </c>
      <c r="E131" s="328"/>
      <c r="F131" s="324">
        <v>1000.0</v>
      </c>
      <c r="G131" s="331">
        <f>E131-F131</f>
        <v>-1000</v>
      </c>
      <c r="H131" s="330"/>
      <c r="I131" s="327"/>
      <c r="J131" s="327"/>
    </row>
    <row r="132">
      <c r="C132" s="31"/>
      <c r="D132" s="329"/>
      <c r="E132" s="322"/>
      <c r="F132" s="331"/>
      <c r="G132" s="331"/>
      <c r="H132" s="330"/>
      <c r="I132" s="327"/>
      <c r="J132" s="327"/>
    </row>
    <row r="133">
      <c r="A133" s="31"/>
      <c r="B133" s="31" t="s">
        <v>322</v>
      </c>
      <c r="C133" s="31"/>
      <c r="D133" s="329"/>
      <c r="E133" s="322">
        <f t="shared" ref="E133:F133" si="24">SUM(E131)</f>
        <v>0</v>
      </c>
      <c r="F133" s="331">
        <f t="shared" si="24"/>
        <v>1000</v>
      </c>
      <c r="G133" s="331">
        <f>E133-F133</f>
        <v>-1000</v>
      </c>
      <c r="H133" s="330"/>
      <c r="I133" s="327"/>
      <c r="J133" s="327"/>
    </row>
    <row r="134">
      <c r="D134" s="329"/>
      <c r="E134" s="322"/>
      <c r="F134" s="331"/>
      <c r="G134" s="331"/>
      <c r="H134" s="330"/>
      <c r="I134" s="327"/>
      <c r="J134" s="327"/>
    </row>
    <row r="135">
      <c r="A135" s="332"/>
      <c r="B135" s="332" t="s">
        <v>420</v>
      </c>
      <c r="H135" s="333" t="s">
        <v>297</v>
      </c>
      <c r="I135" s="334"/>
      <c r="J135" s="334"/>
    </row>
    <row r="136">
      <c r="C136" s="31" t="s">
        <v>233</v>
      </c>
      <c r="D136" s="321">
        <v>7692.0</v>
      </c>
      <c r="E136" s="328"/>
      <c r="F136" s="324">
        <v>2000.0</v>
      </c>
      <c r="G136" s="331">
        <f>E136-F136</f>
        <v>-2000</v>
      </c>
      <c r="H136" s="330"/>
      <c r="I136" s="327"/>
      <c r="J136" s="327"/>
    </row>
    <row r="137">
      <c r="C137" s="31"/>
      <c r="D137" s="329"/>
      <c r="E137" s="322"/>
      <c r="F137" s="331"/>
      <c r="G137" s="331"/>
      <c r="H137" s="330"/>
      <c r="I137" s="327"/>
      <c r="J137" s="327"/>
    </row>
    <row r="138">
      <c r="A138" s="31"/>
      <c r="B138" s="31" t="s">
        <v>322</v>
      </c>
      <c r="C138" s="31"/>
      <c r="D138" s="329"/>
      <c r="E138" s="322">
        <f t="shared" ref="E138:F138" si="25">SUM(E136)</f>
        <v>0</v>
      </c>
      <c r="F138" s="331">
        <f t="shared" si="25"/>
        <v>2000</v>
      </c>
      <c r="G138" s="331">
        <f>E138-F138</f>
        <v>-2000</v>
      </c>
      <c r="H138" s="330"/>
      <c r="I138" s="327"/>
      <c r="J138" s="327"/>
    </row>
    <row r="139">
      <c r="D139" s="329"/>
      <c r="E139" s="322"/>
      <c r="F139" s="331"/>
      <c r="G139" s="331"/>
      <c r="H139" s="330"/>
      <c r="I139" s="327"/>
      <c r="J139" s="327"/>
    </row>
    <row r="140">
      <c r="A140" s="332"/>
      <c r="B140" s="332" t="s">
        <v>421</v>
      </c>
      <c r="H140" s="333" t="s">
        <v>297</v>
      </c>
      <c r="I140" s="334"/>
      <c r="J140" s="334"/>
    </row>
    <row r="141">
      <c r="C141" s="31" t="s">
        <v>235</v>
      </c>
      <c r="D141" s="321">
        <v>3041.3042</v>
      </c>
      <c r="E141" s="330">
        <f>60*26+40*5</f>
        <v>1760</v>
      </c>
      <c r="F141" s="331"/>
      <c r="G141" s="331">
        <f t="shared" ref="G141:G145" si="26">E141-F141</f>
        <v>1760</v>
      </c>
      <c r="H141" s="330"/>
      <c r="I141" s="326" t="s">
        <v>422</v>
      </c>
      <c r="J141" s="326"/>
    </row>
    <row r="142">
      <c r="C142" s="31" t="s">
        <v>233</v>
      </c>
      <c r="D142" s="321">
        <v>7692.0</v>
      </c>
      <c r="E142" s="328"/>
      <c r="F142" s="324">
        <v>2500.0</v>
      </c>
      <c r="G142" s="331">
        <f t="shared" si="26"/>
        <v>-2500</v>
      </c>
      <c r="H142" s="330"/>
      <c r="I142" s="327"/>
      <c r="J142" s="327"/>
    </row>
    <row r="143">
      <c r="C143" s="31" t="s">
        <v>128</v>
      </c>
      <c r="D143" s="321">
        <v>5411.0</v>
      </c>
      <c r="E143" s="322"/>
      <c r="F143" s="324">
        <v>600.0</v>
      </c>
      <c r="G143" s="331">
        <f t="shared" si="26"/>
        <v>-600</v>
      </c>
      <c r="H143" s="330"/>
      <c r="I143" s="327"/>
      <c r="J143" s="327"/>
    </row>
    <row r="144">
      <c r="C144" s="31" t="s">
        <v>423</v>
      </c>
      <c r="D144" s="321" t="s">
        <v>125</v>
      </c>
      <c r="E144" s="322"/>
      <c r="F144" s="324">
        <v>1000.0</v>
      </c>
      <c r="G144" s="331">
        <f t="shared" si="26"/>
        <v>-1000</v>
      </c>
      <c r="H144" s="330"/>
      <c r="I144" s="327"/>
      <c r="J144" s="327"/>
    </row>
    <row r="145">
      <c r="C145" s="31" t="s">
        <v>424</v>
      </c>
      <c r="D145" s="321">
        <v>4031.0</v>
      </c>
      <c r="E145" s="322"/>
      <c r="F145" s="324">
        <v>300.0</v>
      </c>
      <c r="G145" s="331">
        <f t="shared" si="26"/>
        <v>-300</v>
      </c>
      <c r="H145" s="330"/>
      <c r="I145" s="327"/>
      <c r="J145" s="327"/>
    </row>
    <row r="146">
      <c r="C146" s="31"/>
      <c r="D146" s="329"/>
      <c r="E146" s="322"/>
      <c r="F146" s="331"/>
      <c r="G146" s="331"/>
      <c r="H146" s="330"/>
      <c r="I146" s="327"/>
      <c r="J146" s="327"/>
    </row>
    <row r="147">
      <c r="A147" s="31"/>
      <c r="B147" s="31" t="s">
        <v>322</v>
      </c>
      <c r="C147" s="31"/>
      <c r="D147" s="329"/>
      <c r="E147" s="322">
        <f t="shared" ref="E147:F147" si="27">SUM(E141:E145)</f>
        <v>1760</v>
      </c>
      <c r="F147" s="331">
        <f t="shared" si="27"/>
        <v>4400</v>
      </c>
      <c r="G147" s="331">
        <f>E147-F147</f>
        <v>-2640</v>
      </c>
      <c r="H147" s="330"/>
      <c r="I147" s="327"/>
      <c r="J147" s="327"/>
    </row>
    <row r="148">
      <c r="A148" s="31"/>
      <c r="B148" s="31"/>
      <c r="C148" s="31"/>
      <c r="D148" s="329"/>
      <c r="E148" s="322"/>
      <c r="F148" s="331"/>
      <c r="G148" s="331"/>
      <c r="H148" s="330"/>
      <c r="I148" s="327"/>
      <c r="J148" s="327"/>
    </row>
    <row r="149">
      <c r="A149" s="332"/>
      <c r="B149" s="332" t="s">
        <v>425</v>
      </c>
      <c r="H149" s="333" t="s">
        <v>297</v>
      </c>
      <c r="I149" s="339"/>
      <c r="J149" s="339"/>
    </row>
    <row r="150">
      <c r="A150" s="31"/>
      <c r="B150" s="31"/>
      <c r="C150" s="31" t="s">
        <v>399</v>
      </c>
      <c r="D150" s="321" t="s">
        <v>125</v>
      </c>
      <c r="E150" s="322"/>
      <c r="F150" s="324">
        <v>3000.0</v>
      </c>
      <c r="G150" s="331">
        <f t="shared" ref="G150:G151" si="28">E150-F150</f>
        <v>-3000</v>
      </c>
      <c r="H150" s="330"/>
      <c r="I150" s="327"/>
      <c r="J150" s="327"/>
    </row>
    <row r="151">
      <c r="A151" s="31"/>
      <c r="B151" s="31"/>
      <c r="C151" s="31" t="s">
        <v>398</v>
      </c>
      <c r="D151" s="321" t="s">
        <v>123</v>
      </c>
      <c r="E151" s="328">
        <v>4500.0</v>
      </c>
      <c r="F151" s="324"/>
      <c r="G151" s="331">
        <f t="shared" si="28"/>
        <v>4500</v>
      </c>
      <c r="H151" s="330"/>
      <c r="I151" s="326" t="s">
        <v>426</v>
      </c>
      <c r="J151" s="326"/>
    </row>
    <row r="152">
      <c r="A152" s="31"/>
      <c r="B152" s="31"/>
      <c r="C152" s="31"/>
      <c r="D152" s="329"/>
      <c r="E152" s="322"/>
      <c r="F152" s="331"/>
      <c r="G152" s="331"/>
      <c r="H152" s="330"/>
      <c r="I152" s="327"/>
      <c r="J152" s="327"/>
    </row>
    <row r="153">
      <c r="A153" s="31"/>
      <c r="B153" s="31" t="s">
        <v>322</v>
      </c>
      <c r="C153" s="31"/>
      <c r="D153" s="329"/>
      <c r="E153" s="322">
        <f t="shared" ref="E153:F153" si="29">SUM(E150:E151)</f>
        <v>4500</v>
      </c>
      <c r="F153" s="331">
        <f t="shared" si="29"/>
        <v>3000</v>
      </c>
      <c r="G153" s="331">
        <f>E153-F153</f>
        <v>1500</v>
      </c>
      <c r="H153" s="330"/>
      <c r="I153" s="327"/>
      <c r="J153" s="327"/>
    </row>
    <row r="154">
      <c r="D154" s="340"/>
      <c r="E154" s="322"/>
      <c r="F154" s="331"/>
      <c r="G154" s="331"/>
      <c r="H154" s="330"/>
      <c r="I154" s="327"/>
      <c r="J154" s="327"/>
    </row>
    <row r="155">
      <c r="A155" s="332"/>
      <c r="B155" s="332" t="s">
        <v>427</v>
      </c>
      <c r="H155" s="333" t="s">
        <v>297</v>
      </c>
      <c r="I155" s="334"/>
      <c r="J155" s="334"/>
    </row>
    <row r="156">
      <c r="C156" s="31" t="s">
        <v>233</v>
      </c>
      <c r="D156" s="321">
        <v>7692.0</v>
      </c>
      <c r="E156" s="322"/>
      <c r="F156" s="324">
        <v>1000.0</v>
      </c>
      <c r="G156" s="331">
        <f>E156-F156</f>
        <v>-1000</v>
      </c>
      <c r="H156" s="330"/>
      <c r="I156" s="327"/>
      <c r="J156" s="327"/>
    </row>
    <row r="157">
      <c r="D157" s="329"/>
      <c r="E157" s="322"/>
      <c r="F157" s="331"/>
      <c r="G157" s="331"/>
      <c r="H157" s="330"/>
      <c r="I157" s="327"/>
      <c r="J157" s="327"/>
    </row>
    <row r="158">
      <c r="A158" s="31"/>
      <c r="B158" s="31" t="s">
        <v>322</v>
      </c>
      <c r="D158" s="329"/>
      <c r="E158" s="322">
        <f t="shared" ref="E158:F158" si="30">SUM(E156)</f>
        <v>0</v>
      </c>
      <c r="F158" s="331">
        <f t="shared" si="30"/>
        <v>1000</v>
      </c>
      <c r="G158" s="331">
        <f>E158-F158</f>
        <v>-1000</v>
      </c>
      <c r="H158" s="330"/>
      <c r="I158" s="327"/>
      <c r="J158" s="327"/>
    </row>
    <row r="159">
      <c r="D159" s="329"/>
      <c r="E159" s="322"/>
      <c r="F159" s="331"/>
      <c r="G159" s="331"/>
      <c r="H159" s="330"/>
      <c r="I159" s="327"/>
      <c r="J159" s="327"/>
    </row>
    <row r="160">
      <c r="A160" s="332"/>
      <c r="B160" s="332" t="s">
        <v>428</v>
      </c>
      <c r="H160" s="333" t="s">
        <v>297</v>
      </c>
      <c r="I160" s="334"/>
      <c r="J160" s="334"/>
    </row>
    <row r="161">
      <c r="C161" s="31" t="s">
        <v>233</v>
      </c>
      <c r="D161" s="321">
        <v>7692.0</v>
      </c>
      <c r="E161" s="322"/>
      <c r="F161" s="324">
        <v>1000.0</v>
      </c>
      <c r="G161" s="331">
        <f>E161-F161</f>
        <v>-1000</v>
      </c>
      <c r="H161" s="330"/>
      <c r="I161" s="327"/>
      <c r="J161" s="327"/>
    </row>
    <row r="162">
      <c r="C162" s="31"/>
      <c r="D162" s="329"/>
      <c r="E162" s="322"/>
      <c r="F162" s="331"/>
      <c r="G162" s="331"/>
      <c r="H162" s="330"/>
      <c r="I162" s="327"/>
      <c r="J162" s="327"/>
    </row>
    <row r="163">
      <c r="A163" s="31"/>
      <c r="B163" s="31" t="s">
        <v>322</v>
      </c>
      <c r="C163" s="31"/>
      <c r="D163" s="329"/>
      <c r="E163" s="322">
        <f t="shared" ref="E163:F163" si="31">SUM(E161)</f>
        <v>0</v>
      </c>
      <c r="F163" s="331">
        <f t="shared" si="31"/>
        <v>1000</v>
      </c>
      <c r="G163" s="331">
        <f>E163-F163</f>
        <v>-1000</v>
      </c>
      <c r="H163" s="330"/>
      <c r="I163" s="327"/>
      <c r="J163" s="327"/>
    </row>
    <row r="164">
      <c r="D164" s="329"/>
      <c r="E164" s="322"/>
      <c r="F164" s="331"/>
      <c r="G164" s="331"/>
      <c r="H164" s="330"/>
      <c r="I164" s="327"/>
      <c r="J164" s="327"/>
    </row>
    <row r="165">
      <c r="A165" s="332"/>
      <c r="B165" s="332" t="s">
        <v>429</v>
      </c>
      <c r="H165" s="333" t="s">
        <v>297</v>
      </c>
      <c r="I165" s="334"/>
      <c r="J165" s="334"/>
    </row>
    <row r="166">
      <c r="C166" s="31" t="s">
        <v>233</v>
      </c>
      <c r="D166" s="321">
        <v>7692.0</v>
      </c>
      <c r="E166" s="322"/>
      <c r="F166" s="324">
        <v>500.0</v>
      </c>
      <c r="G166" s="331">
        <f>E166-F166</f>
        <v>-500</v>
      </c>
      <c r="H166" s="330"/>
      <c r="I166" s="327"/>
      <c r="J166" s="327"/>
    </row>
    <row r="167">
      <c r="C167" s="31"/>
      <c r="D167" s="329"/>
      <c r="E167" s="322"/>
      <c r="F167" s="331"/>
      <c r="G167" s="331"/>
      <c r="H167" s="330"/>
      <c r="I167" s="327"/>
      <c r="J167" s="327"/>
    </row>
    <row r="168">
      <c r="A168" s="31"/>
      <c r="B168" s="31" t="s">
        <v>322</v>
      </c>
      <c r="C168" s="31"/>
      <c r="D168" s="329"/>
      <c r="E168" s="322">
        <f t="shared" ref="E168:F168" si="32">SUM(E166)</f>
        <v>0</v>
      </c>
      <c r="F168" s="331">
        <f t="shared" si="32"/>
        <v>500</v>
      </c>
      <c r="G168" s="331">
        <f>E168-F168</f>
        <v>-500</v>
      </c>
      <c r="H168" s="330"/>
      <c r="I168" s="327"/>
      <c r="J168" s="327"/>
    </row>
    <row r="169">
      <c r="D169" s="329"/>
      <c r="E169" s="322"/>
      <c r="F169" s="331"/>
      <c r="G169" s="331"/>
      <c r="H169" s="330"/>
      <c r="I169" s="327"/>
      <c r="J169" s="327"/>
    </row>
    <row r="170">
      <c r="A170" s="332"/>
      <c r="B170" s="332" t="s">
        <v>430</v>
      </c>
      <c r="H170" s="333" t="s">
        <v>297</v>
      </c>
      <c r="I170" s="334"/>
      <c r="J170" s="334"/>
    </row>
    <row r="171">
      <c r="A171" s="31"/>
      <c r="B171" s="31"/>
      <c r="C171" s="31" t="s">
        <v>391</v>
      </c>
      <c r="D171" s="321">
        <v>7692.0</v>
      </c>
      <c r="E171" s="322"/>
      <c r="F171" s="324">
        <v>1000.0</v>
      </c>
      <c r="G171" s="331">
        <f t="shared" ref="G171:G176" si="33">E171-F171</f>
        <v>-1000</v>
      </c>
      <c r="H171" s="330"/>
      <c r="I171" s="326"/>
      <c r="J171" s="326"/>
    </row>
    <row r="172">
      <c r="A172" s="31"/>
      <c r="B172" s="31"/>
      <c r="C172" s="31" t="s">
        <v>431</v>
      </c>
      <c r="D172" s="321">
        <v>5220.0</v>
      </c>
      <c r="E172" s="322"/>
      <c r="F172" s="324">
        <v>1500.0</v>
      </c>
      <c r="G172" s="331">
        <f t="shared" si="33"/>
        <v>-1500</v>
      </c>
      <c r="H172" s="330"/>
      <c r="I172" s="327"/>
      <c r="J172" s="327"/>
    </row>
    <row r="173">
      <c r="C173" s="31" t="s">
        <v>128</v>
      </c>
      <c r="D173" s="321">
        <v>5411.0</v>
      </c>
      <c r="E173" s="322"/>
      <c r="F173" s="324">
        <v>1200.0</v>
      </c>
      <c r="G173" s="331">
        <f t="shared" si="33"/>
        <v>-1200</v>
      </c>
      <c r="H173" s="330"/>
      <c r="I173" s="326" t="s">
        <v>432</v>
      </c>
      <c r="J173" s="326"/>
    </row>
    <row r="174">
      <c r="C174" s="31" t="s">
        <v>397</v>
      </c>
      <c r="D174" s="321">
        <v>5463.0</v>
      </c>
      <c r="E174" s="322"/>
      <c r="F174" s="324">
        <v>1200.0</v>
      </c>
      <c r="G174" s="331">
        <f t="shared" si="33"/>
        <v>-1200</v>
      </c>
      <c r="H174" s="330"/>
      <c r="I174" s="326"/>
      <c r="J174" s="326"/>
    </row>
    <row r="175">
      <c r="C175" s="31" t="s">
        <v>433</v>
      </c>
      <c r="D175" s="321"/>
      <c r="E175" s="322"/>
      <c r="F175" s="324">
        <v>500.0</v>
      </c>
      <c r="G175" s="331">
        <f t="shared" si="33"/>
        <v>-500</v>
      </c>
      <c r="H175" s="330"/>
      <c r="I175" s="326"/>
      <c r="J175" s="326"/>
    </row>
    <row r="176">
      <c r="C176" s="31" t="s">
        <v>434</v>
      </c>
      <c r="D176" s="321">
        <v>5410.0</v>
      </c>
      <c r="E176" s="322"/>
      <c r="F176" s="324">
        <v>800.0</v>
      </c>
      <c r="G176" s="331">
        <f t="shared" si="33"/>
        <v>-800</v>
      </c>
      <c r="H176" s="330"/>
      <c r="I176" s="326"/>
      <c r="J176" s="326"/>
    </row>
    <row r="177">
      <c r="C177" s="31"/>
      <c r="D177" s="329"/>
      <c r="E177" s="322"/>
      <c r="F177" s="331"/>
      <c r="G177" s="331"/>
      <c r="H177" s="330"/>
      <c r="I177" s="326"/>
      <c r="J177" s="326"/>
    </row>
    <row r="178">
      <c r="A178" s="31"/>
      <c r="B178" s="31" t="s">
        <v>322</v>
      </c>
      <c r="C178" s="31"/>
      <c r="D178" s="329"/>
      <c r="E178" s="322">
        <f t="shared" ref="E178:F178" si="34">SUM(E171:E176)</f>
        <v>0</v>
      </c>
      <c r="F178" s="331">
        <f t="shared" si="34"/>
        <v>6200</v>
      </c>
      <c r="G178" s="331">
        <f>E178-F178</f>
        <v>-6200</v>
      </c>
      <c r="H178" s="330"/>
      <c r="I178" s="326"/>
      <c r="J178" s="326"/>
    </row>
    <row r="179">
      <c r="D179" s="329"/>
      <c r="E179" s="322"/>
      <c r="F179" s="331"/>
      <c r="G179" s="331"/>
      <c r="H179" s="330"/>
      <c r="I179" s="327"/>
      <c r="J179" s="327"/>
    </row>
    <row r="180">
      <c r="A180" s="332"/>
      <c r="B180" s="332" t="s">
        <v>435</v>
      </c>
      <c r="H180" s="333" t="s">
        <v>294</v>
      </c>
      <c r="I180" s="334"/>
      <c r="J180" s="334"/>
    </row>
    <row r="181">
      <c r="C181" s="31" t="s">
        <v>233</v>
      </c>
      <c r="D181" s="321">
        <v>4029.0</v>
      </c>
      <c r="E181" s="322"/>
      <c r="F181" s="324">
        <v>600.0</v>
      </c>
      <c r="G181" s="331">
        <f t="shared" ref="G181:G183" si="35">E181-F181</f>
        <v>-600</v>
      </c>
      <c r="H181" s="330"/>
      <c r="I181" s="327"/>
      <c r="J181" s="327"/>
    </row>
    <row r="182">
      <c r="A182" s="31"/>
      <c r="B182" s="31"/>
      <c r="C182" s="31" t="s">
        <v>423</v>
      </c>
      <c r="D182" s="321">
        <v>4021.0</v>
      </c>
      <c r="E182" s="322"/>
      <c r="F182" s="324">
        <v>270.0</v>
      </c>
      <c r="G182" s="331">
        <f t="shared" si="35"/>
        <v>-270</v>
      </c>
      <c r="H182" s="330"/>
      <c r="I182" s="326" t="s">
        <v>436</v>
      </c>
      <c r="J182" s="326"/>
    </row>
    <row r="183">
      <c r="A183" s="31"/>
      <c r="B183" s="31"/>
      <c r="C183" s="31" t="s">
        <v>368</v>
      </c>
      <c r="D183" s="321">
        <v>5460.0</v>
      </c>
      <c r="E183" s="322"/>
      <c r="F183" s="324">
        <v>250.0</v>
      </c>
      <c r="G183" s="331">
        <f t="shared" si="35"/>
        <v>-250</v>
      </c>
      <c r="H183" s="330"/>
      <c r="I183" s="326"/>
      <c r="J183" s="326"/>
    </row>
    <row r="184">
      <c r="C184" s="31"/>
      <c r="D184" s="329"/>
      <c r="E184" s="322"/>
      <c r="F184" s="331"/>
      <c r="G184" s="331"/>
      <c r="H184" s="330"/>
      <c r="I184" s="326"/>
      <c r="J184" s="326"/>
    </row>
    <row r="185">
      <c r="A185" s="31"/>
      <c r="B185" s="31" t="s">
        <v>322</v>
      </c>
      <c r="C185" s="31"/>
      <c r="D185" s="329"/>
      <c r="E185" s="322">
        <f t="shared" ref="E185:F185" si="36">SUM(E181:E183)</f>
        <v>0</v>
      </c>
      <c r="F185" s="331">
        <f t="shared" si="36"/>
        <v>1120</v>
      </c>
      <c r="G185" s="331">
        <f>E185-F185</f>
        <v>-1120</v>
      </c>
      <c r="H185" s="330"/>
      <c r="I185" s="326"/>
      <c r="J185" s="326"/>
    </row>
    <row r="186">
      <c r="D186" s="329"/>
      <c r="E186" s="322"/>
      <c r="F186" s="331"/>
      <c r="G186" s="331"/>
      <c r="H186" s="330"/>
      <c r="I186" s="327"/>
      <c r="J186" s="327"/>
    </row>
    <row r="187">
      <c r="A187" s="332"/>
      <c r="B187" s="332" t="s">
        <v>437</v>
      </c>
      <c r="H187" s="333" t="s">
        <v>294</v>
      </c>
      <c r="I187" s="334"/>
      <c r="J187" s="334"/>
    </row>
    <row r="188">
      <c r="C188" s="31" t="s">
        <v>423</v>
      </c>
      <c r="D188" s="321">
        <v>4021.0</v>
      </c>
      <c r="E188" s="328">
        <v>1500.0</v>
      </c>
      <c r="F188" s="324">
        <v>1100.0</v>
      </c>
      <c r="G188" s="331">
        <f>E188-F188</f>
        <v>400</v>
      </c>
      <c r="H188" s="330"/>
      <c r="I188" s="326" t="s">
        <v>438</v>
      </c>
      <c r="J188" s="326"/>
    </row>
    <row r="189">
      <c r="C189" s="31"/>
      <c r="D189" s="329"/>
      <c r="E189" s="322"/>
      <c r="F189" s="331"/>
      <c r="G189" s="331"/>
      <c r="H189" s="330"/>
      <c r="I189" s="326"/>
      <c r="J189" s="326"/>
    </row>
    <row r="190">
      <c r="A190" s="31"/>
      <c r="B190" s="31" t="s">
        <v>322</v>
      </c>
      <c r="C190" s="31"/>
      <c r="D190" s="329"/>
      <c r="E190" s="322">
        <f t="shared" ref="E190:F190" si="37">SUM(E188)</f>
        <v>1500</v>
      </c>
      <c r="F190" s="331">
        <f t="shared" si="37"/>
        <v>1100</v>
      </c>
      <c r="G190" s="331">
        <f>E190-F190</f>
        <v>400</v>
      </c>
      <c r="H190" s="330"/>
      <c r="I190" s="326"/>
      <c r="J190" s="326"/>
    </row>
    <row r="191">
      <c r="D191" s="329"/>
      <c r="E191" s="322"/>
      <c r="F191" s="331"/>
      <c r="G191" s="331"/>
      <c r="H191" s="330"/>
      <c r="I191" s="327"/>
      <c r="J191" s="327"/>
    </row>
    <row r="192">
      <c r="A192" s="332"/>
      <c r="B192" s="332" t="s">
        <v>439</v>
      </c>
      <c r="H192" s="333" t="s">
        <v>297</v>
      </c>
      <c r="I192" s="334"/>
      <c r="J192" s="334"/>
    </row>
    <row r="193">
      <c r="A193" s="31"/>
      <c r="B193" s="31"/>
      <c r="C193" s="31" t="s">
        <v>233</v>
      </c>
      <c r="D193" s="321">
        <v>7692.0</v>
      </c>
      <c r="E193" s="322"/>
      <c r="F193" s="324">
        <v>1200.0</v>
      </c>
      <c r="G193" s="331">
        <f t="shared" ref="G193:G196" si="38">E193-F193</f>
        <v>-1200</v>
      </c>
      <c r="H193" s="330"/>
      <c r="I193" s="327"/>
      <c r="J193" s="327"/>
    </row>
    <row r="194">
      <c r="A194" s="31"/>
      <c r="B194" s="31"/>
      <c r="C194" s="31" t="s">
        <v>423</v>
      </c>
      <c r="D194" s="321">
        <v>7693.0</v>
      </c>
      <c r="E194" s="322"/>
      <c r="F194" s="324">
        <v>1000.0</v>
      </c>
      <c r="G194" s="331">
        <f t="shared" si="38"/>
        <v>-1000</v>
      </c>
      <c r="H194" s="330"/>
      <c r="I194" s="326"/>
      <c r="J194" s="326"/>
    </row>
    <row r="195">
      <c r="A195" s="31"/>
      <c r="B195" s="31"/>
      <c r="C195" s="31" t="s">
        <v>397</v>
      </c>
      <c r="D195" s="321">
        <v>5463.0</v>
      </c>
      <c r="E195" s="322"/>
      <c r="F195" s="324">
        <v>300.0</v>
      </c>
      <c r="G195" s="331">
        <f t="shared" si="38"/>
        <v>-300</v>
      </c>
      <c r="H195" s="330"/>
      <c r="I195" s="326"/>
      <c r="J195" s="326"/>
    </row>
    <row r="196">
      <c r="A196" s="31"/>
      <c r="B196" s="31"/>
      <c r="C196" s="31" t="s">
        <v>163</v>
      </c>
      <c r="D196" s="321">
        <v>5010.0</v>
      </c>
      <c r="E196" s="322"/>
      <c r="F196" s="324">
        <v>400.0</v>
      </c>
      <c r="G196" s="331">
        <f t="shared" si="38"/>
        <v>-400</v>
      </c>
      <c r="H196" s="330"/>
      <c r="I196" s="326"/>
      <c r="J196" s="326"/>
    </row>
    <row r="197">
      <c r="C197" s="31"/>
      <c r="D197" s="329"/>
      <c r="E197" s="322"/>
      <c r="F197" s="331"/>
      <c r="G197" s="331"/>
      <c r="H197" s="330"/>
      <c r="I197" s="326"/>
      <c r="J197" s="326"/>
    </row>
    <row r="198">
      <c r="A198" s="31"/>
      <c r="B198" s="31" t="s">
        <v>322</v>
      </c>
      <c r="C198" s="31"/>
      <c r="D198" s="329"/>
      <c r="E198" s="322">
        <f t="shared" ref="E198:F198" si="39">SUM(E193:E196)</f>
        <v>0</v>
      </c>
      <c r="F198" s="331">
        <f t="shared" si="39"/>
        <v>2900</v>
      </c>
      <c r="G198" s="331">
        <f>E198-F198</f>
        <v>-2900</v>
      </c>
      <c r="H198" s="330"/>
      <c r="I198" s="326"/>
      <c r="J198" s="326"/>
    </row>
    <row r="199">
      <c r="D199" s="329"/>
      <c r="E199" s="322"/>
      <c r="F199" s="331"/>
      <c r="G199" s="331"/>
      <c r="H199" s="330"/>
      <c r="I199" s="327"/>
      <c r="J199" s="327"/>
    </row>
    <row r="200">
      <c r="A200" s="332"/>
      <c r="B200" s="332" t="s">
        <v>440</v>
      </c>
      <c r="H200" s="333" t="s">
        <v>294</v>
      </c>
      <c r="I200" s="334"/>
      <c r="J200" s="334"/>
    </row>
    <row r="201">
      <c r="C201" s="31" t="s">
        <v>233</v>
      </c>
      <c r="D201" s="321">
        <v>4029.0</v>
      </c>
      <c r="E201" s="322"/>
      <c r="F201" s="324">
        <f>40*180</f>
        <v>7200</v>
      </c>
      <c r="G201" s="331">
        <f t="shared" ref="G201:G202" si="40">E201-F201</f>
        <v>-7200</v>
      </c>
      <c r="H201" s="330"/>
      <c r="I201" s="326" t="s">
        <v>441</v>
      </c>
      <c r="J201" s="326"/>
    </row>
    <row r="202">
      <c r="C202" s="31" t="s">
        <v>417</v>
      </c>
      <c r="D202" s="321">
        <v>5800.0</v>
      </c>
      <c r="E202" s="322"/>
      <c r="F202" s="324">
        <v>1300.0</v>
      </c>
      <c r="G202" s="331">
        <f t="shared" si="40"/>
        <v>-1300</v>
      </c>
      <c r="H202" s="330"/>
      <c r="I202" s="327"/>
      <c r="J202" s="327"/>
    </row>
    <row r="203">
      <c r="C203" s="31"/>
      <c r="D203" s="329"/>
      <c r="E203" s="322"/>
      <c r="F203" s="331"/>
      <c r="G203" s="331"/>
      <c r="H203" s="330"/>
      <c r="I203" s="327"/>
      <c r="J203" s="327"/>
    </row>
    <row r="204">
      <c r="A204" s="31"/>
      <c r="B204" s="31" t="s">
        <v>322</v>
      </c>
      <c r="C204" s="31"/>
      <c r="D204" s="329"/>
      <c r="E204" s="322">
        <f t="shared" ref="E204:F204" si="41">SUM(E201:E202)</f>
        <v>0</v>
      </c>
      <c r="F204" s="331">
        <f t="shared" si="41"/>
        <v>8500</v>
      </c>
      <c r="G204" s="331">
        <f>E204-F204</f>
        <v>-8500</v>
      </c>
      <c r="H204" s="330"/>
      <c r="I204" s="327"/>
      <c r="J204" s="327"/>
    </row>
    <row r="205">
      <c r="D205" s="329"/>
      <c r="E205" s="322"/>
      <c r="F205" s="331"/>
      <c r="G205" s="331"/>
      <c r="H205" s="330"/>
      <c r="I205" s="327"/>
      <c r="J205" s="327"/>
    </row>
    <row r="206">
      <c r="A206" s="332"/>
      <c r="B206" s="332" t="s">
        <v>442</v>
      </c>
      <c r="H206" s="333" t="s">
        <v>294</v>
      </c>
      <c r="I206" s="334"/>
      <c r="J206" s="334"/>
    </row>
    <row r="207">
      <c r="C207" s="31" t="s">
        <v>443</v>
      </c>
      <c r="D207" s="321">
        <v>4045.0</v>
      </c>
      <c r="E207" s="322"/>
      <c r="F207" s="324">
        <v>500.0</v>
      </c>
      <c r="G207" s="331">
        <f t="shared" ref="G207:G209" si="42">E207-F207</f>
        <v>-500</v>
      </c>
      <c r="H207" s="330"/>
      <c r="I207" s="327"/>
      <c r="J207" s="327"/>
    </row>
    <row r="208">
      <c r="A208" s="31"/>
      <c r="B208" s="31"/>
      <c r="C208" s="31" t="s">
        <v>390</v>
      </c>
      <c r="D208" s="321">
        <v>4029.0</v>
      </c>
      <c r="E208" s="322"/>
      <c r="F208" s="324">
        <v>6000.0</v>
      </c>
      <c r="G208" s="331">
        <f t="shared" si="42"/>
        <v>-6000</v>
      </c>
      <c r="H208" s="330"/>
      <c r="I208" s="327"/>
      <c r="J208" s="327"/>
    </row>
    <row r="209">
      <c r="C209" s="31" t="s">
        <v>397</v>
      </c>
      <c r="D209" s="321">
        <v>5463.0</v>
      </c>
      <c r="E209" s="322"/>
      <c r="F209" s="324">
        <v>1000.0</v>
      </c>
      <c r="G209" s="331">
        <f t="shared" si="42"/>
        <v>-1000</v>
      </c>
      <c r="H209" s="330"/>
      <c r="I209" s="326"/>
      <c r="J209" s="326"/>
    </row>
    <row r="210">
      <c r="C210" s="31"/>
      <c r="D210" s="329"/>
      <c r="E210" s="322"/>
      <c r="F210" s="331"/>
      <c r="G210" s="331"/>
      <c r="H210" s="330"/>
      <c r="I210" s="326"/>
      <c r="J210" s="326"/>
    </row>
    <row r="211">
      <c r="A211" s="31"/>
      <c r="B211" s="31" t="s">
        <v>322</v>
      </c>
      <c r="C211" s="31"/>
      <c r="D211" s="329"/>
      <c r="E211" s="322">
        <f t="shared" ref="E211:F211" si="43">SUM(E207:E209)</f>
        <v>0</v>
      </c>
      <c r="F211" s="331">
        <f t="shared" si="43"/>
        <v>7500</v>
      </c>
      <c r="G211" s="331">
        <f>E211-F211</f>
        <v>-7500</v>
      </c>
      <c r="H211" s="330"/>
      <c r="I211" s="326"/>
      <c r="J211" s="326"/>
    </row>
    <row r="212">
      <c r="D212" s="329"/>
      <c r="E212" s="322"/>
      <c r="F212" s="331"/>
      <c r="G212" s="331"/>
      <c r="H212" s="330"/>
      <c r="I212" s="327"/>
      <c r="J212" s="327"/>
    </row>
    <row r="213">
      <c r="A213" s="332"/>
      <c r="B213" s="332" t="s">
        <v>444</v>
      </c>
      <c r="H213" s="333" t="s">
        <v>294</v>
      </c>
      <c r="I213" s="334"/>
      <c r="J213" s="334"/>
    </row>
    <row r="214">
      <c r="C214" s="31" t="s">
        <v>233</v>
      </c>
      <c r="D214" s="321">
        <v>4029.0</v>
      </c>
      <c r="E214" s="322"/>
      <c r="F214" s="324">
        <v>800.0</v>
      </c>
      <c r="G214" s="331">
        <f t="shared" ref="G214:G216" si="44">E214-F214</f>
        <v>-800</v>
      </c>
      <c r="H214" s="325"/>
      <c r="I214" s="327"/>
      <c r="J214" s="327"/>
    </row>
    <row r="215">
      <c r="C215" s="31" t="s">
        <v>423</v>
      </c>
      <c r="D215" s="321" t="s">
        <v>445</v>
      </c>
      <c r="E215" s="322"/>
      <c r="F215" s="324">
        <v>300.0</v>
      </c>
      <c r="G215" s="331">
        <f t="shared" si="44"/>
        <v>-300</v>
      </c>
      <c r="H215" s="325"/>
      <c r="I215" s="326"/>
      <c r="J215" s="326"/>
    </row>
    <row r="216">
      <c r="C216" s="31" t="s">
        <v>397</v>
      </c>
      <c r="D216" s="321">
        <v>5463.0</v>
      </c>
      <c r="E216" s="322"/>
      <c r="F216" s="324">
        <v>400.0</v>
      </c>
      <c r="G216" s="331">
        <f t="shared" si="44"/>
        <v>-400</v>
      </c>
      <c r="H216" s="325"/>
      <c r="I216" s="326"/>
      <c r="J216" s="326"/>
    </row>
    <row r="217">
      <c r="C217" s="31"/>
      <c r="D217" s="329"/>
      <c r="E217" s="322"/>
      <c r="F217" s="331"/>
      <c r="G217" s="331"/>
      <c r="H217" s="330"/>
      <c r="I217" s="326"/>
      <c r="J217" s="326"/>
    </row>
    <row r="218">
      <c r="A218" s="31"/>
      <c r="B218" s="31" t="s">
        <v>322</v>
      </c>
      <c r="C218" s="31"/>
      <c r="D218" s="329"/>
      <c r="E218" s="322">
        <f t="shared" ref="E218:F218" si="45">SUM(E214:E216)</f>
        <v>0</v>
      </c>
      <c r="F218" s="331">
        <f t="shared" si="45"/>
        <v>1500</v>
      </c>
      <c r="G218" s="331">
        <f>E218-F218</f>
        <v>-1500</v>
      </c>
      <c r="H218" s="330"/>
      <c r="I218" s="326"/>
      <c r="J218" s="326"/>
    </row>
    <row r="219">
      <c r="A219" s="31"/>
      <c r="B219" s="31"/>
      <c r="C219" s="31"/>
      <c r="D219" s="329"/>
      <c r="E219" s="322"/>
      <c r="F219" s="331"/>
      <c r="G219" s="331"/>
      <c r="H219" s="330"/>
      <c r="I219" s="326"/>
      <c r="J219" s="326"/>
    </row>
    <row r="220">
      <c r="A220" s="332"/>
      <c r="B220" s="332" t="s">
        <v>446</v>
      </c>
      <c r="H220" s="333" t="s">
        <v>294</v>
      </c>
      <c r="I220" s="334"/>
      <c r="J220" s="334"/>
    </row>
    <row r="221">
      <c r="A221" s="31"/>
      <c r="B221" s="31"/>
      <c r="C221" s="31" t="s">
        <v>233</v>
      </c>
      <c r="D221" s="321">
        <v>4029.0</v>
      </c>
      <c r="E221" s="322"/>
      <c r="F221" s="324">
        <v>800.0</v>
      </c>
      <c r="G221">
        <f t="shared" ref="G221:G223" si="46">E221-F221</f>
        <v>-800</v>
      </c>
      <c r="H221" s="325"/>
      <c r="I221" s="326"/>
      <c r="J221" s="326"/>
    </row>
    <row r="222">
      <c r="A222" s="31"/>
      <c r="B222" s="31"/>
      <c r="C222" s="31" t="s">
        <v>423</v>
      </c>
      <c r="D222" s="321" t="s">
        <v>445</v>
      </c>
      <c r="E222" s="322"/>
      <c r="F222" s="324">
        <v>300.0</v>
      </c>
      <c r="G222">
        <f t="shared" si="46"/>
        <v>-300</v>
      </c>
      <c r="H222" s="325"/>
      <c r="I222" s="326"/>
      <c r="J222" s="326"/>
    </row>
    <row r="223">
      <c r="A223" s="31"/>
      <c r="B223" s="31"/>
      <c r="C223" s="31" t="s">
        <v>397</v>
      </c>
      <c r="D223" s="321">
        <v>5463.0</v>
      </c>
      <c r="E223" s="322"/>
      <c r="F223" s="324">
        <v>400.0</v>
      </c>
      <c r="G223">
        <f t="shared" si="46"/>
        <v>-400</v>
      </c>
      <c r="H223" s="325"/>
      <c r="I223" s="326"/>
      <c r="J223" s="326"/>
    </row>
    <row r="224">
      <c r="A224" s="31"/>
      <c r="B224" s="31"/>
      <c r="C224" s="31"/>
      <c r="D224" s="329"/>
      <c r="E224" s="322"/>
      <c r="F224" s="331"/>
      <c r="H224" s="330"/>
      <c r="I224" s="326"/>
      <c r="J224" s="326"/>
    </row>
    <row r="225">
      <c r="A225" s="31"/>
      <c r="B225" s="31" t="s">
        <v>322</v>
      </c>
      <c r="D225" s="329"/>
      <c r="E225" s="322">
        <f t="shared" ref="E225:F225" si="47">SUM(E221:E224)</f>
        <v>0</v>
      </c>
      <c r="F225" s="331">
        <f t="shared" si="47"/>
        <v>1500</v>
      </c>
      <c r="G225">
        <f>E225-F225</f>
        <v>-1500</v>
      </c>
      <c r="H225" s="330"/>
      <c r="I225" s="327"/>
      <c r="J225" s="327"/>
    </row>
    <row r="226">
      <c r="D226" s="329"/>
      <c r="E226" s="322"/>
      <c r="F226" s="331"/>
      <c r="G226" s="331"/>
      <c r="H226" s="330"/>
      <c r="I226" s="327"/>
      <c r="J226" s="327"/>
    </row>
    <row r="227">
      <c r="A227" s="332"/>
      <c r="B227" s="332" t="s">
        <v>447</v>
      </c>
      <c r="H227" s="333" t="s">
        <v>294</v>
      </c>
      <c r="I227" s="334"/>
      <c r="J227" s="334"/>
    </row>
    <row r="228">
      <c r="C228" s="31" t="s">
        <v>112</v>
      </c>
      <c r="D228" s="321" t="s">
        <v>448</v>
      </c>
      <c r="E228" s="322"/>
      <c r="F228" s="324">
        <v>800.0</v>
      </c>
      <c r="G228">
        <f t="shared" ref="G228:G236" si="48">E228-F228</f>
        <v>-800</v>
      </c>
      <c r="H228" s="330"/>
      <c r="I228" s="326" t="s">
        <v>449</v>
      </c>
      <c r="J228" s="326"/>
    </row>
    <row r="229">
      <c r="C229" s="31" t="s">
        <v>450</v>
      </c>
      <c r="D229" s="321" t="s">
        <v>201</v>
      </c>
      <c r="E229" s="328">
        <f>10*80</f>
        <v>800</v>
      </c>
      <c r="F229" s="324">
        <v>700.0</v>
      </c>
      <c r="G229">
        <f t="shared" si="48"/>
        <v>100</v>
      </c>
      <c r="H229" s="330"/>
      <c r="I229" s="327"/>
      <c r="J229" s="327"/>
    </row>
    <row r="230">
      <c r="C230" s="31" t="s">
        <v>451</v>
      </c>
      <c r="D230" s="321">
        <v>4029.0</v>
      </c>
      <c r="E230" s="322"/>
      <c r="F230" s="324">
        <v>0.0</v>
      </c>
      <c r="G230">
        <f t="shared" si="48"/>
        <v>0</v>
      </c>
      <c r="H230" s="330"/>
      <c r="I230" s="326" t="s">
        <v>452</v>
      </c>
      <c r="J230" s="326"/>
    </row>
    <row r="231">
      <c r="C231" s="31" t="s">
        <v>453</v>
      </c>
      <c r="D231" s="321" t="s">
        <v>454</v>
      </c>
      <c r="E231" s="328">
        <v>7000.0</v>
      </c>
      <c r="F231" s="331"/>
      <c r="G231">
        <f t="shared" si="48"/>
        <v>7000</v>
      </c>
      <c r="H231" s="330"/>
      <c r="I231" s="326"/>
      <c r="J231" s="326"/>
    </row>
    <row r="232">
      <c r="A232" s="31"/>
      <c r="B232" s="31"/>
      <c r="C232" s="31" t="s">
        <v>128</v>
      </c>
      <c r="D232" s="321">
        <v>5411.0</v>
      </c>
      <c r="E232" s="322"/>
      <c r="F232" s="324">
        <v>2500.0</v>
      </c>
      <c r="G232">
        <f t="shared" si="48"/>
        <v>-2500</v>
      </c>
      <c r="H232" s="330"/>
      <c r="I232" s="327"/>
      <c r="J232" s="327"/>
    </row>
    <row r="233">
      <c r="C233" s="31" t="s">
        <v>397</v>
      </c>
      <c r="D233" s="321">
        <v>5463.0</v>
      </c>
      <c r="E233" s="322"/>
      <c r="F233" s="324">
        <v>500.0</v>
      </c>
      <c r="G233">
        <f t="shared" si="48"/>
        <v>-500</v>
      </c>
      <c r="H233" s="330"/>
      <c r="I233" s="326"/>
      <c r="J233" s="326"/>
    </row>
    <row r="234">
      <c r="A234" s="31"/>
      <c r="B234" s="31"/>
      <c r="C234" s="31" t="s">
        <v>368</v>
      </c>
      <c r="D234" s="321">
        <v>5460.0</v>
      </c>
      <c r="E234" s="322"/>
      <c r="F234" s="324">
        <v>1500.0</v>
      </c>
      <c r="G234">
        <f t="shared" si="48"/>
        <v>-1500</v>
      </c>
      <c r="H234" s="330"/>
      <c r="I234" s="326" t="s">
        <v>455</v>
      </c>
      <c r="J234" s="326"/>
    </row>
    <row r="235">
      <c r="C235" s="31" t="s">
        <v>456</v>
      </c>
      <c r="D235" s="321">
        <v>4029.0</v>
      </c>
      <c r="E235" s="322"/>
      <c r="F235" s="324">
        <v>5000.0</v>
      </c>
      <c r="G235">
        <f t="shared" si="48"/>
        <v>-5000</v>
      </c>
      <c r="H235" s="330"/>
      <c r="I235" s="326" t="s">
        <v>457</v>
      </c>
      <c r="J235" s="326"/>
    </row>
    <row r="236">
      <c r="A236" s="31"/>
      <c r="B236" s="31"/>
      <c r="C236" s="31" t="s">
        <v>458</v>
      </c>
      <c r="D236" s="321" t="s">
        <v>454</v>
      </c>
      <c r="E236" s="328">
        <v>7000.0</v>
      </c>
      <c r="F236" s="324"/>
      <c r="G236">
        <f t="shared" si="48"/>
        <v>7000</v>
      </c>
      <c r="H236" s="330"/>
      <c r="I236" s="326" t="s">
        <v>459</v>
      </c>
      <c r="J236" s="326"/>
    </row>
    <row r="237">
      <c r="C237" s="31"/>
      <c r="D237" s="329"/>
      <c r="E237" s="322"/>
      <c r="F237" s="331"/>
      <c r="H237" s="330"/>
      <c r="I237" s="326"/>
      <c r="J237" s="326"/>
    </row>
    <row r="238">
      <c r="A238" s="31"/>
      <c r="B238" s="31" t="s">
        <v>322</v>
      </c>
      <c r="C238" s="31"/>
      <c r="D238" s="329"/>
      <c r="E238" s="322">
        <f t="shared" ref="E238:F238" si="49">SUM(E228:E237)</f>
        <v>14800</v>
      </c>
      <c r="F238" s="331">
        <f t="shared" si="49"/>
        <v>11000</v>
      </c>
      <c r="G238">
        <f>E238-F238</f>
        <v>3800</v>
      </c>
      <c r="H238" s="330"/>
      <c r="I238" s="326"/>
      <c r="J238" s="326"/>
    </row>
    <row r="239">
      <c r="D239" s="329"/>
      <c r="E239" s="322"/>
      <c r="F239" s="331"/>
      <c r="G239" s="331"/>
      <c r="H239" s="330"/>
      <c r="I239" s="327"/>
      <c r="J239" s="327"/>
    </row>
    <row r="240">
      <c r="A240" s="332"/>
      <c r="B240" s="332" t="s">
        <v>460</v>
      </c>
      <c r="H240" s="333" t="s">
        <v>294</v>
      </c>
      <c r="I240" s="334"/>
      <c r="J240" s="334"/>
    </row>
    <row r="241">
      <c r="C241" s="31" t="s">
        <v>461</v>
      </c>
      <c r="D241" s="321">
        <v>3041.0</v>
      </c>
      <c r="E241" s="328">
        <v>7000.0</v>
      </c>
      <c r="F241" s="331"/>
      <c r="G241" s="331">
        <f t="shared" ref="G241:G245" si="50">E241-F241</f>
        <v>7000</v>
      </c>
      <c r="H241" s="330"/>
      <c r="I241" s="326" t="s">
        <v>462</v>
      </c>
      <c r="J241" s="326"/>
    </row>
    <row r="242">
      <c r="C242" s="31" t="s">
        <v>163</v>
      </c>
      <c r="D242" s="321">
        <v>5010.0</v>
      </c>
      <c r="E242" s="322"/>
      <c r="F242" s="324">
        <v>16000.0</v>
      </c>
      <c r="G242" s="331">
        <f t="shared" si="50"/>
        <v>-16000</v>
      </c>
      <c r="H242" s="330"/>
      <c r="I242" s="326" t="s">
        <v>463</v>
      </c>
      <c r="J242" s="326"/>
    </row>
    <row r="243">
      <c r="C243" s="31" t="s">
        <v>233</v>
      </c>
      <c r="D243" s="321">
        <v>4029.0</v>
      </c>
      <c r="E243" s="322"/>
      <c r="F243" s="324">
        <v>3500.0</v>
      </c>
      <c r="G243" s="331">
        <f t="shared" si="50"/>
        <v>-3500</v>
      </c>
      <c r="H243" s="330"/>
      <c r="I243" s="326" t="s">
        <v>452</v>
      </c>
      <c r="J243" s="326"/>
    </row>
    <row r="244">
      <c r="C244" s="31" t="s">
        <v>397</v>
      </c>
      <c r="D244" s="321">
        <v>5463.0</v>
      </c>
      <c r="E244" s="322"/>
      <c r="F244" s="324">
        <v>200.0</v>
      </c>
      <c r="G244" s="331">
        <f t="shared" si="50"/>
        <v>-200</v>
      </c>
      <c r="H244" s="330"/>
      <c r="I244" s="326"/>
      <c r="J244" s="326"/>
    </row>
    <row r="245">
      <c r="C245" s="31" t="s">
        <v>423</v>
      </c>
      <c r="D245" s="321">
        <v>4021.0</v>
      </c>
      <c r="E245" s="322"/>
      <c r="F245" s="324">
        <v>550.0</v>
      </c>
      <c r="G245" s="331">
        <f t="shared" si="50"/>
        <v>-550</v>
      </c>
      <c r="H245" s="330"/>
      <c r="I245" s="326"/>
      <c r="J245" s="326"/>
    </row>
    <row r="246">
      <c r="C246" s="31"/>
      <c r="D246" s="329"/>
      <c r="E246" s="322"/>
      <c r="F246" s="331"/>
      <c r="G246" s="331"/>
      <c r="H246" s="330"/>
      <c r="I246" s="326"/>
      <c r="J246" s="326"/>
    </row>
    <row r="247">
      <c r="A247" s="31"/>
      <c r="B247" s="31" t="s">
        <v>322</v>
      </c>
      <c r="C247" s="31"/>
      <c r="D247" s="329"/>
      <c r="E247" s="322">
        <f t="shared" ref="E247:F247" si="51">SUM(E241:E245)</f>
        <v>7000</v>
      </c>
      <c r="F247" s="331">
        <f t="shared" si="51"/>
        <v>20250</v>
      </c>
      <c r="G247">
        <f>E247-F247</f>
        <v>-13250</v>
      </c>
      <c r="H247" s="330"/>
      <c r="I247" s="326"/>
      <c r="J247" s="326"/>
    </row>
    <row r="248">
      <c r="D248" s="329"/>
      <c r="E248" s="322"/>
      <c r="F248" s="331"/>
      <c r="G248" s="331"/>
      <c r="H248" s="330"/>
      <c r="I248" s="327"/>
      <c r="J248" s="327"/>
    </row>
    <row r="249">
      <c r="A249" s="332"/>
      <c r="B249" s="332" t="s">
        <v>464</v>
      </c>
      <c r="H249" s="333" t="s">
        <v>294</v>
      </c>
      <c r="I249" s="334"/>
      <c r="J249" s="334"/>
    </row>
    <row r="250">
      <c r="C250" s="31" t="s">
        <v>233</v>
      </c>
      <c r="D250" s="321">
        <v>4029.0</v>
      </c>
      <c r="E250" s="322">
        <f>30*70</f>
        <v>2100</v>
      </c>
      <c r="F250" s="324">
        <v>2100.0</v>
      </c>
      <c r="G250">
        <f t="shared" ref="G250:G256" si="52">E250-F250</f>
        <v>0</v>
      </c>
      <c r="H250" s="330"/>
      <c r="I250" s="326"/>
      <c r="J250" s="326"/>
    </row>
    <row r="251">
      <c r="C251" s="31" t="s">
        <v>397</v>
      </c>
      <c r="D251" s="321">
        <v>5463.0</v>
      </c>
      <c r="E251" s="322"/>
      <c r="F251" s="324">
        <v>200.0</v>
      </c>
      <c r="G251">
        <f t="shared" si="52"/>
        <v>-200</v>
      </c>
      <c r="H251" s="330"/>
      <c r="I251" s="326" t="s">
        <v>465</v>
      </c>
      <c r="J251" s="326"/>
    </row>
    <row r="252">
      <c r="C252" s="31" t="s">
        <v>424</v>
      </c>
      <c r="D252" s="321">
        <v>4031.0</v>
      </c>
      <c r="E252" s="322"/>
      <c r="F252" s="324">
        <v>300.0</v>
      </c>
      <c r="G252">
        <f t="shared" si="52"/>
        <v>-300</v>
      </c>
      <c r="H252" s="330"/>
      <c r="I252" s="326"/>
      <c r="J252" s="326"/>
    </row>
    <row r="253">
      <c r="C253" s="31" t="s">
        <v>128</v>
      </c>
      <c r="D253" s="321">
        <v>5411.0</v>
      </c>
      <c r="E253" s="322"/>
      <c r="F253" s="324">
        <v>500.0</v>
      </c>
      <c r="G253">
        <f t="shared" si="52"/>
        <v>-500</v>
      </c>
      <c r="H253" s="330"/>
      <c r="I253" s="326"/>
      <c r="J253" s="326"/>
    </row>
    <row r="254">
      <c r="C254" s="31" t="s">
        <v>466</v>
      </c>
      <c r="D254" s="321" t="s">
        <v>125</v>
      </c>
      <c r="E254" s="322"/>
      <c r="F254" s="324">
        <v>13000.0</v>
      </c>
      <c r="G254">
        <f t="shared" si="52"/>
        <v>-13000</v>
      </c>
      <c r="H254" s="330"/>
      <c r="I254" s="326"/>
      <c r="J254" s="326"/>
    </row>
    <row r="255">
      <c r="C255" s="31" t="s">
        <v>398</v>
      </c>
      <c r="D255" s="321" t="s">
        <v>123</v>
      </c>
      <c r="E255" s="328">
        <v>20000.0</v>
      </c>
      <c r="F255" s="324"/>
      <c r="G255">
        <f t="shared" si="52"/>
        <v>20000</v>
      </c>
      <c r="H255" s="330"/>
      <c r="I255" s="326" t="s">
        <v>467</v>
      </c>
      <c r="J255" s="326"/>
    </row>
    <row r="256">
      <c r="A256" s="31"/>
      <c r="B256" s="31"/>
      <c r="C256" s="341" t="s">
        <v>468</v>
      </c>
      <c r="D256" s="321" t="s">
        <v>445</v>
      </c>
      <c r="E256" s="322"/>
      <c r="F256" s="324">
        <v>200.0</v>
      </c>
      <c r="G256">
        <f t="shared" si="52"/>
        <v>-200</v>
      </c>
      <c r="H256" s="330"/>
      <c r="I256" s="327"/>
      <c r="J256" s="327"/>
    </row>
    <row r="257">
      <c r="D257" s="329"/>
      <c r="E257" s="322"/>
      <c r="F257" s="331"/>
      <c r="H257" s="330"/>
      <c r="I257" s="327"/>
      <c r="J257" s="327"/>
    </row>
    <row r="258">
      <c r="A258" s="31"/>
      <c r="B258" s="31" t="s">
        <v>322</v>
      </c>
      <c r="D258" s="329"/>
      <c r="E258" s="322">
        <f t="shared" ref="E258:F258" si="53">SUM(E250:E256)</f>
        <v>22100</v>
      </c>
      <c r="F258" s="331">
        <f t="shared" si="53"/>
        <v>16300</v>
      </c>
      <c r="G258">
        <f>E258-F258</f>
        <v>5800</v>
      </c>
      <c r="H258" s="330"/>
      <c r="I258" s="327"/>
      <c r="J258" s="327"/>
    </row>
    <row r="259">
      <c r="D259" s="329"/>
      <c r="E259" s="322"/>
      <c r="F259" s="331"/>
      <c r="G259" s="331"/>
      <c r="H259" s="330"/>
      <c r="I259" s="327"/>
      <c r="J259" s="327"/>
    </row>
    <row r="260">
      <c r="A260" s="332"/>
      <c r="B260" s="332" t="s">
        <v>469</v>
      </c>
      <c r="H260" s="333" t="s">
        <v>294</v>
      </c>
      <c r="I260" s="334"/>
      <c r="J260" s="334"/>
    </row>
    <row r="261">
      <c r="C261" s="31" t="s">
        <v>470</v>
      </c>
      <c r="D261" s="321">
        <v>3041.3042</v>
      </c>
      <c r="E261" s="342">
        <f>130*100+20*80+140*300+10*280</f>
        <v>59400</v>
      </c>
      <c r="F261" s="343"/>
      <c r="G261" s="331">
        <f t="shared" ref="G261:G279" si="54">E261-F261</f>
        <v>59400</v>
      </c>
      <c r="H261" s="330"/>
      <c r="I261" s="326" t="s">
        <v>471</v>
      </c>
      <c r="J261" s="326"/>
    </row>
    <row r="262">
      <c r="C262" s="31" t="s">
        <v>472</v>
      </c>
      <c r="D262" s="321">
        <v>3041.0</v>
      </c>
      <c r="E262" s="344">
        <v>4000.0</v>
      </c>
      <c r="F262" s="343"/>
      <c r="G262" s="331">
        <f t="shared" si="54"/>
        <v>4000</v>
      </c>
      <c r="H262" s="330"/>
      <c r="I262" s="345" t="s">
        <v>473</v>
      </c>
      <c r="J262" s="345"/>
    </row>
    <row r="263">
      <c r="C263" s="31" t="s">
        <v>474</v>
      </c>
      <c r="D263" s="321">
        <v>4029.0</v>
      </c>
      <c r="E263" s="346"/>
      <c r="F263" s="347">
        <v>7500.0</v>
      </c>
      <c r="G263" s="331">
        <f t="shared" si="54"/>
        <v>-7500</v>
      </c>
      <c r="H263" s="330"/>
      <c r="I263" s="326" t="s">
        <v>475</v>
      </c>
      <c r="J263" s="326"/>
    </row>
    <row r="264">
      <c r="C264" s="31" t="s">
        <v>476</v>
      </c>
      <c r="D264" s="321">
        <v>5210.0</v>
      </c>
      <c r="E264" s="346"/>
      <c r="F264" s="347">
        <v>28000.0</v>
      </c>
      <c r="G264" s="331">
        <f t="shared" si="54"/>
        <v>-28000</v>
      </c>
      <c r="H264" s="330"/>
      <c r="I264" s="326" t="s">
        <v>477</v>
      </c>
      <c r="J264" s="326"/>
    </row>
    <row r="265">
      <c r="A265" s="31"/>
      <c r="B265" s="31"/>
      <c r="C265" s="31" t="s">
        <v>478</v>
      </c>
      <c r="D265" s="321">
        <v>6800.0</v>
      </c>
      <c r="E265" s="346"/>
      <c r="F265" s="347">
        <v>2800.0</v>
      </c>
      <c r="G265" s="331">
        <f t="shared" si="54"/>
        <v>-2800</v>
      </c>
      <c r="H265" s="330"/>
      <c r="I265" s="326" t="s">
        <v>479</v>
      </c>
      <c r="J265" s="326"/>
    </row>
    <row r="266">
      <c r="C266" s="31" t="s">
        <v>128</v>
      </c>
      <c r="D266" s="321">
        <v>5411.0</v>
      </c>
      <c r="E266" s="346"/>
      <c r="F266" s="347">
        <v>4000.0</v>
      </c>
      <c r="G266" s="331">
        <f t="shared" si="54"/>
        <v>-4000</v>
      </c>
      <c r="H266" s="330"/>
      <c r="I266" s="348" t="s">
        <v>480</v>
      </c>
      <c r="J266" s="348"/>
    </row>
    <row r="267">
      <c r="A267" s="31"/>
      <c r="B267" s="31"/>
      <c r="C267" s="31" t="s">
        <v>481</v>
      </c>
      <c r="D267" s="321">
        <v>6800.0</v>
      </c>
      <c r="E267" s="346"/>
      <c r="F267" s="349">
        <f>9000*1.25+1120</f>
        <v>12370</v>
      </c>
      <c r="G267" s="331">
        <f t="shared" si="54"/>
        <v>-12370</v>
      </c>
      <c r="H267" s="330"/>
      <c r="I267" s="326" t="s">
        <v>482</v>
      </c>
      <c r="J267" s="326"/>
    </row>
    <row r="268">
      <c r="C268" s="31" t="s">
        <v>483</v>
      </c>
      <c r="D268" s="321">
        <v>6800.0</v>
      </c>
      <c r="E268" s="346"/>
      <c r="F268" s="347">
        <f>3000+100*20+600</f>
        <v>5600</v>
      </c>
      <c r="G268" s="331">
        <f t="shared" si="54"/>
        <v>-5600</v>
      </c>
      <c r="H268" s="330"/>
      <c r="I268" s="345" t="s">
        <v>484</v>
      </c>
      <c r="J268" s="345"/>
    </row>
    <row r="269">
      <c r="C269" s="31" t="s">
        <v>485</v>
      </c>
      <c r="D269" s="321">
        <v>5060.0</v>
      </c>
      <c r="E269" s="346"/>
      <c r="F269" s="347">
        <v>1000.0</v>
      </c>
      <c r="G269" s="331">
        <f t="shared" si="54"/>
        <v>-1000</v>
      </c>
      <c r="H269" s="330"/>
      <c r="I269" s="326" t="s">
        <v>486</v>
      </c>
      <c r="J269" s="326"/>
    </row>
    <row r="270">
      <c r="C270" s="31" t="s">
        <v>487</v>
      </c>
      <c r="D270" s="321">
        <v>7692.0</v>
      </c>
      <c r="E270" s="346"/>
      <c r="F270" s="347">
        <v>4500.0</v>
      </c>
      <c r="G270" s="331">
        <f t="shared" si="54"/>
        <v>-4500</v>
      </c>
      <c r="H270" s="330"/>
      <c r="I270" s="326" t="s">
        <v>488</v>
      </c>
      <c r="J270" s="326"/>
    </row>
    <row r="271">
      <c r="A271" s="31"/>
      <c r="B271" s="31"/>
      <c r="C271" s="31" t="s">
        <v>489</v>
      </c>
      <c r="D271" s="321">
        <v>4029.0</v>
      </c>
      <c r="E271" s="346"/>
      <c r="F271" s="347">
        <f>300*200</f>
        <v>60000</v>
      </c>
      <c r="G271" s="331">
        <f t="shared" si="54"/>
        <v>-60000</v>
      </c>
      <c r="H271" s="330"/>
      <c r="I271" s="326"/>
      <c r="J271" s="326"/>
    </row>
    <row r="272">
      <c r="A272" s="31"/>
      <c r="B272" s="31"/>
      <c r="C272" s="31" t="s">
        <v>423</v>
      </c>
      <c r="D272" s="321" t="s">
        <v>125</v>
      </c>
      <c r="E272" s="346"/>
      <c r="F272" s="349">
        <v>25000.0</v>
      </c>
      <c r="G272" s="331">
        <f t="shared" si="54"/>
        <v>-25000</v>
      </c>
      <c r="H272" s="330"/>
      <c r="I272" s="345" t="s">
        <v>490</v>
      </c>
      <c r="J272" s="345"/>
    </row>
    <row r="273">
      <c r="C273" s="31" t="s">
        <v>397</v>
      </c>
      <c r="D273" s="321">
        <v>5463.0</v>
      </c>
      <c r="E273" s="346"/>
      <c r="F273" s="347">
        <v>5000.0</v>
      </c>
      <c r="G273" s="331">
        <f t="shared" si="54"/>
        <v>-5000</v>
      </c>
      <c r="H273" s="330"/>
      <c r="I273" s="326"/>
      <c r="J273" s="326"/>
    </row>
    <row r="274">
      <c r="C274" s="31" t="s">
        <v>491</v>
      </c>
      <c r="D274" s="321">
        <v>5010.0</v>
      </c>
      <c r="E274" s="346"/>
      <c r="F274" s="347">
        <v>700.0</v>
      </c>
      <c r="G274" s="331">
        <f t="shared" si="54"/>
        <v>-700</v>
      </c>
      <c r="H274" s="330"/>
      <c r="I274" s="326"/>
      <c r="J274" s="326"/>
    </row>
    <row r="275">
      <c r="C275" s="31" t="s">
        <v>300</v>
      </c>
      <c r="D275" s="321">
        <v>5410.0</v>
      </c>
      <c r="E275" s="346"/>
      <c r="F275" s="349">
        <v>1000.0</v>
      </c>
      <c r="G275" s="331">
        <f t="shared" si="54"/>
        <v>-1000</v>
      </c>
      <c r="H275" s="330"/>
      <c r="I275" s="345" t="s">
        <v>492</v>
      </c>
      <c r="J275" s="345"/>
    </row>
    <row r="276">
      <c r="C276" s="31" t="s">
        <v>493</v>
      </c>
      <c r="D276" s="321">
        <v>4036.0</v>
      </c>
      <c r="E276" s="346"/>
      <c r="F276" s="347">
        <v>2000.0</v>
      </c>
      <c r="G276" s="331">
        <f t="shared" si="54"/>
        <v>-2000</v>
      </c>
      <c r="H276" s="330"/>
      <c r="I276" s="326" t="s">
        <v>494</v>
      </c>
      <c r="J276" s="326"/>
    </row>
    <row r="277">
      <c r="C277" s="31" t="s">
        <v>163</v>
      </c>
      <c r="D277" s="321">
        <v>5010.0</v>
      </c>
      <c r="E277" s="346"/>
      <c r="F277" s="349">
        <f>21000+1000</f>
        <v>22000</v>
      </c>
      <c r="G277" s="331">
        <f t="shared" si="54"/>
        <v>-22000</v>
      </c>
      <c r="H277" s="330"/>
      <c r="I277" s="326" t="s">
        <v>495</v>
      </c>
      <c r="J277" s="326"/>
    </row>
    <row r="278">
      <c r="C278" s="31" t="s">
        <v>496</v>
      </c>
      <c r="D278" s="321" t="s">
        <v>445</v>
      </c>
      <c r="E278" s="346"/>
      <c r="F278" s="349">
        <v>14000.0</v>
      </c>
      <c r="G278" s="331">
        <f t="shared" si="54"/>
        <v>-14000</v>
      </c>
      <c r="H278" s="330"/>
      <c r="I278" s="326"/>
      <c r="J278" s="326"/>
    </row>
    <row r="279">
      <c r="C279" s="31" t="s">
        <v>408</v>
      </c>
      <c r="D279" s="321" t="s">
        <v>445</v>
      </c>
      <c r="E279" s="322"/>
      <c r="F279" s="324">
        <v>600.0</v>
      </c>
      <c r="G279" s="331">
        <f t="shared" si="54"/>
        <v>-600</v>
      </c>
      <c r="H279" s="330"/>
      <c r="I279" s="326"/>
      <c r="J279" s="326"/>
    </row>
    <row r="280">
      <c r="C280" s="31"/>
      <c r="D280" s="329"/>
      <c r="E280" s="322"/>
      <c r="F280" s="331"/>
      <c r="G280" s="331"/>
      <c r="H280" s="330"/>
      <c r="I280" s="326"/>
      <c r="J280" s="326"/>
    </row>
    <row r="281">
      <c r="A281" s="31"/>
      <c r="B281" s="31" t="s">
        <v>322</v>
      </c>
      <c r="C281" s="31"/>
      <c r="D281" s="329"/>
      <c r="E281" s="322">
        <f t="shared" ref="E281:F281" si="55">SUM(E261:E279)</f>
        <v>63400</v>
      </c>
      <c r="F281" s="331">
        <f t="shared" si="55"/>
        <v>196070</v>
      </c>
      <c r="G281" s="331">
        <f>E281-F281</f>
        <v>-132670</v>
      </c>
      <c r="H281" s="330"/>
      <c r="I281" s="326"/>
      <c r="J281" s="326"/>
    </row>
    <row r="282">
      <c r="D282" s="329"/>
      <c r="E282" s="322"/>
      <c r="F282" s="331"/>
      <c r="G282" s="331"/>
      <c r="H282" s="330"/>
      <c r="I282" s="327"/>
      <c r="J282" s="327"/>
    </row>
    <row r="283">
      <c r="A283" s="332"/>
      <c r="B283" s="332" t="s">
        <v>497</v>
      </c>
      <c r="H283" s="333" t="s">
        <v>294</v>
      </c>
      <c r="I283" s="334"/>
      <c r="J283" s="334"/>
    </row>
    <row r="284">
      <c r="C284" s="31" t="s">
        <v>399</v>
      </c>
      <c r="D284" s="321" t="s">
        <v>125</v>
      </c>
      <c r="E284" s="346"/>
      <c r="F284" s="350">
        <v>3150.0</v>
      </c>
      <c r="G284" s="350">
        <f t="shared" ref="G284:G287" si="56">E284-F284</f>
        <v>-3150</v>
      </c>
      <c r="H284" s="330"/>
      <c r="I284" s="327"/>
      <c r="J284" s="327"/>
    </row>
    <row r="285">
      <c r="C285" s="31" t="s">
        <v>398</v>
      </c>
      <c r="D285" s="321" t="s">
        <v>123</v>
      </c>
      <c r="E285" s="351">
        <v>5000.0</v>
      </c>
      <c r="F285" s="352"/>
      <c r="G285" s="353">
        <f t="shared" si="56"/>
        <v>5000</v>
      </c>
      <c r="H285" s="330"/>
      <c r="I285" s="326" t="s">
        <v>498</v>
      </c>
      <c r="J285" s="326"/>
    </row>
    <row r="286">
      <c r="C286" s="31" t="s">
        <v>499</v>
      </c>
      <c r="D286" s="321">
        <v>6950.0</v>
      </c>
      <c r="E286" s="346"/>
      <c r="F286" s="350">
        <v>600.0</v>
      </c>
      <c r="G286" s="350">
        <f t="shared" si="56"/>
        <v>-600</v>
      </c>
      <c r="H286" s="330"/>
      <c r="I286" s="326" t="s">
        <v>500</v>
      </c>
      <c r="J286" s="326"/>
    </row>
    <row r="287">
      <c r="A287" s="35"/>
      <c r="B287" s="35"/>
      <c r="C287" s="354" t="s">
        <v>501</v>
      </c>
      <c r="D287" s="355" t="s">
        <v>201</v>
      </c>
      <c r="E287" s="356">
        <v>2000.0</v>
      </c>
      <c r="F287" s="357">
        <v>1500.0</v>
      </c>
      <c r="G287" s="353">
        <f t="shared" si="56"/>
        <v>500</v>
      </c>
      <c r="H287" s="346"/>
      <c r="I287" s="358" t="s">
        <v>502</v>
      </c>
      <c r="J287" s="358"/>
    </row>
    <row r="288">
      <c r="C288" s="31"/>
      <c r="D288" s="329"/>
      <c r="E288" s="359"/>
      <c r="F288" s="352"/>
      <c r="G288" s="354"/>
      <c r="H288" s="330"/>
      <c r="I288" s="326"/>
      <c r="J288" s="326"/>
    </row>
    <row r="289">
      <c r="A289" s="31"/>
      <c r="B289" s="31" t="s">
        <v>322</v>
      </c>
      <c r="D289" s="329"/>
      <c r="E289" s="342">
        <f t="shared" ref="E289:F289" si="57">SUM(E284:E288)</f>
        <v>7000</v>
      </c>
      <c r="F289" s="350">
        <f t="shared" si="57"/>
        <v>5250</v>
      </c>
      <c r="G289" s="353">
        <f>E289-F289</f>
        <v>1750</v>
      </c>
      <c r="H289" s="330"/>
      <c r="I289" s="327"/>
      <c r="J289" s="327"/>
    </row>
    <row r="290">
      <c r="D290" s="329"/>
      <c r="E290" s="322"/>
      <c r="F290" s="331"/>
      <c r="G290" s="331"/>
      <c r="H290" s="330"/>
      <c r="I290" s="327"/>
      <c r="J290" s="327"/>
    </row>
    <row r="291">
      <c r="A291" s="332"/>
      <c r="B291" s="332" t="s">
        <v>503</v>
      </c>
      <c r="H291" s="333" t="s">
        <v>294</v>
      </c>
      <c r="I291" s="334"/>
      <c r="J291" s="334"/>
    </row>
    <row r="292">
      <c r="C292" s="31" t="s">
        <v>461</v>
      </c>
      <c r="D292" s="321">
        <v>3041.3042</v>
      </c>
      <c r="E292" s="360">
        <v>13300.0</v>
      </c>
      <c r="F292" s="331"/>
      <c r="G292">
        <f t="shared" ref="G292:G301" si="58">E292-F292</f>
        <v>13300</v>
      </c>
      <c r="H292" s="330"/>
      <c r="I292" s="326" t="s">
        <v>504</v>
      </c>
      <c r="J292" s="326"/>
    </row>
    <row r="293">
      <c r="C293" s="31" t="s">
        <v>233</v>
      </c>
      <c r="D293" s="321">
        <v>4029.0</v>
      </c>
      <c r="E293" s="322"/>
      <c r="F293" s="324">
        <v>35000.0</v>
      </c>
      <c r="G293">
        <f t="shared" si="58"/>
        <v>-35000</v>
      </c>
      <c r="H293" s="330"/>
      <c r="I293" s="326" t="s">
        <v>505</v>
      </c>
      <c r="J293" s="326"/>
    </row>
    <row r="294">
      <c r="C294" s="31" t="s">
        <v>423</v>
      </c>
      <c r="D294" s="321" t="s">
        <v>125</v>
      </c>
      <c r="E294" s="322"/>
      <c r="F294" s="324">
        <v>15000.0</v>
      </c>
      <c r="G294">
        <f t="shared" si="58"/>
        <v>-15000</v>
      </c>
      <c r="H294" s="330"/>
      <c r="I294" s="327"/>
      <c r="J294" s="327"/>
    </row>
    <row r="295">
      <c r="C295" s="31" t="s">
        <v>485</v>
      </c>
      <c r="D295" s="321">
        <v>5060.0</v>
      </c>
      <c r="E295" s="322"/>
      <c r="F295" s="324">
        <v>200.0</v>
      </c>
      <c r="G295">
        <f t="shared" si="58"/>
        <v>-200</v>
      </c>
      <c r="H295" s="325"/>
      <c r="I295" s="326" t="s">
        <v>506</v>
      </c>
      <c r="J295" s="326"/>
    </row>
    <row r="296">
      <c r="C296" s="31" t="s">
        <v>397</v>
      </c>
      <c r="D296" s="321">
        <v>5463.0</v>
      </c>
      <c r="E296" s="322"/>
      <c r="F296" s="324">
        <v>1000.0</v>
      </c>
      <c r="G296">
        <f t="shared" si="58"/>
        <v>-1000</v>
      </c>
      <c r="H296" s="330"/>
      <c r="I296" s="326"/>
      <c r="J296" s="326"/>
    </row>
    <row r="297">
      <c r="C297" s="31" t="s">
        <v>478</v>
      </c>
      <c r="D297" s="321">
        <v>6800.0</v>
      </c>
      <c r="E297" s="322"/>
      <c r="F297" s="324">
        <v>3000.0</v>
      </c>
      <c r="G297">
        <f t="shared" si="58"/>
        <v>-3000</v>
      </c>
      <c r="H297" s="330"/>
      <c r="I297" s="326" t="s">
        <v>507</v>
      </c>
      <c r="J297" s="326"/>
    </row>
    <row r="298">
      <c r="C298" s="31" t="s">
        <v>508</v>
      </c>
      <c r="D298" s="321">
        <v>5220.0</v>
      </c>
      <c r="E298" s="322"/>
      <c r="F298" s="324">
        <v>7000.0</v>
      </c>
      <c r="G298">
        <f t="shared" si="58"/>
        <v>-7000</v>
      </c>
      <c r="H298" s="330"/>
      <c r="I298" s="327"/>
      <c r="J298" s="327"/>
    </row>
    <row r="299">
      <c r="C299" s="31" t="s">
        <v>509</v>
      </c>
      <c r="D299" s="321" t="s">
        <v>510</v>
      </c>
      <c r="E299" s="322"/>
      <c r="F299" s="324">
        <v>2250.0</v>
      </c>
      <c r="G299">
        <f t="shared" si="58"/>
        <v>-2250</v>
      </c>
      <c r="H299" s="330"/>
      <c r="I299" s="326" t="s">
        <v>511</v>
      </c>
      <c r="J299" s="326"/>
    </row>
    <row r="300">
      <c r="C300" s="31" t="s">
        <v>512</v>
      </c>
      <c r="D300" s="321">
        <v>6800.0</v>
      </c>
      <c r="E300" s="328"/>
      <c r="F300" s="324">
        <v>2250.0</v>
      </c>
      <c r="G300">
        <f t="shared" si="58"/>
        <v>-2250</v>
      </c>
      <c r="H300" s="330"/>
      <c r="I300" s="326" t="s">
        <v>513</v>
      </c>
      <c r="J300" s="326"/>
    </row>
    <row r="301">
      <c r="C301" s="31" t="s">
        <v>514</v>
      </c>
      <c r="D301" s="321">
        <v>5220.0</v>
      </c>
      <c r="E301" s="328"/>
      <c r="F301" s="324">
        <v>700.0</v>
      </c>
      <c r="G301">
        <f t="shared" si="58"/>
        <v>-700</v>
      </c>
      <c r="H301" s="330"/>
      <c r="I301" s="326"/>
      <c r="J301" s="326"/>
    </row>
    <row r="302">
      <c r="C302" s="31"/>
      <c r="D302" s="329"/>
      <c r="E302" s="328"/>
      <c r="F302" s="324"/>
      <c r="H302" s="330"/>
      <c r="I302" s="326"/>
      <c r="J302" s="326"/>
    </row>
    <row r="303">
      <c r="A303" s="31"/>
      <c r="B303" s="31" t="s">
        <v>515</v>
      </c>
      <c r="C303" s="31"/>
      <c r="D303" s="329"/>
      <c r="E303" s="328">
        <f t="shared" ref="E303:F303" si="59">SUM(E292:E301)</f>
        <v>13300</v>
      </c>
      <c r="F303" s="324">
        <f t="shared" si="59"/>
        <v>66400</v>
      </c>
      <c r="G303">
        <f>E303-F303</f>
        <v>-53100</v>
      </c>
      <c r="H303" s="330"/>
      <c r="I303" s="326"/>
      <c r="J303" s="326"/>
    </row>
    <row r="304">
      <c r="C304" s="31"/>
      <c r="D304" s="329"/>
      <c r="E304" s="328"/>
      <c r="F304" s="324"/>
      <c r="H304" s="330"/>
      <c r="I304" s="326"/>
      <c r="J304" s="326"/>
    </row>
    <row r="305">
      <c r="C305" s="31" t="s">
        <v>516</v>
      </c>
      <c r="D305" s="329"/>
      <c r="E305" s="328">
        <f>CEILING(2*F303/3,1)</f>
        <v>44267</v>
      </c>
      <c r="F305" s="331"/>
      <c r="G305">
        <f>E305-F305</f>
        <v>44267</v>
      </c>
      <c r="H305" s="330"/>
      <c r="I305" s="326" t="s">
        <v>517</v>
      </c>
      <c r="J305" s="326"/>
    </row>
    <row r="306">
      <c r="D306" s="329"/>
      <c r="E306" s="322"/>
      <c r="F306" s="331"/>
      <c r="G306" s="331"/>
      <c r="H306" s="330"/>
      <c r="I306" s="327"/>
      <c r="J306" s="327"/>
    </row>
    <row r="307">
      <c r="A307" s="31"/>
      <c r="B307" s="31" t="s">
        <v>322</v>
      </c>
      <c r="C307" s="31"/>
      <c r="D307" s="329"/>
      <c r="E307" s="322">
        <f t="shared" ref="E307:F307" si="60">SUM(E303:E306)</f>
        <v>57567</v>
      </c>
      <c r="F307" s="331">
        <f t="shared" si="60"/>
        <v>66400</v>
      </c>
      <c r="G307">
        <f>E307-F307</f>
        <v>-8833</v>
      </c>
      <c r="H307" s="330"/>
      <c r="I307" s="326"/>
      <c r="J307" s="326"/>
    </row>
    <row r="308">
      <c r="D308" s="329"/>
      <c r="E308" s="322"/>
      <c r="F308" s="331"/>
      <c r="G308" s="331"/>
      <c r="H308" s="330"/>
      <c r="I308" s="327"/>
      <c r="J308" s="327"/>
    </row>
    <row r="309">
      <c r="A309" s="332"/>
      <c r="B309" s="332" t="s">
        <v>518</v>
      </c>
      <c r="H309" s="333" t="s">
        <v>294</v>
      </c>
      <c r="I309" s="334"/>
      <c r="J309" s="334"/>
    </row>
    <row r="310">
      <c r="C310" s="31" t="s">
        <v>128</v>
      </c>
      <c r="D310" s="321">
        <v>5411.0</v>
      </c>
      <c r="E310" s="322"/>
      <c r="F310" s="324">
        <v>600.0</v>
      </c>
      <c r="G310">
        <f t="shared" ref="G310:G311" si="61">E310-F310</f>
        <v>-600</v>
      </c>
      <c r="H310" s="330"/>
      <c r="I310" s="327"/>
      <c r="J310" s="327"/>
    </row>
    <row r="311">
      <c r="C311" s="31" t="s">
        <v>368</v>
      </c>
      <c r="D311" s="321">
        <v>5460.0</v>
      </c>
      <c r="E311" s="322"/>
      <c r="F311" s="324">
        <v>200.0</v>
      </c>
      <c r="G311">
        <f t="shared" si="61"/>
        <v>-200</v>
      </c>
      <c r="H311" s="330"/>
      <c r="I311" s="327"/>
      <c r="J311" s="327"/>
    </row>
    <row r="312">
      <c r="D312" s="329"/>
      <c r="E312" s="322"/>
      <c r="F312" s="331"/>
      <c r="H312" s="330"/>
      <c r="I312" s="327"/>
      <c r="J312" s="327"/>
    </row>
    <row r="313">
      <c r="A313" s="31"/>
      <c r="B313" s="31" t="s">
        <v>322</v>
      </c>
      <c r="D313" s="329"/>
      <c r="E313" s="322">
        <f t="shared" ref="E313:F313" si="62">SUM(E310:E312)</f>
        <v>0</v>
      </c>
      <c r="F313" s="331">
        <f t="shared" si="62"/>
        <v>800</v>
      </c>
      <c r="G313">
        <f>E313-F313</f>
        <v>-800</v>
      </c>
      <c r="H313" s="330"/>
      <c r="I313" s="327"/>
      <c r="J313" s="327"/>
    </row>
    <row r="314">
      <c r="D314" s="329"/>
      <c r="E314" s="322"/>
      <c r="F314" s="331"/>
      <c r="G314" s="331"/>
      <c r="H314" s="330"/>
      <c r="I314" s="327"/>
      <c r="J314" s="327"/>
    </row>
    <row r="315">
      <c r="A315" s="332"/>
      <c r="B315" s="332" t="s">
        <v>519</v>
      </c>
      <c r="H315" s="333" t="s">
        <v>294</v>
      </c>
      <c r="I315" s="334" t="s">
        <v>520</v>
      </c>
      <c r="J315" s="334"/>
    </row>
    <row r="316">
      <c r="C316" s="31" t="s">
        <v>397</v>
      </c>
      <c r="D316" s="321">
        <v>5463.0</v>
      </c>
      <c r="E316" s="322"/>
      <c r="F316" s="324">
        <v>330.0</v>
      </c>
      <c r="G316">
        <f t="shared" ref="G316:G319" si="63">E316-F316</f>
        <v>-330</v>
      </c>
      <c r="H316" s="330"/>
      <c r="I316" s="326"/>
      <c r="J316" s="326"/>
    </row>
    <row r="317">
      <c r="C317" s="31" t="s">
        <v>399</v>
      </c>
      <c r="D317" s="321" t="s">
        <v>125</v>
      </c>
      <c r="E317" s="322"/>
      <c r="F317" s="324">
        <v>3333.0</v>
      </c>
      <c r="G317">
        <f t="shared" si="63"/>
        <v>-3333</v>
      </c>
      <c r="H317" s="330"/>
      <c r="I317" s="326"/>
      <c r="J317" s="326"/>
    </row>
    <row r="318">
      <c r="C318" s="31" t="s">
        <v>398</v>
      </c>
      <c r="D318" s="321" t="s">
        <v>123</v>
      </c>
      <c r="E318" s="328">
        <v>5000.0</v>
      </c>
      <c r="F318" s="324"/>
      <c r="G318">
        <f t="shared" si="63"/>
        <v>5000</v>
      </c>
      <c r="H318" s="330"/>
      <c r="I318" s="326" t="s">
        <v>521</v>
      </c>
      <c r="J318" s="326"/>
    </row>
    <row r="319">
      <c r="A319" s="35"/>
      <c r="B319" s="35"/>
      <c r="C319" s="354" t="s">
        <v>501</v>
      </c>
      <c r="D319" s="355" t="s">
        <v>201</v>
      </c>
      <c r="E319" s="361">
        <v>1500.0</v>
      </c>
      <c r="F319" s="349">
        <v>1500.0</v>
      </c>
      <c r="G319" s="362">
        <f t="shared" si="63"/>
        <v>0</v>
      </c>
      <c r="H319" s="346"/>
      <c r="I319" s="358" t="s">
        <v>502</v>
      </c>
      <c r="J319" s="358"/>
    </row>
    <row r="320">
      <c r="D320" s="329"/>
      <c r="E320" s="322"/>
      <c r="F320" s="331"/>
      <c r="H320" s="330"/>
      <c r="I320" s="327"/>
      <c r="J320" s="327"/>
    </row>
    <row r="321">
      <c r="A321" s="31"/>
      <c r="B321" s="31" t="s">
        <v>322</v>
      </c>
      <c r="D321" s="329"/>
      <c r="E321" s="322">
        <f t="shared" ref="E321:F321" si="64">SUM(E316:E320)</f>
        <v>6500</v>
      </c>
      <c r="F321" s="331">
        <f t="shared" si="64"/>
        <v>5163</v>
      </c>
      <c r="G321">
        <f>E321-F321</f>
        <v>1337</v>
      </c>
      <c r="H321" s="330"/>
      <c r="I321" s="327"/>
      <c r="J321" s="327"/>
    </row>
    <row r="322">
      <c r="D322" s="329"/>
      <c r="E322" s="322"/>
      <c r="F322" s="331"/>
      <c r="G322" s="331"/>
      <c r="H322" s="330"/>
      <c r="I322" s="327"/>
      <c r="J322" s="327"/>
    </row>
    <row r="323">
      <c r="A323" s="332"/>
      <c r="B323" s="332" t="s">
        <v>522</v>
      </c>
      <c r="H323" s="333" t="s">
        <v>294</v>
      </c>
      <c r="I323" s="334"/>
      <c r="J323" s="334"/>
    </row>
    <row r="324">
      <c r="A324" s="31"/>
      <c r="B324" s="31"/>
      <c r="C324" s="31" t="s">
        <v>523</v>
      </c>
      <c r="D324" s="321">
        <v>4036.0</v>
      </c>
      <c r="E324" s="322"/>
      <c r="F324" s="324">
        <v>3000.0</v>
      </c>
      <c r="G324">
        <f t="shared" ref="G324:G325" si="65">E324-F324</f>
        <v>-3000</v>
      </c>
      <c r="H324" s="330"/>
      <c r="I324" s="326" t="s">
        <v>524</v>
      </c>
      <c r="J324" s="326"/>
    </row>
    <row r="325">
      <c r="C325" s="31" t="s">
        <v>301</v>
      </c>
      <c r="D325" s="321">
        <v>5460.0</v>
      </c>
      <c r="E325" s="322"/>
      <c r="F325" s="324">
        <v>1500.0</v>
      </c>
      <c r="G325">
        <f t="shared" si="65"/>
        <v>-1500</v>
      </c>
      <c r="H325" s="330"/>
      <c r="I325" s="326" t="s">
        <v>525</v>
      </c>
      <c r="J325" s="326"/>
    </row>
    <row r="326">
      <c r="C326" s="31"/>
      <c r="D326" s="329"/>
      <c r="E326" s="322"/>
      <c r="F326" s="331"/>
      <c r="H326" s="330"/>
      <c r="I326" s="326"/>
      <c r="J326" s="326"/>
    </row>
    <row r="327">
      <c r="A327" s="31"/>
      <c r="B327" s="31" t="s">
        <v>322</v>
      </c>
      <c r="C327" s="31"/>
      <c r="D327" s="329"/>
      <c r="E327" s="322">
        <f t="shared" ref="E327:F327" si="66">SUM(E324:E326)</f>
        <v>0</v>
      </c>
      <c r="F327" s="331">
        <f t="shared" si="66"/>
        <v>4500</v>
      </c>
      <c r="G327">
        <f>E327-F327</f>
        <v>-4500</v>
      </c>
      <c r="H327" s="330"/>
      <c r="I327" s="326"/>
      <c r="J327" s="326"/>
    </row>
    <row r="328">
      <c r="D328" s="329"/>
      <c r="E328" s="322"/>
      <c r="F328" s="331"/>
      <c r="G328" s="331"/>
      <c r="H328" s="330"/>
      <c r="I328" s="327"/>
      <c r="J328" s="327"/>
    </row>
    <row r="329">
      <c r="A329" s="332"/>
      <c r="B329" s="332" t="s">
        <v>526</v>
      </c>
      <c r="H329" s="333" t="s">
        <v>294</v>
      </c>
      <c r="I329" s="334"/>
      <c r="J329" s="334"/>
    </row>
    <row r="330">
      <c r="C330" s="31" t="s">
        <v>233</v>
      </c>
      <c r="D330" s="321">
        <v>4029.0</v>
      </c>
      <c r="E330" s="322"/>
      <c r="F330" s="324">
        <v>1500.0</v>
      </c>
      <c r="G330">
        <f t="shared" ref="G330:G333" si="67">E330-F330</f>
        <v>-1500</v>
      </c>
      <c r="H330" s="330"/>
      <c r="I330" s="327"/>
      <c r="J330" s="327"/>
    </row>
    <row r="331">
      <c r="C331" s="31" t="s">
        <v>527</v>
      </c>
      <c r="D331" s="321">
        <v>5220.0</v>
      </c>
      <c r="E331" s="322"/>
      <c r="F331" s="324">
        <v>5000.0</v>
      </c>
      <c r="G331">
        <f t="shared" si="67"/>
        <v>-5000</v>
      </c>
      <c r="H331" s="330"/>
      <c r="I331" s="326" t="s">
        <v>528</v>
      </c>
      <c r="J331" s="326"/>
    </row>
    <row r="332">
      <c r="C332" s="31" t="s">
        <v>386</v>
      </c>
      <c r="D332" s="321" t="s">
        <v>454</v>
      </c>
      <c r="E332" s="328">
        <f>5000+5000+1500</f>
        <v>11500</v>
      </c>
      <c r="F332" s="331"/>
      <c r="G332">
        <f t="shared" si="67"/>
        <v>11500</v>
      </c>
      <c r="H332" s="330"/>
      <c r="I332" s="326" t="s">
        <v>529</v>
      </c>
      <c r="J332" s="326"/>
    </row>
    <row r="333">
      <c r="C333" s="31" t="s">
        <v>423</v>
      </c>
      <c r="D333" s="321">
        <v>4021.0</v>
      </c>
      <c r="E333" s="322"/>
      <c r="F333" s="324">
        <v>1500.0</v>
      </c>
      <c r="G333">
        <f t="shared" si="67"/>
        <v>-1500</v>
      </c>
      <c r="H333" s="330"/>
      <c r="I333" s="327"/>
      <c r="J333" s="327"/>
    </row>
    <row r="334">
      <c r="D334" s="329"/>
      <c r="E334" s="322"/>
      <c r="F334" s="331"/>
      <c r="H334" s="330"/>
      <c r="I334" s="327"/>
      <c r="J334" s="327"/>
    </row>
    <row r="335">
      <c r="A335" s="31"/>
      <c r="B335" s="31" t="s">
        <v>322</v>
      </c>
      <c r="D335" s="329"/>
      <c r="E335" s="322">
        <f t="shared" ref="E335:F335" si="68">SUM(E330:E333)</f>
        <v>11500</v>
      </c>
      <c r="F335" s="331">
        <f t="shared" si="68"/>
        <v>8000</v>
      </c>
      <c r="G335">
        <f>E335-F335</f>
        <v>3500</v>
      </c>
      <c r="H335" s="330"/>
      <c r="I335" s="327"/>
      <c r="J335" s="327"/>
    </row>
    <row r="336">
      <c r="D336" s="329"/>
      <c r="E336" s="322"/>
      <c r="F336" s="331"/>
      <c r="G336" s="331"/>
      <c r="H336" s="330"/>
      <c r="I336" s="327"/>
      <c r="J336" s="327"/>
    </row>
    <row r="337">
      <c r="A337" s="332"/>
      <c r="B337" s="332" t="s">
        <v>530</v>
      </c>
      <c r="H337" s="333" t="s">
        <v>294</v>
      </c>
      <c r="I337" s="334"/>
      <c r="J337" s="334"/>
    </row>
    <row r="338">
      <c r="C338" s="31" t="s">
        <v>531</v>
      </c>
      <c r="D338" s="321">
        <v>5462.0</v>
      </c>
      <c r="E338" s="322"/>
      <c r="F338" s="324">
        <v>2500.0</v>
      </c>
      <c r="G338">
        <f t="shared" ref="G338:G344" si="69">E338-F338</f>
        <v>-2500</v>
      </c>
      <c r="H338" s="330"/>
      <c r="I338" s="326" t="s">
        <v>532</v>
      </c>
      <c r="J338" s="326"/>
    </row>
    <row r="339">
      <c r="C339" s="31" t="s">
        <v>301</v>
      </c>
      <c r="D339" s="321">
        <v>5460.0</v>
      </c>
      <c r="E339" s="322"/>
      <c r="F339" s="324">
        <v>2000.0</v>
      </c>
      <c r="G339">
        <f t="shared" si="69"/>
        <v>-2000</v>
      </c>
      <c r="H339" s="330"/>
      <c r="I339" s="326" t="s">
        <v>533</v>
      </c>
      <c r="J339" s="326"/>
    </row>
    <row r="340">
      <c r="C340" s="31" t="s">
        <v>534</v>
      </c>
      <c r="D340" s="321">
        <v>5412.0</v>
      </c>
      <c r="E340" s="322"/>
      <c r="F340" s="324">
        <v>500.0</v>
      </c>
      <c r="G340">
        <f t="shared" si="69"/>
        <v>-500</v>
      </c>
      <c r="H340" s="330"/>
      <c r="I340" s="326" t="s">
        <v>535</v>
      </c>
      <c r="J340" s="326"/>
    </row>
    <row r="341">
      <c r="C341" s="31" t="s">
        <v>536</v>
      </c>
      <c r="D341" s="321">
        <v>7620.0</v>
      </c>
      <c r="E341" s="322"/>
      <c r="F341" s="324">
        <v>100.0</v>
      </c>
      <c r="G341">
        <f t="shared" si="69"/>
        <v>-100</v>
      </c>
      <c r="H341" s="330"/>
      <c r="I341" s="327"/>
      <c r="J341" s="327"/>
    </row>
    <row r="342">
      <c r="C342" s="31" t="s">
        <v>501</v>
      </c>
      <c r="D342" s="321" t="s">
        <v>201</v>
      </c>
      <c r="E342" s="328">
        <v>3000.0</v>
      </c>
      <c r="F342" s="324">
        <v>2000.0</v>
      </c>
      <c r="G342">
        <f t="shared" si="69"/>
        <v>1000</v>
      </c>
      <c r="H342" s="330"/>
      <c r="I342" s="326" t="s">
        <v>502</v>
      </c>
      <c r="J342" s="326"/>
    </row>
    <row r="343">
      <c r="A343" s="31"/>
      <c r="B343" s="31"/>
      <c r="C343" s="31" t="s">
        <v>386</v>
      </c>
      <c r="D343" s="321">
        <v>3052.0</v>
      </c>
      <c r="E343" s="328">
        <v>7000.0</v>
      </c>
      <c r="F343" s="324"/>
      <c r="G343">
        <f t="shared" si="69"/>
        <v>7000</v>
      </c>
      <c r="H343" s="330"/>
      <c r="I343" s="326" t="s">
        <v>537</v>
      </c>
      <c r="J343" s="326"/>
    </row>
    <row r="344">
      <c r="C344" s="31" t="s">
        <v>397</v>
      </c>
      <c r="D344" s="321">
        <v>5463.0</v>
      </c>
      <c r="E344" s="322"/>
      <c r="F344" s="324">
        <v>50.0</v>
      </c>
      <c r="G344">
        <f t="shared" si="69"/>
        <v>-50</v>
      </c>
      <c r="H344" s="330"/>
      <c r="I344" s="327"/>
      <c r="J344" s="327"/>
    </row>
    <row r="345">
      <c r="D345" s="329"/>
      <c r="E345" s="322"/>
      <c r="F345" s="331"/>
      <c r="H345" s="330"/>
      <c r="I345" s="327"/>
      <c r="J345" s="327"/>
    </row>
    <row r="346">
      <c r="A346" s="31"/>
      <c r="B346" s="31" t="s">
        <v>322</v>
      </c>
      <c r="D346" s="329"/>
      <c r="E346" s="322">
        <f t="shared" ref="E346:F346" si="70">SUM(E338:E344)</f>
        <v>10000</v>
      </c>
      <c r="F346" s="331">
        <f t="shared" si="70"/>
        <v>7150</v>
      </c>
      <c r="G346">
        <f>E346-F346</f>
        <v>2850</v>
      </c>
      <c r="H346" s="330"/>
      <c r="I346" s="327"/>
      <c r="J346" s="327"/>
    </row>
    <row r="347">
      <c r="D347" s="329"/>
      <c r="E347" s="322"/>
      <c r="F347" s="331"/>
      <c r="G347" s="331"/>
      <c r="H347" s="330"/>
      <c r="I347" s="327"/>
      <c r="J347" s="327"/>
    </row>
    <row r="348">
      <c r="A348" s="332"/>
      <c r="B348" s="332" t="s">
        <v>538</v>
      </c>
      <c r="H348" s="333" t="s">
        <v>294</v>
      </c>
      <c r="I348" s="334"/>
      <c r="J348" s="334"/>
    </row>
    <row r="349">
      <c r="C349" s="31" t="s">
        <v>461</v>
      </c>
      <c r="D349" s="321">
        <v>3041.3042</v>
      </c>
      <c r="E349" s="322">
        <f>80*100+60*10</f>
        <v>8600</v>
      </c>
      <c r="F349" s="331"/>
      <c r="G349">
        <f t="shared" ref="G349:G355" si="71">E349-F349</f>
        <v>8600</v>
      </c>
      <c r="H349" s="330"/>
      <c r="I349" s="326" t="s">
        <v>539</v>
      </c>
      <c r="J349" s="326"/>
    </row>
    <row r="350">
      <c r="A350" s="31"/>
      <c r="B350" s="31"/>
      <c r="C350" s="31" t="s">
        <v>233</v>
      </c>
      <c r="D350" s="321">
        <v>4029.0</v>
      </c>
      <c r="E350" s="322"/>
      <c r="F350" s="324">
        <v>5000.0</v>
      </c>
      <c r="G350">
        <f t="shared" si="71"/>
        <v>-5000</v>
      </c>
      <c r="H350" s="330"/>
      <c r="I350" s="327"/>
      <c r="J350" s="327"/>
    </row>
    <row r="351">
      <c r="C351" s="31" t="s">
        <v>540</v>
      </c>
      <c r="D351" s="336" t="s">
        <v>541</v>
      </c>
      <c r="E351" s="322"/>
      <c r="F351" s="324">
        <v>4300.0</v>
      </c>
      <c r="G351">
        <f t="shared" si="71"/>
        <v>-4300</v>
      </c>
      <c r="H351" s="330"/>
      <c r="I351" s="326"/>
      <c r="J351" s="326"/>
    </row>
    <row r="352">
      <c r="C352" s="31" t="s">
        <v>128</v>
      </c>
      <c r="D352" s="321">
        <v>5411.0</v>
      </c>
      <c r="E352" s="322"/>
      <c r="F352" s="324">
        <v>1500.0</v>
      </c>
      <c r="G352">
        <f t="shared" si="71"/>
        <v>-1500</v>
      </c>
      <c r="H352" s="330"/>
      <c r="I352" s="326" t="s">
        <v>542</v>
      </c>
      <c r="J352" s="326"/>
    </row>
    <row r="353">
      <c r="A353" s="31"/>
      <c r="B353" s="31"/>
      <c r="C353" s="31" t="s">
        <v>523</v>
      </c>
      <c r="D353" s="321">
        <v>4036.0</v>
      </c>
      <c r="E353" s="322"/>
      <c r="F353" s="324">
        <v>1000.0</v>
      </c>
      <c r="G353">
        <f t="shared" si="71"/>
        <v>-1000</v>
      </c>
      <c r="H353" s="330"/>
      <c r="I353" s="326" t="s">
        <v>543</v>
      </c>
      <c r="J353" s="326"/>
    </row>
    <row r="354">
      <c r="C354" s="31" t="s">
        <v>397</v>
      </c>
      <c r="D354" s="321">
        <v>5463.0</v>
      </c>
      <c r="E354" s="322"/>
      <c r="F354" s="324">
        <v>700.0</v>
      </c>
      <c r="G354">
        <f t="shared" si="71"/>
        <v>-700</v>
      </c>
      <c r="H354" s="330"/>
      <c r="I354" s="326"/>
      <c r="J354" s="326"/>
    </row>
    <row r="355">
      <c r="C355" s="31" t="s">
        <v>300</v>
      </c>
      <c r="D355" s="321">
        <v>5410.0</v>
      </c>
      <c r="E355" s="322"/>
      <c r="F355" s="324">
        <v>1000.0</v>
      </c>
      <c r="G355">
        <f t="shared" si="71"/>
        <v>-1000</v>
      </c>
      <c r="H355" s="330"/>
      <c r="I355" s="326" t="s">
        <v>544</v>
      </c>
      <c r="J355" s="326"/>
    </row>
    <row r="356">
      <c r="D356" s="329"/>
      <c r="E356" s="322"/>
      <c r="F356" s="331"/>
      <c r="H356" s="330"/>
      <c r="I356" s="327"/>
      <c r="J356" s="327"/>
    </row>
    <row r="357">
      <c r="A357" s="31"/>
      <c r="B357" s="31" t="s">
        <v>322</v>
      </c>
      <c r="D357" s="329"/>
      <c r="E357" s="322">
        <f t="shared" ref="E357:F357" si="72">SUM(E349:E356)</f>
        <v>8600</v>
      </c>
      <c r="F357" s="331">
        <f t="shared" si="72"/>
        <v>13500</v>
      </c>
      <c r="G357">
        <f>E357-F357</f>
        <v>-4900</v>
      </c>
      <c r="H357" s="330"/>
      <c r="I357" s="327"/>
      <c r="J357" s="327"/>
    </row>
    <row r="358">
      <c r="A358" s="31"/>
      <c r="B358" s="31"/>
      <c r="D358" s="329"/>
      <c r="E358" s="322"/>
      <c r="F358" s="331"/>
      <c r="G358" s="331"/>
      <c r="H358" s="330"/>
      <c r="I358" s="327"/>
      <c r="J358" s="327"/>
    </row>
    <row r="359">
      <c r="A359" s="332"/>
      <c r="B359" s="332" t="s">
        <v>545</v>
      </c>
      <c r="H359" s="333" t="s">
        <v>294</v>
      </c>
      <c r="I359" s="334" t="s">
        <v>546</v>
      </c>
      <c r="J359" s="334"/>
    </row>
    <row r="360">
      <c r="A360" s="31"/>
      <c r="B360" s="31"/>
      <c r="C360" s="35" t="s">
        <v>399</v>
      </c>
      <c r="D360" s="321" t="s">
        <v>125</v>
      </c>
      <c r="E360" s="346"/>
      <c r="F360" s="349">
        <v>5500.0</v>
      </c>
      <c r="G360" s="363">
        <f t="shared" ref="G360:G361" si="73">E360-F360</f>
        <v>-5500</v>
      </c>
      <c r="H360" s="330"/>
      <c r="I360" s="327"/>
      <c r="J360" s="327"/>
    </row>
    <row r="361">
      <c r="A361" s="31"/>
      <c r="B361" s="31"/>
      <c r="C361" s="35" t="s">
        <v>398</v>
      </c>
      <c r="D361" s="321" t="s">
        <v>123</v>
      </c>
      <c r="E361" s="344">
        <v>10000.0</v>
      </c>
      <c r="F361" s="343"/>
      <c r="G361" s="363">
        <f t="shared" si="73"/>
        <v>10000</v>
      </c>
      <c r="H361" s="330"/>
      <c r="I361" s="327"/>
      <c r="J361" s="327"/>
    </row>
    <row r="362">
      <c r="A362" s="31"/>
      <c r="B362" s="31"/>
      <c r="C362" s="35"/>
      <c r="D362" s="364"/>
      <c r="E362" s="346"/>
      <c r="F362" s="343"/>
      <c r="G362" s="35"/>
      <c r="H362" s="330"/>
      <c r="I362" s="327"/>
      <c r="J362" s="327"/>
    </row>
    <row r="363">
      <c r="A363" s="31"/>
      <c r="B363" s="31" t="s">
        <v>322</v>
      </c>
      <c r="C363" s="35"/>
      <c r="D363" s="364"/>
      <c r="E363" s="365">
        <f t="shared" ref="E363:F363" si="74">SUM(E360:E362)</f>
        <v>10000</v>
      </c>
      <c r="F363" s="366">
        <f t="shared" si="74"/>
        <v>5500</v>
      </c>
      <c r="G363" s="363">
        <f>E363-F363</f>
        <v>4500</v>
      </c>
      <c r="H363" s="330"/>
      <c r="I363" s="327"/>
      <c r="J363" s="327"/>
    </row>
    <row r="364">
      <c r="D364" s="329"/>
      <c r="E364" s="322"/>
      <c r="F364" s="331"/>
      <c r="G364" s="331"/>
      <c r="H364" s="330"/>
      <c r="I364" s="327"/>
      <c r="J364" s="327"/>
    </row>
    <row r="365">
      <c r="A365" s="332"/>
      <c r="B365" s="332" t="s">
        <v>547</v>
      </c>
      <c r="H365" s="333" t="s">
        <v>294</v>
      </c>
      <c r="I365" s="334"/>
      <c r="J365" s="334"/>
    </row>
    <row r="366">
      <c r="C366" s="31" t="s">
        <v>399</v>
      </c>
      <c r="D366" s="321" t="s">
        <v>125</v>
      </c>
      <c r="E366" s="330"/>
      <c r="F366" s="324">
        <v>24000.0</v>
      </c>
      <c r="G366">
        <f t="shared" ref="G366:G370" si="75">E366-F366</f>
        <v>-24000</v>
      </c>
      <c r="H366" s="330"/>
      <c r="I366" s="326"/>
      <c r="J366" s="326"/>
    </row>
    <row r="367">
      <c r="C367" s="31" t="s">
        <v>398</v>
      </c>
      <c r="D367" s="321" t="s">
        <v>123</v>
      </c>
      <c r="E367" s="328">
        <v>40000.0</v>
      </c>
      <c r="F367" s="324"/>
      <c r="G367">
        <f t="shared" si="75"/>
        <v>40000</v>
      </c>
      <c r="H367" s="330"/>
      <c r="I367" s="326" t="s">
        <v>548</v>
      </c>
      <c r="J367" s="326"/>
    </row>
    <row r="368">
      <c r="C368" s="31" t="s">
        <v>408</v>
      </c>
      <c r="D368" s="321">
        <v>6950.0</v>
      </c>
      <c r="E368" s="322"/>
      <c r="F368" s="324">
        <v>600.0</v>
      </c>
      <c r="G368">
        <f t="shared" si="75"/>
        <v>-600</v>
      </c>
      <c r="H368" s="330"/>
      <c r="I368" s="327"/>
      <c r="J368" s="327"/>
    </row>
    <row r="369">
      <c r="A369" s="31"/>
      <c r="B369" s="31"/>
      <c r="C369" s="31" t="s">
        <v>128</v>
      </c>
      <c r="D369" s="321">
        <v>5411.0</v>
      </c>
      <c r="E369" s="322"/>
      <c r="F369" s="324">
        <v>1000.0</v>
      </c>
      <c r="G369">
        <f t="shared" si="75"/>
        <v>-1000</v>
      </c>
      <c r="H369" s="330"/>
      <c r="I369" s="326"/>
      <c r="J369" s="326"/>
    </row>
    <row r="370">
      <c r="C370" s="31" t="s">
        <v>93</v>
      </c>
      <c r="D370" s="321" t="s">
        <v>312</v>
      </c>
      <c r="E370" s="328">
        <v>20000.0</v>
      </c>
      <c r="F370" s="324">
        <v>5000.0</v>
      </c>
      <c r="G370">
        <f t="shared" si="75"/>
        <v>15000</v>
      </c>
      <c r="H370" s="330"/>
      <c r="I370" s="326"/>
      <c r="J370" s="326"/>
    </row>
    <row r="371">
      <c r="C371" s="31"/>
      <c r="D371" s="329"/>
      <c r="E371" s="328"/>
      <c r="F371" s="324"/>
      <c r="H371" s="330"/>
      <c r="I371" s="326"/>
      <c r="J371" s="326"/>
    </row>
    <row r="372">
      <c r="A372" s="31"/>
      <c r="B372" s="31" t="s">
        <v>515</v>
      </c>
      <c r="C372" s="31"/>
      <c r="D372" s="329"/>
      <c r="E372" s="328">
        <f t="shared" ref="E372:F372" si="76">SUM(E366:E370)</f>
        <v>60000</v>
      </c>
      <c r="F372" s="324">
        <f t="shared" si="76"/>
        <v>30600</v>
      </c>
      <c r="G372">
        <f>E372-F372</f>
        <v>29400</v>
      </c>
      <c r="H372" s="330"/>
      <c r="I372" s="326"/>
      <c r="J372" s="326"/>
    </row>
    <row r="373">
      <c r="C373" s="31"/>
      <c r="D373" s="329"/>
      <c r="E373" s="328"/>
      <c r="F373" s="324"/>
      <c r="H373" s="330"/>
      <c r="I373" s="326"/>
      <c r="J373" s="326"/>
    </row>
    <row r="374">
      <c r="C374" s="31" t="s">
        <v>516</v>
      </c>
      <c r="D374" s="329"/>
      <c r="E374" s="328"/>
      <c r="F374" s="324">
        <f>G372/2</f>
        <v>14700</v>
      </c>
      <c r="G374">
        <f>E374-F374</f>
        <v>-14700</v>
      </c>
      <c r="H374" s="330"/>
      <c r="I374" s="326" t="s">
        <v>549</v>
      </c>
      <c r="J374" s="326"/>
    </row>
    <row r="375">
      <c r="D375" s="329"/>
      <c r="E375" s="322"/>
      <c r="F375" s="331"/>
      <c r="H375" s="330"/>
      <c r="I375" s="327"/>
      <c r="J375" s="327"/>
    </row>
    <row r="376">
      <c r="A376" s="31"/>
      <c r="B376" s="31" t="s">
        <v>322</v>
      </c>
      <c r="D376" s="329"/>
      <c r="E376" s="322">
        <f t="shared" ref="E376:F376" si="77">SUM(E372:E375)</f>
        <v>60000</v>
      </c>
      <c r="F376" s="331">
        <f t="shared" si="77"/>
        <v>45300</v>
      </c>
      <c r="G376">
        <f>E376-F376</f>
        <v>14700</v>
      </c>
      <c r="H376" s="330"/>
      <c r="I376" s="327"/>
      <c r="J376" s="327"/>
    </row>
    <row r="377">
      <c r="D377" s="329"/>
      <c r="E377" s="322"/>
      <c r="F377" s="331"/>
      <c r="G377" s="331"/>
      <c r="H377" s="330"/>
      <c r="I377" s="327"/>
      <c r="J377" s="327"/>
    </row>
    <row r="378">
      <c r="A378" s="332"/>
      <c r="B378" s="332" t="s">
        <v>550</v>
      </c>
      <c r="H378" s="333" t="s">
        <v>294</v>
      </c>
      <c r="I378" s="334"/>
      <c r="J378" s="334"/>
    </row>
    <row r="379">
      <c r="C379" s="31" t="s">
        <v>461</v>
      </c>
      <c r="D379" s="321">
        <v>3041.3042</v>
      </c>
      <c r="E379" s="322">
        <f>80*50+60*10+40*20</f>
        <v>5400</v>
      </c>
      <c r="F379" s="331"/>
      <c r="G379">
        <f t="shared" ref="G379:G390" si="78">E379-F379</f>
        <v>5400</v>
      </c>
      <c r="H379" s="330"/>
      <c r="I379" s="326" t="s">
        <v>551</v>
      </c>
      <c r="J379" s="326"/>
    </row>
    <row r="380">
      <c r="C380" s="31" t="s">
        <v>233</v>
      </c>
      <c r="D380" s="321">
        <v>4029.0</v>
      </c>
      <c r="E380" s="322"/>
      <c r="F380" s="324">
        <v>6000.0</v>
      </c>
      <c r="G380">
        <f t="shared" si="78"/>
        <v>-6000</v>
      </c>
      <c r="H380" s="330"/>
      <c r="I380" s="326"/>
      <c r="J380" s="326"/>
    </row>
    <row r="381">
      <c r="C381" s="31" t="s">
        <v>474</v>
      </c>
      <c r="D381" s="321">
        <v>4029.0</v>
      </c>
      <c r="E381" s="322"/>
      <c r="F381" s="324">
        <v>3000.0</v>
      </c>
      <c r="G381">
        <f t="shared" si="78"/>
        <v>-3000</v>
      </c>
      <c r="H381" s="330"/>
      <c r="I381" s="326"/>
      <c r="J381" s="326"/>
    </row>
    <row r="382">
      <c r="C382" s="31" t="s">
        <v>423</v>
      </c>
      <c r="D382" s="321" t="s">
        <v>552</v>
      </c>
      <c r="E382" s="328">
        <v>1500.0</v>
      </c>
      <c r="F382" s="324">
        <v>6000.0</v>
      </c>
      <c r="G382">
        <f t="shared" si="78"/>
        <v>-4500</v>
      </c>
      <c r="H382" s="330"/>
      <c r="I382" s="326" t="s">
        <v>553</v>
      </c>
      <c r="J382" s="326"/>
    </row>
    <row r="383">
      <c r="C383" s="31" t="s">
        <v>397</v>
      </c>
      <c r="D383" s="321">
        <v>5463.0</v>
      </c>
      <c r="E383" s="322"/>
      <c r="F383" s="324">
        <v>1000.0</v>
      </c>
      <c r="G383">
        <f t="shared" si="78"/>
        <v>-1000</v>
      </c>
      <c r="H383" s="330"/>
      <c r="I383" s="326"/>
      <c r="J383" s="326"/>
    </row>
    <row r="384">
      <c r="C384" s="31" t="s">
        <v>301</v>
      </c>
      <c r="D384" s="321">
        <v>5460.0</v>
      </c>
      <c r="E384" s="322"/>
      <c r="F384" s="324">
        <v>750.0</v>
      </c>
      <c r="G384">
        <f t="shared" si="78"/>
        <v>-750</v>
      </c>
      <c r="H384" s="330"/>
      <c r="I384" s="326" t="s">
        <v>554</v>
      </c>
      <c r="J384" s="326"/>
    </row>
    <row r="385">
      <c r="C385" s="31" t="s">
        <v>555</v>
      </c>
      <c r="D385" s="321">
        <v>5350.0</v>
      </c>
      <c r="E385" s="322"/>
      <c r="F385" s="324">
        <v>200.0</v>
      </c>
      <c r="G385">
        <f t="shared" si="78"/>
        <v>-200</v>
      </c>
      <c r="H385" s="330"/>
      <c r="I385" s="326" t="s">
        <v>331</v>
      </c>
      <c r="J385" s="326"/>
    </row>
    <row r="386">
      <c r="C386" s="31" t="s">
        <v>163</v>
      </c>
      <c r="D386" s="321">
        <v>5010.0</v>
      </c>
      <c r="E386" s="322"/>
      <c r="F386" s="324">
        <v>1750.0</v>
      </c>
      <c r="G386">
        <f t="shared" si="78"/>
        <v>-1750</v>
      </c>
      <c r="H386" s="330"/>
      <c r="I386" s="327"/>
      <c r="J386" s="327"/>
    </row>
    <row r="387">
      <c r="C387" s="31" t="s">
        <v>556</v>
      </c>
      <c r="D387" s="321">
        <v>5890.0</v>
      </c>
      <c r="E387" s="322"/>
      <c r="F387" s="324">
        <v>600.0</v>
      </c>
      <c r="G387">
        <f t="shared" si="78"/>
        <v>-600</v>
      </c>
      <c r="H387" s="330"/>
      <c r="I387" s="326" t="s">
        <v>557</v>
      </c>
      <c r="J387" s="326"/>
    </row>
    <row r="388">
      <c r="C388" s="31" t="s">
        <v>558</v>
      </c>
      <c r="D388" s="321">
        <v>5210.0</v>
      </c>
      <c r="E388" s="322"/>
      <c r="F388" s="324">
        <v>1600.0</v>
      </c>
      <c r="G388">
        <f t="shared" si="78"/>
        <v>-1600</v>
      </c>
      <c r="H388" s="330"/>
      <c r="I388" s="326" t="s">
        <v>559</v>
      </c>
      <c r="J388" s="326"/>
    </row>
    <row r="389">
      <c r="C389" s="31" t="s">
        <v>560</v>
      </c>
      <c r="D389" s="321">
        <v>5411.0</v>
      </c>
      <c r="E389" s="322"/>
      <c r="F389" s="324">
        <v>600.0</v>
      </c>
      <c r="G389">
        <f t="shared" si="78"/>
        <v>-600</v>
      </c>
      <c r="H389" s="330"/>
      <c r="I389" s="326"/>
      <c r="J389" s="326"/>
    </row>
    <row r="390">
      <c r="C390" s="31" t="s">
        <v>386</v>
      </c>
      <c r="D390" s="321">
        <v>3052.0</v>
      </c>
      <c r="E390" s="328">
        <v>17000.0</v>
      </c>
      <c r="F390" s="324"/>
      <c r="G390">
        <f t="shared" si="78"/>
        <v>17000</v>
      </c>
      <c r="H390" s="330"/>
      <c r="I390" s="326" t="s">
        <v>561</v>
      </c>
      <c r="J390" s="326"/>
    </row>
    <row r="391">
      <c r="C391" s="31"/>
      <c r="D391" s="329"/>
      <c r="E391" s="328"/>
      <c r="F391" s="324"/>
      <c r="H391" s="330"/>
      <c r="I391" s="326"/>
      <c r="J391" s="326"/>
    </row>
    <row r="392">
      <c r="A392" s="31"/>
      <c r="B392" s="31" t="s">
        <v>322</v>
      </c>
      <c r="D392" s="329"/>
      <c r="E392" s="322">
        <f t="shared" ref="E392:F392" si="79">SUM(E379:E390)</f>
        <v>23900</v>
      </c>
      <c r="F392" s="331">
        <f t="shared" si="79"/>
        <v>21500</v>
      </c>
      <c r="G392">
        <f>E392-F392</f>
        <v>2400</v>
      </c>
      <c r="H392" s="330"/>
      <c r="I392" s="327"/>
      <c r="J392" s="327"/>
    </row>
    <row r="393">
      <c r="A393" s="31"/>
      <c r="B393" s="31"/>
      <c r="D393" s="329"/>
      <c r="E393" s="322"/>
      <c r="F393" s="331"/>
      <c r="G393" s="331"/>
      <c r="H393" s="330"/>
      <c r="I393" s="327"/>
      <c r="J393" s="327"/>
    </row>
    <row r="394">
      <c r="A394" s="332"/>
      <c r="B394" s="332" t="s">
        <v>562</v>
      </c>
      <c r="H394" s="333" t="s">
        <v>297</v>
      </c>
      <c r="I394" s="334"/>
      <c r="J394" s="334"/>
    </row>
    <row r="395">
      <c r="A395" s="31"/>
      <c r="B395" s="31" t="s">
        <v>331</v>
      </c>
      <c r="C395" s="31" t="s">
        <v>563</v>
      </c>
      <c r="D395" s="329"/>
      <c r="E395" s="322"/>
      <c r="F395" s="324">
        <v>400.0</v>
      </c>
      <c r="G395">
        <f>E395-F395</f>
        <v>-400</v>
      </c>
      <c r="H395" s="330"/>
      <c r="I395" s="327"/>
      <c r="J395" s="327"/>
    </row>
    <row r="396">
      <c r="A396" s="31"/>
      <c r="B396" s="31"/>
      <c r="D396" s="329"/>
      <c r="E396" s="322"/>
      <c r="F396" s="331"/>
      <c r="H396" s="330"/>
      <c r="I396" s="327"/>
      <c r="J396" s="327"/>
    </row>
    <row r="397">
      <c r="A397" s="31"/>
      <c r="B397" s="31" t="s">
        <v>322</v>
      </c>
      <c r="D397" s="329"/>
      <c r="E397" s="322"/>
      <c r="F397" s="331">
        <f>SUM(F395:F396)</f>
        <v>400</v>
      </c>
      <c r="G397">
        <f>E397-F397</f>
        <v>-400</v>
      </c>
      <c r="H397" s="330"/>
      <c r="I397" s="327"/>
      <c r="J397" s="327"/>
    </row>
    <row r="398">
      <c r="D398" s="329"/>
      <c r="E398" s="322"/>
      <c r="F398" s="331"/>
      <c r="G398" s="331"/>
      <c r="H398" s="330"/>
      <c r="I398" s="327"/>
      <c r="J398" s="327"/>
    </row>
    <row r="399">
      <c r="A399" s="332"/>
      <c r="B399" s="332" t="s">
        <v>564</v>
      </c>
      <c r="H399" s="333" t="s">
        <v>297</v>
      </c>
      <c r="I399" s="334"/>
      <c r="J399" s="334"/>
    </row>
    <row r="400">
      <c r="C400" s="31" t="s">
        <v>235</v>
      </c>
      <c r="D400" s="321">
        <v>3041.3042</v>
      </c>
      <c r="E400" s="328">
        <v>4000.0</v>
      </c>
      <c r="F400" s="331"/>
      <c r="G400">
        <f t="shared" ref="G400:G405" si="80">E400-F400</f>
        <v>4000</v>
      </c>
      <c r="H400" s="330"/>
      <c r="I400" s="326" t="s">
        <v>565</v>
      </c>
      <c r="J400" s="326"/>
    </row>
    <row r="401">
      <c r="C401" s="31" t="s">
        <v>163</v>
      </c>
      <c r="D401" s="321"/>
      <c r="E401" s="328"/>
      <c r="F401" s="324">
        <v>3000.0</v>
      </c>
      <c r="G401">
        <f t="shared" si="80"/>
        <v>-3000</v>
      </c>
      <c r="H401" s="330"/>
      <c r="I401" s="326" t="s">
        <v>566</v>
      </c>
      <c r="J401" s="326"/>
    </row>
    <row r="402">
      <c r="C402" s="31" t="s">
        <v>423</v>
      </c>
      <c r="D402" s="321" t="s">
        <v>125</v>
      </c>
      <c r="E402" s="322"/>
      <c r="F402" s="324">
        <v>6500.0</v>
      </c>
      <c r="G402">
        <f t="shared" si="80"/>
        <v>-6500</v>
      </c>
      <c r="H402" s="330"/>
      <c r="I402" s="327"/>
      <c r="J402" s="327"/>
    </row>
    <row r="403">
      <c r="A403" s="31"/>
      <c r="B403" s="31"/>
      <c r="C403" s="31" t="s">
        <v>233</v>
      </c>
      <c r="D403" s="321">
        <v>4029.0</v>
      </c>
      <c r="E403" s="322"/>
      <c r="F403" s="324">
        <v>5000.0</v>
      </c>
      <c r="G403">
        <f t="shared" si="80"/>
        <v>-5000</v>
      </c>
      <c r="H403" s="330"/>
      <c r="I403" s="327"/>
      <c r="J403" s="327"/>
    </row>
    <row r="404">
      <c r="C404" s="31" t="s">
        <v>128</v>
      </c>
      <c r="D404" s="321">
        <v>5411.0</v>
      </c>
      <c r="E404" s="322"/>
      <c r="F404" s="324">
        <v>1000.0</v>
      </c>
      <c r="G404">
        <f t="shared" si="80"/>
        <v>-1000</v>
      </c>
      <c r="H404" s="330"/>
      <c r="I404" s="327"/>
      <c r="J404" s="327"/>
    </row>
    <row r="405">
      <c r="C405" s="31" t="s">
        <v>567</v>
      </c>
      <c r="D405" s="321">
        <v>4036.0</v>
      </c>
      <c r="E405" s="322"/>
      <c r="F405" s="324">
        <v>3000.0</v>
      </c>
      <c r="G405">
        <f t="shared" si="80"/>
        <v>-3000</v>
      </c>
      <c r="H405" s="330"/>
      <c r="I405" s="326" t="s">
        <v>568</v>
      </c>
      <c r="J405" s="326"/>
    </row>
    <row r="406">
      <c r="C406" s="31" t="s">
        <v>397</v>
      </c>
      <c r="D406" s="321">
        <v>5463.0</v>
      </c>
      <c r="E406" s="328"/>
      <c r="F406" s="324">
        <v>1000.0</v>
      </c>
      <c r="H406" s="330"/>
      <c r="I406" s="326"/>
      <c r="J406" s="326"/>
    </row>
    <row r="407">
      <c r="D407" s="329"/>
      <c r="E407" s="322"/>
      <c r="F407" s="331"/>
      <c r="H407" s="330"/>
      <c r="I407" s="327"/>
      <c r="J407" s="327"/>
    </row>
    <row r="408">
      <c r="A408" s="31"/>
      <c r="B408" s="31" t="s">
        <v>322</v>
      </c>
      <c r="D408" s="329"/>
      <c r="E408" s="322">
        <f t="shared" ref="E408:F408" si="81">SUM(E400:E407)</f>
        <v>4000</v>
      </c>
      <c r="F408" s="331">
        <f t="shared" si="81"/>
        <v>19500</v>
      </c>
      <c r="G408">
        <f>E408-F408</f>
        <v>-15500</v>
      </c>
      <c r="H408" s="330"/>
      <c r="I408" s="327"/>
      <c r="J408" s="327"/>
    </row>
    <row r="409">
      <c r="A409" s="31"/>
      <c r="B409" s="31"/>
      <c r="D409" s="329"/>
      <c r="E409" s="322"/>
      <c r="F409" s="331"/>
      <c r="G409" s="331"/>
      <c r="H409" s="330"/>
      <c r="I409" s="327"/>
      <c r="J409" s="327"/>
    </row>
    <row r="410">
      <c r="A410" s="332"/>
      <c r="B410" s="332" t="s">
        <v>569</v>
      </c>
      <c r="H410" s="333" t="s">
        <v>297</v>
      </c>
      <c r="I410" s="339"/>
      <c r="J410" s="339"/>
    </row>
    <row r="411">
      <c r="A411" s="31"/>
      <c r="B411" s="31"/>
      <c r="C411" s="31" t="s">
        <v>399</v>
      </c>
      <c r="D411" s="321" t="s">
        <v>125</v>
      </c>
      <c r="E411" s="330"/>
      <c r="F411" s="324">
        <v>1000.0</v>
      </c>
      <c r="G411">
        <f t="shared" ref="G411:G412" si="82">E411-F411</f>
        <v>-1000</v>
      </c>
      <c r="H411" s="330"/>
      <c r="I411" s="327"/>
      <c r="J411" s="327"/>
    </row>
    <row r="412">
      <c r="A412" s="31"/>
      <c r="B412" s="31"/>
      <c r="C412" s="31" t="s">
        <v>398</v>
      </c>
      <c r="D412" s="321" t="s">
        <v>123</v>
      </c>
      <c r="E412" s="328">
        <v>1200.0</v>
      </c>
      <c r="F412" s="331"/>
      <c r="G412">
        <f t="shared" si="82"/>
        <v>1200</v>
      </c>
      <c r="H412" s="330"/>
      <c r="I412" s="326" t="s">
        <v>498</v>
      </c>
      <c r="J412" s="326"/>
    </row>
    <row r="413">
      <c r="A413" s="31"/>
      <c r="B413" s="31"/>
      <c r="D413" s="329"/>
      <c r="E413" s="328"/>
      <c r="F413" s="331"/>
      <c r="H413" s="330"/>
      <c r="I413" s="327"/>
      <c r="J413" s="327"/>
    </row>
    <row r="414" ht="18.75" customHeight="1">
      <c r="A414" s="31"/>
      <c r="B414" s="31" t="s">
        <v>322</v>
      </c>
      <c r="D414" s="329"/>
      <c r="E414" s="322">
        <f t="shared" ref="E414:F414" si="83">SUM(E411:E413)</f>
        <v>1200</v>
      </c>
      <c r="F414" s="331">
        <f t="shared" si="83"/>
        <v>1000</v>
      </c>
      <c r="G414">
        <f>E414-F414</f>
        <v>200</v>
      </c>
      <c r="H414" s="330"/>
      <c r="I414" s="327"/>
      <c r="J414" s="327"/>
    </row>
    <row r="415">
      <c r="A415" s="31"/>
      <c r="B415" s="31"/>
      <c r="C415" s="31"/>
      <c r="D415" s="329"/>
      <c r="E415" s="322"/>
      <c r="F415" s="331"/>
      <c r="G415" s="331"/>
      <c r="H415" s="330"/>
      <c r="I415" s="327"/>
      <c r="J415" s="327"/>
    </row>
    <row r="416">
      <c r="A416" s="332"/>
      <c r="B416" s="332" t="s">
        <v>570</v>
      </c>
      <c r="H416" s="333" t="s">
        <v>297</v>
      </c>
      <c r="I416" s="334"/>
      <c r="J416" s="334"/>
    </row>
    <row r="417">
      <c r="C417" s="31" t="s">
        <v>235</v>
      </c>
      <c r="D417" s="321" t="s">
        <v>161</v>
      </c>
      <c r="E417" s="328">
        <v>0.0</v>
      </c>
      <c r="F417" s="331"/>
      <c r="G417">
        <f t="shared" ref="G417:G420" si="84">E417-F417</f>
        <v>0</v>
      </c>
      <c r="H417" s="330"/>
      <c r="I417" s="326" t="s">
        <v>571</v>
      </c>
      <c r="J417" s="326"/>
    </row>
    <row r="418">
      <c r="A418" s="31"/>
      <c r="B418" s="31"/>
      <c r="C418" s="31" t="s">
        <v>233</v>
      </c>
      <c r="D418" s="321">
        <v>7692.0</v>
      </c>
      <c r="E418" s="322"/>
      <c r="F418" s="324">
        <v>10000.0</v>
      </c>
      <c r="G418">
        <f t="shared" si="84"/>
        <v>-10000</v>
      </c>
      <c r="H418" s="330"/>
      <c r="I418" s="327"/>
      <c r="J418" s="327"/>
    </row>
    <row r="419">
      <c r="C419" s="31" t="s">
        <v>423</v>
      </c>
      <c r="D419" s="321" t="s">
        <v>125</v>
      </c>
      <c r="E419" s="322"/>
      <c r="F419" s="324">
        <v>5000.0</v>
      </c>
      <c r="G419">
        <f t="shared" si="84"/>
        <v>-5000</v>
      </c>
      <c r="H419" s="367"/>
      <c r="I419" s="327"/>
      <c r="J419" s="327"/>
    </row>
    <row r="420">
      <c r="C420" s="31" t="s">
        <v>386</v>
      </c>
      <c r="D420" s="321"/>
      <c r="E420" s="328">
        <v>15000.0</v>
      </c>
      <c r="F420" s="324"/>
      <c r="G420">
        <f t="shared" si="84"/>
        <v>15000</v>
      </c>
      <c r="H420" s="367"/>
      <c r="I420" s="326" t="s">
        <v>331</v>
      </c>
      <c r="J420" s="326"/>
    </row>
    <row r="421">
      <c r="D421" s="329"/>
      <c r="E421" s="322"/>
      <c r="F421" s="331"/>
      <c r="H421" s="330"/>
      <c r="I421" s="327"/>
      <c r="J421" s="327"/>
    </row>
    <row r="422">
      <c r="A422" s="31"/>
      <c r="B422" s="31" t="s">
        <v>322</v>
      </c>
      <c r="D422" s="329"/>
      <c r="E422" s="322">
        <f t="shared" ref="E422:F422" si="85">SUM(E417:E421)</f>
        <v>15000</v>
      </c>
      <c r="F422" s="331">
        <f t="shared" si="85"/>
        <v>15000</v>
      </c>
      <c r="G422">
        <f>E422-F422</f>
        <v>0</v>
      </c>
      <c r="H422" s="330"/>
      <c r="I422" s="327"/>
      <c r="J422" s="327"/>
    </row>
    <row r="423">
      <c r="D423" s="329"/>
      <c r="E423" s="322"/>
      <c r="F423" s="331"/>
      <c r="G423" s="331"/>
      <c r="H423" s="330"/>
      <c r="I423" s="327"/>
      <c r="J423" s="327"/>
    </row>
    <row r="424">
      <c r="A424" s="332"/>
      <c r="B424" s="332" t="s">
        <v>572</v>
      </c>
      <c r="H424" s="333" t="s">
        <v>297</v>
      </c>
      <c r="I424" s="334"/>
      <c r="J424" s="334"/>
    </row>
    <row r="425">
      <c r="C425" s="31" t="s">
        <v>235</v>
      </c>
      <c r="D425" s="321">
        <v>3041.3042</v>
      </c>
      <c r="E425" s="322">
        <f>80*56+60*8</f>
        <v>4960</v>
      </c>
      <c r="F425" s="331"/>
      <c r="G425">
        <f t="shared" ref="G425:G433" si="86">E425-F425</f>
        <v>4960</v>
      </c>
      <c r="H425" s="330"/>
      <c r="I425" s="326" t="s">
        <v>573</v>
      </c>
      <c r="J425" s="326"/>
    </row>
    <row r="426">
      <c r="C426" s="31" t="s">
        <v>233</v>
      </c>
      <c r="D426" s="321">
        <v>7692.0</v>
      </c>
      <c r="E426" s="322"/>
      <c r="F426" s="324">
        <v>5500.0</v>
      </c>
      <c r="G426">
        <f t="shared" si="86"/>
        <v>-5500</v>
      </c>
      <c r="H426" s="330"/>
      <c r="I426" s="326"/>
      <c r="J426" s="326"/>
    </row>
    <row r="427">
      <c r="C427" s="31" t="s">
        <v>555</v>
      </c>
      <c r="D427" s="321">
        <v>5350.0</v>
      </c>
      <c r="E427" s="322"/>
      <c r="F427" s="324">
        <v>200.0</v>
      </c>
      <c r="G427">
        <f t="shared" si="86"/>
        <v>-200</v>
      </c>
      <c r="H427" s="330"/>
      <c r="I427" s="326" t="s">
        <v>331</v>
      </c>
      <c r="J427" s="326"/>
    </row>
    <row r="428">
      <c r="C428" s="31" t="s">
        <v>423</v>
      </c>
      <c r="D428" s="321" t="s">
        <v>125</v>
      </c>
      <c r="E428" s="322"/>
      <c r="F428" s="324">
        <v>3500.0</v>
      </c>
      <c r="G428">
        <f t="shared" si="86"/>
        <v>-3500</v>
      </c>
      <c r="H428" s="330"/>
      <c r="I428" s="327"/>
      <c r="J428" s="327"/>
    </row>
    <row r="429">
      <c r="C429" s="31" t="s">
        <v>397</v>
      </c>
      <c r="D429" s="321">
        <v>5463.0</v>
      </c>
      <c r="E429" s="322"/>
      <c r="F429" s="324">
        <v>600.0</v>
      </c>
      <c r="G429">
        <f t="shared" si="86"/>
        <v>-600</v>
      </c>
      <c r="H429" s="330"/>
      <c r="I429" s="326"/>
      <c r="J429" s="326"/>
    </row>
    <row r="430">
      <c r="C430" s="31" t="s">
        <v>163</v>
      </c>
      <c r="D430" s="321">
        <v>5010.0</v>
      </c>
      <c r="E430" s="322"/>
      <c r="F430" s="324">
        <v>1750.0</v>
      </c>
      <c r="G430">
        <f t="shared" si="86"/>
        <v>-1750</v>
      </c>
      <c r="H430" s="330"/>
      <c r="I430" s="326"/>
      <c r="J430" s="326"/>
    </row>
    <row r="431">
      <c r="C431" s="31" t="s">
        <v>556</v>
      </c>
      <c r="D431" s="321">
        <v>5890.0</v>
      </c>
      <c r="E431" s="322"/>
      <c r="F431" s="324">
        <v>600.0</v>
      </c>
      <c r="G431">
        <f t="shared" si="86"/>
        <v>-600</v>
      </c>
      <c r="H431" s="330"/>
      <c r="I431" s="326" t="s">
        <v>557</v>
      </c>
      <c r="J431" s="326"/>
    </row>
    <row r="432">
      <c r="C432" s="31" t="s">
        <v>574</v>
      </c>
      <c r="D432" s="321">
        <v>4037.0</v>
      </c>
      <c r="E432" s="322"/>
      <c r="F432" s="324">
        <v>2000.0</v>
      </c>
      <c r="G432">
        <f t="shared" si="86"/>
        <v>-2000</v>
      </c>
      <c r="H432" s="330"/>
      <c r="I432" s="327"/>
      <c r="J432" s="327"/>
    </row>
    <row r="433">
      <c r="C433" s="31" t="s">
        <v>128</v>
      </c>
      <c r="D433" s="321">
        <v>5411.0</v>
      </c>
      <c r="E433" s="322"/>
      <c r="F433" s="324">
        <v>500.0</v>
      </c>
      <c r="G433">
        <f t="shared" si="86"/>
        <v>-500</v>
      </c>
      <c r="H433" s="330"/>
      <c r="I433" s="327"/>
      <c r="J433" s="327"/>
    </row>
    <row r="434">
      <c r="D434" s="329"/>
      <c r="E434" s="322"/>
      <c r="F434" s="331"/>
      <c r="H434" s="330"/>
      <c r="I434" s="327"/>
      <c r="J434" s="327"/>
    </row>
    <row r="435">
      <c r="A435" s="31"/>
      <c r="B435" s="31" t="s">
        <v>322</v>
      </c>
      <c r="D435" s="329"/>
      <c r="E435" s="322">
        <f>SUM(E425:E432)</f>
        <v>4960</v>
      </c>
      <c r="F435" s="331">
        <f>SUM(F425:F434)</f>
        <v>14650</v>
      </c>
      <c r="G435">
        <f>E435-F435</f>
        <v>-9690</v>
      </c>
      <c r="H435" s="330"/>
      <c r="I435" s="327"/>
      <c r="J435" s="327"/>
    </row>
    <row r="436">
      <c r="D436" s="329"/>
      <c r="E436" s="322"/>
      <c r="F436" s="331"/>
      <c r="G436" s="331"/>
      <c r="H436" s="330"/>
      <c r="I436" s="327"/>
      <c r="J436" s="327"/>
    </row>
    <row r="437">
      <c r="A437" s="332"/>
      <c r="B437" s="332" t="s">
        <v>575</v>
      </c>
      <c r="H437" s="333" t="s">
        <v>297</v>
      </c>
      <c r="I437" s="334"/>
      <c r="J437" s="334"/>
    </row>
    <row r="438">
      <c r="C438" s="31" t="s">
        <v>233</v>
      </c>
      <c r="D438" s="321">
        <v>7692.0</v>
      </c>
      <c r="E438" s="322"/>
      <c r="F438" s="324">
        <v>1200.0</v>
      </c>
      <c r="G438">
        <f t="shared" ref="G438:G439" si="87">E438-F438</f>
        <v>-1200</v>
      </c>
      <c r="H438" s="330"/>
      <c r="I438" s="327"/>
      <c r="J438" s="327"/>
    </row>
    <row r="439">
      <c r="C439" s="31" t="s">
        <v>423</v>
      </c>
      <c r="D439" s="321" t="s">
        <v>576</v>
      </c>
      <c r="E439" s="322"/>
      <c r="F439" s="324">
        <v>450.0</v>
      </c>
      <c r="G439">
        <f t="shared" si="87"/>
        <v>-450</v>
      </c>
      <c r="H439" s="330"/>
      <c r="I439" s="327"/>
      <c r="J439" s="327"/>
    </row>
    <row r="440">
      <c r="D440" s="329"/>
      <c r="E440" s="322"/>
      <c r="F440" s="331"/>
      <c r="H440" s="330"/>
      <c r="I440" s="327"/>
      <c r="J440" s="327"/>
    </row>
    <row r="441">
      <c r="A441" s="31"/>
      <c r="B441" s="31" t="s">
        <v>322</v>
      </c>
      <c r="D441" s="329"/>
      <c r="E441" s="322">
        <f t="shared" ref="E441:F441" si="88">SUM(E438:E440)</f>
        <v>0</v>
      </c>
      <c r="F441" s="331">
        <f t="shared" si="88"/>
        <v>1650</v>
      </c>
      <c r="G441">
        <f>E441-F441</f>
        <v>-1650</v>
      </c>
      <c r="H441" s="330"/>
      <c r="I441" s="327"/>
      <c r="J441" s="327"/>
    </row>
    <row r="442">
      <c r="D442" s="329"/>
      <c r="E442" s="322"/>
      <c r="F442" s="331"/>
      <c r="G442" s="331"/>
      <c r="H442" s="330"/>
      <c r="I442" s="327"/>
      <c r="J442" s="327"/>
    </row>
    <row r="443">
      <c r="A443" s="332"/>
      <c r="B443" s="332" t="s">
        <v>577</v>
      </c>
      <c r="H443" s="333" t="s">
        <v>294</v>
      </c>
      <c r="I443" s="334"/>
      <c r="J443" s="334"/>
    </row>
    <row r="444">
      <c r="C444" s="31" t="s">
        <v>578</v>
      </c>
      <c r="D444" s="321" t="s">
        <v>579</v>
      </c>
      <c r="E444" s="328">
        <v>7500.0</v>
      </c>
      <c r="F444" s="324">
        <v>7000.0</v>
      </c>
      <c r="G444">
        <f t="shared" ref="G444:G446" si="89">E444-F444</f>
        <v>500</v>
      </c>
      <c r="H444" s="330"/>
      <c r="I444" s="327"/>
      <c r="J444" s="327"/>
    </row>
    <row r="445">
      <c r="C445" s="31" t="s">
        <v>580</v>
      </c>
      <c r="D445" s="321" t="s">
        <v>581</v>
      </c>
      <c r="E445" s="328">
        <v>3500.0</v>
      </c>
      <c r="F445" s="324">
        <v>3000.0</v>
      </c>
      <c r="G445">
        <f t="shared" si="89"/>
        <v>500</v>
      </c>
      <c r="H445" s="330"/>
      <c r="I445" s="327"/>
      <c r="J445" s="327"/>
    </row>
    <row r="446">
      <c r="A446" s="31"/>
      <c r="B446" s="31"/>
      <c r="C446" s="31" t="s">
        <v>582</v>
      </c>
      <c r="D446" s="321">
        <v>5510.0</v>
      </c>
      <c r="E446" s="322"/>
      <c r="F446" s="324">
        <v>500.0</v>
      </c>
      <c r="G446">
        <f t="shared" si="89"/>
        <v>-500</v>
      </c>
      <c r="H446" s="330"/>
      <c r="I446" s="327"/>
      <c r="J446" s="327"/>
    </row>
    <row r="447">
      <c r="C447" s="32" t="s">
        <v>6</v>
      </c>
      <c r="D447" s="321">
        <v>3790.0</v>
      </c>
      <c r="E447" s="322"/>
      <c r="F447" s="331"/>
      <c r="H447" s="330"/>
      <c r="I447" s="327"/>
      <c r="J447" s="327"/>
    </row>
    <row r="448">
      <c r="D448" s="329"/>
      <c r="E448" s="322"/>
      <c r="F448" s="331"/>
      <c r="H448" s="330"/>
      <c r="I448" s="327"/>
      <c r="J448" s="327"/>
    </row>
    <row r="449">
      <c r="A449" s="31"/>
      <c r="B449" s="31" t="s">
        <v>322</v>
      </c>
      <c r="D449" s="329"/>
      <c r="E449" s="322">
        <f t="shared" ref="E449:F449" si="90">SUM(E444:E446)</f>
        <v>11000</v>
      </c>
      <c r="F449" s="331">
        <f t="shared" si="90"/>
        <v>10500</v>
      </c>
      <c r="G449">
        <f>E449-F449</f>
        <v>500</v>
      </c>
      <c r="H449" s="330"/>
      <c r="I449" s="327"/>
      <c r="J449" s="327"/>
    </row>
    <row r="450">
      <c r="D450" s="329"/>
      <c r="E450" s="322"/>
      <c r="F450" s="331"/>
      <c r="G450" s="331"/>
      <c r="H450" s="330"/>
      <c r="I450" s="327"/>
      <c r="J450" s="327"/>
    </row>
    <row r="451">
      <c r="A451" s="332"/>
      <c r="B451" s="332" t="s">
        <v>583</v>
      </c>
      <c r="H451" s="333" t="s">
        <v>294</v>
      </c>
      <c r="I451" s="334"/>
      <c r="J451" s="334"/>
    </row>
    <row r="452">
      <c r="C452" s="31" t="s">
        <v>584</v>
      </c>
      <c r="D452" s="321">
        <v>6150.0</v>
      </c>
      <c r="E452" s="322"/>
      <c r="F452" s="324">
        <v>0.0</v>
      </c>
      <c r="G452">
        <f t="shared" ref="G452:G455" si="91">E452-F452</f>
        <v>0</v>
      </c>
      <c r="H452" s="330"/>
      <c r="I452" s="326" t="s">
        <v>585</v>
      </c>
      <c r="J452" s="326"/>
    </row>
    <row r="453">
      <c r="C453" s="31" t="s">
        <v>586</v>
      </c>
      <c r="D453" s="321">
        <v>6150.0</v>
      </c>
      <c r="E453" s="322"/>
      <c r="F453" s="324">
        <v>0.0</v>
      </c>
      <c r="G453">
        <f t="shared" si="91"/>
        <v>0</v>
      </c>
      <c r="H453" s="330"/>
      <c r="I453" s="326" t="s">
        <v>585</v>
      </c>
      <c r="J453" s="326"/>
    </row>
    <row r="454">
      <c r="C454" s="31" t="s">
        <v>587</v>
      </c>
      <c r="D454" s="321">
        <v>6150.0</v>
      </c>
      <c r="E454" s="322"/>
      <c r="F454" s="324">
        <v>0.0</v>
      </c>
      <c r="G454">
        <f t="shared" si="91"/>
        <v>0</v>
      </c>
      <c r="H454" s="330"/>
      <c r="I454" s="326" t="s">
        <v>585</v>
      </c>
      <c r="J454" s="326"/>
    </row>
    <row r="455">
      <c r="C455" s="31" t="s">
        <v>588</v>
      </c>
      <c r="D455" s="321">
        <v>6110.0</v>
      </c>
      <c r="E455" s="322"/>
      <c r="F455" s="324">
        <v>500.0</v>
      </c>
      <c r="G455">
        <f t="shared" si="91"/>
        <v>-500</v>
      </c>
      <c r="H455" s="330"/>
      <c r="I455" s="327"/>
      <c r="J455" s="327"/>
    </row>
    <row r="456">
      <c r="C456" s="31"/>
      <c r="D456" s="329"/>
      <c r="E456" s="322"/>
      <c r="F456" s="331"/>
      <c r="H456" s="330"/>
      <c r="I456" s="327"/>
      <c r="J456" s="327"/>
    </row>
    <row r="457">
      <c r="A457" s="31"/>
      <c r="B457" s="31" t="s">
        <v>322</v>
      </c>
      <c r="D457" s="329"/>
      <c r="E457" s="322">
        <f t="shared" ref="E457:F457" si="92">SUM(E452:E455)</f>
        <v>0</v>
      </c>
      <c r="F457" s="331">
        <f t="shared" si="92"/>
        <v>500</v>
      </c>
      <c r="G457">
        <f>E457-F457</f>
        <v>-500</v>
      </c>
      <c r="H457" s="330"/>
      <c r="I457" s="327"/>
      <c r="J457" s="327"/>
    </row>
    <row r="458">
      <c r="D458" s="329"/>
      <c r="E458" s="322"/>
      <c r="F458" s="331"/>
      <c r="G458" s="331"/>
      <c r="H458" s="330"/>
      <c r="I458" s="327"/>
      <c r="J458" s="327"/>
    </row>
    <row r="459">
      <c r="A459" s="332"/>
      <c r="B459" s="332" t="s">
        <v>589</v>
      </c>
      <c r="H459" s="333" t="s">
        <v>297</v>
      </c>
      <c r="I459" s="334"/>
      <c r="J459" s="334"/>
    </row>
    <row r="460">
      <c r="C460" s="31" t="s">
        <v>235</v>
      </c>
      <c r="D460" s="321">
        <v>1610.7631</v>
      </c>
      <c r="E460" s="328">
        <v>13000.0</v>
      </c>
      <c r="F460" s="324">
        <v>15000.0</v>
      </c>
      <c r="G460" s="331">
        <f>E460-F460</f>
        <v>-2000</v>
      </c>
      <c r="H460" s="330"/>
      <c r="I460" s="327"/>
      <c r="J460" s="327"/>
    </row>
    <row r="461">
      <c r="D461" s="329"/>
      <c r="E461" s="322"/>
      <c r="F461" s="331"/>
      <c r="G461" s="331"/>
      <c r="H461" s="330"/>
      <c r="I461" s="327"/>
      <c r="J461" s="327"/>
    </row>
    <row r="462">
      <c r="A462" s="31"/>
      <c r="B462" s="31" t="s">
        <v>322</v>
      </c>
      <c r="D462" s="329"/>
      <c r="E462" s="322">
        <f t="shared" ref="E462:F462" si="93">SUM(E460:E461)</f>
        <v>13000</v>
      </c>
      <c r="F462" s="331">
        <f t="shared" si="93"/>
        <v>15000</v>
      </c>
      <c r="G462">
        <f>E462-F462</f>
        <v>-2000</v>
      </c>
      <c r="H462" s="330"/>
      <c r="I462" s="327"/>
      <c r="J462" s="327"/>
    </row>
    <row r="463">
      <c r="D463" s="329"/>
      <c r="E463" s="322"/>
      <c r="F463" s="331"/>
      <c r="G463" s="331"/>
      <c r="H463" s="330"/>
      <c r="I463" s="327"/>
      <c r="J463" s="327"/>
    </row>
    <row r="464">
      <c r="A464" s="332"/>
      <c r="B464" s="332" t="s">
        <v>590</v>
      </c>
      <c r="H464" s="333" t="s">
        <v>297</v>
      </c>
      <c r="I464" s="334"/>
      <c r="J464" s="334"/>
    </row>
    <row r="465">
      <c r="C465" s="31" t="s">
        <v>235</v>
      </c>
      <c r="D465" s="321">
        <v>1610.0</v>
      </c>
      <c r="E465" s="328">
        <v>19000.0</v>
      </c>
      <c r="F465" s="324">
        <v>19000.0</v>
      </c>
      <c r="G465">
        <f t="shared" ref="G465:G467" si="94">E465-F465</f>
        <v>0</v>
      </c>
      <c r="H465" s="330"/>
      <c r="I465" s="327"/>
      <c r="J465" s="327"/>
    </row>
    <row r="466">
      <c r="C466" s="31" t="s">
        <v>398</v>
      </c>
      <c r="D466" s="321" t="s">
        <v>123</v>
      </c>
      <c r="E466" s="328">
        <v>3000.0</v>
      </c>
      <c r="F466" s="324"/>
      <c r="G466">
        <f t="shared" si="94"/>
        <v>3000</v>
      </c>
      <c r="H466" s="330"/>
      <c r="I466" s="326" t="s">
        <v>591</v>
      </c>
      <c r="J466" s="326"/>
    </row>
    <row r="467">
      <c r="C467" s="31" t="s">
        <v>399</v>
      </c>
      <c r="D467" s="321" t="s">
        <v>125</v>
      </c>
      <c r="E467" s="322"/>
      <c r="F467" s="324">
        <v>2000.0</v>
      </c>
      <c r="G467">
        <f t="shared" si="94"/>
        <v>-2000</v>
      </c>
      <c r="H467" s="330"/>
      <c r="I467" s="327"/>
      <c r="J467" s="327"/>
    </row>
    <row r="468">
      <c r="A468" s="31"/>
      <c r="B468" s="31"/>
      <c r="D468" s="329"/>
      <c r="E468" s="322"/>
      <c r="F468" s="331"/>
      <c r="H468" s="330"/>
      <c r="I468" s="327"/>
      <c r="J468" s="327"/>
    </row>
    <row r="469">
      <c r="A469" s="31"/>
      <c r="B469" s="31" t="s">
        <v>322</v>
      </c>
      <c r="D469" s="329"/>
      <c r="E469" s="322">
        <f>SUM(E465:E466)</f>
        <v>22000</v>
      </c>
      <c r="F469" s="331">
        <f>SUM(F465:F467)</f>
        <v>21000</v>
      </c>
      <c r="G469">
        <f>E469-F469</f>
        <v>1000</v>
      </c>
      <c r="H469" s="330"/>
      <c r="I469" s="327"/>
      <c r="J469" s="327"/>
    </row>
    <row r="470">
      <c r="D470" s="329"/>
      <c r="E470" s="322"/>
      <c r="F470" s="331"/>
      <c r="G470" s="331"/>
      <c r="H470" s="330"/>
      <c r="I470" s="327"/>
      <c r="J470" s="327"/>
    </row>
    <row r="471">
      <c r="A471" s="332"/>
      <c r="B471" s="332" t="s">
        <v>592</v>
      </c>
      <c r="H471" s="333" t="s">
        <v>294</v>
      </c>
      <c r="I471" s="334"/>
      <c r="J471" s="334"/>
    </row>
    <row r="472">
      <c r="C472" s="31" t="s">
        <v>235</v>
      </c>
      <c r="D472" s="321">
        <v>3042.0</v>
      </c>
      <c r="E472" s="328">
        <f>30*20</f>
        <v>600</v>
      </c>
      <c r="F472" s="331"/>
      <c r="G472">
        <f t="shared" ref="G472:G477" si="95">E472-F472</f>
        <v>600</v>
      </c>
      <c r="H472" s="330"/>
      <c r="I472" s="326" t="s">
        <v>593</v>
      </c>
      <c r="J472" s="326"/>
    </row>
    <row r="473">
      <c r="C473" s="31" t="s">
        <v>233</v>
      </c>
      <c r="D473" s="321">
        <v>7692.0</v>
      </c>
      <c r="E473" s="322"/>
      <c r="F473" s="324">
        <v>3000.0</v>
      </c>
      <c r="G473">
        <f t="shared" si="95"/>
        <v>-3000</v>
      </c>
      <c r="H473" s="330"/>
      <c r="I473" s="327"/>
      <c r="J473" s="327"/>
    </row>
    <row r="474">
      <c r="C474" s="31" t="s">
        <v>398</v>
      </c>
      <c r="D474" s="321" t="s">
        <v>123</v>
      </c>
      <c r="E474" s="328">
        <v>2000.0</v>
      </c>
      <c r="F474" s="324"/>
      <c r="G474">
        <f t="shared" si="95"/>
        <v>2000</v>
      </c>
      <c r="H474" s="330"/>
      <c r="I474" s="327"/>
      <c r="J474" s="327"/>
    </row>
    <row r="475">
      <c r="C475" s="31" t="s">
        <v>399</v>
      </c>
      <c r="D475" s="321" t="s">
        <v>125</v>
      </c>
      <c r="E475" s="322"/>
      <c r="F475" s="324">
        <v>1500.0</v>
      </c>
      <c r="G475">
        <f t="shared" si="95"/>
        <v>-1500</v>
      </c>
      <c r="H475" s="330"/>
      <c r="I475" s="327"/>
      <c r="J475" s="327"/>
    </row>
    <row r="476">
      <c r="C476" s="31" t="s">
        <v>423</v>
      </c>
      <c r="D476" s="336" t="s">
        <v>541</v>
      </c>
      <c r="E476" s="322"/>
      <c r="F476" s="324">
        <v>1200.0</v>
      </c>
      <c r="G476">
        <f t="shared" si="95"/>
        <v>-1200</v>
      </c>
      <c r="H476" s="330"/>
      <c r="I476" s="327"/>
      <c r="J476" s="327"/>
    </row>
    <row r="477">
      <c r="C477" s="31" t="s">
        <v>128</v>
      </c>
      <c r="D477" s="321">
        <v>5411.0</v>
      </c>
      <c r="E477" s="322"/>
      <c r="F477" s="324">
        <v>300.0</v>
      </c>
      <c r="G477">
        <f t="shared" si="95"/>
        <v>-300</v>
      </c>
      <c r="H477" s="330"/>
      <c r="I477" s="327"/>
      <c r="J477" s="327"/>
    </row>
    <row r="478">
      <c r="D478" s="329"/>
      <c r="E478" s="322"/>
      <c r="F478" s="331"/>
      <c r="H478" s="330"/>
      <c r="I478" s="327"/>
      <c r="J478" s="327"/>
    </row>
    <row r="479">
      <c r="A479" s="31"/>
      <c r="B479" s="31" t="s">
        <v>322</v>
      </c>
      <c r="D479" s="329"/>
      <c r="E479" s="322">
        <f t="shared" ref="E479:F479" si="96">SUM(E472:E478)</f>
        <v>2600</v>
      </c>
      <c r="F479" s="331">
        <f t="shared" si="96"/>
        <v>6000</v>
      </c>
      <c r="G479">
        <f>E479-F479</f>
        <v>-3400</v>
      </c>
      <c r="H479" s="330"/>
      <c r="I479" s="327"/>
      <c r="J479" s="327"/>
    </row>
    <row r="480">
      <c r="D480" s="329"/>
      <c r="E480" s="322"/>
      <c r="F480" s="331"/>
      <c r="H480" s="330"/>
      <c r="I480" s="327"/>
      <c r="J480" s="327"/>
    </row>
    <row r="481">
      <c r="A481" s="332"/>
      <c r="B481" s="332" t="s">
        <v>594</v>
      </c>
      <c r="H481" s="333" t="s">
        <v>297</v>
      </c>
      <c r="I481" s="334"/>
      <c r="J481" s="334"/>
    </row>
    <row r="482">
      <c r="C482" s="31" t="s">
        <v>235</v>
      </c>
      <c r="D482" s="321">
        <v>3041.3042</v>
      </c>
      <c r="E482" s="322">
        <f>35*150+5*160</f>
        <v>6050</v>
      </c>
      <c r="F482" s="331"/>
      <c r="G482">
        <f t="shared" ref="G482:G488" si="97">E482-F482</f>
        <v>6050</v>
      </c>
      <c r="H482" s="330"/>
      <c r="I482" s="326" t="s">
        <v>595</v>
      </c>
      <c r="J482" s="326"/>
    </row>
    <row r="483">
      <c r="C483" s="31" t="s">
        <v>233</v>
      </c>
      <c r="D483" s="321" t="s">
        <v>596</v>
      </c>
      <c r="E483" s="322"/>
      <c r="F483" s="324">
        <v>3200.0</v>
      </c>
      <c r="G483">
        <f t="shared" si="97"/>
        <v>-3200</v>
      </c>
      <c r="H483" s="330"/>
      <c r="I483" s="327"/>
      <c r="J483" s="327"/>
    </row>
    <row r="484">
      <c r="C484" s="31" t="s">
        <v>423</v>
      </c>
      <c r="D484" s="321" t="s">
        <v>597</v>
      </c>
      <c r="E484" s="322"/>
      <c r="F484" s="324">
        <v>3000.0</v>
      </c>
      <c r="G484">
        <f t="shared" si="97"/>
        <v>-3000</v>
      </c>
      <c r="H484" s="330"/>
      <c r="I484" s="327"/>
      <c r="J484" s="327"/>
    </row>
    <row r="485">
      <c r="C485" s="31" t="s">
        <v>128</v>
      </c>
      <c r="D485" s="321">
        <v>5411.0</v>
      </c>
      <c r="E485" s="322"/>
      <c r="F485" s="324">
        <v>500.0</v>
      </c>
      <c r="G485">
        <f t="shared" si="97"/>
        <v>-500</v>
      </c>
      <c r="H485" s="330"/>
      <c r="I485" s="327"/>
      <c r="J485" s="327"/>
    </row>
    <row r="486">
      <c r="C486" s="31" t="s">
        <v>491</v>
      </c>
      <c r="D486" s="321">
        <v>5010.0</v>
      </c>
      <c r="E486" s="322"/>
      <c r="F486" s="324">
        <v>700.0</v>
      </c>
      <c r="G486">
        <f t="shared" si="97"/>
        <v>-700</v>
      </c>
      <c r="H486" s="330"/>
      <c r="I486" s="327"/>
      <c r="J486" s="327"/>
    </row>
    <row r="487">
      <c r="C487" s="31" t="s">
        <v>397</v>
      </c>
      <c r="D487" s="321">
        <v>5463.0</v>
      </c>
      <c r="E487" s="322"/>
      <c r="F487" s="324">
        <v>500.0</v>
      </c>
      <c r="G487">
        <f t="shared" si="97"/>
        <v>-500</v>
      </c>
      <c r="H487" s="330"/>
      <c r="I487" s="327"/>
      <c r="J487" s="327"/>
    </row>
    <row r="488">
      <c r="C488" s="31" t="s">
        <v>424</v>
      </c>
      <c r="D488" s="321">
        <v>4031.0</v>
      </c>
      <c r="E488" s="322"/>
      <c r="F488" s="324">
        <v>500.0</v>
      </c>
      <c r="G488">
        <f t="shared" si="97"/>
        <v>-500</v>
      </c>
      <c r="H488" s="330"/>
      <c r="I488" s="327"/>
      <c r="J488" s="327"/>
    </row>
    <row r="489">
      <c r="D489" s="329"/>
      <c r="E489" s="322"/>
      <c r="F489" s="331"/>
      <c r="H489" s="330"/>
      <c r="I489" s="327"/>
      <c r="J489" s="327"/>
    </row>
    <row r="490">
      <c r="A490" s="31"/>
      <c r="B490" s="31" t="s">
        <v>322</v>
      </c>
      <c r="D490" s="329"/>
      <c r="E490" s="322">
        <f t="shared" ref="E490:F490" si="98">SUM(E482:E488)</f>
        <v>6050</v>
      </c>
      <c r="F490" s="331">
        <f t="shared" si="98"/>
        <v>8400</v>
      </c>
      <c r="G490">
        <f>E490-F490</f>
        <v>-2350</v>
      </c>
      <c r="H490" s="330"/>
      <c r="I490" s="327"/>
      <c r="J490" s="327"/>
    </row>
    <row r="491">
      <c r="D491" s="329"/>
      <c r="E491" s="322"/>
      <c r="F491" s="331"/>
      <c r="G491" s="331"/>
      <c r="H491" s="330"/>
      <c r="I491" s="327"/>
      <c r="J491" s="327"/>
    </row>
    <row r="492">
      <c r="A492" s="332"/>
      <c r="B492" s="332" t="s">
        <v>598</v>
      </c>
      <c r="H492" s="333" t="s">
        <v>297</v>
      </c>
      <c r="I492" s="334"/>
      <c r="J492" s="334"/>
    </row>
    <row r="493">
      <c r="C493" s="31" t="s">
        <v>233</v>
      </c>
      <c r="D493" s="321">
        <v>3029.4029</v>
      </c>
      <c r="E493" s="328">
        <f>(40+60)*30</f>
        <v>3000</v>
      </c>
      <c r="F493" s="324">
        <f>(60+40)*35</f>
        <v>3500</v>
      </c>
      <c r="G493">
        <f t="shared" ref="G493:G497" si="99">E493-F493</f>
        <v>-500</v>
      </c>
      <c r="H493" s="330"/>
      <c r="I493" s="327"/>
      <c r="J493" s="327"/>
    </row>
    <row r="494">
      <c r="C494" s="31" t="s">
        <v>128</v>
      </c>
      <c r="D494" s="321">
        <v>5411.0</v>
      </c>
      <c r="E494" s="322"/>
      <c r="F494" s="324">
        <v>1500.0</v>
      </c>
      <c r="G494">
        <f t="shared" si="99"/>
        <v>-1500</v>
      </c>
      <c r="H494" s="330"/>
      <c r="I494" s="327"/>
      <c r="J494" s="327"/>
    </row>
    <row r="495">
      <c r="C495" s="31" t="s">
        <v>397</v>
      </c>
      <c r="D495" s="321">
        <v>5463.0</v>
      </c>
      <c r="E495" s="322"/>
      <c r="F495" s="324">
        <v>200.0</v>
      </c>
      <c r="G495">
        <f t="shared" si="99"/>
        <v>-200</v>
      </c>
      <c r="H495" s="330"/>
      <c r="I495" s="326" t="s">
        <v>465</v>
      </c>
      <c r="J495" s="326"/>
    </row>
    <row r="496">
      <c r="C496" s="31" t="s">
        <v>399</v>
      </c>
      <c r="D496" s="321" t="s">
        <v>125</v>
      </c>
      <c r="E496" s="328"/>
      <c r="F496" s="324">
        <v>3500.0</v>
      </c>
      <c r="G496">
        <f t="shared" si="99"/>
        <v>-3500</v>
      </c>
      <c r="H496" s="330"/>
      <c r="I496" s="326"/>
      <c r="J496" s="326"/>
    </row>
    <row r="497">
      <c r="C497" s="31" t="s">
        <v>398</v>
      </c>
      <c r="D497" s="321" t="s">
        <v>123</v>
      </c>
      <c r="E497" s="328">
        <v>5000.0</v>
      </c>
      <c r="F497" s="324"/>
      <c r="G497">
        <f t="shared" si="99"/>
        <v>5000</v>
      </c>
      <c r="H497" s="330"/>
      <c r="I497" s="326"/>
      <c r="J497" s="326"/>
    </row>
    <row r="498">
      <c r="C498" s="31"/>
      <c r="D498" s="329"/>
      <c r="E498" s="328"/>
      <c r="F498" s="324"/>
      <c r="H498" s="330"/>
      <c r="I498" s="326"/>
      <c r="J498" s="326"/>
    </row>
    <row r="499">
      <c r="A499" s="31"/>
      <c r="B499" s="31" t="s">
        <v>515</v>
      </c>
      <c r="C499" s="31"/>
      <c r="D499" s="329"/>
      <c r="E499" s="328">
        <f t="shared" ref="E499:F499" si="100">SUM(E493:E498)</f>
        <v>8000</v>
      </c>
      <c r="F499" s="324">
        <f t="shared" si="100"/>
        <v>8700</v>
      </c>
      <c r="G499">
        <f>E499-F499</f>
        <v>-700</v>
      </c>
      <c r="H499" s="330"/>
      <c r="I499" s="326"/>
      <c r="J499" s="326"/>
    </row>
    <row r="500">
      <c r="C500" s="31"/>
      <c r="D500" s="329"/>
      <c r="E500" s="328"/>
      <c r="F500" s="324"/>
      <c r="H500" s="330"/>
      <c r="I500" s="326"/>
      <c r="J500" s="326"/>
    </row>
    <row r="501">
      <c r="C501" s="31" t="s">
        <v>516</v>
      </c>
      <c r="D501" s="329"/>
      <c r="E501" s="330">
        <f>-G499/2</f>
        <v>350</v>
      </c>
      <c r="F501" s="324"/>
      <c r="G501">
        <f>E501-F501</f>
        <v>350</v>
      </c>
      <c r="H501" s="330"/>
      <c r="I501" s="326" t="s">
        <v>549</v>
      </c>
      <c r="J501" s="326"/>
    </row>
    <row r="502">
      <c r="D502" s="329"/>
      <c r="E502" s="322"/>
      <c r="F502" s="331"/>
      <c r="H502" s="330"/>
      <c r="I502" s="327"/>
      <c r="J502" s="327"/>
    </row>
    <row r="503">
      <c r="A503" s="31"/>
      <c r="B503" s="31" t="s">
        <v>322</v>
      </c>
      <c r="D503" s="329"/>
      <c r="E503" s="322">
        <f t="shared" ref="E503:F503" si="101">SUM(E499:E502)</f>
        <v>8350</v>
      </c>
      <c r="F503" s="331">
        <f t="shared" si="101"/>
        <v>8700</v>
      </c>
      <c r="G503">
        <f>E503-F503</f>
        <v>-350</v>
      </c>
      <c r="H503" s="330"/>
      <c r="I503" s="327"/>
      <c r="J503" s="327"/>
    </row>
    <row r="504">
      <c r="D504" s="329"/>
      <c r="E504" s="322"/>
      <c r="F504" s="331"/>
      <c r="G504" s="331"/>
      <c r="H504" s="330"/>
      <c r="I504" s="327"/>
      <c r="J504" s="327"/>
    </row>
    <row r="505">
      <c r="A505" s="332"/>
      <c r="B505" s="332" t="s">
        <v>599</v>
      </c>
      <c r="H505" s="333" t="s">
        <v>294</v>
      </c>
      <c r="I505" s="334"/>
      <c r="J505" s="334"/>
    </row>
    <row r="506">
      <c r="C506" s="31" t="s">
        <v>235</v>
      </c>
      <c r="D506" s="321">
        <v>3041.3042</v>
      </c>
      <c r="E506" s="322">
        <f>(100*100+80*20)/2</f>
        <v>5800</v>
      </c>
      <c r="F506" s="331"/>
      <c r="G506">
        <f t="shared" ref="G506:G510" si="102">E506-F506</f>
        <v>5800</v>
      </c>
      <c r="H506" s="330"/>
      <c r="I506" s="326" t="s">
        <v>600</v>
      </c>
      <c r="J506" s="326"/>
    </row>
    <row r="507">
      <c r="C507" s="31" t="s">
        <v>233</v>
      </c>
      <c r="D507" s="321">
        <v>4029.0</v>
      </c>
      <c r="E507" s="322"/>
      <c r="F507" s="324">
        <v>6000.0</v>
      </c>
      <c r="G507">
        <f t="shared" si="102"/>
        <v>-6000</v>
      </c>
      <c r="H507" s="330"/>
      <c r="I507" s="327"/>
      <c r="J507" s="327"/>
    </row>
    <row r="508">
      <c r="C508" s="31" t="s">
        <v>423</v>
      </c>
      <c r="D508" s="321" t="s">
        <v>125</v>
      </c>
      <c r="E508" s="322"/>
      <c r="F508" s="324">
        <v>3900.0</v>
      </c>
      <c r="G508">
        <f t="shared" si="102"/>
        <v>-3900</v>
      </c>
      <c r="H508" s="330"/>
      <c r="I508" s="327"/>
      <c r="J508" s="327"/>
    </row>
    <row r="509">
      <c r="C509" s="31" t="s">
        <v>128</v>
      </c>
      <c r="D509" s="321">
        <v>5411.0</v>
      </c>
      <c r="E509" s="322"/>
      <c r="F509" s="324">
        <v>1000.0</v>
      </c>
      <c r="G509">
        <f t="shared" si="102"/>
        <v>-1000</v>
      </c>
      <c r="H509" s="330"/>
      <c r="I509" s="326"/>
      <c r="J509" s="326"/>
    </row>
    <row r="510">
      <c r="C510" s="31" t="s">
        <v>397</v>
      </c>
      <c r="D510" s="321">
        <v>5463.0</v>
      </c>
      <c r="E510" s="322"/>
      <c r="F510" s="324">
        <v>700.0</v>
      </c>
      <c r="G510">
        <f t="shared" si="102"/>
        <v>-700</v>
      </c>
      <c r="H510" s="330"/>
      <c r="I510" s="326"/>
      <c r="J510" s="326"/>
    </row>
    <row r="511">
      <c r="C511" s="31"/>
      <c r="D511" s="321"/>
      <c r="E511" s="322"/>
      <c r="F511" s="324"/>
      <c r="H511" s="330"/>
      <c r="I511" s="326"/>
      <c r="J511" s="326"/>
    </row>
    <row r="512">
      <c r="A512" s="31"/>
      <c r="B512" s="31" t="s">
        <v>515</v>
      </c>
      <c r="D512" s="329"/>
      <c r="E512" s="322">
        <f t="shared" ref="E512:F512" si="103">SUM(E506:E511)</f>
        <v>5800</v>
      </c>
      <c r="F512" s="331">
        <f t="shared" si="103"/>
        <v>11600</v>
      </c>
      <c r="G512" s="368">
        <f>E512-F512</f>
        <v>-5800</v>
      </c>
      <c r="H512" s="330"/>
      <c r="I512" s="326"/>
      <c r="J512" s="326"/>
    </row>
    <row r="513">
      <c r="A513" s="31"/>
      <c r="B513" s="31"/>
      <c r="D513" s="329"/>
      <c r="E513" s="322"/>
      <c r="F513" s="331"/>
      <c r="H513" s="330"/>
      <c r="I513" s="327"/>
      <c r="J513" s="327"/>
    </row>
    <row r="514">
      <c r="C514" s="31" t="s">
        <v>516</v>
      </c>
      <c r="D514" s="329"/>
      <c r="E514" s="322">
        <f>F512/2</f>
        <v>5800</v>
      </c>
      <c r="F514" s="331"/>
      <c r="G514" s="368">
        <f>E514-F514</f>
        <v>5800</v>
      </c>
      <c r="H514" s="330"/>
      <c r="I514" s="327"/>
      <c r="J514" s="327"/>
    </row>
    <row r="515">
      <c r="D515" s="329"/>
      <c r="E515" s="322"/>
      <c r="F515" s="331"/>
      <c r="H515" s="330"/>
      <c r="I515" s="327"/>
      <c r="J515" s="327"/>
    </row>
    <row r="516">
      <c r="A516" s="31"/>
      <c r="B516" s="31" t="s">
        <v>322</v>
      </c>
      <c r="D516" s="329"/>
      <c r="E516" s="322">
        <f t="shared" ref="E516:F516" si="104">SUM(E512:E515)</f>
        <v>11600</v>
      </c>
      <c r="F516" s="331">
        <f t="shared" si="104"/>
        <v>11600</v>
      </c>
      <c r="G516">
        <f>E516-F516</f>
        <v>0</v>
      </c>
      <c r="H516" s="330"/>
      <c r="I516" s="327"/>
      <c r="J516" s="327"/>
    </row>
    <row r="517">
      <c r="A517" s="31"/>
      <c r="B517" s="31"/>
      <c r="D517" s="329"/>
      <c r="E517" s="322"/>
      <c r="F517" s="331"/>
      <c r="G517" s="331"/>
      <c r="H517" s="330"/>
      <c r="I517" s="327"/>
      <c r="J517" s="327"/>
    </row>
    <row r="518">
      <c r="A518" s="332"/>
      <c r="B518" s="332" t="s">
        <v>601</v>
      </c>
      <c r="H518" s="333" t="s">
        <v>294</v>
      </c>
      <c r="I518" s="339"/>
      <c r="J518" s="339"/>
    </row>
    <row r="519">
      <c r="A519" s="31"/>
      <c r="B519" s="31"/>
      <c r="C519" s="35" t="s">
        <v>399</v>
      </c>
      <c r="D519" s="321" t="s">
        <v>125</v>
      </c>
      <c r="E519" s="346"/>
      <c r="F519" s="349">
        <v>7000.0</v>
      </c>
      <c r="G519" s="363">
        <f t="shared" ref="G519:G520" si="105">E519-F519</f>
        <v>-7000</v>
      </c>
      <c r="H519" s="330"/>
      <c r="I519" s="327"/>
      <c r="J519" s="327"/>
    </row>
    <row r="520">
      <c r="A520" s="31"/>
      <c r="B520" s="31"/>
      <c r="C520" s="35" t="s">
        <v>398</v>
      </c>
      <c r="D520" s="321" t="s">
        <v>123</v>
      </c>
      <c r="E520" s="361">
        <v>12000.0</v>
      </c>
      <c r="F520" s="343"/>
      <c r="G520" s="363">
        <f t="shared" si="105"/>
        <v>12000</v>
      </c>
      <c r="H520" s="330"/>
      <c r="I520" s="326" t="s">
        <v>410</v>
      </c>
      <c r="J520" s="326"/>
    </row>
    <row r="521">
      <c r="A521" s="31"/>
      <c r="B521" s="31"/>
      <c r="C521" s="35"/>
      <c r="D521" s="364"/>
      <c r="E521" s="344"/>
      <c r="F521" s="343"/>
      <c r="G521" s="363"/>
      <c r="H521" s="330"/>
      <c r="I521" s="327"/>
      <c r="J521" s="327"/>
    </row>
    <row r="522">
      <c r="A522" s="31"/>
      <c r="B522" s="31" t="s">
        <v>515</v>
      </c>
      <c r="C522" s="35"/>
      <c r="D522" s="364"/>
      <c r="E522" s="344">
        <f t="shared" ref="E522:F522" si="106">SUM(E519:E521)</f>
        <v>12000</v>
      </c>
      <c r="F522" s="343">
        <f t="shared" si="106"/>
        <v>7000</v>
      </c>
      <c r="G522" s="363">
        <f>E522-F522</f>
        <v>5000</v>
      </c>
      <c r="H522" s="330"/>
      <c r="I522" s="327"/>
      <c r="J522" s="327"/>
    </row>
    <row r="523">
      <c r="A523" s="31"/>
      <c r="B523" s="31"/>
      <c r="C523" s="35"/>
      <c r="D523" s="364"/>
      <c r="E523" s="344"/>
      <c r="F523" s="343"/>
      <c r="G523" s="363"/>
      <c r="H523" s="330"/>
      <c r="I523" s="327"/>
      <c r="J523" s="327"/>
    </row>
    <row r="524">
      <c r="A524" s="31"/>
      <c r="B524" s="31"/>
      <c r="C524" s="38" t="s">
        <v>516</v>
      </c>
      <c r="D524" s="364"/>
      <c r="E524" s="346"/>
      <c r="F524" s="343">
        <f>G522/2</f>
        <v>2500</v>
      </c>
      <c r="G524" s="363">
        <f>E524-F524</f>
        <v>-2500</v>
      </c>
      <c r="H524" s="330"/>
      <c r="I524" s="326" t="s">
        <v>602</v>
      </c>
      <c r="J524" s="326"/>
    </row>
    <row r="525">
      <c r="A525" s="31"/>
      <c r="B525" s="31"/>
      <c r="C525" s="35"/>
      <c r="D525" s="364"/>
      <c r="E525" s="346"/>
      <c r="F525" s="343"/>
      <c r="G525" s="35"/>
      <c r="H525" s="330"/>
      <c r="I525" s="327"/>
      <c r="J525" s="327"/>
    </row>
    <row r="526">
      <c r="A526" s="31"/>
      <c r="B526" s="31" t="s">
        <v>322</v>
      </c>
      <c r="C526" s="35"/>
      <c r="D526" s="364"/>
      <c r="E526" s="365">
        <f t="shared" ref="E526:F526" si="107">SUM(E522:E525)</f>
        <v>12000</v>
      </c>
      <c r="F526" s="366">
        <f t="shared" si="107"/>
        <v>9500</v>
      </c>
      <c r="G526" s="363">
        <f>E526-F526</f>
        <v>2500</v>
      </c>
      <c r="H526" s="330"/>
      <c r="I526" s="327"/>
      <c r="J526" s="327"/>
    </row>
    <row r="527">
      <c r="D527" s="329"/>
      <c r="E527" s="322"/>
      <c r="F527" s="331"/>
      <c r="G527" s="331"/>
      <c r="H527" s="330"/>
      <c r="I527" s="327"/>
      <c r="J527" s="327"/>
    </row>
    <row r="528">
      <c r="A528" s="332"/>
      <c r="B528" s="332" t="s">
        <v>603</v>
      </c>
      <c r="H528" s="333" t="s">
        <v>294</v>
      </c>
      <c r="I528" s="334"/>
      <c r="J528" s="334"/>
    </row>
    <row r="529">
      <c r="C529" s="31" t="s">
        <v>235</v>
      </c>
      <c r="D529" s="321">
        <v>3041.3042</v>
      </c>
      <c r="E529" s="322">
        <f>(100*90+80*20)/2</f>
        <v>5300</v>
      </c>
      <c r="F529" s="331"/>
      <c r="G529">
        <f t="shared" ref="G529:G536" si="108">E529-F529</f>
        <v>5300</v>
      </c>
      <c r="H529" s="330"/>
      <c r="I529" s="326" t="s">
        <v>604</v>
      </c>
      <c r="J529" s="326"/>
    </row>
    <row r="530">
      <c r="C530" s="31" t="s">
        <v>233</v>
      </c>
      <c r="D530" s="321">
        <v>4029.0</v>
      </c>
      <c r="E530" s="322"/>
      <c r="F530" s="324">
        <v>5500.0</v>
      </c>
      <c r="G530">
        <f t="shared" si="108"/>
        <v>-5500</v>
      </c>
      <c r="H530" s="330"/>
      <c r="I530" s="327"/>
      <c r="J530" s="327"/>
    </row>
    <row r="531">
      <c r="C531" s="31" t="s">
        <v>423</v>
      </c>
      <c r="D531" s="321" t="s">
        <v>125</v>
      </c>
      <c r="E531" s="322"/>
      <c r="F531" s="324">
        <v>3900.0</v>
      </c>
      <c r="G531">
        <f t="shared" si="108"/>
        <v>-3900</v>
      </c>
      <c r="H531" s="330"/>
      <c r="I531" s="327"/>
      <c r="J531" s="327"/>
    </row>
    <row r="532">
      <c r="C532" s="31" t="s">
        <v>128</v>
      </c>
      <c r="D532" s="321">
        <v>5411.0</v>
      </c>
      <c r="E532" s="322"/>
      <c r="F532" s="324">
        <v>1000.0</v>
      </c>
      <c r="G532">
        <f t="shared" si="108"/>
        <v>-1000</v>
      </c>
      <c r="H532" s="330"/>
      <c r="I532" s="327"/>
      <c r="J532" s="327"/>
    </row>
    <row r="533">
      <c r="C533" s="31" t="s">
        <v>397</v>
      </c>
      <c r="D533" s="321">
        <v>5463.0</v>
      </c>
      <c r="E533" s="322"/>
      <c r="F533" s="324">
        <v>700.0</v>
      </c>
      <c r="G533">
        <f t="shared" si="108"/>
        <v>-700</v>
      </c>
      <c r="H533" s="330"/>
      <c r="I533" s="326"/>
      <c r="J533" s="326"/>
    </row>
    <row r="534">
      <c r="C534" s="31" t="s">
        <v>399</v>
      </c>
      <c r="D534" s="329"/>
      <c r="E534" s="322"/>
      <c r="F534" s="324">
        <v>15000.0</v>
      </c>
      <c r="G534">
        <f t="shared" si="108"/>
        <v>-15000</v>
      </c>
      <c r="H534" s="330"/>
      <c r="I534" s="327"/>
      <c r="J534" s="327"/>
    </row>
    <row r="535">
      <c r="C535" s="31" t="s">
        <v>398</v>
      </c>
      <c r="D535" s="329"/>
      <c r="E535" s="328">
        <v>20000.0</v>
      </c>
      <c r="F535" s="331"/>
      <c r="G535">
        <f t="shared" si="108"/>
        <v>20000</v>
      </c>
      <c r="H535" s="330"/>
      <c r="I535" s="327"/>
      <c r="J535" s="327"/>
    </row>
    <row r="536">
      <c r="C536" s="31" t="s">
        <v>424</v>
      </c>
      <c r="D536" s="329"/>
      <c r="E536" s="328"/>
      <c r="F536" s="324">
        <v>500.0</v>
      </c>
      <c r="G536">
        <f t="shared" si="108"/>
        <v>-500</v>
      </c>
      <c r="H536" s="330"/>
      <c r="I536" s="327"/>
      <c r="J536" s="327"/>
    </row>
    <row r="537">
      <c r="D537" s="329"/>
      <c r="E537" s="322"/>
      <c r="F537" s="331"/>
      <c r="H537" s="330"/>
      <c r="I537" s="327"/>
      <c r="J537" s="327"/>
    </row>
    <row r="538">
      <c r="A538" s="31"/>
      <c r="B538" s="31" t="s">
        <v>515</v>
      </c>
      <c r="D538" s="329"/>
      <c r="E538" s="322">
        <f t="shared" ref="E538:F538" si="109">SUM(E529:E537)</f>
        <v>25300</v>
      </c>
      <c r="F538" s="331">
        <f t="shared" si="109"/>
        <v>26600</v>
      </c>
      <c r="G538">
        <f>E538-F538</f>
        <v>-1300</v>
      </c>
      <c r="H538" s="330"/>
      <c r="I538" s="327"/>
      <c r="J538" s="327"/>
    </row>
    <row r="539">
      <c r="A539" s="31"/>
      <c r="B539" s="31"/>
      <c r="D539" s="329"/>
      <c r="E539" s="322"/>
      <c r="F539" s="331"/>
      <c r="H539" s="330"/>
      <c r="I539" s="327"/>
      <c r="J539" s="327"/>
    </row>
    <row r="540">
      <c r="A540" s="31"/>
      <c r="B540" s="31"/>
      <c r="C540" s="31" t="s">
        <v>516</v>
      </c>
      <c r="D540" s="329"/>
      <c r="E540" s="322">
        <f>-G538/2</f>
        <v>650</v>
      </c>
      <c r="F540" s="331"/>
      <c r="G540">
        <f>E540-F540</f>
        <v>650</v>
      </c>
      <c r="H540" s="330"/>
      <c r="I540" s="326" t="s">
        <v>605</v>
      </c>
      <c r="J540" s="326"/>
    </row>
    <row r="541">
      <c r="A541" s="31"/>
      <c r="B541" s="31"/>
      <c r="C541" s="31"/>
      <c r="D541" s="329"/>
      <c r="E541" s="322"/>
      <c r="F541" s="331"/>
      <c r="H541" s="330"/>
      <c r="I541" s="327"/>
      <c r="J541" s="327"/>
    </row>
    <row r="542">
      <c r="A542" s="31"/>
      <c r="B542" s="31" t="s">
        <v>322</v>
      </c>
      <c r="D542" s="329"/>
      <c r="E542" s="328">
        <f t="shared" ref="E542:F542" si="110">SUM(E538:E541)</f>
        <v>25950</v>
      </c>
      <c r="F542" s="331">
        <f t="shared" si="110"/>
        <v>26600</v>
      </c>
      <c r="G542">
        <f>E542-F542</f>
        <v>-650</v>
      </c>
      <c r="H542" s="330"/>
      <c r="I542" s="327"/>
      <c r="J542" s="327"/>
    </row>
    <row r="543">
      <c r="D543" s="329"/>
      <c r="E543" s="322"/>
      <c r="F543" s="331"/>
      <c r="G543" s="331"/>
      <c r="H543" s="330"/>
      <c r="I543" s="327"/>
      <c r="J543" s="327"/>
    </row>
    <row r="544">
      <c r="A544" s="332"/>
      <c r="B544" s="332" t="s">
        <v>606</v>
      </c>
      <c r="H544" s="333" t="s">
        <v>294</v>
      </c>
      <c r="I544" s="334"/>
      <c r="J544" s="334"/>
    </row>
    <row r="545">
      <c r="C545" s="31" t="s">
        <v>386</v>
      </c>
      <c r="D545" s="321" t="s">
        <v>607</v>
      </c>
      <c r="E545" s="328">
        <v>3500.0</v>
      </c>
      <c r="F545" s="331"/>
      <c r="G545">
        <f t="shared" ref="G545:G546" si="111">E545-F545</f>
        <v>3500</v>
      </c>
      <c r="H545" s="330"/>
      <c r="I545" s="326" t="s">
        <v>608</v>
      </c>
      <c r="J545" s="326"/>
    </row>
    <row r="546">
      <c r="C546" s="31" t="s">
        <v>233</v>
      </c>
      <c r="D546" s="321">
        <v>3029.4029</v>
      </c>
      <c r="E546" s="322"/>
      <c r="F546" s="324">
        <v>600.0</v>
      </c>
      <c r="G546">
        <f t="shared" si="111"/>
        <v>-600</v>
      </c>
      <c r="H546" s="330"/>
      <c r="I546" s="327"/>
      <c r="J546" s="327"/>
    </row>
    <row r="547">
      <c r="D547" s="329"/>
      <c r="E547" s="322"/>
      <c r="F547" s="331"/>
      <c r="H547" s="330"/>
      <c r="I547" s="327"/>
      <c r="J547" s="327"/>
    </row>
    <row r="548">
      <c r="A548" s="31"/>
      <c r="B548" s="31" t="s">
        <v>322</v>
      </c>
      <c r="D548" s="329"/>
      <c r="E548" s="322">
        <f t="shared" ref="E548:F548" si="112">SUM(E545:E547)</f>
        <v>3500</v>
      </c>
      <c r="F548" s="331">
        <f t="shared" si="112"/>
        <v>600</v>
      </c>
      <c r="G548">
        <f>E548-F548</f>
        <v>2900</v>
      </c>
      <c r="H548" s="330"/>
      <c r="I548" s="327"/>
      <c r="J548" s="327"/>
    </row>
    <row r="549">
      <c r="D549" s="329"/>
      <c r="E549" s="322"/>
      <c r="F549" s="331"/>
      <c r="G549" s="331"/>
      <c r="H549" s="330"/>
      <c r="I549" s="327"/>
      <c r="J549" s="327"/>
    </row>
    <row r="550">
      <c r="A550" s="332"/>
      <c r="B550" s="332" t="s">
        <v>609</v>
      </c>
      <c r="H550" s="333" t="s">
        <v>294</v>
      </c>
      <c r="I550" s="334" t="s">
        <v>610</v>
      </c>
      <c r="J550" s="334"/>
    </row>
    <row r="551">
      <c r="C551" s="31" t="s">
        <v>424</v>
      </c>
      <c r="D551" s="321">
        <v>4031.0</v>
      </c>
      <c r="E551" s="322"/>
      <c r="F551" s="324">
        <v>5700.0</v>
      </c>
      <c r="G551" s="331">
        <f t="shared" ref="G551:G556" si="113">E551-F551</f>
        <v>-5700</v>
      </c>
      <c r="H551" s="330"/>
      <c r="I551" s="327"/>
      <c r="J551" s="327"/>
    </row>
    <row r="552">
      <c r="C552" s="31" t="s">
        <v>128</v>
      </c>
      <c r="D552" s="321">
        <v>5411.0</v>
      </c>
      <c r="E552" s="322"/>
      <c r="F552" s="324">
        <v>1000.0</v>
      </c>
      <c r="G552" s="331">
        <f t="shared" si="113"/>
        <v>-1000</v>
      </c>
      <c r="H552" s="330"/>
      <c r="I552" s="327"/>
      <c r="J552" s="327"/>
    </row>
    <row r="553">
      <c r="C553" s="31" t="s">
        <v>611</v>
      </c>
      <c r="D553" s="321">
        <v>5210.0</v>
      </c>
      <c r="E553" s="322"/>
      <c r="F553" s="324">
        <v>700.0</v>
      </c>
      <c r="G553" s="331">
        <f t="shared" si="113"/>
        <v>-700</v>
      </c>
      <c r="H553" s="330"/>
      <c r="I553" s="326" t="s">
        <v>612</v>
      </c>
      <c r="J553" s="326"/>
    </row>
    <row r="554">
      <c r="C554" s="31" t="s">
        <v>397</v>
      </c>
      <c r="D554" s="321">
        <v>5463.0</v>
      </c>
      <c r="E554" s="322"/>
      <c r="F554" s="324">
        <v>500.0</v>
      </c>
      <c r="G554" s="331">
        <f t="shared" si="113"/>
        <v>-500</v>
      </c>
      <c r="H554" s="330"/>
      <c r="I554" s="326" t="s">
        <v>465</v>
      </c>
      <c r="J554" s="326"/>
    </row>
    <row r="555">
      <c r="C555" s="31" t="s">
        <v>233</v>
      </c>
      <c r="D555" s="321">
        <v>4029.0</v>
      </c>
      <c r="E555" s="322"/>
      <c r="F555" s="324">
        <v>200.0</v>
      </c>
      <c r="G555" s="331">
        <f t="shared" si="113"/>
        <v>-200</v>
      </c>
      <c r="H555" s="330"/>
      <c r="I555" s="327"/>
      <c r="J555" s="327"/>
    </row>
    <row r="556">
      <c r="C556" s="31" t="s">
        <v>368</v>
      </c>
      <c r="D556" s="321">
        <v>5460.0</v>
      </c>
      <c r="E556" s="322"/>
      <c r="F556" s="324">
        <v>700.0</v>
      </c>
      <c r="G556" s="331">
        <f t="shared" si="113"/>
        <v>-700</v>
      </c>
      <c r="H556" s="330"/>
      <c r="I556" s="327"/>
      <c r="J556" s="327"/>
    </row>
    <row r="557">
      <c r="D557" s="329"/>
      <c r="E557" s="322"/>
      <c r="F557" s="331"/>
      <c r="G557" s="331"/>
      <c r="H557" s="330"/>
      <c r="I557" s="327"/>
      <c r="J557" s="327"/>
    </row>
    <row r="558">
      <c r="A558" s="31"/>
      <c r="B558" s="31" t="s">
        <v>322</v>
      </c>
      <c r="D558" s="329"/>
      <c r="E558" s="322">
        <f t="shared" ref="E558:F558" si="114">SUM(E551:E555)</f>
        <v>0</v>
      </c>
      <c r="F558" s="331">
        <f t="shared" si="114"/>
        <v>8100</v>
      </c>
      <c r="G558">
        <f>E558-F558</f>
        <v>-8100</v>
      </c>
      <c r="H558" s="330"/>
      <c r="I558" s="327"/>
      <c r="J558" s="327"/>
    </row>
    <row r="559">
      <c r="D559" s="329"/>
      <c r="E559" s="322"/>
      <c r="F559" s="331"/>
      <c r="G559" s="331"/>
      <c r="H559" s="330"/>
      <c r="I559" s="327"/>
      <c r="J559" s="327"/>
    </row>
    <row r="560">
      <c r="A560" s="332"/>
      <c r="B560" s="332" t="s">
        <v>613</v>
      </c>
      <c r="H560" s="333" t="s">
        <v>297</v>
      </c>
      <c r="I560" s="334"/>
      <c r="J560" s="334"/>
    </row>
    <row r="561">
      <c r="C561" s="31" t="s">
        <v>233</v>
      </c>
      <c r="D561" s="321">
        <v>7692.0</v>
      </c>
      <c r="E561" s="322"/>
      <c r="F561" s="324">
        <v>2500.0</v>
      </c>
      <c r="G561">
        <f t="shared" ref="G561:G563" si="115">E561-F561</f>
        <v>-2500</v>
      </c>
      <c r="H561" s="330"/>
      <c r="I561" s="327"/>
      <c r="J561" s="327"/>
    </row>
    <row r="562">
      <c r="C562" s="31" t="s">
        <v>423</v>
      </c>
      <c r="D562" s="321">
        <v>7692.7693</v>
      </c>
      <c r="E562" s="322"/>
      <c r="F562" s="324">
        <v>1500.0</v>
      </c>
      <c r="G562">
        <f t="shared" si="115"/>
        <v>-1500</v>
      </c>
      <c r="H562" s="330"/>
      <c r="I562" s="327"/>
      <c r="J562" s="327"/>
    </row>
    <row r="563">
      <c r="C563" s="31" t="s">
        <v>107</v>
      </c>
      <c r="D563" s="321">
        <v>7631.0</v>
      </c>
      <c r="E563" s="322"/>
      <c r="F563" s="324">
        <v>2500.0</v>
      </c>
      <c r="G563">
        <f t="shared" si="115"/>
        <v>-2500</v>
      </c>
      <c r="H563" s="325"/>
      <c r="I563" s="369"/>
      <c r="J563" s="369"/>
    </row>
    <row r="564">
      <c r="D564" s="329"/>
      <c r="E564" s="322"/>
      <c r="F564" s="331"/>
      <c r="H564" s="330"/>
      <c r="I564" s="327"/>
      <c r="J564" s="327"/>
    </row>
    <row r="565">
      <c r="A565" s="31"/>
      <c r="B565" s="31" t="s">
        <v>322</v>
      </c>
      <c r="D565" s="329"/>
      <c r="E565" s="322">
        <f t="shared" ref="E565:F565" si="116">SUM(E561:E564)</f>
        <v>0</v>
      </c>
      <c r="F565" s="331">
        <f t="shared" si="116"/>
        <v>6500</v>
      </c>
      <c r="G565">
        <f>E565-F565</f>
        <v>-6500</v>
      </c>
      <c r="H565" s="330"/>
      <c r="I565" s="327"/>
      <c r="J565" s="327"/>
    </row>
    <row r="566">
      <c r="D566" s="329"/>
      <c r="E566" s="322"/>
      <c r="F566" s="331"/>
      <c r="G566" s="331"/>
      <c r="H566" s="330"/>
      <c r="I566" s="327"/>
      <c r="J566" s="327"/>
    </row>
    <row r="567">
      <c r="A567" s="332"/>
      <c r="B567" s="332" t="s">
        <v>614</v>
      </c>
      <c r="H567" s="333" t="s">
        <v>297</v>
      </c>
      <c r="I567" s="334"/>
      <c r="J567" s="334"/>
    </row>
    <row r="568">
      <c r="C568" s="31" t="s">
        <v>470</v>
      </c>
      <c r="D568" s="321">
        <v>3041.3042</v>
      </c>
      <c r="E568" s="322">
        <f>50*59+30*3</f>
        <v>3040</v>
      </c>
      <c r="F568" s="331"/>
      <c r="G568">
        <f t="shared" ref="G568:G573" si="117">E568-F568</f>
        <v>3040</v>
      </c>
      <c r="H568" s="330"/>
      <c r="I568" s="326" t="s">
        <v>615</v>
      </c>
      <c r="J568" s="326"/>
    </row>
    <row r="569">
      <c r="C569" s="31" t="s">
        <v>233</v>
      </c>
      <c r="D569" s="321">
        <v>7692.0</v>
      </c>
      <c r="E569" s="322"/>
      <c r="F569" s="324">
        <v>3000.0</v>
      </c>
      <c r="G569">
        <f t="shared" si="117"/>
        <v>-3000</v>
      </c>
      <c r="H569" s="330"/>
      <c r="I569" s="327"/>
      <c r="J569" s="327"/>
    </row>
    <row r="570">
      <c r="C570" s="31" t="s">
        <v>423</v>
      </c>
      <c r="D570" s="321" t="s">
        <v>125</v>
      </c>
      <c r="E570" s="322"/>
      <c r="F570" s="324">
        <v>3000.0</v>
      </c>
      <c r="G570">
        <f t="shared" si="117"/>
        <v>-3000</v>
      </c>
      <c r="H570" s="330"/>
      <c r="I570" s="327"/>
      <c r="J570" s="327"/>
    </row>
    <row r="571">
      <c r="C571" s="31" t="s">
        <v>128</v>
      </c>
      <c r="D571" s="321">
        <v>5411.0</v>
      </c>
      <c r="E571" s="322"/>
      <c r="F571" s="324">
        <v>1000.0</v>
      </c>
      <c r="G571">
        <f t="shared" si="117"/>
        <v>-1000</v>
      </c>
      <c r="H571" s="330"/>
      <c r="I571" s="327"/>
      <c r="J571" s="327"/>
    </row>
    <row r="572">
      <c r="C572" s="31" t="s">
        <v>93</v>
      </c>
      <c r="D572" s="321">
        <v>4027.0</v>
      </c>
      <c r="E572" s="322"/>
      <c r="F572" s="324">
        <v>2000.0</v>
      </c>
      <c r="G572">
        <f t="shared" si="117"/>
        <v>-2000</v>
      </c>
      <c r="H572" s="330"/>
      <c r="I572" s="327"/>
      <c r="J572" s="327"/>
    </row>
    <row r="573">
      <c r="C573" s="31" t="s">
        <v>424</v>
      </c>
      <c r="D573" s="321">
        <v>4031.0</v>
      </c>
      <c r="E573" s="322"/>
      <c r="F573" s="324">
        <v>500.0</v>
      </c>
      <c r="G573">
        <f t="shared" si="117"/>
        <v>-500</v>
      </c>
      <c r="H573" s="330"/>
      <c r="I573" s="327"/>
      <c r="J573" s="327"/>
    </row>
    <row r="574">
      <c r="D574" s="329"/>
      <c r="E574" s="322"/>
      <c r="F574" s="331"/>
      <c r="H574" s="330"/>
      <c r="I574" s="327"/>
      <c r="J574" s="327"/>
    </row>
    <row r="575">
      <c r="A575" s="31"/>
      <c r="B575" s="31" t="s">
        <v>322</v>
      </c>
      <c r="D575" s="329"/>
      <c r="E575" s="322">
        <f t="shared" ref="E575:F575" si="118">SUM(E568:E573)</f>
        <v>3040</v>
      </c>
      <c r="F575" s="331">
        <f t="shared" si="118"/>
        <v>9500</v>
      </c>
      <c r="G575">
        <f>E575-F575</f>
        <v>-6460</v>
      </c>
      <c r="H575" s="330"/>
      <c r="I575" s="327"/>
      <c r="J575" s="327"/>
    </row>
    <row r="576">
      <c r="A576" s="31"/>
      <c r="B576" s="31"/>
      <c r="D576" s="329"/>
      <c r="E576" s="322"/>
      <c r="F576" s="331"/>
      <c r="G576" s="331"/>
      <c r="H576" s="330"/>
      <c r="I576" s="327"/>
      <c r="J576" s="327"/>
    </row>
    <row r="577">
      <c r="A577" s="332"/>
      <c r="B577" s="332" t="s">
        <v>616</v>
      </c>
      <c r="H577" s="333" t="s">
        <v>294</v>
      </c>
      <c r="I577" s="339"/>
      <c r="J577" s="339"/>
    </row>
    <row r="578">
      <c r="A578" s="31"/>
      <c r="B578" s="31"/>
      <c r="C578" s="35" t="s">
        <v>399</v>
      </c>
      <c r="D578" s="321" t="s">
        <v>125</v>
      </c>
      <c r="E578" s="346"/>
      <c r="F578" s="349">
        <v>10000.0</v>
      </c>
      <c r="G578" s="363">
        <f t="shared" ref="G578:G579" si="119">E578-F578</f>
        <v>-10000</v>
      </c>
      <c r="H578" s="330"/>
      <c r="I578" s="327"/>
      <c r="J578" s="327"/>
    </row>
    <row r="579">
      <c r="A579" s="31"/>
      <c r="B579" s="31"/>
      <c r="C579" s="35" t="s">
        <v>398</v>
      </c>
      <c r="D579" s="321" t="s">
        <v>123</v>
      </c>
      <c r="E579" s="361">
        <v>15000.0</v>
      </c>
      <c r="F579" s="35"/>
      <c r="G579" s="363">
        <f t="shared" si="119"/>
        <v>15000</v>
      </c>
      <c r="H579" s="330"/>
      <c r="I579" s="326" t="s">
        <v>410</v>
      </c>
      <c r="J579" s="326"/>
    </row>
    <row r="580">
      <c r="C580" s="31" t="s">
        <v>472</v>
      </c>
      <c r="D580" s="321">
        <v>3041.0</v>
      </c>
      <c r="E580" s="328">
        <v>1200.0</v>
      </c>
      <c r="F580" s="331"/>
      <c r="H580" s="330"/>
      <c r="I580" s="326" t="s">
        <v>617</v>
      </c>
      <c r="J580" s="326"/>
    </row>
    <row r="581">
      <c r="A581" s="31"/>
      <c r="B581" s="31"/>
      <c r="C581" s="35"/>
      <c r="D581" s="364"/>
      <c r="E581" s="344"/>
      <c r="F581" s="35"/>
      <c r="G581" s="363"/>
      <c r="H581" s="330"/>
      <c r="I581" s="327"/>
      <c r="J581" s="327"/>
    </row>
    <row r="582">
      <c r="A582" s="31"/>
      <c r="B582" s="31" t="s">
        <v>322</v>
      </c>
      <c r="C582" s="35"/>
      <c r="D582" s="364"/>
      <c r="E582" s="365">
        <f t="shared" ref="E582:F582" si="120">SUM(E578:E581)</f>
        <v>16200</v>
      </c>
      <c r="F582" s="366">
        <f t="shared" si="120"/>
        <v>10000</v>
      </c>
      <c r="G582" s="363">
        <f>E582-F582</f>
        <v>6200</v>
      </c>
      <c r="H582" s="330"/>
      <c r="I582" s="327"/>
      <c r="J582" s="327"/>
    </row>
    <row r="583">
      <c r="C583" s="35"/>
      <c r="D583" s="364"/>
      <c r="E583" s="322"/>
      <c r="F583" s="331"/>
      <c r="G583" s="331"/>
      <c r="H583" s="330"/>
      <c r="I583" s="327"/>
      <c r="J583" s="327"/>
    </row>
    <row r="584">
      <c r="A584" s="332"/>
      <c r="B584" s="332" t="s">
        <v>618</v>
      </c>
      <c r="H584" s="333" t="s">
        <v>294</v>
      </c>
      <c r="I584" s="334"/>
      <c r="J584" s="334"/>
    </row>
    <row r="585">
      <c r="C585" s="31" t="s">
        <v>235</v>
      </c>
      <c r="D585" s="321">
        <v>3041.3042</v>
      </c>
      <c r="E585" s="322">
        <f>320 * 94 + 300 * 3 + 2 * 20 + 1 * 0</f>
        <v>31020</v>
      </c>
      <c r="F585" s="331"/>
      <c r="G585">
        <f t="shared" ref="G585:G592" si="121">E585-F585</f>
        <v>31020</v>
      </c>
      <c r="H585" s="330"/>
      <c r="I585" s="326" t="s">
        <v>619</v>
      </c>
      <c r="J585" s="326"/>
    </row>
    <row r="586">
      <c r="C586" s="31" t="s">
        <v>233</v>
      </c>
      <c r="D586" s="321">
        <v>4029.0</v>
      </c>
      <c r="E586" s="322"/>
      <c r="F586" s="324">
        <v>12200.0</v>
      </c>
      <c r="G586">
        <f t="shared" si="121"/>
        <v>-12200</v>
      </c>
      <c r="H586" s="330"/>
      <c r="I586" s="327"/>
      <c r="J586" s="327"/>
    </row>
    <row r="587">
      <c r="C587" s="31" t="s">
        <v>423</v>
      </c>
      <c r="D587" s="321" t="s">
        <v>125</v>
      </c>
      <c r="E587" s="322"/>
      <c r="F587" s="324">
        <v>5500.0</v>
      </c>
      <c r="G587">
        <f t="shared" si="121"/>
        <v>-5500</v>
      </c>
      <c r="H587" s="330"/>
      <c r="I587" s="327"/>
      <c r="J587" s="327"/>
    </row>
    <row r="588">
      <c r="C588" s="31" t="s">
        <v>163</v>
      </c>
      <c r="D588" s="321">
        <v>5010.0</v>
      </c>
      <c r="E588" s="322"/>
      <c r="F588" s="324">
        <v>30000.0</v>
      </c>
      <c r="G588">
        <f t="shared" si="121"/>
        <v>-30000</v>
      </c>
      <c r="H588" s="330"/>
      <c r="I588" s="327"/>
      <c r="J588" s="327"/>
    </row>
    <row r="589">
      <c r="C589" s="31" t="s">
        <v>620</v>
      </c>
      <c r="D589" s="321">
        <v>6800.0</v>
      </c>
      <c r="E589" s="322"/>
      <c r="F589" s="324">
        <v>4000.0</v>
      </c>
      <c r="G589">
        <f t="shared" si="121"/>
        <v>-4000</v>
      </c>
      <c r="H589" s="330"/>
      <c r="I589" s="326" t="s">
        <v>621</v>
      </c>
      <c r="J589" s="326"/>
    </row>
    <row r="590">
      <c r="C590" s="31" t="s">
        <v>128</v>
      </c>
      <c r="D590" s="321">
        <v>5411.0</v>
      </c>
      <c r="E590" s="322"/>
      <c r="F590" s="324">
        <v>1500.0</v>
      </c>
      <c r="G590">
        <f t="shared" si="121"/>
        <v>-1500</v>
      </c>
      <c r="H590" s="330"/>
      <c r="I590" s="327"/>
      <c r="J590" s="327"/>
    </row>
    <row r="591">
      <c r="C591" s="31" t="s">
        <v>93</v>
      </c>
      <c r="D591" s="321">
        <v>4027.0</v>
      </c>
      <c r="E591" s="322"/>
      <c r="F591" s="324">
        <v>1500.0</v>
      </c>
      <c r="G591">
        <f t="shared" si="121"/>
        <v>-1500</v>
      </c>
      <c r="H591" s="330"/>
      <c r="I591" s="327"/>
      <c r="J591" s="327"/>
    </row>
    <row r="592">
      <c r="C592" s="31" t="s">
        <v>622</v>
      </c>
      <c r="D592" s="321">
        <v>6950.0</v>
      </c>
      <c r="E592" s="322"/>
      <c r="F592" s="324">
        <v>1100.0</v>
      </c>
      <c r="G592">
        <f t="shared" si="121"/>
        <v>-1100</v>
      </c>
      <c r="H592" s="330"/>
      <c r="I592" s="327"/>
      <c r="J592" s="327"/>
    </row>
    <row r="593">
      <c r="D593" s="329"/>
      <c r="E593" s="322"/>
      <c r="F593" s="331"/>
      <c r="H593" s="330"/>
      <c r="I593" s="327"/>
      <c r="J593" s="327"/>
    </row>
    <row r="594">
      <c r="A594" s="31"/>
      <c r="B594" s="31" t="s">
        <v>322</v>
      </c>
      <c r="D594" s="329"/>
      <c r="E594" s="322">
        <f t="shared" ref="E594:F594" si="122">SUM(E585:E592)</f>
        <v>31020</v>
      </c>
      <c r="F594" s="331">
        <f t="shared" si="122"/>
        <v>55800</v>
      </c>
      <c r="G594">
        <f>E594-F594</f>
        <v>-24780</v>
      </c>
      <c r="H594" s="330"/>
      <c r="I594" s="327"/>
      <c r="J594" s="327"/>
    </row>
    <row r="595">
      <c r="A595" s="31"/>
      <c r="B595" s="31"/>
      <c r="D595" s="329"/>
      <c r="E595" s="322"/>
      <c r="F595" s="331"/>
      <c r="G595" s="331"/>
      <c r="H595" s="330"/>
      <c r="I595" s="327"/>
      <c r="J595" s="327"/>
    </row>
    <row r="596">
      <c r="A596" s="332"/>
      <c r="B596" s="332" t="s">
        <v>623</v>
      </c>
      <c r="H596" s="333" t="s">
        <v>294</v>
      </c>
      <c r="I596" s="339"/>
      <c r="J596" s="339"/>
    </row>
    <row r="597">
      <c r="A597" s="31"/>
      <c r="B597" s="31"/>
      <c r="C597" s="31" t="s">
        <v>399</v>
      </c>
      <c r="D597" s="321" t="s">
        <v>125</v>
      </c>
      <c r="E597" s="322"/>
      <c r="F597" s="324">
        <v>2300.0</v>
      </c>
      <c r="G597">
        <f t="shared" ref="G597:G598" si="123">E597-F597</f>
        <v>-2300</v>
      </c>
      <c r="H597" s="330"/>
      <c r="I597" s="327"/>
      <c r="J597" s="327"/>
    </row>
    <row r="598">
      <c r="A598" s="31"/>
      <c r="B598" s="31"/>
      <c r="C598" s="31" t="s">
        <v>398</v>
      </c>
      <c r="D598" s="321" t="s">
        <v>123</v>
      </c>
      <c r="E598" s="328">
        <v>4000.0</v>
      </c>
      <c r="F598" s="331"/>
      <c r="G598">
        <f t="shared" si="123"/>
        <v>4000</v>
      </c>
      <c r="H598" s="330"/>
      <c r="I598" s="326" t="s">
        <v>521</v>
      </c>
      <c r="J598" s="326"/>
    </row>
    <row r="599">
      <c r="A599" s="31"/>
      <c r="B599" s="31"/>
      <c r="D599" s="329"/>
      <c r="E599" s="322"/>
      <c r="F599" s="331"/>
      <c r="H599" s="330"/>
      <c r="I599" s="327"/>
      <c r="J599" s="327"/>
    </row>
    <row r="600">
      <c r="A600" s="31"/>
      <c r="B600" s="31" t="s">
        <v>322</v>
      </c>
      <c r="D600" s="329"/>
      <c r="E600" s="322">
        <f t="shared" ref="E600:F600" si="124">SUM(E597:E599)</f>
        <v>4000</v>
      </c>
      <c r="F600" s="331">
        <f t="shared" si="124"/>
        <v>2300</v>
      </c>
      <c r="G600">
        <f>E600-F600</f>
        <v>1700</v>
      </c>
      <c r="H600" s="330"/>
      <c r="I600" s="327"/>
      <c r="J600" s="327"/>
    </row>
    <row r="601">
      <c r="D601" s="329"/>
      <c r="E601" s="322"/>
      <c r="F601" s="331"/>
      <c r="G601" s="331"/>
      <c r="H601" s="330"/>
      <c r="I601" s="327"/>
      <c r="J601" s="327"/>
    </row>
    <row r="602">
      <c r="A602" s="332"/>
      <c r="B602" s="332" t="s">
        <v>624</v>
      </c>
      <c r="H602" s="333" t="s">
        <v>297</v>
      </c>
      <c r="I602" s="334"/>
      <c r="J602" s="334"/>
    </row>
    <row r="603">
      <c r="A603" s="31"/>
      <c r="B603" s="31"/>
      <c r="C603" s="31" t="s">
        <v>235</v>
      </c>
      <c r="D603" s="321">
        <v>3041.3042</v>
      </c>
      <c r="E603" s="322">
        <f>400 * 45</f>
        <v>18000</v>
      </c>
      <c r="F603" s="331"/>
      <c r="G603">
        <f t="shared" ref="G603:G610" si="125">E603-F603</f>
        <v>18000</v>
      </c>
      <c r="H603" s="330"/>
      <c r="I603" s="327"/>
      <c r="J603" s="327"/>
    </row>
    <row r="604">
      <c r="A604" s="31"/>
      <c r="B604" s="31"/>
      <c r="C604" s="31" t="s">
        <v>233</v>
      </c>
      <c r="D604" s="321">
        <v>4029.0</v>
      </c>
      <c r="E604" s="322"/>
      <c r="F604" s="331">
        <f>180*45</f>
        <v>8100</v>
      </c>
      <c r="G604">
        <f t="shared" si="125"/>
        <v>-8100</v>
      </c>
      <c r="H604" s="325"/>
      <c r="I604" s="326"/>
      <c r="J604" s="326"/>
    </row>
    <row r="605">
      <c r="A605" s="31"/>
      <c r="B605" s="31"/>
      <c r="C605" s="31" t="s">
        <v>423</v>
      </c>
      <c r="D605" s="321" t="s">
        <v>125</v>
      </c>
      <c r="E605" s="322"/>
      <c r="F605" s="324">
        <v>5500.0</v>
      </c>
      <c r="G605">
        <f t="shared" si="125"/>
        <v>-5500</v>
      </c>
      <c r="H605" s="330"/>
      <c r="I605" s="326" t="s">
        <v>625</v>
      </c>
      <c r="J605" s="326"/>
    </row>
    <row r="606">
      <c r="A606" s="31"/>
      <c r="B606" s="31"/>
      <c r="C606" s="31" t="s">
        <v>626</v>
      </c>
      <c r="D606" s="321"/>
      <c r="E606" s="322"/>
      <c r="F606" s="324">
        <v>1600.0</v>
      </c>
      <c r="G606">
        <f t="shared" si="125"/>
        <v>-1600</v>
      </c>
      <c r="H606" s="330"/>
      <c r="I606" s="327"/>
      <c r="J606" s="327"/>
    </row>
    <row r="607">
      <c r="A607" s="31"/>
      <c r="B607" s="31"/>
      <c r="C607" s="31" t="s">
        <v>491</v>
      </c>
      <c r="D607" s="321">
        <v>5010.0</v>
      </c>
      <c r="E607" s="322"/>
      <c r="F607" s="324">
        <v>700.0</v>
      </c>
      <c r="G607">
        <f t="shared" si="125"/>
        <v>-700</v>
      </c>
      <c r="H607" s="330"/>
      <c r="I607" s="326"/>
      <c r="J607" s="326"/>
    </row>
    <row r="608">
      <c r="A608" s="31"/>
      <c r="B608" s="31"/>
      <c r="C608" s="31" t="s">
        <v>627</v>
      </c>
      <c r="D608" s="321" t="s">
        <v>628</v>
      </c>
      <c r="E608" s="322"/>
      <c r="F608" s="324">
        <v>1000.0</v>
      </c>
      <c r="G608">
        <f t="shared" si="125"/>
        <v>-1000</v>
      </c>
      <c r="H608" s="330"/>
      <c r="I608" s="326" t="s">
        <v>629</v>
      </c>
      <c r="J608" s="326"/>
    </row>
    <row r="609">
      <c r="A609" s="31"/>
      <c r="B609" s="31"/>
      <c r="C609" s="31" t="s">
        <v>397</v>
      </c>
      <c r="D609" s="321"/>
      <c r="E609" s="322"/>
      <c r="F609" s="324">
        <v>500.0</v>
      </c>
      <c r="G609">
        <f t="shared" si="125"/>
        <v>-500</v>
      </c>
      <c r="H609" s="330"/>
      <c r="I609" s="327"/>
      <c r="J609" s="327"/>
    </row>
    <row r="610">
      <c r="A610" s="31"/>
      <c r="B610" s="31"/>
      <c r="C610" s="31" t="s">
        <v>128</v>
      </c>
      <c r="D610" s="321">
        <v>5411.0</v>
      </c>
      <c r="E610" s="322"/>
      <c r="F610" s="324">
        <v>600.0</v>
      </c>
      <c r="G610">
        <f t="shared" si="125"/>
        <v>-600</v>
      </c>
      <c r="H610" s="330"/>
      <c r="I610" s="327"/>
      <c r="J610" s="327"/>
    </row>
    <row r="611">
      <c r="D611" s="329"/>
      <c r="E611" s="322"/>
      <c r="F611" s="331"/>
      <c r="H611" s="330"/>
      <c r="I611" s="327"/>
      <c r="J611" s="327"/>
    </row>
    <row r="612">
      <c r="A612" s="31"/>
      <c r="B612" s="31" t="s">
        <v>322</v>
      </c>
      <c r="D612" s="329"/>
      <c r="E612" s="322">
        <f t="shared" ref="E612:F612" si="126">SUM(E603:E610)</f>
        <v>18000</v>
      </c>
      <c r="F612" s="331">
        <f t="shared" si="126"/>
        <v>18000</v>
      </c>
      <c r="G612">
        <f>E612-F612</f>
        <v>0</v>
      </c>
      <c r="H612" s="330"/>
      <c r="I612" s="327"/>
      <c r="J612" s="327"/>
    </row>
    <row r="613">
      <c r="D613" s="329"/>
      <c r="E613" s="322"/>
      <c r="F613" s="331"/>
      <c r="G613" s="331"/>
      <c r="H613" s="330"/>
      <c r="I613" s="327"/>
      <c r="J613" s="327"/>
    </row>
    <row r="614">
      <c r="A614" s="332"/>
      <c r="B614" s="332" t="s">
        <v>630</v>
      </c>
      <c r="H614" s="333" t="s">
        <v>294</v>
      </c>
      <c r="I614" s="334"/>
      <c r="J614" s="334"/>
    </row>
    <row r="615">
      <c r="C615" s="31" t="s">
        <v>631</v>
      </c>
      <c r="D615" s="321">
        <v>3989.0</v>
      </c>
      <c r="E615" s="328">
        <f>71000-5600</f>
        <v>65400</v>
      </c>
      <c r="F615" s="324"/>
      <c r="G615" s="331">
        <f t="shared" ref="G615:G617" si="127">E615-F615</f>
        <v>65400</v>
      </c>
      <c r="H615" s="330"/>
      <c r="I615" s="326"/>
      <c r="J615" s="326"/>
    </row>
    <row r="616">
      <c r="C616" s="31" t="s">
        <v>632</v>
      </c>
      <c r="D616" s="321">
        <v>3040.0</v>
      </c>
      <c r="E616" s="328">
        <v>41600.0</v>
      </c>
      <c r="F616" s="324"/>
      <c r="G616" s="331">
        <f t="shared" si="127"/>
        <v>41600</v>
      </c>
      <c r="H616" s="330"/>
      <c r="I616" s="326" t="s">
        <v>633</v>
      </c>
      <c r="J616" s="326"/>
    </row>
    <row r="617">
      <c r="C617" s="31" t="s">
        <v>634</v>
      </c>
      <c r="D617" s="321">
        <v>3040.0</v>
      </c>
      <c r="E617" s="328">
        <v>15000.0</v>
      </c>
      <c r="F617" s="324"/>
      <c r="G617" s="331">
        <f t="shared" si="127"/>
        <v>15000</v>
      </c>
      <c r="H617" s="330"/>
      <c r="I617" s="327"/>
      <c r="J617" s="327"/>
    </row>
    <row r="618">
      <c r="D618" s="329"/>
      <c r="E618" s="322"/>
      <c r="F618" s="331"/>
      <c r="G618" s="331"/>
      <c r="H618" s="330"/>
      <c r="I618" s="327"/>
      <c r="J618" s="327"/>
    </row>
    <row r="619">
      <c r="A619" s="31"/>
      <c r="B619" s="31" t="s">
        <v>322</v>
      </c>
      <c r="D619" s="329"/>
      <c r="E619" s="322">
        <f t="shared" ref="E619:F619" si="128">SUM(E615:E618)</f>
        <v>122000</v>
      </c>
      <c r="F619" s="331">
        <f t="shared" si="128"/>
        <v>0</v>
      </c>
      <c r="G619">
        <f>E619-F619</f>
        <v>122000</v>
      </c>
      <c r="H619" s="330"/>
      <c r="I619" s="327"/>
      <c r="J619" s="327"/>
    </row>
    <row r="620">
      <c r="D620" s="329"/>
      <c r="E620" s="322"/>
      <c r="F620" s="331"/>
      <c r="G620" s="331"/>
      <c r="H620" s="330"/>
      <c r="I620" s="327"/>
      <c r="J620" s="327"/>
    </row>
    <row r="621">
      <c r="A621" s="332"/>
      <c r="B621" s="332" t="s">
        <v>635</v>
      </c>
      <c r="H621" s="333" t="s">
        <v>294</v>
      </c>
      <c r="I621" s="334"/>
      <c r="J621" s="334"/>
    </row>
    <row r="622">
      <c r="C622" s="31" t="s">
        <v>233</v>
      </c>
      <c r="D622" s="321">
        <v>4029.0</v>
      </c>
      <c r="E622" s="322"/>
      <c r="F622" s="324">
        <v>6000.0</v>
      </c>
      <c r="G622">
        <f t="shared" ref="G622:G626" si="129">E622-F622</f>
        <v>-6000</v>
      </c>
      <c r="H622" s="330"/>
      <c r="I622" s="327"/>
      <c r="J622" s="327"/>
    </row>
    <row r="623">
      <c r="C623" s="31" t="s">
        <v>423</v>
      </c>
      <c r="D623" s="321">
        <v>4021.0</v>
      </c>
      <c r="E623" s="322"/>
      <c r="F623" s="324">
        <v>500.0</v>
      </c>
      <c r="G623">
        <f t="shared" si="129"/>
        <v>-500</v>
      </c>
      <c r="H623" s="330"/>
      <c r="I623" s="327"/>
      <c r="J623" s="327"/>
    </row>
    <row r="624">
      <c r="C624" s="31" t="s">
        <v>386</v>
      </c>
      <c r="D624" s="321">
        <v>3052.0</v>
      </c>
      <c r="E624" s="322">
        <f>5000+6000+500</f>
        <v>11500</v>
      </c>
      <c r="F624" s="324"/>
      <c r="G624">
        <f t="shared" si="129"/>
        <v>11500</v>
      </c>
      <c r="H624" s="330"/>
      <c r="I624" s="326" t="s">
        <v>636</v>
      </c>
      <c r="J624" s="326"/>
    </row>
    <row r="625">
      <c r="C625" s="31" t="s">
        <v>128</v>
      </c>
      <c r="D625" s="321">
        <v>5411.0</v>
      </c>
      <c r="E625" s="322"/>
      <c r="F625" s="324">
        <v>3500.0</v>
      </c>
      <c r="G625">
        <f t="shared" si="129"/>
        <v>-3500</v>
      </c>
      <c r="H625" s="330"/>
      <c r="I625" s="326" t="s">
        <v>637</v>
      </c>
      <c r="J625" s="326"/>
    </row>
    <row r="626">
      <c r="C626" s="31" t="s">
        <v>638</v>
      </c>
      <c r="D626" s="321">
        <v>5210.0</v>
      </c>
      <c r="E626" s="322"/>
      <c r="F626" s="324">
        <v>1600.0</v>
      </c>
      <c r="G626">
        <f t="shared" si="129"/>
        <v>-1600</v>
      </c>
      <c r="H626" s="330"/>
      <c r="I626" s="326" t="s">
        <v>639</v>
      </c>
      <c r="J626" s="326"/>
    </row>
    <row r="627">
      <c r="D627" s="329"/>
      <c r="E627" s="322"/>
      <c r="F627" s="331"/>
      <c r="H627" s="330"/>
      <c r="I627" s="327"/>
      <c r="J627" s="327"/>
    </row>
    <row r="628">
      <c r="A628" s="31"/>
      <c r="B628" s="31" t="s">
        <v>322</v>
      </c>
      <c r="D628" s="329"/>
      <c r="E628" s="322">
        <f t="shared" ref="E628:F628" si="130">SUM(E622:E627)</f>
        <v>11500</v>
      </c>
      <c r="F628" s="331">
        <f t="shared" si="130"/>
        <v>11600</v>
      </c>
      <c r="G628">
        <f>E628-F628</f>
        <v>-100</v>
      </c>
      <c r="H628" s="330"/>
      <c r="I628" s="327"/>
      <c r="J628" s="327"/>
    </row>
    <row r="629">
      <c r="D629" s="329"/>
      <c r="E629" s="322"/>
      <c r="F629" s="331"/>
      <c r="G629" s="331"/>
      <c r="H629" s="330"/>
      <c r="I629" s="327"/>
      <c r="J629" s="327"/>
    </row>
    <row r="630">
      <c r="A630" s="332"/>
      <c r="B630" s="332" t="s">
        <v>640</v>
      </c>
      <c r="H630" s="333" t="s">
        <v>297</v>
      </c>
      <c r="I630" s="334" t="s">
        <v>641</v>
      </c>
      <c r="J630" s="334"/>
    </row>
    <row r="631">
      <c r="C631" s="31" t="s">
        <v>523</v>
      </c>
      <c r="D631" s="321">
        <v>4036.0</v>
      </c>
      <c r="E631" s="322"/>
      <c r="F631" s="324">
        <v>2000.0</v>
      </c>
      <c r="G631">
        <f t="shared" ref="G631:G632" si="131">E631-F631</f>
        <v>-2000</v>
      </c>
      <c r="H631" s="330"/>
      <c r="I631" s="327"/>
      <c r="J631" s="327"/>
    </row>
    <row r="632">
      <c r="C632" s="31" t="s">
        <v>301</v>
      </c>
      <c r="D632" s="321">
        <v>5460.0</v>
      </c>
      <c r="E632" s="322"/>
      <c r="F632" s="324">
        <v>500.0</v>
      </c>
      <c r="G632">
        <f t="shared" si="131"/>
        <v>-500</v>
      </c>
      <c r="H632" s="330"/>
      <c r="I632" s="327"/>
      <c r="J632" s="327"/>
    </row>
    <row r="633">
      <c r="D633" s="329"/>
      <c r="E633" s="322"/>
      <c r="F633" s="331"/>
      <c r="H633" s="330"/>
      <c r="I633" s="327"/>
      <c r="J633" s="327"/>
    </row>
    <row r="634">
      <c r="A634" s="31"/>
      <c r="B634" s="31" t="s">
        <v>322</v>
      </c>
      <c r="D634" s="329"/>
      <c r="E634" s="322">
        <f t="shared" ref="E634:F634" si="132">SUM(E631:E633)</f>
        <v>0</v>
      </c>
      <c r="F634" s="331">
        <f t="shared" si="132"/>
        <v>2500</v>
      </c>
      <c r="G634">
        <f>E634-F634</f>
        <v>-2500</v>
      </c>
      <c r="H634" s="330"/>
      <c r="I634" s="327"/>
      <c r="J634" s="327"/>
    </row>
    <row r="635">
      <c r="D635" s="329"/>
      <c r="E635" s="322"/>
      <c r="F635" s="331"/>
      <c r="G635" s="331"/>
      <c r="H635" s="330"/>
      <c r="I635" s="327"/>
      <c r="J635" s="327"/>
    </row>
    <row r="636">
      <c r="A636" s="332"/>
      <c r="B636" s="332" t="s">
        <v>642</v>
      </c>
      <c r="H636" s="333" t="s">
        <v>294</v>
      </c>
      <c r="I636" s="334"/>
      <c r="J636" s="334"/>
    </row>
    <row r="637">
      <c r="C637" s="31" t="s">
        <v>399</v>
      </c>
      <c r="D637" s="321" t="s">
        <v>125</v>
      </c>
      <c r="E637" s="322"/>
      <c r="F637" s="324">
        <v>14000.0</v>
      </c>
      <c r="G637">
        <f t="shared" ref="G637:G641" si="133">E637-F637</f>
        <v>-14000</v>
      </c>
      <c r="H637" s="330"/>
      <c r="I637" s="327"/>
      <c r="J637" s="327"/>
    </row>
    <row r="638">
      <c r="C638" s="31" t="s">
        <v>398</v>
      </c>
      <c r="D638" s="321" t="s">
        <v>123</v>
      </c>
      <c r="E638" s="328">
        <v>20000.0</v>
      </c>
      <c r="F638" s="324"/>
      <c r="G638">
        <f t="shared" si="133"/>
        <v>20000</v>
      </c>
      <c r="H638" s="330"/>
      <c r="I638" s="326" t="s">
        <v>643</v>
      </c>
      <c r="J638" s="326"/>
    </row>
    <row r="639">
      <c r="C639" s="31" t="s">
        <v>233</v>
      </c>
      <c r="D639" s="321">
        <v>4029.0</v>
      </c>
      <c r="E639" s="328">
        <v>2200.0</v>
      </c>
      <c r="F639" s="324">
        <v>2200.0</v>
      </c>
      <c r="G639">
        <f t="shared" si="133"/>
        <v>0</v>
      </c>
      <c r="H639" s="330"/>
      <c r="I639" s="327"/>
      <c r="J639" s="327"/>
    </row>
    <row r="640">
      <c r="C640" s="31" t="s">
        <v>397</v>
      </c>
      <c r="D640" s="321">
        <v>5463.0</v>
      </c>
      <c r="E640" s="322"/>
      <c r="F640" s="324">
        <v>200.0</v>
      </c>
      <c r="G640">
        <f t="shared" si="133"/>
        <v>-200</v>
      </c>
      <c r="H640" s="330"/>
      <c r="I640" s="326" t="s">
        <v>465</v>
      </c>
      <c r="J640" s="326"/>
    </row>
    <row r="641">
      <c r="C641" s="31" t="s">
        <v>128</v>
      </c>
      <c r="D641" s="321">
        <v>5411.0</v>
      </c>
      <c r="E641" s="322"/>
      <c r="F641" s="324">
        <v>500.0</v>
      </c>
      <c r="G641">
        <f t="shared" si="133"/>
        <v>-500</v>
      </c>
      <c r="H641" s="330"/>
      <c r="I641" s="326" t="s">
        <v>644</v>
      </c>
      <c r="J641" s="326"/>
    </row>
    <row r="642">
      <c r="D642" s="329"/>
      <c r="E642" s="322"/>
      <c r="F642" s="331"/>
      <c r="H642" s="330"/>
      <c r="I642" s="327"/>
      <c r="J642" s="327"/>
    </row>
    <row r="643">
      <c r="A643" s="31"/>
      <c r="B643" s="31" t="s">
        <v>322</v>
      </c>
      <c r="D643" s="329"/>
      <c r="E643" s="322">
        <f t="shared" ref="E643:F643" si="134">SUM(E637:E642)</f>
        <v>22200</v>
      </c>
      <c r="F643" s="331">
        <f t="shared" si="134"/>
        <v>16900</v>
      </c>
      <c r="G643">
        <f>E643-F643</f>
        <v>5300</v>
      </c>
      <c r="H643" s="330"/>
      <c r="I643" s="327"/>
      <c r="J643" s="327"/>
    </row>
    <row r="644">
      <c r="D644" s="329"/>
      <c r="E644" s="322"/>
      <c r="F644" s="331"/>
      <c r="G644" s="331"/>
      <c r="H644" s="330"/>
      <c r="I644" s="327"/>
      <c r="J644" s="327"/>
    </row>
    <row r="645">
      <c r="A645" s="332"/>
      <c r="B645" s="332" t="s">
        <v>645</v>
      </c>
      <c r="H645" s="333" t="s">
        <v>297</v>
      </c>
      <c r="I645" s="334"/>
      <c r="J645" s="334"/>
    </row>
    <row r="646">
      <c r="C646" s="31" t="s">
        <v>399</v>
      </c>
      <c r="D646" s="321" t="s">
        <v>125</v>
      </c>
      <c r="E646" s="322"/>
      <c r="F646" s="324">
        <v>6000.0</v>
      </c>
      <c r="G646">
        <f t="shared" ref="G646:G649" si="135">E646-F646</f>
        <v>-6000</v>
      </c>
      <c r="H646" s="330"/>
      <c r="I646" s="327"/>
      <c r="J646" s="327"/>
    </row>
    <row r="647">
      <c r="C647" s="31" t="s">
        <v>398</v>
      </c>
      <c r="D647" s="321" t="s">
        <v>123</v>
      </c>
      <c r="E647" s="328">
        <v>10000.0</v>
      </c>
      <c r="F647" s="331"/>
      <c r="G647">
        <f t="shared" si="135"/>
        <v>10000</v>
      </c>
      <c r="H647" s="330"/>
      <c r="I647" s="326" t="s">
        <v>646</v>
      </c>
      <c r="J647" s="326"/>
    </row>
    <row r="648">
      <c r="C648" s="31" t="s">
        <v>233</v>
      </c>
      <c r="D648" s="321">
        <v>4029.0</v>
      </c>
      <c r="E648" s="322"/>
      <c r="F648" s="331">
        <f>20*60</f>
        <v>1200</v>
      </c>
      <c r="G648">
        <f t="shared" si="135"/>
        <v>-1200</v>
      </c>
      <c r="H648" s="330"/>
      <c r="I648" s="326"/>
      <c r="J648" s="326"/>
    </row>
    <row r="649">
      <c r="C649" s="31" t="s">
        <v>386</v>
      </c>
      <c r="D649" s="321">
        <v>3052.0</v>
      </c>
      <c r="E649" s="328">
        <v>6000.0</v>
      </c>
      <c r="F649" s="331"/>
      <c r="G649">
        <f t="shared" si="135"/>
        <v>6000</v>
      </c>
      <c r="H649" s="330"/>
      <c r="I649" s="326"/>
      <c r="J649" s="326"/>
    </row>
    <row r="650">
      <c r="C650" s="31"/>
      <c r="D650" s="329"/>
      <c r="E650" s="328"/>
      <c r="F650" s="331"/>
      <c r="H650" s="330"/>
      <c r="I650" s="326"/>
      <c r="J650" s="326"/>
    </row>
    <row r="651">
      <c r="A651" s="31"/>
      <c r="B651" s="31" t="s">
        <v>322</v>
      </c>
      <c r="D651" s="329"/>
      <c r="E651" s="322">
        <f t="shared" ref="E651:F651" si="136">SUM(E646:E650)</f>
        <v>16000</v>
      </c>
      <c r="F651" s="331">
        <f t="shared" si="136"/>
        <v>7200</v>
      </c>
      <c r="G651">
        <f>E651-F651</f>
        <v>8800</v>
      </c>
      <c r="H651" s="330"/>
      <c r="I651" s="327"/>
      <c r="J651" s="327"/>
    </row>
    <row r="652">
      <c r="D652" s="329"/>
      <c r="E652" s="322"/>
      <c r="F652" s="331"/>
      <c r="G652" s="331"/>
      <c r="H652" s="330"/>
      <c r="I652" s="327"/>
      <c r="J652" s="327"/>
    </row>
    <row r="653">
      <c r="A653" s="332"/>
      <c r="B653" s="332" t="s">
        <v>647</v>
      </c>
      <c r="H653" s="333" t="s">
        <v>294</v>
      </c>
      <c r="I653" s="334"/>
      <c r="J653" s="334"/>
    </row>
    <row r="654">
      <c r="C654" s="31" t="s">
        <v>648</v>
      </c>
      <c r="D654" s="321">
        <v>5060.0</v>
      </c>
      <c r="E654" s="322"/>
      <c r="F654" s="324">
        <v>1200.0</v>
      </c>
      <c r="G654">
        <f>E654-F654</f>
        <v>-1200</v>
      </c>
      <c r="H654" s="330"/>
      <c r="I654" s="327"/>
      <c r="J654" s="327"/>
    </row>
    <row r="655">
      <c r="C655" s="31" t="s">
        <v>163</v>
      </c>
      <c r="D655" s="321">
        <v>5010.0</v>
      </c>
      <c r="E655" s="322"/>
      <c r="F655" s="324">
        <v>0.0</v>
      </c>
      <c r="H655" s="330"/>
      <c r="I655" s="327"/>
      <c r="J655" s="327"/>
    </row>
    <row r="656">
      <c r="C656" s="31" t="s">
        <v>574</v>
      </c>
      <c r="D656" s="321">
        <v>5210.0</v>
      </c>
      <c r="E656" s="322"/>
      <c r="F656" s="324">
        <v>350.0</v>
      </c>
      <c r="H656" s="330"/>
      <c r="I656" s="327"/>
      <c r="J656" s="327"/>
    </row>
    <row r="657">
      <c r="C657" s="31" t="s">
        <v>509</v>
      </c>
      <c r="D657" s="321">
        <v>6800.0</v>
      </c>
      <c r="E657" s="322"/>
      <c r="F657" s="324">
        <v>120.0</v>
      </c>
      <c r="H657" s="330"/>
      <c r="I657" s="327"/>
      <c r="J657" s="327"/>
    </row>
    <row r="658">
      <c r="A658" s="31"/>
      <c r="B658" s="31"/>
      <c r="D658" s="329"/>
      <c r="E658" s="322"/>
      <c r="F658" s="331"/>
      <c r="H658" s="330"/>
      <c r="I658" s="327"/>
      <c r="J658" s="327"/>
    </row>
    <row r="659">
      <c r="A659" s="31"/>
      <c r="B659" s="31" t="s">
        <v>322</v>
      </c>
      <c r="D659" s="329"/>
      <c r="E659" s="322">
        <f t="shared" ref="E659:F659" si="137">SUM(E654:E657)</f>
        <v>0</v>
      </c>
      <c r="F659" s="331">
        <f t="shared" si="137"/>
        <v>1670</v>
      </c>
      <c r="G659">
        <f>E659-F659</f>
        <v>-1670</v>
      </c>
      <c r="H659" s="330"/>
      <c r="I659" s="327"/>
      <c r="J659" s="327"/>
    </row>
    <row r="660">
      <c r="A660" s="31"/>
      <c r="B660" s="31"/>
      <c r="D660" s="329"/>
      <c r="E660" s="322"/>
      <c r="F660" s="331"/>
      <c r="G660" s="331"/>
      <c r="H660" s="330"/>
      <c r="I660" s="327"/>
      <c r="J660" s="327"/>
    </row>
    <row r="661">
      <c r="A661" s="370"/>
      <c r="B661" s="370" t="s">
        <v>649</v>
      </c>
      <c r="H661" s="333" t="s">
        <v>294</v>
      </c>
      <c r="I661" s="339"/>
      <c r="J661" s="339"/>
    </row>
    <row r="662">
      <c r="A662" s="354"/>
      <c r="B662" s="354"/>
      <c r="C662" s="38" t="s">
        <v>235</v>
      </c>
      <c r="D662" s="371">
        <v>3041.0</v>
      </c>
      <c r="E662" s="372">
        <v>2500.0</v>
      </c>
      <c r="F662" s="373">
        <v>2500.0</v>
      </c>
      <c r="G662" s="331">
        <f>E662-F662</f>
        <v>0</v>
      </c>
      <c r="H662" s="330"/>
      <c r="I662" s="327"/>
      <c r="J662" s="327"/>
    </row>
    <row r="663">
      <c r="A663" s="354"/>
      <c r="B663" s="354"/>
      <c r="C663" s="35"/>
      <c r="D663" s="364"/>
      <c r="E663" s="374"/>
      <c r="F663" s="343"/>
      <c r="G663" s="343"/>
      <c r="H663" s="330"/>
      <c r="I663" s="327"/>
      <c r="J663" s="327"/>
    </row>
    <row r="664">
      <c r="A664" s="354"/>
      <c r="B664" s="354" t="s">
        <v>322</v>
      </c>
      <c r="C664" s="35"/>
      <c r="D664" s="364"/>
      <c r="E664" s="344">
        <f t="shared" ref="E664:F664" si="138">SUM(E662:E663)</f>
        <v>2500</v>
      </c>
      <c r="F664" s="347">
        <f t="shared" si="138"/>
        <v>2500</v>
      </c>
      <c r="G664" s="347">
        <f>E664-F664</f>
        <v>0</v>
      </c>
      <c r="H664" s="330"/>
      <c r="I664" s="327"/>
      <c r="J664" s="327"/>
    </row>
    <row r="665">
      <c r="A665" s="354"/>
      <c r="B665" s="354"/>
      <c r="C665" s="35"/>
      <c r="D665" s="44"/>
      <c r="E665" s="344"/>
      <c r="F665" s="347"/>
      <c r="G665" s="347"/>
      <c r="H665" s="330"/>
      <c r="I665" s="327"/>
      <c r="J665" s="327"/>
    </row>
    <row r="666">
      <c r="A666" s="332"/>
      <c r="B666" s="332" t="s">
        <v>650</v>
      </c>
      <c r="H666" s="333" t="s">
        <v>294</v>
      </c>
      <c r="I666" s="334"/>
      <c r="J666" s="334"/>
    </row>
    <row r="667">
      <c r="C667" s="31" t="s">
        <v>301</v>
      </c>
      <c r="D667" s="321"/>
      <c r="E667" s="322"/>
      <c r="F667" s="324">
        <v>100.0</v>
      </c>
      <c r="G667">
        <f t="shared" ref="G667:G669" si="139">E667-F667</f>
        <v>-100</v>
      </c>
      <c r="H667" s="330"/>
      <c r="I667" s="327"/>
      <c r="J667" s="327"/>
    </row>
    <row r="668">
      <c r="C668" s="31" t="s">
        <v>560</v>
      </c>
      <c r="D668" s="321"/>
      <c r="E668" s="322"/>
      <c r="F668" s="324">
        <v>400.0</v>
      </c>
      <c r="G668">
        <f t="shared" si="139"/>
        <v>-400</v>
      </c>
      <c r="H668" s="330"/>
      <c r="I668" s="327"/>
      <c r="J668" s="327"/>
    </row>
    <row r="669">
      <c r="C669" s="31" t="s">
        <v>300</v>
      </c>
      <c r="D669" s="321"/>
      <c r="E669" s="322"/>
      <c r="F669" s="324">
        <v>50.0</v>
      </c>
      <c r="G669">
        <f t="shared" si="139"/>
        <v>-50</v>
      </c>
      <c r="H669" s="330"/>
      <c r="I669" s="327"/>
      <c r="J669" s="327"/>
    </row>
    <row r="670">
      <c r="D670" s="329"/>
      <c r="E670" s="322"/>
      <c r="F670" s="331"/>
      <c r="H670" s="330"/>
      <c r="I670" s="327"/>
      <c r="J670" s="327"/>
    </row>
    <row r="671">
      <c r="A671" s="31"/>
      <c r="B671" s="31" t="s">
        <v>322</v>
      </c>
      <c r="D671" s="329"/>
      <c r="E671" s="322">
        <f t="shared" ref="E671:F671" si="140">SUM(E667:E670)</f>
        <v>0</v>
      </c>
      <c r="F671" s="331">
        <f t="shared" si="140"/>
        <v>550</v>
      </c>
      <c r="G671">
        <f>E671-F671</f>
        <v>-550</v>
      </c>
      <c r="H671" s="330"/>
      <c r="I671" s="327"/>
      <c r="J671" s="327"/>
    </row>
    <row r="672">
      <c r="A672" s="31"/>
      <c r="B672" s="31"/>
      <c r="D672" s="340"/>
      <c r="E672" s="322"/>
      <c r="F672" s="331"/>
      <c r="G672" s="331"/>
      <c r="H672" s="330"/>
      <c r="I672" s="327"/>
      <c r="J672" s="327"/>
    </row>
    <row r="673">
      <c r="A673" s="332"/>
      <c r="B673" s="332" t="s">
        <v>651</v>
      </c>
      <c r="H673" s="333" t="s">
        <v>294</v>
      </c>
      <c r="I673" s="339"/>
      <c r="J673" s="339"/>
    </row>
    <row r="674">
      <c r="A674" s="31"/>
      <c r="B674" s="31"/>
      <c r="C674" s="31" t="s">
        <v>386</v>
      </c>
      <c r="D674" s="321">
        <v>3051.0</v>
      </c>
      <c r="E674" s="328">
        <v>40000.0</v>
      </c>
      <c r="F674" s="331"/>
      <c r="G674">
        <f>E674-F674</f>
        <v>40000</v>
      </c>
      <c r="H674" s="330"/>
      <c r="I674" s="326" t="s">
        <v>652</v>
      </c>
      <c r="J674" s="326" t="s">
        <v>653</v>
      </c>
    </row>
    <row r="675">
      <c r="A675" s="31"/>
      <c r="B675" s="31"/>
      <c r="D675" s="329"/>
      <c r="E675" s="322"/>
      <c r="F675" s="331"/>
      <c r="H675" s="330"/>
      <c r="I675" s="327"/>
      <c r="J675" s="327"/>
    </row>
    <row r="676">
      <c r="A676" s="31"/>
      <c r="B676" s="31" t="s">
        <v>322</v>
      </c>
      <c r="D676" s="329"/>
      <c r="E676" s="322">
        <f t="shared" ref="E676:F676" si="141">SUM(E674:E675)</f>
        <v>40000</v>
      </c>
      <c r="F676" s="331">
        <f t="shared" si="141"/>
        <v>0</v>
      </c>
      <c r="G676">
        <f>E676-F676</f>
        <v>40000</v>
      </c>
      <c r="H676" s="330"/>
      <c r="I676" s="327"/>
      <c r="J676" s="327"/>
    </row>
    <row r="677">
      <c r="A677" s="31"/>
      <c r="B677" s="31"/>
      <c r="D677" s="329"/>
      <c r="E677" s="322"/>
      <c r="F677" s="331"/>
      <c r="G677" s="331"/>
      <c r="H677" s="330"/>
      <c r="I677" s="327"/>
      <c r="J677" s="327"/>
    </row>
    <row r="678">
      <c r="A678" s="332"/>
      <c r="B678" s="332" t="s">
        <v>654</v>
      </c>
      <c r="H678" s="333" t="s">
        <v>294</v>
      </c>
      <c r="I678" s="339"/>
      <c r="J678" s="339"/>
    </row>
    <row r="679">
      <c r="A679" s="31"/>
      <c r="B679" s="31"/>
      <c r="C679" s="31" t="s">
        <v>233</v>
      </c>
      <c r="D679" s="321">
        <v>4029.0</v>
      </c>
      <c r="E679" s="335"/>
      <c r="F679" s="324">
        <v>6000.0</v>
      </c>
      <c r="G679">
        <f t="shared" ref="G679:G680" si="142">E679-F679</f>
        <v>-6000</v>
      </c>
      <c r="H679" s="330"/>
      <c r="I679" s="326" t="s">
        <v>331</v>
      </c>
      <c r="J679" s="326"/>
    </row>
    <row r="680">
      <c r="A680" s="31"/>
      <c r="B680" s="31"/>
      <c r="C680" s="31" t="s">
        <v>386</v>
      </c>
      <c r="D680" s="321">
        <v>3052.0</v>
      </c>
      <c r="E680" s="328">
        <v>15000.0</v>
      </c>
      <c r="F680" s="331"/>
      <c r="G680">
        <f t="shared" si="142"/>
        <v>15000</v>
      </c>
      <c r="H680" s="330"/>
      <c r="I680" s="326" t="s">
        <v>655</v>
      </c>
      <c r="J680" s="326"/>
    </row>
    <row r="681">
      <c r="A681" s="31"/>
      <c r="B681" s="31"/>
      <c r="D681" s="329"/>
      <c r="E681" s="322"/>
      <c r="F681" s="331"/>
      <c r="H681" s="330"/>
      <c r="I681" s="327"/>
      <c r="J681" s="327"/>
    </row>
    <row r="682">
      <c r="A682" s="31"/>
      <c r="B682" s="31" t="s">
        <v>322</v>
      </c>
      <c r="D682" s="329"/>
      <c r="E682" s="322">
        <f t="shared" ref="E682:F682" si="143">SUM(E679:E681)</f>
        <v>15000</v>
      </c>
      <c r="F682" s="331">
        <f t="shared" si="143"/>
        <v>6000</v>
      </c>
      <c r="G682">
        <f>E682-F682</f>
        <v>9000</v>
      </c>
      <c r="H682" s="330"/>
      <c r="I682" s="327"/>
      <c r="J682" s="327"/>
    </row>
    <row r="683">
      <c r="A683" s="31"/>
      <c r="B683" s="31"/>
      <c r="D683" s="329"/>
      <c r="E683" s="322"/>
      <c r="F683" s="331"/>
      <c r="G683" s="331"/>
      <c r="H683" s="330"/>
      <c r="I683" s="327"/>
      <c r="J683" s="327"/>
    </row>
    <row r="684">
      <c r="A684" s="332"/>
      <c r="B684" s="332" t="s">
        <v>656</v>
      </c>
      <c r="H684" s="333" t="s">
        <v>294</v>
      </c>
      <c r="I684" s="339"/>
      <c r="J684" s="339"/>
    </row>
    <row r="685">
      <c r="A685" s="31"/>
      <c r="B685" s="31"/>
      <c r="C685" s="31" t="s">
        <v>386</v>
      </c>
      <c r="D685" s="321">
        <v>3052.0</v>
      </c>
      <c r="E685" s="328">
        <v>25000.0</v>
      </c>
      <c r="F685" s="331"/>
      <c r="G685">
        <f>E685-F685</f>
        <v>25000</v>
      </c>
      <c r="H685" s="330"/>
      <c r="I685" s="326" t="s">
        <v>657</v>
      </c>
      <c r="J685" s="326"/>
    </row>
    <row r="686">
      <c r="A686" s="31"/>
      <c r="B686" s="31"/>
      <c r="D686" s="329"/>
      <c r="E686" s="322"/>
      <c r="F686" s="331"/>
      <c r="H686" s="330"/>
      <c r="I686" s="327"/>
      <c r="J686" s="327"/>
    </row>
    <row r="687">
      <c r="A687" s="31"/>
      <c r="B687" s="31" t="s">
        <v>322</v>
      </c>
      <c r="D687" s="329"/>
      <c r="E687" s="322">
        <f t="shared" ref="E687:F687" si="144">SUM(E685:E686)</f>
        <v>25000</v>
      </c>
      <c r="F687" s="331">
        <f t="shared" si="144"/>
        <v>0</v>
      </c>
      <c r="G687">
        <f>E687-F687</f>
        <v>25000</v>
      </c>
      <c r="H687" s="330"/>
      <c r="I687" s="327"/>
      <c r="J687" s="327"/>
    </row>
    <row r="688">
      <c r="A688" s="31"/>
      <c r="B688" s="31"/>
      <c r="D688" s="329"/>
      <c r="E688" s="322"/>
      <c r="F688" s="331"/>
      <c r="G688" s="331"/>
      <c r="H688" s="330"/>
      <c r="I688" s="327"/>
      <c r="J688" s="327"/>
    </row>
    <row r="689">
      <c r="A689" s="332"/>
      <c r="B689" s="332" t="s">
        <v>658</v>
      </c>
      <c r="H689" s="333" t="s">
        <v>294</v>
      </c>
      <c r="I689" s="339"/>
      <c r="J689" s="339"/>
    </row>
    <row r="690">
      <c r="A690" s="31"/>
      <c r="B690" s="31"/>
      <c r="C690" s="31" t="s">
        <v>386</v>
      </c>
      <c r="D690" s="321">
        <v>3052.0</v>
      </c>
      <c r="E690" s="328">
        <v>15000.0</v>
      </c>
      <c r="F690" s="331"/>
      <c r="G690">
        <f>E690-F690</f>
        <v>15000</v>
      </c>
      <c r="H690" s="330"/>
      <c r="I690" s="326"/>
      <c r="J690" s="326"/>
    </row>
    <row r="691">
      <c r="A691" s="31"/>
      <c r="B691" s="31"/>
      <c r="D691" s="329"/>
      <c r="E691" s="322"/>
      <c r="F691" s="331"/>
      <c r="H691" s="330"/>
      <c r="I691" s="327"/>
      <c r="J691" s="327"/>
    </row>
    <row r="692">
      <c r="A692" s="31"/>
      <c r="B692" s="31" t="s">
        <v>322</v>
      </c>
      <c r="D692" s="329"/>
      <c r="E692" s="322">
        <f t="shared" ref="E692:F692" si="145">SUM(E690:E691)</f>
        <v>15000</v>
      </c>
      <c r="F692" s="331">
        <f t="shared" si="145"/>
        <v>0</v>
      </c>
      <c r="G692">
        <f>E692-F692</f>
        <v>15000</v>
      </c>
      <c r="H692" s="330"/>
      <c r="I692" s="327"/>
      <c r="J692" s="327"/>
    </row>
    <row r="693">
      <c r="A693" s="31"/>
      <c r="B693" s="31"/>
      <c r="D693" s="329"/>
      <c r="E693" s="322"/>
      <c r="F693" s="331"/>
      <c r="G693" s="331"/>
      <c r="H693" s="330"/>
      <c r="I693" s="327"/>
      <c r="J693" s="327"/>
    </row>
    <row r="694">
      <c r="A694" s="332"/>
      <c r="B694" s="332" t="s">
        <v>659</v>
      </c>
      <c r="H694" s="333" t="s">
        <v>294</v>
      </c>
      <c r="I694" s="334" t="s">
        <v>660</v>
      </c>
      <c r="J694" s="334"/>
    </row>
    <row r="695">
      <c r="A695" s="31"/>
      <c r="B695" s="31"/>
      <c r="C695" s="31" t="s">
        <v>386</v>
      </c>
      <c r="D695" s="321">
        <v>3051.0</v>
      </c>
      <c r="E695" s="328">
        <v>10000.0</v>
      </c>
      <c r="F695" s="331"/>
      <c r="G695">
        <f>E695-F695</f>
        <v>10000</v>
      </c>
      <c r="H695" s="330"/>
      <c r="I695" s="326" t="s">
        <v>661</v>
      </c>
      <c r="J695" s="326"/>
    </row>
    <row r="696">
      <c r="A696" s="31"/>
      <c r="B696" s="31"/>
      <c r="D696" s="329"/>
      <c r="E696" s="322"/>
      <c r="F696" s="331"/>
      <c r="H696" s="325"/>
      <c r="I696" s="327"/>
      <c r="J696" s="327"/>
    </row>
    <row r="697">
      <c r="A697" s="31"/>
      <c r="B697" s="31" t="s">
        <v>322</v>
      </c>
      <c r="D697" s="329"/>
      <c r="E697" s="322">
        <f t="shared" ref="E697:F697" si="146">SUM(E695:E696)</f>
        <v>10000</v>
      </c>
      <c r="F697" s="331">
        <f t="shared" si="146"/>
        <v>0</v>
      </c>
      <c r="G697">
        <f>E697-F697</f>
        <v>10000</v>
      </c>
      <c r="H697" s="330"/>
      <c r="I697" s="327"/>
      <c r="J697" s="327"/>
    </row>
    <row r="698">
      <c r="D698" s="329"/>
      <c r="E698" s="322"/>
      <c r="F698" s="331"/>
      <c r="G698" s="331"/>
      <c r="H698" s="330"/>
      <c r="I698" s="327"/>
      <c r="J698" s="327"/>
    </row>
    <row r="699">
      <c r="A699" s="370"/>
      <c r="B699" s="370" t="s">
        <v>662</v>
      </c>
      <c r="H699" s="375" t="s">
        <v>294</v>
      </c>
      <c r="I699" s="376"/>
      <c r="J699" s="376"/>
    </row>
    <row r="700">
      <c r="A700" s="35"/>
      <c r="B700" s="35"/>
      <c r="C700" s="35" t="s">
        <v>386</v>
      </c>
      <c r="D700" s="364">
        <v>3051.0</v>
      </c>
      <c r="E700" s="361">
        <v>0.0</v>
      </c>
      <c r="F700" s="35"/>
      <c r="G700" s="377">
        <f>E700-F700</f>
        <v>0</v>
      </c>
      <c r="H700" s="346"/>
      <c r="I700" s="348" t="s">
        <v>663</v>
      </c>
      <c r="J700" s="348"/>
    </row>
    <row r="701">
      <c r="A701" s="35"/>
      <c r="B701" s="35"/>
      <c r="C701" s="35"/>
      <c r="D701" s="364"/>
      <c r="E701" s="346"/>
      <c r="F701" s="35"/>
      <c r="G701" s="378"/>
      <c r="H701" s="346"/>
      <c r="I701" s="345"/>
      <c r="J701" s="345"/>
    </row>
    <row r="702">
      <c r="A702" s="35"/>
      <c r="B702" s="35" t="s">
        <v>322</v>
      </c>
      <c r="C702" s="35"/>
      <c r="D702" s="364"/>
      <c r="E702" s="344">
        <f t="shared" ref="E702:F702" si="147">SUM(E700:E701)</f>
        <v>0</v>
      </c>
      <c r="F702" s="347">
        <f t="shared" si="147"/>
        <v>0</v>
      </c>
      <c r="G702" s="377">
        <f>E702-F702</f>
        <v>0</v>
      </c>
      <c r="H702" s="346"/>
      <c r="I702" s="345"/>
      <c r="J702" s="345"/>
    </row>
    <row r="703">
      <c r="A703" s="35"/>
      <c r="B703" s="35"/>
      <c r="C703" s="35"/>
      <c r="D703" s="364"/>
      <c r="E703" s="346"/>
      <c r="F703" s="35"/>
      <c r="G703" s="378"/>
      <c r="H703" s="346"/>
      <c r="I703" s="345"/>
      <c r="J703" s="345"/>
    </row>
    <row r="704">
      <c r="A704" s="370"/>
      <c r="B704" s="370" t="s">
        <v>664</v>
      </c>
      <c r="H704" s="333" t="s">
        <v>294</v>
      </c>
      <c r="I704" s="339"/>
      <c r="J704" s="339"/>
    </row>
    <row r="705">
      <c r="A705" s="35"/>
      <c r="B705" s="35"/>
      <c r="C705" s="38" t="s">
        <v>233</v>
      </c>
      <c r="D705" s="364"/>
      <c r="E705" s="361"/>
      <c r="F705" s="379">
        <v>4500.0</v>
      </c>
      <c r="G705" s="377">
        <f t="shared" ref="G705:G707" si="148">E705-F705</f>
        <v>-4500</v>
      </c>
      <c r="H705" s="330"/>
      <c r="I705" s="327"/>
      <c r="J705" s="327"/>
    </row>
    <row r="706">
      <c r="A706" s="35"/>
      <c r="B706" s="35"/>
      <c r="C706" s="38" t="s">
        <v>423</v>
      </c>
      <c r="D706" s="364"/>
      <c r="E706" s="361"/>
      <c r="F706" s="379">
        <v>2500.0</v>
      </c>
      <c r="G706" s="377">
        <f t="shared" si="148"/>
        <v>-2500</v>
      </c>
      <c r="H706" s="330"/>
      <c r="I706" s="327"/>
      <c r="J706" s="327"/>
    </row>
    <row r="707">
      <c r="A707" s="35"/>
      <c r="B707" s="35"/>
      <c r="C707" s="38" t="s">
        <v>386</v>
      </c>
      <c r="D707" s="371">
        <v>3052.0</v>
      </c>
      <c r="E707" s="361">
        <v>7000.0</v>
      </c>
      <c r="F707" s="379"/>
      <c r="G707" s="377">
        <f t="shared" si="148"/>
        <v>7000</v>
      </c>
      <c r="H707" s="330"/>
      <c r="I707" s="327"/>
      <c r="J707" s="327"/>
    </row>
    <row r="708">
      <c r="A708" s="35"/>
      <c r="B708" s="35"/>
      <c r="C708" s="35"/>
      <c r="D708" s="364"/>
      <c r="E708" s="346"/>
      <c r="F708" s="35"/>
      <c r="G708" s="378"/>
      <c r="H708" s="330"/>
      <c r="I708" s="327"/>
      <c r="J708" s="327"/>
    </row>
    <row r="709">
      <c r="A709" s="35"/>
      <c r="B709" s="35" t="s">
        <v>322</v>
      </c>
      <c r="C709" s="35"/>
      <c r="D709" s="364"/>
      <c r="E709" s="344">
        <f t="shared" ref="E709:F709" si="149">SUM(E705:E708)</f>
        <v>7000</v>
      </c>
      <c r="F709" s="347">
        <f t="shared" si="149"/>
        <v>7000</v>
      </c>
      <c r="G709" s="377">
        <f>E709-F709</f>
        <v>0</v>
      </c>
      <c r="H709" s="330"/>
      <c r="I709" s="327"/>
      <c r="J709" s="327"/>
    </row>
    <row r="710">
      <c r="A710" s="35"/>
      <c r="B710" s="35"/>
      <c r="C710" s="35"/>
      <c r="D710" s="364"/>
      <c r="E710" s="346"/>
      <c r="F710" s="35"/>
      <c r="G710" s="378"/>
      <c r="H710" s="330"/>
      <c r="I710" s="327"/>
      <c r="J710" s="327"/>
    </row>
    <row r="711">
      <c r="A711" s="380"/>
      <c r="B711" s="380" t="s">
        <v>665</v>
      </c>
      <c r="H711" s="381" t="s">
        <v>294</v>
      </c>
      <c r="I711" s="376"/>
      <c r="J711" s="376"/>
    </row>
    <row r="712">
      <c r="A712" s="35"/>
      <c r="B712" s="35"/>
      <c r="C712" s="382" t="s">
        <v>398</v>
      </c>
      <c r="D712" s="383"/>
      <c r="E712" s="384">
        <v>15500.0</v>
      </c>
      <c r="F712" s="385"/>
      <c r="G712" s="386">
        <f t="shared" ref="G712:G714" si="150">E712-F712</f>
        <v>15500</v>
      </c>
      <c r="H712" s="346"/>
      <c r="I712" s="345"/>
      <c r="J712" s="345"/>
    </row>
    <row r="713">
      <c r="A713" s="35"/>
      <c r="B713" s="35"/>
      <c r="C713" s="382" t="s">
        <v>399</v>
      </c>
      <c r="D713" s="364"/>
      <c r="E713" s="346"/>
      <c r="F713" s="387">
        <v>10500.0</v>
      </c>
      <c r="G713" s="386">
        <f t="shared" si="150"/>
        <v>-10500</v>
      </c>
      <c r="H713" s="346"/>
      <c r="I713" s="345"/>
      <c r="J713" s="345"/>
    </row>
    <row r="714">
      <c r="A714" s="35"/>
      <c r="B714" s="35"/>
      <c r="C714" s="382" t="s">
        <v>424</v>
      </c>
      <c r="D714" s="364"/>
      <c r="E714" s="346"/>
      <c r="F714" s="387">
        <v>500.0</v>
      </c>
      <c r="G714" s="386">
        <f t="shared" si="150"/>
        <v>-500</v>
      </c>
      <c r="H714" s="346"/>
      <c r="I714" s="345"/>
      <c r="J714" s="345"/>
    </row>
    <row r="715">
      <c r="A715" s="35"/>
      <c r="B715" s="35"/>
      <c r="C715" s="35"/>
      <c r="D715" s="364"/>
      <c r="E715" s="346"/>
      <c r="F715" s="35"/>
      <c r="G715" s="378"/>
      <c r="H715" s="346"/>
      <c r="I715" s="345"/>
      <c r="J715" s="345"/>
    </row>
    <row r="716">
      <c r="A716" s="388"/>
      <c r="B716" s="388" t="s">
        <v>322</v>
      </c>
      <c r="C716" s="35"/>
      <c r="D716" s="364"/>
      <c r="E716" s="342">
        <f t="shared" ref="E716:F716" si="151">SUM(E712:E715)</f>
        <v>15500</v>
      </c>
      <c r="F716" s="350">
        <f t="shared" si="151"/>
        <v>11000</v>
      </c>
      <c r="G716" s="377">
        <f>E716-F716</f>
        <v>4500</v>
      </c>
      <c r="H716" s="346"/>
      <c r="I716" s="345"/>
      <c r="J716" s="345"/>
    </row>
    <row r="717">
      <c r="A717" s="35"/>
      <c r="B717" s="35"/>
      <c r="C717" s="35"/>
      <c r="D717" s="44"/>
      <c r="E717" s="346"/>
      <c r="F717" s="35"/>
      <c r="G717" s="378"/>
      <c r="H717" s="35"/>
      <c r="I717" s="345"/>
      <c r="J717" s="345"/>
    </row>
    <row r="718">
      <c r="A718" s="389"/>
      <c r="B718" s="389" t="s">
        <v>28</v>
      </c>
      <c r="C718" s="389"/>
      <c r="D718" s="390"/>
      <c r="E718" s="391">
        <f t="shared" ref="E718:F718" si="152">E91+E697+E687+E682+E676+E671+E659+E664+E651+E643+E634+E628+E619+E612+E600+E594+E582+E575+E565+E558+E548+E542+E526+E516+E503+E490+E479+E469+E462+E457+E449+E441+E435+E422+E414+E408+E397+E392+E376+E363+E357+E346+E335+E327+E321+E313+E307+E289+E281+E258+E247+E238+E225+E218+E211+E204+E198+E190+E185+E178+E168+E163+E158+E153+E147+E138+E133+E128+E122+E116+E108+E102+E84+E76+E70+E64+E59+E44+E30+E21+E702+E692+E709+E716</f>
        <v>918697</v>
      </c>
      <c r="F718" s="392">
        <f t="shared" si="152"/>
        <v>1112713</v>
      </c>
      <c r="G718" s="393">
        <f>E718-F718</f>
        <v>-194016</v>
      </c>
      <c r="H718" s="394"/>
      <c r="I718" s="339"/>
      <c r="J718" s="339"/>
    </row>
    <row r="719">
      <c r="A719" s="395"/>
      <c r="B719" s="395"/>
      <c r="C719" s="396"/>
      <c r="D719" s="397"/>
      <c r="E719" s="398"/>
      <c r="F719" s="399"/>
      <c r="G719" s="399"/>
      <c r="H719" s="31"/>
      <c r="I719" s="327"/>
      <c r="J719" s="327"/>
    </row>
    <row r="720">
      <c r="A720" s="396"/>
      <c r="B720" s="400" t="s">
        <v>666</v>
      </c>
      <c r="C720" s="400"/>
      <c r="D720" s="401">
        <f>G718</f>
        <v>-194016</v>
      </c>
      <c r="E720" s="402" t="str">
        <f>CONCAT((202429+D720), " kronor mindre back än 2016s planerade resultat")</f>
        <v>8413 kronor mindre back än 2016s planerade resultat</v>
      </c>
      <c r="J720" s="402"/>
    </row>
    <row r="721">
      <c r="A721" s="396"/>
      <c r="B721" s="400" t="s">
        <v>667</v>
      </c>
      <c r="C721" s="403"/>
      <c r="D721" s="404">
        <f>E718</f>
        <v>918697</v>
      </c>
      <c r="E721" s="403"/>
      <c r="J721" s="403"/>
    </row>
    <row r="722">
      <c r="A722" s="396"/>
      <c r="B722" s="400" t="s">
        <v>668</v>
      </c>
      <c r="C722" s="403"/>
      <c r="D722" s="404">
        <f>F718</f>
        <v>1112713</v>
      </c>
      <c r="E722" s="403"/>
      <c r="J722" s="403"/>
    </row>
    <row r="723">
      <c r="A723" s="396"/>
      <c r="B723" s="400" t="s">
        <v>669</v>
      </c>
      <c r="C723" s="403"/>
      <c r="D723" s="404">
        <f>SUM(D721:D722)</f>
        <v>2031410</v>
      </c>
      <c r="E723" s="400" t="s">
        <v>670</v>
      </c>
      <c r="J723" s="400"/>
    </row>
  </sheetData>
  <customSheetViews>
    <customSheetView guid="{E2B461E3-70F7-415F-B4B2-E54349C37369}" filter="1" showAutoFilter="1">
      <autoFilter ref="$B$653:$I$659"/>
    </customSheetView>
  </customSheetViews>
  <mergeCells count="88">
    <mergeCell ref="B437:G437"/>
    <mergeCell ref="B443:G443"/>
    <mergeCell ref="B451:G451"/>
    <mergeCell ref="B459:G459"/>
    <mergeCell ref="B464:G464"/>
    <mergeCell ref="B471:G471"/>
    <mergeCell ref="B481:G481"/>
    <mergeCell ref="B492:G492"/>
    <mergeCell ref="B505:G505"/>
    <mergeCell ref="B518:G518"/>
    <mergeCell ref="B528:G528"/>
    <mergeCell ref="B544:G544"/>
    <mergeCell ref="B550:G550"/>
    <mergeCell ref="B560:G560"/>
    <mergeCell ref="B567:G567"/>
    <mergeCell ref="B577:G577"/>
    <mergeCell ref="B584:G584"/>
    <mergeCell ref="B596:G596"/>
    <mergeCell ref="B602:G602"/>
    <mergeCell ref="B614:G614"/>
    <mergeCell ref="B621:G621"/>
    <mergeCell ref="B630:G630"/>
    <mergeCell ref="B636:G636"/>
    <mergeCell ref="B645:G645"/>
    <mergeCell ref="B653:G653"/>
    <mergeCell ref="B661:G661"/>
    <mergeCell ref="B666:G666"/>
    <mergeCell ref="B673:G673"/>
    <mergeCell ref="E720:I720"/>
    <mergeCell ref="E721:I721"/>
    <mergeCell ref="E722:I722"/>
    <mergeCell ref="E723:I723"/>
    <mergeCell ref="B678:G678"/>
    <mergeCell ref="B684:G684"/>
    <mergeCell ref="B689:G689"/>
    <mergeCell ref="B694:G694"/>
    <mergeCell ref="B699:G699"/>
    <mergeCell ref="B704:G704"/>
    <mergeCell ref="B711:G711"/>
    <mergeCell ref="A1:J1"/>
    <mergeCell ref="B3:F3"/>
    <mergeCell ref="B23:F23"/>
    <mergeCell ref="B46:G46"/>
    <mergeCell ref="B61:G61"/>
    <mergeCell ref="B66:G66"/>
    <mergeCell ref="B72:G72"/>
    <mergeCell ref="B78:G78"/>
    <mergeCell ref="B86:G86"/>
    <mergeCell ref="B93:G93"/>
    <mergeCell ref="B104:G104"/>
    <mergeCell ref="B110:G110"/>
    <mergeCell ref="B118:G118"/>
    <mergeCell ref="B124:G124"/>
    <mergeCell ref="B130:G130"/>
    <mergeCell ref="B135:G135"/>
    <mergeCell ref="B140:G140"/>
    <mergeCell ref="B149:G149"/>
    <mergeCell ref="B155:G155"/>
    <mergeCell ref="B160:G160"/>
    <mergeCell ref="B165:G165"/>
    <mergeCell ref="B170:G170"/>
    <mergeCell ref="B180:G180"/>
    <mergeCell ref="B187:G187"/>
    <mergeCell ref="B192:G192"/>
    <mergeCell ref="B200:G200"/>
    <mergeCell ref="B206:G206"/>
    <mergeCell ref="B213:G213"/>
    <mergeCell ref="B220:G220"/>
    <mergeCell ref="B227:G227"/>
    <mergeCell ref="B240:G240"/>
    <mergeCell ref="B249:G249"/>
    <mergeCell ref="B260:G260"/>
    <mergeCell ref="B283:G283"/>
    <mergeCell ref="B291:G291"/>
    <mergeCell ref="B309:G309"/>
    <mergeCell ref="B315:G315"/>
    <mergeCell ref="B323:G323"/>
    <mergeCell ref="B329:G329"/>
    <mergeCell ref="B337:G337"/>
    <mergeCell ref="B348:G348"/>
    <mergeCell ref="B359:G359"/>
    <mergeCell ref="B365:G365"/>
    <mergeCell ref="B378:G378"/>
    <mergeCell ref="B394:G394"/>
    <mergeCell ref="B399:G399"/>
    <mergeCell ref="B410:G410"/>
    <mergeCell ref="B416:G416"/>
    <mergeCell ref="B424:G424"/>
  </mergeCells>
  <conditionalFormatting sqref="G33:G44 G221:G225 G228:G238 G247 G250:G258 G292:G305 G307 G310:G313 G316:G321 G324:G327 G330:G335 G338:G346 G349:G357 G360:G363 G366:G376 G379:G392 G395:G397 G400:G408 G411:G414 G417:G422 G425:G435 G438:G441 G444:G449 G452:G457 G462 G465:G469 G472:G480 G482:G490 G493:G503 G506:G516 G519:G526 G529:G542 G545:G548 G558 G561:G565 G568:G575 G578:G582 G585:G594 G597:G600 G603:G612 G619 G622:G628 G631:G634 G637:G643 G646:G651 G654:G659 G667:G671 G674:G676 G679:G682 G685:G687 G690:G692 G695:G697">
    <cfRule type="cellIs" dxfId="2" priority="1" operator="lessThan">
      <formula>0</formula>
    </cfRule>
  </conditionalFormatting>
  <conditionalFormatting sqref="G33:G44 G221:G225 G228:G238 G247 G250:G258 G292:G305 G307 G310:G313 G316:G321 G324:G327 G330:G335 G338:G346 G349:G357 G360:G363 G366:G376 G379:G392 G395:G397 G400:G408 G411:G414 G417:G422 G425:G435 G438:G441 G444:G449 G452:G457 G462 G465:G469 G472:G480 G482:G490 G493:G503 G506:G516 G519:G526 G529:G542 G545:G548 G558 G561:G565 G568:G575 G578:G582 G585:G594 G597:G600 G603:G612 G619 G622:G628 G631:G634 G637:G643 G646:G651 G654:G659 G667:G671 G674:G676 G679:G682 G685:G687 G690:G692 G695:G697">
    <cfRule type="cellIs" dxfId="3" priority="2" operator="greaterThanOrEqual">
      <formula>1</formula>
    </cfRule>
  </conditionalFormatting>
  <conditionalFormatting sqref="G2:G85 G87:G663 G665:G688 G690:G698 G700:G703 G705:G710 G716 G718:G719">
    <cfRule type="cellIs" dxfId="4" priority="3" operator="lessThan">
      <formula>0</formula>
    </cfRule>
  </conditionalFormatting>
  <conditionalFormatting sqref="G2:G85 G87:G663 G665:G688 G690:G698 G700:G703 G705:G710 G716 G718:G719">
    <cfRule type="cellIs" dxfId="5" priority="4" operator="greaterThan">
      <formula>0</formula>
    </cfRule>
  </conditionalFormatting>
  <conditionalFormatting sqref="A1:J1">
    <cfRule type="colorScale" priority="5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16.75"/>
    <col customWidth="1" min="4" max="4" width="17.25"/>
  </cols>
  <sheetData>
    <row r="1">
      <c r="A1" s="405" t="s">
        <v>14</v>
      </c>
      <c r="B1" s="406" t="s">
        <v>62</v>
      </c>
      <c r="C1" s="406" t="s">
        <v>671</v>
      </c>
      <c r="D1" s="407" t="s">
        <v>672</v>
      </c>
      <c r="E1" s="408" t="s">
        <v>0</v>
      </c>
      <c r="F1" s="409" t="s">
        <v>1</v>
      </c>
      <c r="G1" s="408" t="s">
        <v>4</v>
      </c>
      <c r="H1" s="410"/>
      <c r="I1" s="410"/>
    </row>
    <row r="2">
      <c r="A2" s="4"/>
      <c r="B2" s="35"/>
      <c r="C2" s="35"/>
      <c r="D2" s="411"/>
      <c r="E2" s="412"/>
      <c r="F2" s="412"/>
      <c r="G2" s="412"/>
      <c r="H2" s="413"/>
      <c r="I2" s="412"/>
      <c r="J2" s="35"/>
      <c r="K2" s="411"/>
      <c r="L2" s="412"/>
      <c r="M2" s="412"/>
      <c r="N2" s="412"/>
    </row>
    <row r="3">
      <c r="A3" s="414"/>
      <c r="B3" s="415" t="s">
        <v>65</v>
      </c>
      <c r="C3" s="35"/>
      <c r="D3" s="35"/>
      <c r="E3" s="35"/>
      <c r="F3" s="35"/>
      <c r="G3" s="412"/>
      <c r="H3" s="413"/>
      <c r="I3" s="416"/>
      <c r="J3" s="35"/>
      <c r="K3" s="35"/>
      <c r="L3" s="35"/>
      <c r="M3" s="35"/>
      <c r="N3" s="412"/>
    </row>
    <row r="4">
      <c r="A4" s="4"/>
      <c r="B4" s="35"/>
      <c r="C4" s="417" t="s">
        <v>94</v>
      </c>
      <c r="D4" s="418" t="s">
        <v>673</v>
      </c>
      <c r="E4" s="412"/>
      <c r="F4" s="419">
        <v>8000.0</v>
      </c>
      <c r="G4" s="412"/>
      <c r="H4" s="413"/>
      <c r="I4" s="412"/>
      <c r="J4" s="417"/>
      <c r="K4" s="418"/>
      <c r="L4" s="412"/>
      <c r="M4" s="419"/>
      <c r="N4" s="412"/>
    </row>
    <row r="5">
      <c r="A5" s="4"/>
      <c r="B5" s="35"/>
      <c r="C5" s="417" t="s">
        <v>674</v>
      </c>
      <c r="D5" s="418" t="s">
        <v>675</v>
      </c>
      <c r="E5" s="412"/>
      <c r="F5" s="419">
        <v>500.0</v>
      </c>
      <c r="G5" s="412"/>
      <c r="H5" s="413"/>
      <c r="I5" s="412"/>
      <c r="J5" s="417"/>
      <c r="K5" s="418"/>
      <c r="L5" s="412"/>
      <c r="M5" s="419"/>
      <c r="N5" s="412"/>
    </row>
    <row r="6">
      <c r="A6" s="4"/>
      <c r="B6" s="35"/>
      <c r="C6" s="420" t="s">
        <v>189</v>
      </c>
      <c r="D6" s="418" t="s">
        <v>210</v>
      </c>
      <c r="E6" s="412"/>
      <c r="F6" s="419">
        <v>10000.0</v>
      </c>
      <c r="G6" s="412"/>
      <c r="H6" s="413"/>
      <c r="I6" s="412"/>
      <c r="J6" s="417"/>
      <c r="K6" s="418"/>
      <c r="L6" s="412"/>
      <c r="M6" s="419"/>
      <c r="N6" s="412"/>
    </row>
    <row r="7">
      <c r="A7" s="4"/>
      <c r="B7" s="35"/>
      <c r="C7" s="417" t="s">
        <v>676</v>
      </c>
      <c r="D7" s="418" t="s">
        <v>151</v>
      </c>
      <c r="E7" s="412"/>
      <c r="F7" s="419">
        <v>15000.0</v>
      </c>
      <c r="G7" s="412"/>
      <c r="H7" s="413"/>
      <c r="I7" s="412"/>
      <c r="J7" s="417"/>
      <c r="K7" s="418"/>
      <c r="L7" s="412"/>
      <c r="M7" s="419"/>
      <c r="N7" s="412"/>
    </row>
    <row r="8">
      <c r="A8" s="4"/>
      <c r="B8" s="35"/>
      <c r="C8" s="417" t="s">
        <v>95</v>
      </c>
      <c r="D8" s="418" t="s">
        <v>677</v>
      </c>
      <c r="E8" s="412"/>
      <c r="F8" s="419">
        <v>1000.0</v>
      </c>
      <c r="G8" s="412"/>
      <c r="H8" s="413"/>
      <c r="I8" s="412"/>
      <c r="J8" s="417"/>
      <c r="K8" s="418"/>
      <c r="L8" s="412"/>
      <c r="M8" s="419"/>
      <c r="N8" s="412"/>
    </row>
    <row r="9">
      <c r="A9" s="4"/>
      <c r="B9" s="35"/>
      <c r="C9" s="417" t="s">
        <v>678</v>
      </c>
      <c r="D9" s="418" t="s">
        <v>679</v>
      </c>
      <c r="E9" s="412"/>
      <c r="F9" s="421">
        <v>11450.0</v>
      </c>
      <c r="G9" s="412"/>
      <c r="H9" s="413"/>
      <c r="I9" s="412"/>
      <c r="J9" s="417"/>
      <c r="K9" s="418"/>
      <c r="L9" s="412"/>
      <c r="M9" s="419"/>
      <c r="N9" s="412"/>
    </row>
    <row r="10">
      <c r="A10" s="4"/>
      <c r="B10" s="35"/>
      <c r="C10" s="417" t="s">
        <v>680</v>
      </c>
      <c r="D10" s="418" t="s">
        <v>75</v>
      </c>
      <c r="E10" s="412"/>
      <c r="F10" s="419">
        <v>3000.0</v>
      </c>
      <c r="G10" s="412"/>
      <c r="H10" s="413"/>
      <c r="I10" s="412"/>
      <c r="J10" s="417"/>
      <c r="K10" s="418"/>
      <c r="L10" s="412"/>
      <c r="M10" s="419"/>
      <c r="N10" s="412"/>
    </row>
    <row r="11">
      <c r="A11" s="4"/>
      <c r="B11" s="35"/>
      <c r="C11" s="417" t="s">
        <v>681</v>
      </c>
      <c r="D11" s="418" t="s">
        <v>176</v>
      </c>
      <c r="E11" s="412"/>
      <c r="F11" s="419">
        <v>3000.0</v>
      </c>
      <c r="G11" s="412"/>
      <c r="H11" s="413"/>
      <c r="I11" s="412"/>
      <c r="J11" s="417"/>
      <c r="K11" s="418"/>
      <c r="L11" s="412"/>
      <c r="M11" s="419"/>
      <c r="N11" s="412"/>
    </row>
    <row r="12">
      <c r="A12" s="4"/>
      <c r="B12" s="35"/>
      <c r="C12" s="417" t="s">
        <v>682</v>
      </c>
      <c r="D12" s="418" t="s">
        <v>683</v>
      </c>
      <c r="E12" s="412"/>
      <c r="F12" s="419">
        <v>7500.0</v>
      </c>
      <c r="G12" s="412"/>
      <c r="H12" s="413"/>
      <c r="I12" s="412"/>
      <c r="J12" s="417"/>
      <c r="K12" s="418"/>
      <c r="L12" s="412"/>
      <c r="M12" s="419"/>
      <c r="N12" s="412"/>
    </row>
    <row r="13">
      <c r="A13" s="4"/>
      <c r="B13" s="35"/>
      <c r="C13" s="417" t="s">
        <v>163</v>
      </c>
      <c r="D13" s="418" t="s">
        <v>85</v>
      </c>
      <c r="E13" s="412"/>
      <c r="F13" s="419">
        <v>1000.0</v>
      </c>
      <c r="G13" s="412"/>
      <c r="H13" s="413"/>
      <c r="I13" s="412"/>
      <c r="J13" s="417"/>
      <c r="K13" s="418"/>
      <c r="L13" s="412"/>
      <c r="M13" s="419"/>
      <c r="N13" s="412"/>
    </row>
    <row r="14">
      <c r="A14" s="4"/>
      <c r="B14" s="35"/>
      <c r="C14" s="422" t="s">
        <v>534</v>
      </c>
      <c r="D14" s="423" t="s">
        <v>684</v>
      </c>
      <c r="E14" s="412"/>
      <c r="F14" s="421">
        <v>1000.0</v>
      </c>
      <c r="G14" s="412"/>
      <c r="H14" s="413"/>
      <c r="I14" s="412"/>
      <c r="J14" s="417"/>
      <c r="K14" s="418"/>
      <c r="L14" s="412"/>
      <c r="M14" s="419"/>
      <c r="N14" s="412"/>
    </row>
    <row r="15">
      <c r="A15" s="4"/>
      <c r="B15" s="35"/>
      <c r="C15" s="422" t="s">
        <v>685</v>
      </c>
      <c r="D15" s="423" t="s">
        <v>81</v>
      </c>
      <c r="E15" s="412"/>
      <c r="F15" s="421">
        <v>1800.0</v>
      </c>
      <c r="G15" s="412"/>
      <c r="H15" s="413"/>
      <c r="I15" s="412"/>
      <c r="J15" s="417"/>
      <c r="K15" s="418"/>
      <c r="L15" s="412"/>
      <c r="M15" s="419"/>
      <c r="N15" s="412"/>
    </row>
    <row r="16">
      <c r="A16" s="4"/>
      <c r="B16" s="35"/>
      <c r="C16" s="422" t="s">
        <v>686</v>
      </c>
      <c r="D16" s="423" t="s">
        <v>687</v>
      </c>
      <c r="E16" s="412"/>
      <c r="F16" s="421">
        <v>750.0</v>
      </c>
      <c r="G16" s="412"/>
      <c r="H16" s="413"/>
      <c r="I16" s="412"/>
      <c r="J16" s="417"/>
      <c r="K16" s="418"/>
      <c r="L16" s="412"/>
      <c r="M16" s="419"/>
      <c r="N16" s="412"/>
    </row>
    <row r="17">
      <c r="A17" s="4"/>
      <c r="B17" s="35"/>
      <c r="C17" s="35"/>
      <c r="D17" s="411"/>
      <c r="E17" s="412"/>
      <c r="F17" s="412"/>
      <c r="G17" s="412"/>
      <c r="H17" s="413"/>
      <c r="I17" s="412"/>
      <c r="J17" s="35"/>
      <c r="K17" s="411"/>
      <c r="L17" s="412"/>
      <c r="M17" s="412"/>
      <c r="N17" s="412"/>
    </row>
    <row r="18">
      <c r="A18" s="4"/>
      <c r="B18" s="35"/>
      <c r="C18" s="424" t="s">
        <v>89</v>
      </c>
      <c r="D18" s="411"/>
      <c r="E18" s="425">
        <f t="shared" ref="E18:F18" si="1">SUM(E3:E16)</f>
        <v>0</v>
      </c>
      <c r="F18" s="409">
        <f t="shared" si="1"/>
        <v>64000</v>
      </c>
      <c r="G18" s="426">
        <f>E18-F18</f>
        <v>-64000</v>
      </c>
      <c r="H18" s="413"/>
      <c r="I18" s="412"/>
      <c r="J18" s="424"/>
      <c r="K18" s="411"/>
      <c r="L18" s="425"/>
      <c r="M18" s="409"/>
      <c r="N18" s="426"/>
    </row>
    <row r="19">
      <c r="A19" s="4"/>
      <c r="B19" s="35"/>
      <c r="C19" s="35"/>
      <c r="D19" s="411"/>
      <c r="E19" s="412"/>
      <c r="F19" s="412"/>
      <c r="G19" s="412"/>
      <c r="H19" s="427"/>
      <c r="I19" s="412"/>
      <c r="J19" s="35"/>
      <c r="K19" s="411"/>
      <c r="L19" s="412"/>
      <c r="M19" s="412"/>
      <c r="N19" s="412"/>
    </row>
    <row r="20">
      <c r="A20" s="4"/>
      <c r="B20" s="428" t="s">
        <v>107</v>
      </c>
      <c r="C20" s="417" t="s">
        <v>107</v>
      </c>
      <c r="D20" s="418" t="s">
        <v>186</v>
      </c>
      <c r="E20" s="412"/>
      <c r="F20" s="419">
        <v>5000.0</v>
      </c>
      <c r="G20" s="419"/>
      <c r="H20" s="413"/>
      <c r="I20" s="408"/>
      <c r="J20" s="417"/>
      <c r="K20" s="418"/>
      <c r="L20" s="412"/>
      <c r="M20" s="419"/>
      <c r="N20" s="419"/>
    </row>
    <row r="21">
      <c r="A21" s="4"/>
      <c r="B21" s="354"/>
      <c r="C21" s="354"/>
      <c r="D21" s="411"/>
      <c r="E21" s="412"/>
      <c r="F21" s="412"/>
      <c r="G21" s="412"/>
      <c r="H21" s="413"/>
      <c r="I21" s="412"/>
      <c r="J21" s="35"/>
      <c r="K21" s="411"/>
      <c r="L21" s="412"/>
      <c r="M21" s="412"/>
      <c r="N21" s="412"/>
    </row>
    <row r="22">
      <c r="A22" s="4"/>
      <c r="B22" s="35"/>
      <c r="C22" s="424" t="s">
        <v>89</v>
      </c>
      <c r="D22" s="411"/>
      <c r="E22" s="425">
        <f t="shared" ref="E22:F22" si="2">SUM(E20)</f>
        <v>0</v>
      </c>
      <c r="F22" s="409">
        <f t="shared" si="2"/>
        <v>5000</v>
      </c>
      <c r="G22" s="426">
        <f>E22-F22</f>
        <v>-5000</v>
      </c>
      <c r="H22" s="413"/>
      <c r="I22" s="412"/>
      <c r="J22" s="424"/>
      <c r="K22" s="411"/>
      <c r="L22" s="425"/>
      <c r="M22" s="409"/>
      <c r="N22" s="426"/>
    </row>
    <row r="23">
      <c r="A23" s="4"/>
      <c r="B23" s="35"/>
      <c r="C23" s="35"/>
      <c r="D23" s="411"/>
      <c r="E23" s="412"/>
      <c r="F23" s="412"/>
      <c r="G23" s="412"/>
      <c r="H23" s="429"/>
      <c r="I23" s="412"/>
      <c r="J23" s="35"/>
      <c r="K23" s="411"/>
      <c r="L23" s="412"/>
      <c r="M23" s="412"/>
      <c r="N23" s="412"/>
    </row>
    <row r="24">
      <c r="A24" s="4"/>
      <c r="B24" s="415" t="s">
        <v>688</v>
      </c>
      <c r="C24" s="417" t="s">
        <v>398</v>
      </c>
      <c r="D24" s="418" t="s">
        <v>123</v>
      </c>
      <c r="E24" s="419">
        <v>10000.0</v>
      </c>
      <c r="F24" s="412"/>
      <c r="G24" s="412"/>
      <c r="H24" s="413"/>
      <c r="I24" s="416"/>
      <c r="J24" s="417"/>
      <c r="K24" s="418"/>
      <c r="L24" s="419"/>
      <c r="M24" s="412"/>
      <c r="N24" s="412"/>
    </row>
    <row r="25">
      <c r="A25" s="4"/>
      <c r="B25" s="35"/>
      <c r="C25" s="417" t="s">
        <v>689</v>
      </c>
      <c r="D25" s="418" t="s">
        <v>690</v>
      </c>
      <c r="E25" s="419">
        <v>2000.0</v>
      </c>
      <c r="F25" s="412"/>
      <c r="G25" s="412"/>
      <c r="H25" s="413"/>
      <c r="I25" s="412"/>
      <c r="J25" s="417"/>
      <c r="K25" s="418"/>
      <c r="L25" s="419"/>
      <c r="M25" s="412"/>
      <c r="N25" s="412"/>
    </row>
    <row r="26">
      <c r="A26" s="4"/>
      <c r="B26" s="35"/>
      <c r="C26" s="417" t="s">
        <v>691</v>
      </c>
      <c r="D26" s="418" t="s">
        <v>125</v>
      </c>
      <c r="E26" s="412"/>
      <c r="F26" s="419">
        <v>5600.0</v>
      </c>
      <c r="G26" s="412"/>
      <c r="H26" s="413"/>
      <c r="I26" s="412"/>
      <c r="J26" s="417"/>
      <c r="K26" s="418"/>
      <c r="L26" s="412"/>
      <c r="M26" s="419"/>
      <c r="N26" s="412"/>
    </row>
    <row r="27">
      <c r="A27" s="4"/>
      <c r="B27" s="35"/>
      <c r="C27" s="417" t="s">
        <v>692</v>
      </c>
      <c r="D27" s="418" t="s">
        <v>127</v>
      </c>
      <c r="E27" s="412"/>
      <c r="F27" s="419">
        <v>2000.0</v>
      </c>
      <c r="G27" s="412"/>
      <c r="H27" s="413"/>
      <c r="I27" s="412"/>
      <c r="J27" s="417"/>
      <c r="K27" s="418"/>
      <c r="L27" s="412"/>
      <c r="M27" s="419"/>
      <c r="N27" s="412"/>
    </row>
    <row r="28">
      <c r="A28" s="4"/>
      <c r="B28" s="35"/>
      <c r="C28" s="417" t="s">
        <v>128</v>
      </c>
      <c r="D28" s="418" t="s">
        <v>129</v>
      </c>
      <c r="E28" s="412"/>
      <c r="F28" s="419">
        <v>500.0</v>
      </c>
      <c r="G28" s="412"/>
      <c r="H28" s="413"/>
      <c r="I28" s="412"/>
      <c r="J28" s="417"/>
      <c r="K28" s="418"/>
      <c r="L28" s="412"/>
      <c r="M28" s="419"/>
      <c r="N28" s="412"/>
    </row>
    <row r="29">
      <c r="A29" s="4"/>
      <c r="B29" s="35"/>
      <c r="C29" s="417" t="s">
        <v>424</v>
      </c>
      <c r="D29" s="418" t="s">
        <v>693</v>
      </c>
      <c r="E29" s="412"/>
      <c r="F29" s="419">
        <v>500.0</v>
      </c>
      <c r="G29" s="412"/>
      <c r="H29" s="413"/>
      <c r="I29" s="412"/>
      <c r="J29" s="417"/>
      <c r="K29" s="418"/>
      <c r="L29" s="412"/>
      <c r="M29" s="419"/>
      <c r="N29" s="412"/>
    </row>
    <row r="30">
      <c r="A30" s="4"/>
      <c r="B30" s="35"/>
      <c r="C30" s="417" t="s">
        <v>368</v>
      </c>
      <c r="D30" s="418" t="s">
        <v>259</v>
      </c>
      <c r="E30" s="412"/>
      <c r="F30" s="419">
        <v>500.0</v>
      </c>
      <c r="G30" s="412"/>
      <c r="H30" s="413"/>
      <c r="I30" s="412"/>
      <c r="J30" s="417"/>
      <c r="K30" s="418"/>
      <c r="L30" s="412"/>
      <c r="M30" s="419"/>
      <c r="N30" s="412"/>
    </row>
    <row r="31">
      <c r="A31" s="4"/>
      <c r="B31" s="35"/>
      <c r="C31" s="35"/>
      <c r="D31" s="411"/>
      <c r="E31" s="412"/>
      <c r="F31" s="412"/>
      <c r="G31" s="412"/>
      <c r="H31" s="413"/>
      <c r="I31" s="412"/>
      <c r="J31" s="417"/>
      <c r="K31" s="411"/>
      <c r="L31" s="412"/>
      <c r="M31" s="419"/>
      <c r="N31" s="412"/>
    </row>
    <row r="32">
      <c r="A32" s="4"/>
      <c r="B32" s="35"/>
      <c r="C32" s="424" t="s">
        <v>89</v>
      </c>
      <c r="D32" s="411"/>
      <c r="E32" s="409">
        <f t="shared" ref="E32:F32" si="3">SUM(E24:E30)</f>
        <v>12000</v>
      </c>
      <c r="F32" s="409">
        <f t="shared" si="3"/>
        <v>9100</v>
      </c>
      <c r="G32" s="430">
        <f>E32-F32</f>
        <v>2900</v>
      </c>
      <c r="H32" s="413"/>
      <c r="I32" s="412"/>
      <c r="J32" s="35"/>
      <c r="K32" s="411"/>
      <c r="L32" s="412"/>
      <c r="M32" s="412"/>
      <c r="N32" s="412"/>
    </row>
    <row r="33">
      <c r="A33" s="4"/>
      <c r="B33" s="35"/>
      <c r="C33" s="35"/>
      <c r="D33" s="411"/>
      <c r="E33" s="412"/>
      <c r="F33" s="412"/>
      <c r="G33" s="412"/>
      <c r="H33" s="431"/>
      <c r="I33" s="412"/>
      <c r="J33" s="424"/>
      <c r="K33" s="411"/>
      <c r="L33" s="409"/>
      <c r="M33" s="409"/>
      <c r="N33" s="430"/>
    </row>
    <row r="34">
      <c r="A34" s="4"/>
      <c r="B34" s="432">
        <v>33.0</v>
      </c>
      <c r="C34" s="415" t="s">
        <v>694</v>
      </c>
      <c r="D34" s="411"/>
      <c r="E34" s="409">
        <f>B34*E32</f>
        <v>396000</v>
      </c>
      <c r="F34" s="409">
        <f>B34*F32</f>
        <v>300300</v>
      </c>
      <c r="G34" s="409">
        <f>E34-F34</f>
        <v>95700</v>
      </c>
      <c r="H34" s="413"/>
      <c r="I34" s="412"/>
      <c r="J34" s="35"/>
      <c r="K34" s="411"/>
      <c r="L34" s="412"/>
      <c r="M34" s="412"/>
      <c r="N34" s="412"/>
    </row>
    <row r="35">
      <c r="A35" s="4"/>
      <c r="B35" s="35"/>
      <c r="C35" s="35"/>
      <c r="D35" s="411"/>
      <c r="E35" s="412"/>
      <c r="F35" s="412"/>
      <c r="G35" s="412"/>
      <c r="H35" s="431"/>
      <c r="I35" s="409"/>
      <c r="J35" s="415"/>
      <c r="K35" s="411"/>
      <c r="L35" s="409"/>
      <c r="M35" s="409"/>
      <c r="N35" s="409"/>
    </row>
    <row r="36">
      <c r="A36" s="4"/>
      <c r="B36" s="415" t="s">
        <v>695</v>
      </c>
      <c r="C36" s="417" t="s">
        <v>398</v>
      </c>
      <c r="D36" s="418" t="s">
        <v>123</v>
      </c>
      <c r="E36" s="419">
        <v>25000.0</v>
      </c>
      <c r="F36" s="412"/>
      <c r="G36" s="412"/>
      <c r="H36" s="413"/>
      <c r="I36" s="412"/>
      <c r="J36" s="35"/>
      <c r="K36" s="411"/>
      <c r="L36" s="412"/>
      <c r="M36" s="412"/>
      <c r="N36" s="412"/>
    </row>
    <row r="37">
      <c r="A37" s="4"/>
      <c r="B37" s="35"/>
      <c r="C37" s="417" t="s">
        <v>691</v>
      </c>
      <c r="D37" s="418" t="s">
        <v>125</v>
      </c>
      <c r="E37" s="412"/>
      <c r="F37" s="419">
        <v>18250.0</v>
      </c>
      <c r="G37" s="412"/>
      <c r="H37" s="413"/>
      <c r="I37" s="416"/>
      <c r="J37" s="417"/>
      <c r="K37" s="418"/>
      <c r="L37" s="419"/>
      <c r="M37" s="412"/>
      <c r="N37" s="412"/>
    </row>
    <row r="38">
      <c r="A38" s="4"/>
      <c r="B38" s="35"/>
      <c r="C38" s="417" t="s">
        <v>128</v>
      </c>
      <c r="D38" s="418" t="s">
        <v>129</v>
      </c>
      <c r="E38" s="412"/>
      <c r="F38" s="419">
        <v>2000.0</v>
      </c>
      <c r="G38" s="412"/>
      <c r="H38" s="413"/>
      <c r="I38" s="412"/>
      <c r="J38" s="417"/>
      <c r="K38" s="418"/>
      <c r="L38" s="412"/>
      <c r="M38" s="419"/>
      <c r="N38" s="412"/>
    </row>
    <row r="39">
      <c r="A39" s="4"/>
      <c r="B39" s="35"/>
      <c r="C39" s="417" t="s">
        <v>424</v>
      </c>
      <c r="D39" s="418" t="s">
        <v>693</v>
      </c>
      <c r="E39" s="412"/>
      <c r="F39" s="419">
        <v>1000.0</v>
      </c>
      <c r="G39" s="412"/>
      <c r="H39" s="413"/>
      <c r="I39" s="412"/>
      <c r="J39" s="417"/>
      <c r="K39" s="418"/>
      <c r="L39" s="412"/>
      <c r="M39" s="419"/>
      <c r="N39" s="412"/>
    </row>
    <row r="40">
      <c r="A40" s="4"/>
      <c r="B40" s="35"/>
      <c r="C40" s="35"/>
      <c r="D40" s="411"/>
      <c r="E40" s="412"/>
      <c r="F40" s="412"/>
      <c r="G40" s="412"/>
      <c r="H40" s="413"/>
      <c r="I40" s="412"/>
      <c r="J40" s="417"/>
      <c r="K40" s="418"/>
      <c r="L40" s="412"/>
      <c r="M40" s="419"/>
      <c r="N40" s="412"/>
    </row>
    <row r="41">
      <c r="A41" s="4"/>
      <c r="B41" s="35"/>
      <c r="C41" s="424" t="s">
        <v>89</v>
      </c>
      <c r="D41" s="411"/>
      <c r="E41" s="409">
        <f t="shared" ref="E41:F41" si="4">SUM(E36:E39)</f>
        <v>25000</v>
      </c>
      <c r="F41" s="409">
        <f t="shared" si="4"/>
        <v>21250</v>
      </c>
      <c r="G41" s="430">
        <f>E41-F41</f>
        <v>3750</v>
      </c>
      <c r="H41" s="413"/>
      <c r="I41" s="412"/>
      <c r="J41" s="417"/>
      <c r="K41" s="411"/>
      <c r="L41" s="412"/>
      <c r="M41" s="419"/>
      <c r="N41" s="412"/>
    </row>
    <row r="42">
      <c r="A42" s="4"/>
      <c r="B42" s="35"/>
      <c r="C42" s="35"/>
      <c r="D42" s="411"/>
      <c r="E42" s="412"/>
      <c r="F42" s="412"/>
      <c r="G42" s="412"/>
      <c r="H42" s="431"/>
      <c r="I42" s="412"/>
      <c r="J42" s="35"/>
      <c r="K42" s="411"/>
      <c r="L42" s="412"/>
      <c r="M42" s="412"/>
      <c r="N42" s="412"/>
    </row>
    <row r="43">
      <c r="A43" s="4"/>
      <c r="B43" s="415" t="s">
        <v>696</v>
      </c>
      <c r="C43" s="417" t="s">
        <v>398</v>
      </c>
      <c r="D43" s="418" t="s">
        <v>123</v>
      </c>
      <c r="E43" s="419">
        <v>25000.0</v>
      </c>
      <c r="F43" s="412"/>
      <c r="G43" s="412"/>
      <c r="H43" s="413"/>
      <c r="I43" s="412"/>
      <c r="J43" s="424"/>
      <c r="K43" s="411"/>
      <c r="L43" s="409"/>
      <c r="M43" s="409"/>
      <c r="N43" s="430"/>
    </row>
    <row r="44">
      <c r="A44" s="4"/>
      <c r="B44" s="35"/>
      <c r="C44" s="417" t="s">
        <v>691</v>
      </c>
      <c r="D44" s="418" t="s">
        <v>125</v>
      </c>
      <c r="E44" s="412"/>
      <c r="F44" s="419">
        <v>18250.0</v>
      </c>
      <c r="G44" s="412"/>
      <c r="H44" s="413"/>
      <c r="I44" s="412"/>
      <c r="J44" s="35"/>
      <c r="K44" s="411"/>
      <c r="L44" s="412"/>
      <c r="M44" s="412"/>
      <c r="N44" s="412"/>
    </row>
    <row r="45">
      <c r="A45" s="4"/>
      <c r="B45" s="35"/>
      <c r="C45" s="417" t="s">
        <v>128</v>
      </c>
      <c r="D45" s="418" t="s">
        <v>129</v>
      </c>
      <c r="E45" s="412"/>
      <c r="F45" s="419">
        <v>2000.0</v>
      </c>
      <c r="G45" s="412"/>
      <c r="H45" s="413"/>
      <c r="I45" s="416"/>
      <c r="J45" s="417"/>
      <c r="K45" s="418"/>
      <c r="L45" s="419"/>
      <c r="M45" s="412"/>
      <c r="N45" s="412"/>
    </row>
    <row r="46">
      <c r="A46" s="4"/>
      <c r="B46" s="35"/>
      <c r="C46" s="417" t="s">
        <v>424</v>
      </c>
      <c r="D46" s="418" t="s">
        <v>693</v>
      </c>
      <c r="E46" s="412"/>
      <c r="F46" s="419">
        <v>1000.0</v>
      </c>
      <c r="G46" s="412"/>
      <c r="H46" s="413"/>
      <c r="I46" s="412"/>
      <c r="J46" s="417"/>
      <c r="K46" s="418"/>
      <c r="L46" s="412"/>
      <c r="M46" s="419"/>
      <c r="N46" s="412"/>
    </row>
    <row r="47">
      <c r="A47" s="4"/>
      <c r="B47" s="35"/>
      <c r="C47" s="35"/>
      <c r="D47" s="411"/>
      <c r="E47" s="412"/>
      <c r="F47" s="412"/>
      <c r="G47" s="412"/>
      <c r="H47" s="413"/>
      <c r="I47" s="412"/>
      <c r="J47" s="417"/>
      <c r="K47" s="418"/>
      <c r="L47" s="412"/>
      <c r="M47" s="419"/>
      <c r="N47" s="412"/>
    </row>
    <row r="48">
      <c r="A48" s="4"/>
      <c r="B48" s="35"/>
      <c r="C48" s="424" t="s">
        <v>89</v>
      </c>
      <c r="D48" s="411"/>
      <c r="E48" s="409">
        <f t="shared" ref="E48:F48" si="5">SUM(E43:E46)</f>
        <v>25000</v>
      </c>
      <c r="F48" s="409">
        <f t="shared" si="5"/>
        <v>21250</v>
      </c>
      <c r="G48" s="430">
        <f>E48-F48</f>
        <v>3750</v>
      </c>
      <c r="H48" s="413"/>
      <c r="I48" s="412"/>
      <c r="J48" s="417"/>
      <c r="K48" s="418"/>
      <c r="L48" s="412"/>
      <c r="M48" s="419"/>
      <c r="N48" s="412"/>
    </row>
    <row r="49">
      <c r="A49" s="4"/>
      <c r="B49" s="35"/>
      <c r="C49" s="35"/>
      <c r="D49" s="411"/>
      <c r="E49" s="412"/>
      <c r="F49" s="412"/>
      <c r="G49" s="412"/>
      <c r="H49" s="431"/>
      <c r="I49" s="412"/>
      <c r="J49" s="417"/>
      <c r="K49" s="411"/>
      <c r="L49" s="412"/>
      <c r="M49" s="419"/>
      <c r="N49" s="412"/>
    </row>
    <row r="50">
      <c r="A50" s="4"/>
      <c r="B50" s="415" t="s">
        <v>697</v>
      </c>
      <c r="C50" s="417" t="s">
        <v>698</v>
      </c>
      <c r="D50" s="418" t="s">
        <v>699</v>
      </c>
      <c r="E50" s="419">
        <v>125000.0</v>
      </c>
      <c r="F50" s="412"/>
      <c r="G50" s="412"/>
      <c r="H50" s="413"/>
      <c r="I50" s="412"/>
      <c r="J50" s="35"/>
      <c r="K50" s="411"/>
      <c r="L50" s="412"/>
      <c r="M50" s="412"/>
      <c r="N50" s="412"/>
    </row>
    <row r="51">
      <c r="A51" s="4"/>
      <c r="B51" s="35"/>
      <c r="C51" s="417" t="s">
        <v>163</v>
      </c>
      <c r="D51" s="418" t="s">
        <v>85</v>
      </c>
      <c r="E51" s="412"/>
      <c r="F51" s="419">
        <v>25750.0</v>
      </c>
      <c r="G51" s="412"/>
      <c r="H51" s="413"/>
      <c r="I51" s="412"/>
      <c r="J51" s="424"/>
      <c r="K51" s="411"/>
      <c r="L51" s="409"/>
      <c r="M51" s="409"/>
      <c r="N51" s="430"/>
    </row>
    <row r="52">
      <c r="A52" s="4"/>
      <c r="B52" s="35"/>
      <c r="C52" s="417" t="s">
        <v>692</v>
      </c>
      <c r="D52" s="418" t="s">
        <v>127</v>
      </c>
      <c r="E52" s="412"/>
      <c r="F52" s="421">
        <v>3500.0</v>
      </c>
      <c r="G52" s="412"/>
      <c r="H52" s="413"/>
      <c r="I52" s="412"/>
      <c r="J52" s="35"/>
      <c r="K52" s="411"/>
      <c r="L52" s="412"/>
      <c r="M52" s="412"/>
      <c r="N52" s="412"/>
    </row>
    <row r="53">
      <c r="A53" s="4"/>
      <c r="B53" s="35"/>
      <c r="C53" s="417" t="s">
        <v>691</v>
      </c>
      <c r="D53" s="418" t="s">
        <v>125</v>
      </c>
      <c r="E53" s="412"/>
      <c r="F53" s="419">
        <v>25000.0</v>
      </c>
      <c r="G53" s="412"/>
      <c r="H53" s="413"/>
      <c r="I53" s="416"/>
      <c r="J53" s="417"/>
      <c r="K53" s="418"/>
      <c r="L53" s="419"/>
      <c r="M53" s="412"/>
      <c r="N53" s="412"/>
    </row>
    <row r="54">
      <c r="A54" s="4"/>
      <c r="B54" s="35"/>
      <c r="C54" s="422" t="s">
        <v>424</v>
      </c>
      <c r="D54" s="418" t="s">
        <v>693</v>
      </c>
      <c r="E54" s="412"/>
      <c r="F54" s="419">
        <v>1500.0</v>
      </c>
      <c r="G54" s="412"/>
      <c r="H54" s="413"/>
      <c r="I54" s="412"/>
      <c r="J54" s="417"/>
      <c r="K54" s="418"/>
      <c r="L54" s="412"/>
      <c r="M54" s="419"/>
      <c r="N54" s="412"/>
    </row>
    <row r="55">
      <c r="A55" s="4"/>
      <c r="B55" s="35"/>
      <c r="C55" s="422" t="s">
        <v>700</v>
      </c>
      <c r="D55" s="423" t="s">
        <v>693</v>
      </c>
      <c r="E55" s="412"/>
      <c r="F55" s="421">
        <v>1800.0</v>
      </c>
      <c r="G55" s="412"/>
      <c r="H55" s="413"/>
      <c r="I55" s="412"/>
      <c r="J55" s="417"/>
      <c r="K55" s="418"/>
      <c r="L55" s="412"/>
      <c r="M55" s="419"/>
      <c r="N55" s="412"/>
    </row>
    <row r="56">
      <c r="A56" s="4"/>
      <c r="B56" s="35"/>
      <c r="C56" s="422" t="s">
        <v>701</v>
      </c>
      <c r="D56" s="423" t="s">
        <v>127</v>
      </c>
      <c r="E56" s="412"/>
      <c r="F56" s="421">
        <v>2700.0</v>
      </c>
      <c r="G56" s="412"/>
      <c r="H56" s="413"/>
      <c r="I56" s="412"/>
      <c r="J56" s="417"/>
      <c r="K56" s="418"/>
      <c r="L56" s="412"/>
      <c r="M56" s="419"/>
      <c r="N56" s="412"/>
    </row>
    <row r="57">
      <c r="A57" s="4"/>
      <c r="B57" s="35"/>
      <c r="C57" s="422" t="s">
        <v>702</v>
      </c>
      <c r="D57" s="423" t="s">
        <v>693</v>
      </c>
      <c r="E57" s="412"/>
      <c r="F57" s="421">
        <v>2000.0</v>
      </c>
      <c r="G57" s="412"/>
      <c r="H57" s="413"/>
      <c r="I57" s="412"/>
      <c r="J57" s="417"/>
      <c r="K57" s="418"/>
      <c r="L57" s="412"/>
      <c r="M57" s="419"/>
      <c r="N57" s="412"/>
    </row>
    <row r="58">
      <c r="A58" s="4"/>
      <c r="B58" s="35"/>
      <c r="C58" s="417" t="s">
        <v>703</v>
      </c>
      <c r="D58" s="418" t="s">
        <v>704</v>
      </c>
      <c r="E58" s="412"/>
      <c r="F58" s="419">
        <v>11000.0</v>
      </c>
      <c r="G58" s="412"/>
      <c r="H58" s="413"/>
      <c r="I58" s="412"/>
      <c r="J58" s="417"/>
      <c r="K58" s="418"/>
      <c r="L58" s="412"/>
      <c r="M58" s="419"/>
      <c r="N58" s="412"/>
    </row>
    <row r="59">
      <c r="A59" s="4"/>
      <c r="B59" s="35"/>
      <c r="C59" s="417" t="s">
        <v>705</v>
      </c>
      <c r="D59" s="418" t="s">
        <v>704</v>
      </c>
      <c r="E59" s="412"/>
      <c r="F59" s="419">
        <v>4000.0</v>
      </c>
      <c r="G59" s="412"/>
      <c r="H59" s="413"/>
      <c r="I59" s="412"/>
      <c r="J59" s="417"/>
      <c r="K59" s="418"/>
      <c r="L59" s="412"/>
      <c r="M59" s="419"/>
      <c r="N59" s="412"/>
    </row>
    <row r="60">
      <c r="A60" s="4"/>
      <c r="B60" s="35"/>
      <c r="C60" s="417" t="s">
        <v>195</v>
      </c>
      <c r="D60" s="418" t="s">
        <v>154</v>
      </c>
      <c r="E60" s="412"/>
      <c r="F60" s="419">
        <v>3500.0</v>
      </c>
      <c r="G60" s="412"/>
      <c r="H60" s="413"/>
      <c r="I60" s="412"/>
      <c r="J60" s="417"/>
      <c r="K60" s="418"/>
      <c r="L60" s="412"/>
      <c r="M60" s="419"/>
      <c r="N60" s="412"/>
    </row>
    <row r="61">
      <c r="A61" s="4"/>
      <c r="B61" s="35"/>
      <c r="C61" s="417" t="s">
        <v>706</v>
      </c>
      <c r="D61" s="418" t="s">
        <v>259</v>
      </c>
      <c r="E61" s="412"/>
      <c r="F61" s="421">
        <v>7200.0</v>
      </c>
      <c r="G61" s="412"/>
      <c r="H61" s="413"/>
      <c r="I61" s="412"/>
      <c r="J61" s="417"/>
      <c r="K61" s="418"/>
      <c r="L61" s="412"/>
      <c r="M61" s="419"/>
      <c r="N61" s="412"/>
    </row>
    <row r="62">
      <c r="A62" s="4"/>
      <c r="B62" s="35"/>
      <c r="C62" s="417" t="s">
        <v>368</v>
      </c>
      <c r="D62" s="418" t="s">
        <v>259</v>
      </c>
      <c r="E62" s="412"/>
      <c r="F62" s="421">
        <v>1500.0</v>
      </c>
      <c r="G62" s="412"/>
      <c r="H62" s="413"/>
      <c r="I62" s="412"/>
      <c r="J62" s="417"/>
      <c r="K62" s="418"/>
      <c r="L62" s="412"/>
      <c r="M62" s="419"/>
      <c r="N62" s="412"/>
    </row>
    <row r="63">
      <c r="A63" s="4"/>
      <c r="B63" s="35"/>
      <c r="C63" s="417" t="s">
        <v>93</v>
      </c>
      <c r="D63" s="418" t="s">
        <v>249</v>
      </c>
      <c r="E63" s="412"/>
      <c r="F63" s="421">
        <v>3800.0</v>
      </c>
      <c r="G63" s="412"/>
      <c r="H63" s="413"/>
      <c r="I63" s="412"/>
      <c r="J63" s="417"/>
      <c r="K63" s="418"/>
      <c r="L63" s="412"/>
      <c r="M63" s="419"/>
      <c r="N63" s="412"/>
    </row>
    <row r="64">
      <c r="A64" s="4"/>
      <c r="B64" s="35"/>
      <c r="C64" s="417" t="s">
        <v>622</v>
      </c>
      <c r="D64" s="418" t="s">
        <v>73</v>
      </c>
      <c r="E64" s="412"/>
      <c r="F64" s="419">
        <v>2500.0</v>
      </c>
      <c r="G64" s="412"/>
      <c r="H64" s="413"/>
      <c r="I64" s="412"/>
      <c r="J64" s="417"/>
      <c r="K64" s="418"/>
      <c r="L64" s="412"/>
      <c r="M64" s="419"/>
      <c r="N64" s="412"/>
    </row>
    <row r="65">
      <c r="A65" s="4"/>
      <c r="B65" s="35"/>
      <c r="C65" s="417" t="s">
        <v>707</v>
      </c>
      <c r="D65" s="418" t="s">
        <v>98</v>
      </c>
      <c r="E65" s="412"/>
      <c r="F65" s="419">
        <v>500.0</v>
      </c>
      <c r="G65" s="412"/>
      <c r="H65" s="413"/>
      <c r="I65" s="412"/>
      <c r="J65" s="417"/>
      <c r="K65" s="418"/>
      <c r="L65" s="412"/>
      <c r="M65" s="419"/>
      <c r="N65" s="412"/>
    </row>
    <row r="66">
      <c r="A66" s="4"/>
      <c r="B66" s="35"/>
      <c r="C66" s="417" t="s">
        <v>708</v>
      </c>
      <c r="D66" s="418" t="s">
        <v>103</v>
      </c>
      <c r="E66" s="412"/>
      <c r="F66" s="419">
        <v>200.0</v>
      </c>
      <c r="G66" s="412"/>
      <c r="H66" s="413"/>
      <c r="I66" s="412"/>
      <c r="J66" s="417"/>
      <c r="K66" s="418"/>
      <c r="L66" s="412"/>
      <c r="M66" s="419"/>
      <c r="N66" s="412"/>
    </row>
    <row r="67">
      <c r="A67" s="4"/>
      <c r="B67" s="35"/>
      <c r="C67" s="417" t="s">
        <v>709</v>
      </c>
      <c r="D67" s="418" t="s">
        <v>710</v>
      </c>
      <c r="E67" s="412"/>
      <c r="F67" s="421">
        <v>3000.0</v>
      </c>
      <c r="G67" s="412"/>
      <c r="H67" s="413"/>
      <c r="I67" s="412"/>
      <c r="J67" s="417"/>
      <c r="K67" s="418"/>
      <c r="L67" s="412"/>
      <c r="M67" s="419"/>
      <c r="N67" s="412"/>
    </row>
    <row r="68">
      <c r="A68" s="4"/>
      <c r="B68" s="35"/>
      <c r="C68" s="417" t="s">
        <v>128</v>
      </c>
      <c r="D68" s="418" t="s">
        <v>221</v>
      </c>
      <c r="E68" s="412"/>
      <c r="F68" s="421">
        <v>2000.0</v>
      </c>
      <c r="G68" s="412"/>
      <c r="H68" s="431"/>
      <c r="I68" s="412"/>
      <c r="J68" s="417"/>
      <c r="K68" s="418"/>
      <c r="L68" s="412"/>
      <c r="M68" s="419"/>
      <c r="N68" s="412"/>
    </row>
    <row r="69">
      <c r="A69" s="4"/>
      <c r="B69" s="35"/>
      <c r="C69" s="417" t="s">
        <v>711</v>
      </c>
      <c r="D69" s="418" t="s">
        <v>712</v>
      </c>
      <c r="E69" s="412"/>
      <c r="F69" s="419">
        <v>7000.0</v>
      </c>
      <c r="G69" s="412"/>
      <c r="H69" s="413"/>
      <c r="I69" s="412"/>
      <c r="J69" s="417"/>
      <c r="K69" s="418"/>
      <c r="L69" s="412"/>
      <c r="M69" s="419"/>
      <c r="N69" s="412"/>
    </row>
    <row r="70">
      <c r="A70" s="4"/>
      <c r="B70" s="35"/>
      <c r="C70" s="35"/>
      <c r="D70" s="411"/>
      <c r="E70" s="412"/>
      <c r="F70" s="412"/>
      <c r="G70" s="412"/>
      <c r="H70" s="413"/>
      <c r="I70" s="412"/>
      <c r="J70" s="417"/>
      <c r="K70" s="418"/>
      <c r="L70" s="412"/>
      <c r="M70" s="419"/>
      <c r="N70" s="412"/>
    </row>
    <row r="71">
      <c r="A71" s="4"/>
      <c r="B71" s="35"/>
      <c r="C71" s="424" t="s">
        <v>89</v>
      </c>
      <c r="D71" s="411"/>
      <c r="E71" s="409">
        <f>SUM(E50:E67)</f>
        <v>125000</v>
      </c>
      <c r="F71" s="409">
        <f>SUM(F50:F69)</f>
        <v>108450</v>
      </c>
      <c r="G71" s="430">
        <f>E71-F71</f>
        <v>16550</v>
      </c>
      <c r="H71" s="413"/>
      <c r="I71" s="412"/>
      <c r="J71" s="417"/>
      <c r="K71" s="418"/>
      <c r="L71" s="412"/>
      <c r="M71" s="419"/>
      <c r="N71" s="412"/>
    </row>
    <row r="72">
      <c r="A72" s="4"/>
      <c r="B72" s="35"/>
      <c r="C72" s="35"/>
      <c r="D72" s="411"/>
      <c r="E72" s="412"/>
      <c r="F72" s="412"/>
      <c r="G72" s="412"/>
      <c r="H72" s="413"/>
      <c r="I72" s="412"/>
      <c r="J72" s="417"/>
      <c r="K72" s="418"/>
      <c r="L72" s="412"/>
      <c r="M72" s="419"/>
      <c r="N72" s="412"/>
    </row>
    <row r="73">
      <c r="A73" s="4"/>
      <c r="B73" s="415" t="s">
        <v>713</v>
      </c>
      <c r="C73" s="417" t="s">
        <v>398</v>
      </c>
      <c r="D73" s="418" t="s">
        <v>123</v>
      </c>
      <c r="E73" s="419">
        <v>10000.0</v>
      </c>
      <c r="F73" s="412"/>
      <c r="G73" s="412"/>
      <c r="H73" s="413"/>
      <c r="I73" s="412"/>
      <c r="J73" s="417"/>
      <c r="K73" s="411"/>
      <c r="L73" s="412"/>
      <c r="M73" s="419"/>
      <c r="N73" s="412"/>
    </row>
    <row r="74">
      <c r="A74" s="4"/>
      <c r="B74" s="35"/>
      <c r="C74" s="417" t="s">
        <v>235</v>
      </c>
      <c r="D74" s="418" t="s">
        <v>274</v>
      </c>
      <c r="E74" s="419">
        <v>12750.0</v>
      </c>
      <c r="F74" s="412"/>
      <c r="G74" s="412"/>
      <c r="H74" s="413"/>
      <c r="I74" s="412"/>
      <c r="J74" s="35"/>
      <c r="K74" s="411"/>
      <c r="L74" s="412"/>
      <c r="M74" s="412"/>
      <c r="N74" s="412"/>
    </row>
    <row r="75">
      <c r="A75" s="4"/>
      <c r="B75" s="35"/>
      <c r="C75" s="417" t="s">
        <v>691</v>
      </c>
      <c r="D75" s="418" t="s">
        <v>125</v>
      </c>
      <c r="E75" s="412"/>
      <c r="F75" s="419">
        <v>5600.0</v>
      </c>
      <c r="G75" s="412"/>
      <c r="H75" s="413"/>
      <c r="I75" s="412"/>
      <c r="J75" s="424"/>
      <c r="K75" s="411"/>
      <c r="L75" s="409"/>
      <c r="M75" s="409"/>
      <c r="N75" s="430"/>
    </row>
    <row r="76">
      <c r="A76" s="4"/>
      <c r="B76" s="35"/>
      <c r="C76" s="417" t="s">
        <v>692</v>
      </c>
      <c r="D76" s="418" t="s">
        <v>127</v>
      </c>
      <c r="E76" s="412"/>
      <c r="F76" s="419">
        <v>5000.0</v>
      </c>
      <c r="G76" s="412"/>
      <c r="H76" s="413"/>
      <c r="I76" s="412"/>
      <c r="J76" s="35"/>
      <c r="K76" s="411"/>
      <c r="L76" s="412"/>
      <c r="M76" s="412"/>
      <c r="N76" s="412"/>
    </row>
    <row r="77">
      <c r="A77" s="4"/>
      <c r="B77" s="35"/>
      <c r="C77" s="417" t="s">
        <v>128</v>
      </c>
      <c r="D77" s="418" t="s">
        <v>129</v>
      </c>
      <c r="E77" s="412"/>
      <c r="F77" s="419">
        <v>2000.0</v>
      </c>
      <c r="G77" s="412"/>
      <c r="H77" s="413"/>
      <c r="I77" s="416"/>
      <c r="J77" s="417"/>
      <c r="K77" s="418"/>
      <c r="L77" s="419"/>
      <c r="M77" s="412"/>
      <c r="N77" s="412"/>
    </row>
    <row r="78">
      <c r="A78" s="4"/>
      <c r="B78" s="35"/>
      <c r="C78" s="417" t="s">
        <v>424</v>
      </c>
      <c r="D78" s="418" t="s">
        <v>693</v>
      </c>
      <c r="E78" s="412"/>
      <c r="F78" s="419">
        <v>500.0</v>
      </c>
      <c r="G78" s="412"/>
      <c r="H78" s="431"/>
      <c r="I78" s="412"/>
      <c r="J78" s="417"/>
      <c r="K78" s="418"/>
      <c r="L78" s="419"/>
      <c r="M78" s="412"/>
      <c r="N78" s="412"/>
    </row>
    <row r="79">
      <c r="A79" s="4"/>
      <c r="B79" s="35"/>
      <c r="C79" s="417" t="s">
        <v>93</v>
      </c>
      <c r="D79" s="418" t="s">
        <v>249</v>
      </c>
      <c r="E79" s="412"/>
      <c r="F79" s="419">
        <v>2000.0</v>
      </c>
      <c r="G79" s="412"/>
      <c r="H79" s="413"/>
      <c r="I79" s="412"/>
      <c r="J79" s="417"/>
      <c r="K79" s="418"/>
      <c r="L79" s="412"/>
      <c r="M79" s="419"/>
      <c r="N79" s="412"/>
    </row>
    <row r="80">
      <c r="A80" s="4"/>
      <c r="B80" s="35"/>
      <c r="C80" s="35"/>
      <c r="D80" s="411"/>
      <c r="E80" s="412"/>
      <c r="F80" s="412"/>
      <c r="G80" s="412"/>
      <c r="H80" s="413"/>
      <c r="I80" s="412"/>
      <c r="J80" s="417"/>
      <c r="K80" s="418"/>
      <c r="L80" s="412"/>
      <c r="M80" s="419"/>
      <c r="N80" s="412"/>
    </row>
    <row r="81">
      <c r="A81" s="4"/>
      <c r="B81" s="35"/>
      <c r="C81" s="424" t="s">
        <v>89</v>
      </c>
      <c r="D81" s="411"/>
      <c r="E81" s="409">
        <f t="shared" ref="E81:F81" si="6">SUM(E73:E79)</f>
        <v>22750</v>
      </c>
      <c r="F81" s="409">
        <f t="shared" si="6"/>
        <v>15100</v>
      </c>
      <c r="G81" s="430">
        <f>E81-F81</f>
        <v>7650</v>
      </c>
      <c r="H81" s="413"/>
      <c r="I81" s="412"/>
      <c r="J81" s="417"/>
      <c r="K81" s="418"/>
      <c r="L81" s="412"/>
      <c r="M81" s="419"/>
      <c r="N81" s="412"/>
    </row>
    <row r="82">
      <c r="A82" s="4"/>
      <c r="B82" s="35"/>
      <c r="C82" s="35"/>
      <c r="D82" s="411"/>
      <c r="E82" s="412"/>
      <c r="F82" s="412"/>
      <c r="G82" s="412"/>
      <c r="H82" s="413"/>
      <c r="I82" s="412"/>
      <c r="J82" s="417"/>
      <c r="K82" s="418"/>
      <c r="L82" s="412"/>
      <c r="M82" s="419"/>
      <c r="N82" s="412"/>
    </row>
    <row r="83">
      <c r="A83" s="4"/>
      <c r="B83" s="415" t="s">
        <v>714</v>
      </c>
      <c r="C83" s="417" t="s">
        <v>398</v>
      </c>
      <c r="D83" s="418" t="s">
        <v>123</v>
      </c>
      <c r="E83" s="419">
        <v>3500.0</v>
      </c>
      <c r="F83" s="412"/>
      <c r="G83" s="412"/>
      <c r="H83" s="413"/>
      <c r="I83" s="412"/>
      <c r="J83" s="417"/>
      <c r="K83" s="418"/>
      <c r="L83" s="412"/>
      <c r="M83" s="419"/>
      <c r="N83" s="412"/>
    </row>
    <row r="84">
      <c r="A84" s="4"/>
      <c r="B84" s="35"/>
      <c r="C84" s="417" t="s">
        <v>235</v>
      </c>
      <c r="D84" s="418" t="s">
        <v>274</v>
      </c>
      <c r="E84" s="419">
        <v>12900.0</v>
      </c>
      <c r="F84" s="412"/>
      <c r="G84" s="412"/>
      <c r="H84" s="413"/>
      <c r="I84" s="412"/>
      <c r="J84" s="417"/>
      <c r="K84" s="411"/>
      <c r="L84" s="412"/>
      <c r="M84" s="419"/>
      <c r="N84" s="412"/>
    </row>
    <row r="85">
      <c r="A85" s="4"/>
      <c r="B85" s="35"/>
      <c r="C85" s="417" t="s">
        <v>691</v>
      </c>
      <c r="D85" s="418" t="s">
        <v>125</v>
      </c>
      <c r="E85" s="412"/>
      <c r="F85" s="419">
        <v>2250.0</v>
      </c>
      <c r="G85" s="412"/>
      <c r="H85" s="413"/>
      <c r="I85" s="412"/>
      <c r="J85" s="35"/>
      <c r="K85" s="411"/>
      <c r="L85" s="412"/>
      <c r="M85" s="412"/>
      <c r="N85" s="412"/>
    </row>
    <row r="86">
      <c r="A86" s="4"/>
      <c r="B86" s="35"/>
      <c r="C86" s="417" t="s">
        <v>692</v>
      </c>
      <c r="D86" s="418" t="s">
        <v>127</v>
      </c>
      <c r="E86" s="412"/>
      <c r="F86" s="419">
        <v>25000.0</v>
      </c>
      <c r="G86" s="412"/>
      <c r="H86" s="413"/>
      <c r="I86" s="412"/>
      <c r="J86" s="424"/>
      <c r="K86" s="411"/>
      <c r="L86" s="409"/>
      <c r="M86" s="409"/>
      <c r="N86" s="430"/>
    </row>
    <row r="87">
      <c r="A87" s="4"/>
      <c r="B87" s="35"/>
      <c r="C87" s="417" t="s">
        <v>715</v>
      </c>
      <c r="D87" s="418" t="s">
        <v>85</v>
      </c>
      <c r="E87" s="412"/>
      <c r="F87" s="419">
        <v>1200.0</v>
      </c>
      <c r="G87" s="412"/>
      <c r="H87" s="413"/>
      <c r="I87" s="412"/>
      <c r="J87" s="35"/>
      <c r="K87" s="411"/>
      <c r="L87" s="412"/>
      <c r="M87" s="412"/>
      <c r="N87" s="412"/>
    </row>
    <row r="88">
      <c r="A88" s="4"/>
      <c r="B88" s="35"/>
      <c r="C88" s="417" t="s">
        <v>128</v>
      </c>
      <c r="D88" s="418" t="s">
        <v>129</v>
      </c>
      <c r="E88" s="412"/>
      <c r="F88" s="419">
        <v>1000.0</v>
      </c>
      <c r="G88" s="412"/>
      <c r="H88" s="413"/>
      <c r="I88" s="416"/>
      <c r="J88" s="417"/>
      <c r="K88" s="418"/>
      <c r="L88" s="419"/>
      <c r="M88" s="412"/>
      <c r="N88" s="412"/>
    </row>
    <row r="89">
      <c r="A89" s="4"/>
      <c r="B89" s="35"/>
      <c r="C89" s="417" t="s">
        <v>716</v>
      </c>
      <c r="D89" s="418" t="s">
        <v>176</v>
      </c>
      <c r="E89" s="412"/>
      <c r="F89" s="419">
        <v>3000.0</v>
      </c>
      <c r="G89" s="412"/>
      <c r="H89" s="413"/>
      <c r="I89" s="412"/>
      <c r="J89" s="417"/>
      <c r="K89" s="418"/>
      <c r="L89" s="419"/>
      <c r="M89" s="412"/>
      <c r="N89" s="412"/>
    </row>
    <row r="90">
      <c r="A90" s="4"/>
      <c r="B90" s="35"/>
      <c r="C90" s="417" t="s">
        <v>424</v>
      </c>
      <c r="D90" s="418" t="s">
        <v>693</v>
      </c>
      <c r="E90" s="412"/>
      <c r="F90" s="419">
        <v>1000.0</v>
      </c>
      <c r="G90" s="412"/>
      <c r="H90" s="413"/>
      <c r="I90" s="412"/>
      <c r="J90" s="417"/>
      <c r="K90" s="418"/>
      <c r="L90" s="412"/>
      <c r="M90" s="419"/>
      <c r="N90" s="412"/>
    </row>
    <row r="91">
      <c r="A91" s="4"/>
      <c r="B91" s="35"/>
      <c r="C91" s="417" t="s">
        <v>93</v>
      </c>
      <c r="D91" s="418" t="s">
        <v>249</v>
      </c>
      <c r="E91" s="412"/>
      <c r="F91" s="419">
        <v>2000.0</v>
      </c>
      <c r="G91" s="412"/>
      <c r="H91" s="427"/>
      <c r="I91" s="412"/>
      <c r="J91" s="417"/>
      <c r="K91" s="418"/>
      <c r="L91" s="412"/>
      <c r="M91" s="419"/>
      <c r="N91" s="412"/>
    </row>
    <row r="92">
      <c r="A92" s="4"/>
      <c r="B92" s="35"/>
      <c r="C92" s="417" t="s">
        <v>397</v>
      </c>
      <c r="D92" s="418" t="s">
        <v>679</v>
      </c>
      <c r="E92" s="412"/>
      <c r="F92" s="419">
        <v>2000.0</v>
      </c>
      <c r="G92" s="412"/>
      <c r="H92" s="413"/>
      <c r="I92" s="412"/>
      <c r="J92" s="417"/>
      <c r="K92" s="418"/>
      <c r="L92" s="412"/>
      <c r="M92" s="419"/>
      <c r="N92" s="412"/>
    </row>
    <row r="93">
      <c r="A93" s="4"/>
      <c r="B93" s="35"/>
      <c r="C93" s="35"/>
      <c r="D93" s="411"/>
      <c r="E93" s="412"/>
      <c r="F93" s="412"/>
      <c r="G93" s="412"/>
      <c r="H93" s="413"/>
      <c r="I93" s="412"/>
      <c r="J93" s="417"/>
      <c r="K93" s="418"/>
      <c r="L93" s="412"/>
      <c r="M93" s="419"/>
      <c r="N93" s="412"/>
    </row>
    <row r="94">
      <c r="A94" s="4"/>
      <c r="B94" s="35"/>
      <c r="C94" s="424" t="s">
        <v>89</v>
      </c>
      <c r="D94" s="411"/>
      <c r="E94" s="409">
        <f>SUM(E83:E91)</f>
        <v>16400</v>
      </c>
      <c r="F94" s="409">
        <f>SUM(F83:F92)</f>
        <v>37450</v>
      </c>
      <c r="G94" s="426">
        <f>E94-F94</f>
        <v>-21050</v>
      </c>
      <c r="H94" s="413"/>
      <c r="I94" s="412"/>
      <c r="J94" s="417"/>
      <c r="K94" s="418"/>
      <c r="L94" s="412"/>
      <c r="M94" s="419"/>
      <c r="N94" s="412"/>
    </row>
    <row r="95">
      <c r="A95" s="4"/>
      <c r="B95" s="35"/>
      <c r="C95" s="35"/>
      <c r="D95" s="411"/>
      <c r="E95" s="412"/>
      <c r="F95" s="412"/>
      <c r="G95" s="412"/>
      <c r="H95" s="413"/>
      <c r="I95" s="412"/>
      <c r="J95" s="417"/>
      <c r="K95" s="418"/>
      <c r="L95" s="412"/>
      <c r="M95" s="419"/>
      <c r="N95" s="412"/>
    </row>
    <row r="96">
      <c r="A96" s="4"/>
      <c r="B96" s="424" t="s">
        <v>717</v>
      </c>
      <c r="C96" s="417" t="s">
        <v>398</v>
      </c>
      <c r="D96" s="418" t="s">
        <v>123</v>
      </c>
      <c r="E96" s="419">
        <v>10000.0</v>
      </c>
      <c r="F96" s="412"/>
      <c r="G96" s="412"/>
      <c r="H96" s="413"/>
      <c r="I96" s="412"/>
      <c r="J96" s="417"/>
      <c r="K96" s="418"/>
      <c r="L96" s="412"/>
      <c r="M96" s="419"/>
      <c r="N96" s="412"/>
    </row>
    <row r="97">
      <c r="A97" s="4"/>
      <c r="B97" s="35"/>
      <c r="C97" s="417" t="s">
        <v>235</v>
      </c>
      <c r="D97" s="418" t="s">
        <v>274</v>
      </c>
      <c r="E97" s="419">
        <v>7000.0</v>
      </c>
      <c r="F97" s="412"/>
      <c r="G97" s="412"/>
      <c r="H97" s="413"/>
      <c r="I97" s="412"/>
      <c r="J97" s="417"/>
      <c r="K97" s="418"/>
      <c r="L97" s="412"/>
      <c r="M97" s="419"/>
      <c r="N97" s="412"/>
    </row>
    <row r="98">
      <c r="A98" s="4"/>
      <c r="B98" s="35"/>
      <c r="C98" s="417" t="s">
        <v>692</v>
      </c>
      <c r="D98" s="418" t="s">
        <v>127</v>
      </c>
      <c r="E98" s="412"/>
      <c r="F98" s="419">
        <v>5000.0</v>
      </c>
      <c r="G98" s="412"/>
      <c r="H98" s="413"/>
      <c r="I98" s="412"/>
      <c r="J98" s="417"/>
      <c r="K98" s="411"/>
      <c r="L98" s="412"/>
      <c r="M98" s="419"/>
      <c r="N98" s="412"/>
    </row>
    <row r="99">
      <c r="A99" s="4"/>
      <c r="B99" s="35"/>
      <c r="C99" s="417" t="s">
        <v>718</v>
      </c>
      <c r="D99" s="418" t="s">
        <v>125</v>
      </c>
      <c r="E99" s="412"/>
      <c r="F99" s="419">
        <v>6600.0</v>
      </c>
      <c r="G99" s="412"/>
      <c r="H99" s="413"/>
      <c r="I99" s="412"/>
      <c r="J99" s="35"/>
      <c r="K99" s="411"/>
      <c r="L99" s="412"/>
      <c r="M99" s="412"/>
      <c r="N99" s="412"/>
    </row>
    <row r="100">
      <c r="A100" s="4"/>
      <c r="B100" s="35"/>
      <c r="C100" s="417" t="s">
        <v>93</v>
      </c>
      <c r="D100" s="418" t="s">
        <v>249</v>
      </c>
      <c r="E100" s="412"/>
      <c r="F100" s="419">
        <v>3500.0</v>
      </c>
      <c r="G100" s="412"/>
      <c r="H100" s="413"/>
      <c r="I100" s="412"/>
      <c r="J100" s="424"/>
      <c r="K100" s="411"/>
      <c r="L100" s="409"/>
      <c r="M100" s="409"/>
      <c r="N100" s="426"/>
    </row>
    <row r="101">
      <c r="A101" s="4"/>
      <c r="B101" s="35"/>
      <c r="C101" s="417" t="s">
        <v>128</v>
      </c>
      <c r="D101" s="418" t="s">
        <v>129</v>
      </c>
      <c r="E101" s="412"/>
      <c r="F101" s="419">
        <v>1250.0</v>
      </c>
      <c r="G101" s="412"/>
      <c r="H101" s="433"/>
      <c r="I101" s="412"/>
      <c r="J101" s="35"/>
      <c r="K101" s="411"/>
      <c r="L101" s="412"/>
      <c r="M101" s="412"/>
      <c r="N101" s="412"/>
    </row>
    <row r="102">
      <c r="A102" s="4"/>
      <c r="B102" s="35"/>
      <c r="C102" s="417" t="s">
        <v>424</v>
      </c>
      <c r="D102" s="418" t="s">
        <v>693</v>
      </c>
      <c r="E102" s="412"/>
      <c r="F102" s="419">
        <v>500.0</v>
      </c>
      <c r="G102" s="412"/>
      <c r="H102" s="413"/>
      <c r="I102" s="434"/>
      <c r="J102" s="417"/>
      <c r="K102" s="418"/>
      <c r="L102" s="419"/>
      <c r="M102" s="412"/>
      <c r="N102" s="412"/>
    </row>
    <row r="103">
      <c r="A103" s="4"/>
      <c r="B103" s="35"/>
      <c r="C103" s="35"/>
      <c r="D103" s="411"/>
      <c r="E103" s="412"/>
      <c r="F103" s="412"/>
      <c r="G103" s="412"/>
      <c r="H103" s="433"/>
      <c r="I103" s="412"/>
      <c r="J103" s="417"/>
      <c r="K103" s="418"/>
      <c r="L103" s="419"/>
      <c r="M103" s="412"/>
      <c r="N103" s="412"/>
    </row>
    <row r="104">
      <c r="A104" s="4"/>
      <c r="B104" s="35"/>
      <c r="C104" s="415" t="s">
        <v>89</v>
      </c>
      <c r="D104" s="411"/>
      <c r="E104" s="409">
        <f t="shared" ref="E104:F104" si="7">SUM(E96:E102)</f>
        <v>17000</v>
      </c>
      <c r="F104" s="409">
        <f t="shared" si="7"/>
        <v>16850</v>
      </c>
      <c r="G104" s="409">
        <f>E104-F104</f>
        <v>150</v>
      </c>
      <c r="H104" s="413"/>
      <c r="I104" s="412"/>
      <c r="J104" s="417"/>
      <c r="K104" s="418"/>
      <c r="L104" s="412"/>
      <c r="M104" s="419"/>
      <c r="N104" s="412"/>
    </row>
    <row r="105">
      <c r="A105" s="4"/>
      <c r="B105" s="35"/>
      <c r="C105" s="35"/>
      <c r="D105" s="411"/>
      <c r="E105" s="412"/>
      <c r="F105" s="412"/>
      <c r="G105" s="412"/>
      <c r="H105" s="413"/>
      <c r="I105" s="412"/>
      <c r="J105" s="417"/>
      <c r="K105" s="418"/>
      <c r="L105" s="412"/>
      <c r="M105" s="419"/>
      <c r="N105" s="412"/>
    </row>
    <row r="106">
      <c r="A106" s="4"/>
      <c r="B106" s="424" t="s">
        <v>719</v>
      </c>
      <c r="C106" s="417" t="s">
        <v>398</v>
      </c>
      <c r="D106" s="418" t="s">
        <v>123</v>
      </c>
      <c r="E106" s="419">
        <v>2000.0</v>
      </c>
      <c r="F106" s="412"/>
      <c r="G106" s="412"/>
      <c r="H106" s="413"/>
      <c r="I106" s="412"/>
      <c r="J106" s="417"/>
      <c r="K106" s="418"/>
      <c r="L106" s="412"/>
      <c r="M106" s="419"/>
      <c r="N106" s="412"/>
    </row>
    <row r="107">
      <c r="A107" s="4"/>
      <c r="B107" s="35"/>
      <c r="C107" s="417" t="s">
        <v>235</v>
      </c>
      <c r="D107" s="418" t="s">
        <v>274</v>
      </c>
      <c r="E107" s="419">
        <v>3000.0</v>
      </c>
      <c r="F107" s="412"/>
      <c r="G107" s="412"/>
      <c r="H107" s="413"/>
      <c r="I107" s="412"/>
      <c r="J107" s="417"/>
      <c r="K107" s="418"/>
      <c r="L107" s="412"/>
      <c r="M107" s="419"/>
      <c r="N107" s="412"/>
    </row>
    <row r="108">
      <c r="A108" s="4"/>
      <c r="B108" s="35"/>
      <c r="C108" s="422" t="s">
        <v>720</v>
      </c>
      <c r="D108" s="423" t="s">
        <v>75</v>
      </c>
      <c r="E108" s="412"/>
      <c r="F108" s="421">
        <v>400.0</v>
      </c>
      <c r="G108" s="412"/>
      <c r="H108" s="413"/>
      <c r="I108" s="412"/>
      <c r="J108" s="417"/>
      <c r="K108" s="418"/>
      <c r="L108" s="412"/>
      <c r="M108" s="419"/>
      <c r="N108" s="412"/>
    </row>
    <row r="109">
      <c r="A109" s="4"/>
      <c r="B109" s="35"/>
      <c r="C109" s="417" t="s">
        <v>691</v>
      </c>
      <c r="D109" s="418" t="s">
        <v>125</v>
      </c>
      <c r="E109" s="412"/>
      <c r="F109" s="419">
        <v>2000.0</v>
      </c>
      <c r="G109" s="412"/>
      <c r="H109" s="413"/>
      <c r="I109" s="412"/>
      <c r="J109" s="417"/>
      <c r="K109" s="418"/>
      <c r="L109" s="412"/>
      <c r="M109" s="419"/>
      <c r="N109" s="412"/>
    </row>
    <row r="110">
      <c r="A110" s="4"/>
      <c r="B110" s="35"/>
      <c r="C110" s="417" t="s">
        <v>692</v>
      </c>
      <c r="D110" s="418" t="s">
        <v>127</v>
      </c>
      <c r="E110" s="412"/>
      <c r="F110" s="421">
        <v>4600.0</v>
      </c>
      <c r="G110" s="412"/>
      <c r="H110" s="413"/>
      <c r="I110" s="412"/>
      <c r="J110" s="417"/>
      <c r="K110" s="411"/>
      <c r="L110" s="412"/>
      <c r="M110" s="419"/>
      <c r="N110" s="412"/>
    </row>
    <row r="111">
      <c r="A111" s="4"/>
      <c r="B111" s="35"/>
      <c r="C111" s="35"/>
      <c r="D111" s="411"/>
      <c r="E111" s="412"/>
      <c r="F111" s="412"/>
      <c r="G111" s="412"/>
      <c r="H111" s="427"/>
      <c r="I111" s="412"/>
      <c r="J111" s="35"/>
      <c r="K111" s="411"/>
      <c r="L111" s="412"/>
      <c r="M111" s="412"/>
      <c r="N111" s="412"/>
    </row>
    <row r="112">
      <c r="A112" s="4"/>
      <c r="B112" s="35"/>
      <c r="C112" s="415" t="s">
        <v>89</v>
      </c>
      <c r="D112" s="411"/>
      <c r="E112" s="409">
        <f t="shared" ref="E112:F112" si="8">SUM(E106:E110)</f>
        <v>5000</v>
      </c>
      <c r="F112" s="409">
        <f t="shared" si="8"/>
        <v>7000</v>
      </c>
      <c r="G112" s="435">
        <f>E112-F112</f>
        <v>-2000</v>
      </c>
      <c r="H112" s="413"/>
      <c r="I112" s="412"/>
      <c r="J112" s="415"/>
      <c r="K112" s="411"/>
      <c r="L112" s="409"/>
      <c r="M112" s="409"/>
      <c r="N112" s="409"/>
    </row>
    <row r="113">
      <c r="A113" s="4"/>
      <c r="B113" s="35"/>
      <c r="C113" s="35"/>
      <c r="D113" s="411"/>
      <c r="E113" s="412"/>
      <c r="F113" s="412"/>
      <c r="G113" s="412"/>
      <c r="H113" s="413"/>
      <c r="I113" s="412"/>
      <c r="J113" s="35"/>
      <c r="K113" s="411"/>
      <c r="L113" s="412"/>
      <c r="M113" s="412"/>
      <c r="N113" s="412"/>
    </row>
    <row r="114">
      <c r="A114" s="4"/>
      <c r="B114" s="415" t="s">
        <v>721</v>
      </c>
      <c r="C114" s="417" t="s">
        <v>398</v>
      </c>
      <c r="D114" s="418" t="s">
        <v>123</v>
      </c>
      <c r="E114" s="419">
        <v>3000.0</v>
      </c>
      <c r="F114" s="412"/>
      <c r="G114" s="412"/>
      <c r="H114" s="413"/>
      <c r="I114" s="434"/>
      <c r="J114" s="417"/>
      <c r="K114" s="418"/>
      <c r="L114" s="419"/>
      <c r="M114" s="412"/>
      <c r="N114" s="412"/>
    </row>
    <row r="115">
      <c r="A115" s="4"/>
      <c r="B115" s="35"/>
      <c r="C115" s="417" t="s">
        <v>235</v>
      </c>
      <c r="D115" s="418" t="s">
        <v>274</v>
      </c>
      <c r="E115" s="419">
        <v>3500.0</v>
      </c>
      <c r="F115" s="412"/>
      <c r="G115" s="412"/>
      <c r="H115" s="413"/>
      <c r="I115" s="412"/>
      <c r="J115" s="417"/>
      <c r="K115" s="418"/>
      <c r="L115" s="419"/>
      <c r="M115" s="412"/>
      <c r="N115" s="412"/>
    </row>
    <row r="116">
      <c r="A116" s="4"/>
      <c r="B116" s="35"/>
      <c r="C116" s="417" t="s">
        <v>691</v>
      </c>
      <c r="D116" s="418" t="s">
        <v>125</v>
      </c>
      <c r="E116" s="412"/>
      <c r="F116" s="419">
        <v>2000.0</v>
      </c>
      <c r="G116" s="412"/>
      <c r="H116" s="413"/>
      <c r="I116" s="412"/>
      <c r="J116" s="417"/>
      <c r="K116" s="418"/>
      <c r="L116" s="412"/>
      <c r="M116" s="419"/>
      <c r="N116" s="412"/>
    </row>
    <row r="117">
      <c r="A117" s="4"/>
      <c r="B117" s="35"/>
      <c r="C117" s="417" t="s">
        <v>692</v>
      </c>
      <c r="D117" s="418" t="s">
        <v>127</v>
      </c>
      <c r="E117" s="412"/>
      <c r="F117" s="419">
        <v>5000.0</v>
      </c>
      <c r="G117" s="412"/>
      <c r="H117" s="413"/>
      <c r="I117" s="412"/>
      <c r="J117" s="417"/>
      <c r="K117" s="418"/>
      <c r="L117" s="412"/>
      <c r="M117" s="419"/>
      <c r="N117" s="412"/>
    </row>
    <row r="118">
      <c r="A118" s="4"/>
      <c r="B118" s="35"/>
      <c r="C118" s="35"/>
      <c r="D118" s="411"/>
      <c r="E118" s="412"/>
      <c r="F118" s="412"/>
      <c r="G118" s="412"/>
      <c r="H118" s="431"/>
      <c r="I118" s="412"/>
      <c r="J118" s="417"/>
      <c r="K118" s="411"/>
      <c r="L118" s="412"/>
      <c r="M118" s="419"/>
      <c r="N118" s="412"/>
    </row>
    <row r="119">
      <c r="A119" s="4"/>
      <c r="B119" s="35"/>
      <c r="C119" s="415" t="s">
        <v>89</v>
      </c>
      <c r="D119" s="411"/>
      <c r="E119" s="409">
        <f t="shared" ref="E119:F119" si="9">SUM(E114:E117)</f>
        <v>6500</v>
      </c>
      <c r="F119" s="409">
        <f t="shared" si="9"/>
        <v>7000</v>
      </c>
      <c r="G119" s="435">
        <f>E119-F119</f>
        <v>-500</v>
      </c>
      <c r="H119" s="413"/>
      <c r="I119" s="412"/>
      <c r="J119" s="35"/>
      <c r="K119" s="411"/>
      <c r="L119" s="412"/>
      <c r="M119" s="412"/>
      <c r="N119" s="412"/>
    </row>
    <row r="120">
      <c r="A120" s="4"/>
      <c r="B120" s="35"/>
      <c r="C120" s="35"/>
      <c r="D120" s="411"/>
      <c r="E120" s="412"/>
      <c r="F120" s="412"/>
      <c r="G120" s="412"/>
      <c r="H120" s="413"/>
      <c r="I120" s="412"/>
      <c r="J120" s="415"/>
      <c r="K120" s="411"/>
      <c r="L120" s="409"/>
      <c r="M120" s="409"/>
      <c r="N120" s="435"/>
    </row>
    <row r="121">
      <c r="A121" s="4"/>
      <c r="B121" s="415" t="s">
        <v>722</v>
      </c>
      <c r="C121" s="417" t="s">
        <v>398</v>
      </c>
      <c r="D121" s="418" t="s">
        <v>123</v>
      </c>
      <c r="E121" s="436">
        <v>0.0</v>
      </c>
      <c r="F121" s="412"/>
      <c r="G121" s="412"/>
      <c r="H121" s="413"/>
      <c r="I121" s="412"/>
      <c r="J121" s="35"/>
      <c r="K121" s="411"/>
      <c r="L121" s="412"/>
      <c r="M121" s="412"/>
      <c r="N121" s="412"/>
    </row>
    <row r="122">
      <c r="A122" s="4"/>
      <c r="B122" s="35"/>
      <c r="C122" s="417" t="s">
        <v>235</v>
      </c>
      <c r="D122" s="418" t="s">
        <v>274</v>
      </c>
      <c r="E122" s="419">
        <v>7000.0</v>
      </c>
      <c r="F122" s="412"/>
      <c r="G122" s="412"/>
      <c r="H122" s="413"/>
      <c r="I122" s="416"/>
      <c r="J122" s="417"/>
      <c r="K122" s="418"/>
      <c r="L122" s="419"/>
      <c r="M122" s="412"/>
      <c r="N122" s="412"/>
    </row>
    <row r="123">
      <c r="A123" s="4"/>
      <c r="B123" s="35"/>
      <c r="C123" s="417" t="s">
        <v>692</v>
      </c>
      <c r="D123" s="418">
        <v>4029.0</v>
      </c>
      <c r="E123" s="412"/>
      <c r="F123" s="419">
        <v>7000.0</v>
      </c>
      <c r="G123" s="412"/>
      <c r="H123" s="413"/>
      <c r="I123" s="412"/>
      <c r="J123" s="417"/>
      <c r="K123" s="418"/>
      <c r="L123" s="419"/>
      <c r="M123" s="412"/>
      <c r="N123" s="412"/>
    </row>
    <row r="124">
      <c r="A124" s="4"/>
      <c r="B124" s="35"/>
      <c r="C124" s="417" t="s">
        <v>691</v>
      </c>
      <c r="D124" s="418" t="s">
        <v>125</v>
      </c>
      <c r="E124" s="412"/>
      <c r="F124" s="419">
        <v>2000.0</v>
      </c>
      <c r="G124" s="412"/>
      <c r="H124" s="413"/>
      <c r="I124" s="412"/>
      <c r="J124" s="417"/>
      <c r="K124" s="418"/>
      <c r="L124" s="412"/>
      <c r="M124" s="419"/>
      <c r="N124" s="412"/>
    </row>
    <row r="125">
      <c r="A125" s="4"/>
      <c r="B125" s="35"/>
      <c r="C125" s="417" t="s">
        <v>163</v>
      </c>
      <c r="D125" s="418" t="s">
        <v>85</v>
      </c>
      <c r="E125" s="412"/>
      <c r="F125" s="419">
        <v>1750.0</v>
      </c>
      <c r="G125" s="412"/>
      <c r="H125" s="413"/>
      <c r="I125" s="412"/>
      <c r="J125" s="417"/>
      <c r="K125" s="418"/>
      <c r="L125" s="412"/>
      <c r="M125" s="419"/>
      <c r="N125" s="412"/>
    </row>
    <row r="126">
      <c r="A126" s="4"/>
      <c r="B126" s="35"/>
      <c r="C126" s="417" t="s">
        <v>128</v>
      </c>
      <c r="D126" s="418" t="s">
        <v>129</v>
      </c>
      <c r="E126" s="412"/>
      <c r="F126" s="419">
        <v>1000.0</v>
      </c>
      <c r="G126" s="412"/>
      <c r="H126" s="413"/>
      <c r="I126" s="412"/>
      <c r="J126" s="417"/>
      <c r="K126" s="411"/>
      <c r="L126" s="412"/>
      <c r="M126" s="419"/>
      <c r="N126" s="412"/>
    </row>
    <row r="127">
      <c r="A127" s="4"/>
      <c r="B127" s="35"/>
      <c r="C127" s="417" t="s">
        <v>424</v>
      </c>
      <c r="D127" s="418" t="s">
        <v>693</v>
      </c>
      <c r="E127" s="412"/>
      <c r="F127" s="419">
        <v>500.0</v>
      </c>
      <c r="G127" s="412"/>
      <c r="H127" s="413"/>
      <c r="I127" s="412"/>
      <c r="J127" s="35"/>
      <c r="K127" s="411"/>
      <c r="L127" s="412"/>
      <c r="M127" s="412"/>
      <c r="N127" s="412"/>
    </row>
    <row r="128">
      <c r="A128" s="4"/>
      <c r="B128" s="35"/>
      <c r="C128" s="417" t="s">
        <v>556</v>
      </c>
      <c r="D128" s="418" t="s">
        <v>675</v>
      </c>
      <c r="E128" s="412"/>
      <c r="F128" s="419">
        <v>1000.0</v>
      </c>
      <c r="G128" s="412"/>
      <c r="H128" s="413"/>
      <c r="I128" s="412"/>
      <c r="J128" s="415"/>
      <c r="K128" s="411"/>
      <c r="L128" s="409"/>
      <c r="M128" s="409"/>
      <c r="N128" s="435"/>
    </row>
    <row r="129">
      <c r="A129" s="4"/>
      <c r="B129" s="35"/>
      <c r="C129" s="35"/>
      <c r="D129" s="411"/>
      <c r="E129" s="412"/>
      <c r="F129" s="412"/>
      <c r="G129" s="412"/>
      <c r="H129" s="433"/>
      <c r="I129" s="412"/>
      <c r="J129" s="35"/>
      <c r="K129" s="411"/>
      <c r="L129" s="412"/>
      <c r="M129" s="412"/>
      <c r="N129" s="412"/>
    </row>
    <row r="130">
      <c r="A130" s="4"/>
      <c r="B130" s="35"/>
      <c r="C130" s="415" t="s">
        <v>89</v>
      </c>
      <c r="D130" s="411"/>
      <c r="E130" s="409">
        <f t="shared" ref="E130:F130" si="10">SUM(E121:E128)</f>
        <v>7000</v>
      </c>
      <c r="F130" s="409">
        <f t="shared" si="10"/>
        <v>13250</v>
      </c>
      <c r="G130" s="435">
        <f>E130-F130</f>
        <v>-6250</v>
      </c>
      <c r="H130" s="413"/>
      <c r="I130" s="416"/>
      <c r="J130" s="417"/>
      <c r="K130" s="418"/>
      <c r="L130" s="436"/>
      <c r="M130" s="412"/>
      <c r="N130" s="412"/>
    </row>
    <row r="131">
      <c r="A131" s="4"/>
      <c r="B131" s="35"/>
      <c r="C131" s="35"/>
      <c r="D131" s="411"/>
      <c r="E131" s="412"/>
      <c r="F131" s="412"/>
      <c r="G131" s="412"/>
      <c r="H131" s="413"/>
      <c r="I131" s="412"/>
      <c r="J131" s="417"/>
      <c r="K131" s="418"/>
      <c r="L131" s="419"/>
      <c r="M131" s="412"/>
      <c r="N131" s="412"/>
    </row>
    <row r="132">
      <c r="A132" s="4"/>
      <c r="B132" s="35"/>
      <c r="C132" s="35"/>
      <c r="D132" s="411"/>
      <c r="E132" s="412"/>
      <c r="F132" s="412"/>
      <c r="G132" s="412"/>
      <c r="H132" s="413"/>
      <c r="I132" s="412"/>
      <c r="J132" s="417"/>
      <c r="K132" s="417"/>
      <c r="L132" s="412"/>
      <c r="M132" s="419"/>
      <c r="N132" s="412"/>
    </row>
    <row r="133">
      <c r="A133" s="4"/>
      <c r="B133" s="415" t="s">
        <v>135</v>
      </c>
      <c r="C133" s="35"/>
      <c r="D133" s="411"/>
      <c r="E133" s="409">
        <f>E18+E22+E34+E41+E48+E71+E81+E94+E104+E112+E119+E130</f>
        <v>645650</v>
      </c>
      <c r="F133" s="409">
        <f>F18+F34+F41+F48+F71+F81+F94+F104+F112+F119+F130+F22+F132</f>
        <v>616900</v>
      </c>
      <c r="G133" s="409">
        <f>E133-F133</f>
        <v>28750</v>
      </c>
      <c r="H133" s="413"/>
      <c r="I133" s="412"/>
      <c r="J133" s="417"/>
      <c r="K133" s="418"/>
      <c r="L133" s="412"/>
      <c r="M133" s="419"/>
      <c r="N133" s="412"/>
    </row>
    <row r="134">
      <c r="A134" s="4"/>
      <c r="B134" s="35"/>
      <c r="C134" s="35"/>
      <c r="D134" s="411"/>
      <c r="E134" s="412"/>
      <c r="F134" s="412"/>
      <c r="G134" s="412"/>
      <c r="H134" s="413"/>
      <c r="I134" s="412"/>
      <c r="J134" s="417"/>
      <c r="K134" s="418"/>
      <c r="L134" s="412"/>
      <c r="M134" s="419"/>
      <c r="N134" s="412"/>
    </row>
    <row r="135">
      <c r="A135" s="4"/>
      <c r="B135" s="35"/>
      <c r="C135" s="35"/>
      <c r="D135" s="411"/>
      <c r="E135" s="412"/>
      <c r="F135" s="412"/>
      <c r="G135" s="412"/>
      <c r="H135" s="413"/>
      <c r="I135" s="412"/>
      <c r="J135" s="417"/>
      <c r="K135" s="418"/>
      <c r="L135" s="412"/>
      <c r="M135" s="419"/>
      <c r="N135" s="412"/>
    </row>
    <row r="136">
      <c r="A136" s="4"/>
      <c r="B136" s="35"/>
      <c r="C136" s="417"/>
      <c r="D136" s="418"/>
      <c r="E136" s="412"/>
      <c r="F136" s="419"/>
      <c r="G136" s="412"/>
      <c r="H136" s="413"/>
      <c r="I136" s="412"/>
      <c r="J136" s="417"/>
      <c r="K136" s="418"/>
      <c r="L136" s="412"/>
      <c r="M136" s="419"/>
      <c r="N136" s="412"/>
    </row>
    <row r="137">
      <c r="A137" s="4"/>
      <c r="B137" s="35"/>
      <c r="C137" s="417"/>
      <c r="D137" s="418"/>
      <c r="E137" s="412"/>
      <c r="F137" s="419"/>
      <c r="G137" s="412"/>
      <c r="H137" s="413"/>
      <c r="I137" s="412"/>
      <c r="J137" s="417"/>
      <c r="K137" s="418"/>
      <c r="L137" s="412"/>
      <c r="M137" s="419"/>
      <c r="N137" s="412"/>
    </row>
    <row r="138">
      <c r="A138" s="4"/>
      <c r="B138" s="35"/>
      <c r="C138" s="35"/>
      <c r="D138" s="411"/>
      <c r="E138" s="412"/>
      <c r="F138" s="412"/>
      <c r="G138" s="412"/>
      <c r="H138" s="431"/>
      <c r="I138" s="412"/>
      <c r="J138" s="35"/>
      <c r="K138" s="35"/>
      <c r="L138" s="412"/>
      <c r="M138" s="412"/>
      <c r="N138" s="412"/>
    </row>
    <row r="139">
      <c r="A139" s="4"/>
      <c r="B139" s="35"/>
      <c r="C139" s="415"/>
      <c r="D139" s="411"/>
      <c r="E139" s="409"/>
      <c r="F139" s="409"/>
      <c r="G139" s="435">
        <f>SUM(F4:F130)-F133-F32+F34</f>
        <v>626000</v>
      </c>
      <c r="H139" s="413"/>
      <c r="I139" s="412"/>
      <c r="J139" s="415"/>
      <c r="K139" s="411"/>
      <c r="L139" s="409"/>
      <c r="M139" s="409"/>
      <c r="N139" s="435"/>
    </row>
    <row r="140">
      <c r="A140" s="4"/>
      <c r="B140" s="35"/>
      <c r="C140" s="35"/>
      <c r="D140" s="411"/>
      <c r="E140" s="412"/>
      <c r="F140" s="412"/>
      <c r="G140" s="412"/>
      <c r="H140" s="437"/>
      <c r="I140" s="412"/>
      <c r="J140" s="35"/>
      <c r="K140" s="411"/>
      <c r="L140" s="412"/>
      <c r="M140" s="412"/>
      <c r="N140" s="412"/>
    </row>
    <row r="141">
      <c r="B141" s="35"/>
      <c r="C141" s="35"/>
      <c r="D141" s="411"/>
      <c r="E141" s="412"/>
      <c r="F141" s="412"/>
      <c r="G141" s="412"/>
      <c r="I141" s="35"/>
      <c r="J141" s="35"/>
      <c r="K141" s="411"/>
      <c r="L141" s="412"/>
      <c r="M141" s="412"/>
      <c r="N141" s="412"/>
    </row>
    <row r="142">
      <c r="B142" s="415"/>
      <c r="C142" s="35"/>
      <c r="D142" s="411"/>
      <c r="E142" s="409"/>
      <c r="F142" s="409"/>
      <c r="G142" s="409"/>
      <c r="I142" s="415"/>
      <c r="J142" s="35"/>
      <c r="K142" s="411"/>
      <c r="L142" s="409"/>
      <c r="M142" s="409"/>
      <c r="N142" s="409"/>
    </row>
    <row r="143">
      <c r="B143" s="35"/>
      <c r="C143" s="35"/>
      <c r="D143" s="411"/>
      <c r="E143" s="35"/>
      <c r="F143" s="35"/>
      <c r="G143" s="35"/>
    </row>
    <row r="144">
      <c r="B144" s="35"/>
      <c r="C144" s="35"/>
      <c r="D144" s="411"/>
      <c r="E144" s="35"/>
      <c r="F144" s="35"/>
      <c r="G144" s="35"/>
    </row>
    <row r="145">
      <c r="D145" s="75"/>
    </row>
    <row r="146">
      <c r="D146" s="75"/>
    </row>
    <row r="147">
      <c r="D147" s="75"/>
    </row>
    <row r="148">
      <c r="D148" s="75"/>
    </row>
    <row r="149">
      <c r="D149" s="75"/>
    </row>
    <row r="150">
      <c r="D150" s="75"/>
    </row>
    <row r="151">
      <c r="D151" s="75"/>
    </row>
    <row r="152">
      <c r="D152" s="75"/>
    </row>
    <row r="153">
      <c r="D153" s="75"/>
    </row>
    <row r="154">
      <c r="D154" s="75"/>
    </row>
    <row r="155">
      <c r="D155" s="75"/>
    </row>
    <row r="156">
      <c r="D156" s="75"/>
    </row>
    <row r="157">
      <c r="D157" s="75"/>
    </row>
    <row r="158">
      <c r="D158" s="75"/>
    </row>
    <row r="159">
      <c r="D159" s="75"/>
    </row>
    <row r="160">
      <c r="D160" s="75"/>
    </row>
    <row r="161">
      <c r="D161" s="75"/>
    </row>
    <row r="162">
      <c r="D162" s="75"/>
    </row>
    <row r="163">
      <c r="D163" s="75"/>
    </row>
    <row r="164">
      <c r="D164" s="75"/>
    </row>
    <row r="165">
      <c r="D165" s="75"/>
    </row>
    <row r="166">
      <c r="D166" s="75"/>
    </row>
    <row r="167">
      <c r="D167" s="75"/>
    </row>
    <row r="168">
      <c r="D168" s="75"/>
    </row>
    <row r="169">
      <c r="D169" s="75"/>
    </row>
    <row r="170">
      <c r="D170" s="75"/>
    </row>
    <row r="171">
      <c r="D171" s="75"/>
    </row>
    <row r="172">
      <c r="D172" s="75"/>
    </row>
    <row r="173">
      <c r="D173" s="75"/>
    </row>
    <row r="174">
      <c r="D174" s="75"/>
    </row>
    <row r="175">
      <c r="D175" s="75"/>
    </row>
    <row r="176">
      <c r="D176" s="75"/>
    </row>
    <row r="177">
      <c r="D177" s="75"/>
    </row>
    <row r="178">
      <c r="D178" s="75"/>
    </row>
    <row r="179">
      <c r="D179" s="75"/>
    </row>
    <row r="180">
      <c r="D180" s="75"/>
    </row>
    <row r="181">
      <c r="D181" s="75"/>
    </row>
    <row r="182">
      <c r="D182" s="75"/>
    </row>
    <row r="183">
      <c r="D183" s="75"/>
    </row>
    <row r="184">
      <c r="D184" s="75"/>
    </row>
    <row r="185">
      <c r="D185" s="75"/>
    </row>
    <row r="186">
      <c r="D186" s="75"/>
    </row>
    <row r="187">
      <c r="D187" s="75"/>
    </row>
    <row r="188">
      <c r="D188" s="75"/>
    </row>
    <row r="189">
      <c r="D189" s="75"/>
    </row>
    <row r="190">
      <c r="D190" s="75"/>
    </row>
    <row r="191">
      <c r="D191" s="75"/>
    </row>
    <row r="192">
      <c r="D192" s="75"/>
    </row>
    <row r="193">
      <c r="D193" s="75"/>
    </row>
    <row r="194">
      <c r="D194" s="75"/>
    </row>
    <row r="195">
      <c r="D195" s="75"/>
    </row>
    <row r="196">
      <c r="D196" s="75"/>
    </row>
    <row r="197">
      <c r="D197" s="75"/>
    </row>
    <row r="198">
      <c r="D198" s="75"/>
    </row>
    <row r="199">
      <c r="D199" s="75"/>
    </row>
    <row r="200">
      <c r="D200" s="75"/>
    </row>
    <row r="201">
      <c r="D201" s="75"/>
    </row>
    <row r="202">
      <c r="D202" s="75"/>
    </row>
    <row r="203">
      <c r="D203" s="75"/>
    </row>
    <row r="204">
      <c r="D204" s="75"/>
    </row>
    <row r="205">
      <c r="D205" s="75"/>
    </row>
    <row r="206">
      <c r="D206" s="75"/>
    </row>
    <row r="207">
      <c r="D207" s="75"/>
    </row>
    <row r="208">
      <c r="D208" s="75"/>
    </row>
    <row r="209">
      <c r="D209" s="75"/>
    </row>
    <row r="210">
      <c r="D210" s="75"/>
    </row>
    <row r="211">
      <c r="D211" s="75"/>
    </row>
    <row r="212">
      <c r="D212" s="75"/>
    </row>
    <row r="213">
      <c r="D213" s="75"/>
    </row>
    <row r="214">
      <c r="D214" s="75"/>
    </row>
    <row r="215">
      <c r="D215" s="75"/>
    </row>
    <row r="216">
      <c r="D216" s="75"/>
    </row>
    <row r="217">
      <c r="D217" s="75"/>
    </row>
    <row r="218">
      <c r="D218" s="75"/>
    </row>
    <row r="219">
      <c r="D219" s="75"/>
    </row>
    <row r="220">
      <c r="D220" s="75"/>
    </row>
    <row r="221">
      <c r="D221" s="75"/>
    </row>
    <row r="222">
      <c r="D222" s="75"/>
    </row>
    <row r="223">
      <c r="D223" s="75"/>
    </row>
    <row r="224">
      <c r="D224" s="75"/>
    </row>
    <row r="225">
      <c r="D225" s="75"/>
    </row>
    <row r="226">
      <c r="D226" s="75"/>
    </row>
    <row r="227">
      <c r="D227" s="75"/>
    </row>
    <row r="228">
      <c r="D228" s="75"/>
    </row>
    <row r="229">
      <c r="D229" s="75"/>
    </row>
    <row r="230">
      <c r="D230" s="75"/>
    </row>
    <row r="231">
      <c r="D231" s="75"/>
    </row>
    <row r="232">
      <c r="D232" s="75"/>
    </row>
    <row r="233">
      <c r="D233" s="75"/>
    </row>
    <row r="234">
      <c r="D234" s="75"/>
    </row>
    <row r="235">
      <c r="D235" s="75"/>
    </row>
    <row r="236">
      <c r="D236" s="75"/>
    </row>
    <row r="237">
      <c r="D237" s="75"/>
    </row>
    <row r="238">
      <c r="D238" s="75"/>
    </row>
    <row r="239">
      <c r="D239" s="75"/>
    </row>
    <row r="240">
      <c r="D240" s="75"/>
    </row>
    <row r="241">
      <c r="D241" s="75"/>
    </row>
    <row r="242">
      <c r="D242" s="75"/>
    </row>
    <row r="243">
      <c r="D243" s="75"/>
    </row>
    <row r="244">
      <c r="D244" s="75"/>
    </row>
    <row r="245">
      <c r="D245" s="75"/>
    </row>
    <row r="246">
      <c r="D246" s="75"/>
    </row>
    <row r="247">
      <c r="D247" s="75"/>
    </row>
    <row r="248">
      <c r="D248" s="75"/>
    </row>
    <row r="249">
      <c r="D249" s="75"/>
    </row>
    <row r="250">
      <c r="D250" s="75"/>
    </row>
    <row r="251">
      <c r="D251" s="75"/>
    </row>
    <row r="252">
      <c r="D252" s="75"/>
    </row>
    <row r="253">
      <c r="D253" s="75"/>
    </row>
    <row r="254">
      <c r="D254" s="75"/>
    </row>
    <row r="255">
      <c r="D255" s="75"/>
    </row>
    <row r="256">
      <c r="D256" s="75"/>
    </row>
    <row r="257">
      <c r="D257" s="75"/>
    </row>
    <row r="258">
      <c r="D258" s="75"/>
    </row>
    <row r="259">
      <c r="D259" s="75"/>
    </row>
    <row r="260">
      <c r="D260" s="75"/>
    </row>
    <row r="261">
      <c r="D261" s="75"/>
    </row>
    <row r="262">
      <c r="D262" s="75"/>
    </row>
    <row r="263">
      <c r="D263" s="75"/>
    </row>
    <row r="264">
      <c r="D264" s="75"/>
    </row>
    <row r="265">
      <c r="D265" s="75"/>
    </row>
    <row r="266">
      <c r="D266" s="75"/>
    </row>
    <row r="267">
      <c r="D267" s="75"/>
    </row>
    <row r="268">
      <c r="D268" s="75"/>
    </row>
    <row r="269">
      <c r="D269" s="75"/>
    </row>
    <row r="270">
      <c r="D270" s="75"/>
    </row>
    <row r="271">
      <c r="D271" s="75"/>
    </row>
    <row r="272">
      <c r="D272" s="75"/>
    </row>
    <row r="273">
      <c r="D273" s="75"/>
    </row>
    <row r="274">
      <c r="D274" s="75"/>
    </row>
    <row r="275">
      <c r="D275" s="75"/>
    </row>
    <row r="276">
      <c r="D276" s="75"/>
    </row>
    <row r="277">
      <c r="D277" s="75"/>
    </row>
    <row r="278">
      <c r="D278" s="75"/>
    </row>
    <row r="279">
      <c r="D279" s="75"/>
    </row>
    <row r="280">
      <c r="D280" s="75"/>
    </row>
    <row r="281">
      <c r="D281" s="75"/>
    </row>
    <row r="282">
      <c r="D282" s="75"/>
    </row>
    <row r="283">
      <c r="D283" s="75"/>
    </row>
    <row r="284">
      <c r="D284" s="75"/>
    </row>
    <row r="285">
      <c r="D285" s="75"/>
    </row>
    <row r="286">
      <c r="D286" s="75"/>
    </row>
    <row r="287">
      <c r="D287" s="75"/>
    </row>
    <row r="288">
      <c r="D288" s="75"/>
    </row>
    <row r="289">
      <c r="D289" s="75"/>
    </row>
    <row r="290">
      <c r="D290" s="75"/>
    </row>
    <row r="291">
      <c r="D291" s="75"/>
    </row>
    <row r="292">
      <c r="D292" s="75"/>
    </row>
    <row r="293">
      <c r="D293" s="75"/>
    </row>
    <row r="294">
      <c r="D294" s="75"/>
    </row>
    <row r="295">
      <c r="D295" s="75"/>
    </row>
    <row r="296">
      <c r="D296" s="75"/>
    </row>
    <row r="297">
      <c r="D297" s="75"/>
    </row>
    <row r="298">
      <c r="D298" s="75"/>
    </row>
    <row r="299">
      <c r="D299" s="75"/>
    </row>
    <row r="300">
      <c r="D300" s="75"/>
    </row>
    <row r="301">
      <c r="D301" s="75"/>
    </row>
    <row r="302">
      <c r="D302" s="75"/>
    </row>
    <row r="303">
      <c r="D303" s="75"/>
    </row>
    <row r="304">
      <c r="D304" s="75"/>
    </row>
    <row r="305">
      <c r="D305" s="75"/>
    </row>
    <row r="306">
      <c r="D306" s="75"/>
    </row>
    <row r="307">
      <c r="D307" s="75"/>
    </row>
    <row r="308">
      <c r="D308" s="75"/>
    </row>
    <row r="309">
      <c r="D309" s="75"/>
    </row>
    <row r="310">
      <c r="D310" s="75"/>
    </row>
    <row r="311">
      <c r="D311" s="75"/>
    </row>
    <row r="312">
      <c r="D312" s="75"/>
    </row>
    <row r="313">
      <c r="D313" s="75"/>
    </row>
    <row r="314">
      <c r="D314" s="75"/>
    </row>
    <row r="315">
      <c r="D315" s="75"/>
    </row>
    <row r="316">
      <c r="D316" s="75"/>
    </row>
    <row r="317">
      <c r="D317" s="75"/>
    </row>
    <row r="318">
      <c r="D318" s="75"/>
    </row>
    <row r="319">
      <c r="D319" s="75"/>
    </row>
    <row r="320">
      <c r="D320" s="75"/>
    </row>
    <row r="321">
      <c r="D321" s="75"/>
    </row>
    <row r="322">
      <c r="D322" s="75"/>
    </row>
    <row r="323">
      <c r="D323" s="75"/>
    </row>
    <row r="324">
      <c r="D324" s="75"/>
    </row>
    <row r="325">
      <c r="D325" s="75"/>
    </row>
    <row r="326">
      <c r="D326" s="75"/>
    </row>
    <row r="327">
      <c r="D327" s="75"/>
    </row>
    <row r="328">
      <c r="D328" s="75"/>
    </row>
    <row r="329">
      <c r="D329" s="75"/>
    </row>
    <row r="330">
      <c r="D330" s="75"/>
    </row>
    <row r="331">
      <c r="D331" s="75"/>
    </row>
    <row r="332">
      <c r="D332" s="75"/>
    </row>
    <row r="333">
      <c r="D333" s="75"/>
    </row>
    <row r="334">
      <c r="D334" s="75"/>
    </row>
    <row r="335">
      <c r="D335" s="75"/>
    </row>
    <row r="336">
      <c r="D336" s="75"/>
    </row>
    <row r="337">
      <c r="D337" s="75"/>
    </row>
    <row r="338">
      <c r="D338" s="75"/>
    </row>
    <row r="339">
      <c r="D339" s="75"/>
    </row>
    <row r="340">
      <c r="D340" s="75"/>
    </row>
    <row r="341">
      <c r="D341" s="75"/>
    </row>
    <row r="342">
      <c r="D342" s="75"/>
    </row>
    <row r="343">
      <c r="D343" s="75"/>
    </row>
    <row r="344">
      <c r="D344" s="75"/>
    </row>
    <row r="345">
      <c r="D345" s="75"/>
    </row>
    <row r="346">
      <c r="D346" s="75"/>
    </row>
    <row r="347">
      <c r="D347" s="75"/>
    </row>
    <row r="348">
      <c r="D348" s="75"/>
    </row>
    <row r="349">
      <c r="D349" s="75"/>
    </row>
    <row r="350">
      <c r="D350" s="75"/>
    </row>
    <row r="351">
      <c r="D351" s="75"/>
    </row>
    <row r="352">
      <c r="D352" s="75"/>
    </row>
    <row r="353">
      <c r="D353" s="75"/>
    </row>
    <row r="354">
      <c r="D354" s="75"/>
    </row>
    <row r="355">
      <c r="D355" s="75"/>
    </row>
    <row r="356">
      <c r="D356" s="75"/>
    </row>
    <row r="357">
      <c r="D357" s="75"/>
    </row>
    <row r="358">
      <c r="D358" s="75"/>
    </row>
    <row r="359">
      <c r="D359" s="75"/>
    </row>
    <row r="360">
      <c r="D360" s="75"/>
    </row>
    <row r="361">
      <c r="D361" s="75"/>
    </row>
    <row r="362">
      <c r="D362" s="75"/>
    </row>
    <row r="363">
      <c r="D363" s="75"/>
    </row>
    <row r="364">
      <c r="D364" s="75"/>
    </row>
    <row r="365">
      <c r="D365" s="75"/>
    </row>
    <row r="366">
      <c r="D366" s="75"/>
    </row>
    <row r="367">
      <c r="D367" s="75"/>
    </row>
    <row r="368">
      <c r="D368" s="75"/>
    </row>
    <row r="369">
      <c r="D369" s="75"/>
    </row>
    <row r="370">
      <c r="D370" s="75"/>
    </row>
    <row r="371">
      <c r="D371" s="75"/>
    </row>
    <row r="372">
      <c r="D372" s="75"/>
    </row>
    <row r="373">
      <c r="D373" s="75"/>
    </row>
    <row r="374">
      <c r="D374" s="75"/>
    </row>
    <row r="375">
      <c r="D375" s="75"/>
    </row>
    <row r="376">
      <c r="D376" s="75"/>
    </row>
    <row r="377">
      <c r="D377" s="75"/>
    </row>
    <row r="378">
      <c r="D378" s="75"/>
    </row>
    <row r="379">
      <c r="D379" s="75"/>
    </row>
    <row r="380">
      <c r="D380" s="75"/>
    </row>
    <row r="381">
      <c r="D381" s="75"/>
    </row>
    <row r="382">
      <c r="D382" s="75"/>
    </row>
    <row r="383">
      <c r="D383" s="75"/>
    </row>
    <row r="384">
      <c r="D384" s="75"/>
    </row>
    <row r="385">
      <c r="D385" s="75"/>
    </row>
    <row r="386">
      <c r="D386" s="75"/>
    </row>
    <row r="387">
      <c r="D387" s="75"/>
    </row>
    <row r="388">
      <c r="D388" s="75"/>
    </row>
    <row r="389">
      <c r="D389" s="75"/>
    </row>
    <row r="390">
      <c r="D390" s="75"/>
    </row>
    <row r="391">
      <c r="D391" s="75"/>
    </row>
    <row r="392">
      <c r="D392" s="75"/>
    </row>
    <row r="393">
      <c r="D393" s="75"/>
    </row>
    <row r="394">
      <c r="D394" s="75"/>
    </row>
    <row r="395">
      <c r="D395" s="75"/>
    </row>
    <row r="396">
      <c r="D396" s="75"/>
    </row>
    <row r="397">
      <c r="D397" s="75"/>
    </row>
    <row r="398">
      <c r="D398" s="75"/>
    </row>
    <row r="399">
      <c r="D399" s="75"/>
    </row>
    <row r="400">
      <c r="D400" s="75"/>
    </row>
    <row r="401">
      <c r="D401" s="75"/>
    </row>
    <row r="402">
      <c r="D402" s="75"/>
    </row>
    <row r="403">
      <c r="D403" s="75"/>
    </row>
    <row r="404">
      <c r="D404" s="75"/>
    </row>
    <row r="405">
      <c r="D405" s="75"/>
    </row>
    <row r="406">
      <c r="D406" s="75"/>
    </row>
    <row r="407">
      <c r="D407" s="75"/>
    </row>
    <row r="408">
      <c r="D408" s="75"/>
    </row>
    <row r="409">
      <c r="D409" s="75"/>
    </row>
    <row r="410">
      <c r="D410" s="75"/>
    </row>
    <row r="411">
      <c r="D411" s="75"/>
    </row>
    <row r="412">
      <c r="D412" s="75"/>
    </row>
    <row r="413">
      <c r="D413" s="75"/>
    </row>
    <row r="414">
      <c r="D414" s="75"/>
    </row>
    <row r="415">
      <c r="D415" s="75"/>
    </row>
    <row r="416">
      <c r="D416" s="75"/>
    </row>
    <row r="417">
      <c r="D417" s="75"/>
    </row>
    <row r="418">
      <c r="D418" s="75"/>
    </row>
    <row r="419">
      <c r="D419" s="75"/>
    </row>
    <row r="420">
      <c r="D420" s="75"/>
    </row>
    <row r="421">
      <c r="D421" s="75"/>
    </row>
    <row r="422">
      <c r="D422" s="75"/>
    </row>
    <row r="423">
      <c r="D423" s="75"/>
    </row>
    <row r="424">
      <c r="D424" s="75"/>
    </row>
    <row r="425">
      <c r="D425" s="75"/>
    </row>
    <row r="426">
      <c r="D426" s="75"/>
    </row>
    <row r="427">
      <c r="D427" s="75"/>
    </row>
    <row r="428">
      <c r="D428" s="75"/>
    </row>
    <row r="429">
      <c r="D429" s="75"/>
    </row>
    <row r="430">
      <c r="D430" s="75"/>
    </row>
    <row r="431">
      <c r="D431" s="75"/>
    </row>
    <row r="432">
      <c r="D432" s="75"/>
    </row>
    <row r="433">
      <c r="D433" s="75"/>
    </row>
    <row r="434">
      <c r="D434" s="75"/>
    </row>
    <row r="435">
      <c r="D435" s="75"/>
    </row>
    <row r="436">
      <c r="D436" s="75"/>
    </row>
    <row r="437">
      <c r="D437" s="75"/>
    </row>
    <row r="438">
      <c r="D438" s="75"/>
    </row>
    <row r="439">
      <c r="D439" s="75"/>
    </row>
    <row r="440">
      <c r="D440" s="75"/>
    </row>
    <row r="441">
      <c r="D441" s="75"/>
    </row>
    <row r="442">
      <c r="D442" s="75"/>
    </row>
    <row r="443">
      <c r="D443" s="75"/>
    </row>
    <row r="444">
      <c r="D444" s="75"/>
    </row>
    <row r="445">
      <c r="D445" s="75"/>
    </row>
    <row r="446">
      <c r="D446" s="75"/>
    </row>
    <row r="447">
      <c r="D447" s="75"/>
    </row>
    <row r="448">
      <c r="D448" s="75"/>
    </row>
    <row r="449">
      <c r="D449" s="75"/>
    </row>
    <row r="450">
      <c r="D450" s="75"/>
    </row>
    <row r="451">
      <c r="D451" s="75"/>
    </row>
    <row r="452">
      <c r="D452" s="75"/>
    </row>
    <row r="453">
      <c r="D453" s="75"/>
    </row>
    <row r="454">
      <c r="D454" s="75"/>
    </row>
    <row r="455">
      <c r="D455" s="75"/>
    </row>
    <row r="456">
      <c r="D456" s="75"/>
    </row>
    <row r="457">
      <c r="D457" s="75"/>
    </row>
    <row r="458">
      <c r="D458" s="75"/>
    </row>
    <row r="459">
      <c r="D459" s="75"/>
    </row>
    <row r="460">
      <c r="D460" s="75"/>
    </row>
    <row r="461">
      <c r="D461" s="75"/>
    </row>
    <row r="462">
      <c r="D462" s="75"/>
    </row>
    <row r="463">
      <c r="D463" s="75"/>
    </row>
    <row r="464">
      <c r="D464" s="75"/>
    </row>
    <row r="465">
      <c r="D465" s="75"/>
    </row>
    <row r="466">
      <c r="D466" s="75"/>
    </row>
    <row r="467">
      <c r="D467" s="75"/>
    </row>
    <row r="468">
      <c r="D468" s="75"/>
    </row>
    <row r="469">
      <c r="D469" s="75"/>
    </row>
    <row r="470">
      <c r="D470" s="75"/>
    </row>
    <row r="471">
      <c r="D471" s="75"/>
    </row>
    <row r="472">
      <c r="D472" s="75"/>
    </row>
    <row r="473">
      <c r="D473" s="75"/>
    </row>
    <row r="474">
      <c r="D474" s="75"/>
    </row>
    <row r="475">
      <c r="D475" s="75"/>
    </row>
    <row r="476">
      <c r="D476" s="75"/>
    </row>
    <row r="477">
      <c r="D477" s="75"/>
    </row>
    <row r="478">
      <c r="D478" s="75"/>
    </row>
    <row r="479">
      <c r="D479" s="75"/>
    </row>
    <row r="480">
      <c r="D480" s="75"/>
    </row>
    <row r="481">
      <c r="D481" s="75"/>
    </row>
    <row r="482">
      <c r="D482" s="75"/>
    </row>
    <row r="483">
      <c r="D483" s="75"/>
    </row>
    <row r="484">
      <c r="D484" s="75"/>
    </row>
    <row r="485">
      <c r="D485" s="75"/>
    </row>
    <row r="486">
      <c r="D486" s="75"/>
    </row>
    <row r="487">
      <c r="D487" s="75"/>
    </row>
    <row r="488">
      <c r="D488" s="75"/>
    </row>
    <row r="489">
      <c r="D489" s="75"/>
    </row>
    <row r="490">
      <c r="D490" s="75"/>
    </row>
    <row r="491">
      <c r="D491" s="75"/>
    </row>
    <row r="492">
      <c r="D492" s="75"/>
    </row>
    <row r="493">
      <c r="D493" s="75"/>
    </row>
    <row r="494">
      <c r="D494" s="75"/>
    </row>
    <row r="495">
      <c r="D495" s="75"/>
    </row>
    <row r="496">
      <c r="D496" s="75"/>
    </row>
    <row r="497">
      <c r="D497" s="75"/>
    </row>
    <row r="498">
      <c r="D498" s="75"/>
    </row>
    <row r="499">
      <c r="D499" s="75"/>
    </row>
    <row r="500">
      <c r="D500" s="75"/>
    </row>
    <row r="501">
      <c r="D501" s="75"/>
    </row>
    <row r="502">
      <c r="D502" s="75"/>
    </row>
    <row r="503">
      <c r="D503" s="75"/>
    </row>
    <row r="504">
      <c r="D504" s="75"/>
    </row>
    <row r="505">
      <c r="D505" s="75"/>
    </row>
    <row r="506">
      <c r="D506" s="75"/>
    </row>
    <row r="507">
      <c r="D507" s="75"/>
    </row>
    <row r="508">
      <c r="D508" s="75"/>
    </row>
    <row r="509">
      <c r="D509" s="75"/>
    </row>
    <row r="510">
      <c r="D510" s="75"/>
    </row>
    <row r="511">
      <c r="D511" s="75"/>
    </row>
    <row r="512">
      <c r="D512" s="75"/>
    </row>
    <row r="513">
      <c r="D513" s="75"/>
    </row>
    <row r="514">
      <c r="D514" s="75"/>
    </row>
    <row r="515">
      <c r="D515" s="75"/>
    </row>
    <row r="516">
      <c r="D516" s="75"/>
    </row>
    <row r="517">
      <c r="D517" s="75"/>
    </row>
    <row r="518">
      <c r="D518" s="75"/>
    </row>
    <row r="519">
      <c r="D519" s="75"/>
    </row>
    <row r="520">
      <c r="D520" s="75"/>
    </row>
    <row r="521">
      <c r="D521" s="75"/>
    </row>
    <row r="522">
      <c r="D522" s="75"/>
    </row>
    <row r="523">
      <c r="D523" s="75"/>
    </row>
    <row r="524">
      <c r="D524" s="75"/>
    </row>
    <row r="525">
      <c r="D525" s="75"/>
    </row>
    <row r="526">
      <c r="D526" s="75"/>
    </row>
    <row r="527">
      <c r="D527" s="75"/>
    </row>
    <row r="528">
      <c r="D528" s="75"/>
    </row>
    <row r="529">
      <c r="D529" s="75"/>
    </row>
    <row r="530">
      <c r="D530" s="75"/>
    </row>
    <row r="531">
      <c r="D531" s="75"/>
    </row>
    <row r="532">
      <c r="D532" s="75"/>
    </row>
    <row r="533">
      <c r="D533" s="75"/>
    </row>
    <row r="534">
      <c r="D534" s="75"/>
    </row>
    <row r="535">
      <c r="D535" s="75"/>
    </row>
    <row r="536">
      <c r="D536" s="75"/>
    </row>
    <row r="537">
      <c r="D537" s="75"/>
    </row>
    <row r="538">
      <c r="D538" s="75"/>
    </row>
    <row r="539">
      <c r="D539" s="75"/>
    </row>
    <row r="540">
      <c r="D540" s="75"/>
    </row>
    <row r="541">
      <c r="D541" s="75"/>
    </row>
    <row r="542">
      <c r="D542" s="75"/>
    </row>
    <row r="543">
      <c r="D543" s="75"/>
    </row>
    <row r="544">
      <c r="D544" s="75"/>
    </row>
    <row r="545">
      <c r="D545" s="75"/>
    </row>
    <row r="546">
      <c r="D546" s="75"/>
    </row>
    <row r="547">
      <c r="D547" s="75"/>
    </row>
    <row r="548">
      <c r="D548" s="75"/>
    </row>
    <row r="549">
      <c r="D549" s="75"/>
    </row>
    <row r="550">
      <c r="D550" s="75"/>
    </row>
    <row r="551">
      <c r="D551" s="75"/>
    </row>
    <row r="552">
      <c r="D552" s="75"/>
    </row>
    <row r="553">
      <c r="D553" s="75"/>
    </row>
    <row r="554">
      <c r="D554" s="75"/>
    </row>
    <row r="555">
      <c r="D555" s="75"/>
    </row>
    <row r="556">
      <c r="D556" s="75"/>
    </row>
    <row r="557">
      <c r="D557" s="75"/>
    </row>
    <row r="558">
      <c r="D558" s="75"/>
    </row>
    <row r="559">
      <c r="D559" s="75"/>
    </row>
    <row r="560">
      <c r="D560" s="75"/>
    </row>
    <row r="561">
      <c r="D561" s="75"/>
    </row>
    <row r="562">
      <c r="D562" s="75"/>
    </row>
    <row r="563">
      <c r="D563" s="75"/>
    </row>
    <row r="564">
      <c r="D564" s="75"/>
    </row>
    <row r="565">
      <c r="D565" s="75"/>
    </row>
    <row r="566">
      <c r="D566" s="75"/>
    </row>
    <row r="567">
      <c r="D567" s="75"/>
    </row>
    <row r="568">
      <c r="D568" s="75"/>
    </row>
    <row r="569">
      <c r="D569" s="75"/>
    </row>
    <row r="570">
      <c r="D570" s="75"/>
    </row>
    <row r="571">
      <c r="D571" s="75"/>
    </row>
    <row r="572">
      <c r="D572" s="75"/>
    </row>
    <row r="573">
      <c r="D573" s="75"/>
    </row>
    <row r="574">
      <c r="D574" s="75"/>
    </row>
    <row r="575">
      <c r="D575" s="75"/>
    </row>
    <row r="576">
      <c r="D576" s="75"/>
    </row>
    <row r="577">
      <c r="D577" s="75"/>
    </row>
    <row r="578">
      <c r="D578" s="75"/>
    </row>
    <row r="579">
      <c r="D579" s="75"/>
    </row>
    <row r="580">
      <c r="D580" s="75"/>
    </row>
    <row r="581">
      <c r="D581" s="75"/>
    </row>
    <row r="582">
      <c r="D582" s="75"/>
    </row>
    <row r="583">
      <c r="D583" s="75"/>
    </row>
    <row r="584">
      <c r="D584" s="75"/>
    </row>
    <row r="585">
      <c r="D585" s="75"/>
    </row>
    <row r="586">
      <c r="D586" s="75"/>
    </row>
    <row r="587">
      <c r="D587" s="75"/>
    </row>
    <row r="588">
      <c r="D588" s="75"/>
    </row>
    <row r="589">
      <c r="D589" s="75"/>
    </row>
    <row r="590">
      <c r="D590" s="75"/>
    </row>
    <row r="591">
      <c r="D591" s="75"/>
    </row>
    <row r="592">
      <c r="D592" s="75"/>
    </row>
    <row r="593">
      <c r="D593" s="75"/>
    </row>
    <row r="594">
      <c r="D594" s="75"/>
    </row>
    <row r="595">
      <c r="D595" s="75"/>
    </row>
    <row r="596">
      <c r="D596" s="75"/>
    </row>
    <row r="597">
      <c r="D597" s="75"/>
    </row>
    <row r="598">
      <c r="D598" s="75"/>
    </row>
    <row r="599">
      <c r="D599" s="75"/>
    </row>
    <row r="600">
      <c r="D600" s="75"/>
    </row>
    <row r="601">
      <c r="D601" s="75"/>
    </row>
    <row r="602">
      <c r="D602" s="75"/>
    </row>
    <row r="603">
      <c r="D603" s="75"/>
    </row>
    <row r="604">
      <c r="D604" s="75"/>
    </row>
    <row r="605">
      <c r="D605" s="75"/>
    </row>
    <row r="606">
      <c r="D606" s="75"/>
    </row>
    <row r="607">
      <c r="D607" s="75"/>
    </row>
    <row r="608">
      <c r="D608" s="75"/>
    </row>
    <row r="609">
      <c r="D609" s="75"/>
    </row>
    <row r="610">
      <c r="D610" s="75"/>
    </row>
    <row r="611">
      <c r="D611" s="75"/>
    </row>
    <row r="612">
      <c r="D612" s="75"/>
    </row>
    <row r="613">
      <c r="D613" s="75"/>
    </row>
    <row r="614">
      <c r="D614" s="75"/>
    </row>
    <row r="615">
      <c r="D615" s="75"/>
    </row>
    <row r="616">
      <c r="D616" s="75"/>
    </row>
    <row r="617">
      <c r="D617" s="75"/>
    </row>
    <row r="618">
      <c r="D618" s="75"/>
    </row>
    <row r="619">
      <c r="D619" s="75"/>
    </row>
    <row r="620">
      <c r="D620" s="75"/>
    </row>
    <row r="621">
      <c r="D621" s="75"/>
    </row>
    <row r="622">
      <c r="D622" s="75"/>
    </row>
    <row r="623">
      <c r="D623" s="75"/>
    </row>
    <row r="624">
      <c r="D624" s="75"/>
    </row>
    <row r="625">
      <c r="D625" s="75"/>
    </row>
    <row r="626">
      <c r="D626" s="75"/>
    </row>
    <row r="627">
      <c r="D627" s="75"/>
    </row>
    <row r="628">
      <c r="D628" s="75"/>
    </row>
    <row r="629">
      <c r="D629" s="75"/>
    </row>
    <row r="630">
      <c r="D630" s="75"/>
    </row>
    <row r="631">
      <c r="D631" s="75"/>
    </row>
    <row r="632">
      <c r="D632" s="75"/>
    </row>
    <row r="633">
      <c r="D633" s="75"/>
    </row>
    <row r="634">
      <c r="D634" s="75"/>
    </row>
    <row r="635">
      <c r="D635" s="75"/>
    </row>
    <row r="636">
      <c r="D636" s="75"/>
    </row>
    <row r="637">
      <c r="D637" s="75"/>
    </row>
    <row r="638">
      <c r="D638" s="75"/>
    </row>
    <row r="639">
      <c r="D639" s="75"/>
    </row>
    <row r="640">
      <c r="D640" s="75"/>
    </row>
    <row r="641">
      <c r="D641" s="75"/>
    </row>
    <row r="642">
      <c r="D642" s="75"/>
    </row>
    <row r="643">
      <c r="D643" s="75"/>
    </row>
    <row r="644">
      <c r="D644" s="75"/>
    </row>
    <row r="645">
      <c r="D645" s="75"/>
    </row>
    <row r="646">
      <c r="D646" s="75"/>
    </row>
    <row r="647">
      <c r="D647" s="75"/>
    </row>
    <row r="648">
      <c r="D648" s="75"/>
    </row>
    <row r="649">
      <c r="D649" s="75"/>
    </row>
    <row r="650">
      <c r="D650" s="75"/>
    </row>
    <row r="651">
      <c r="D651" s="75"/>
    </row>
    <row r="652">
      <c r="D652" s="75"/>
    </row>
    <row r="653">
      <c r="D653" s="75"/>
    </row>
    <row r="654">
      <c r="D654" s="75"/>
    </row>
    <row r="655">
      <c r="D655" s="75"/>
    </row>
    <row r="656">
      <c r="D656" s="75"/>
    </row>
    <row r="657">
      <c r="D657" s="75"/>
    </row>
    <row r="658">
      <c r="D658" s="75"/>
    </row>
    <row r="659">
      <c r="D659" s="75"/>
    </row>
    <row r="660">
      <c r="D660" s="75"/>
    </row>
    <row r="661">
      <c r="D661" s="75"/>
    </row>
    <row r="662">
      <c r="D662" s="75"/>
    </row>
    <row r="663">
      <c r="D663" s="75"/>
    </row>
    <row r="664">
      <c r="D664" s="75"/>
    </row>
    <row r="665">
      <c r="D665" s="75"/>
    </row>
    <row r="666">
      <c r="D666" s="75"/>
    </row>
    <row r="667">
      <c r="D667" s="75"/>
    </row>
    <row r="668">
      <c r="D668" s="75"/>
    </row>
    <row r="669">
      <c r="D669" s="75"/>
    </row>
    <row r="670">
      <c r="D670" s="75"/>
    </row>
    <row r="671">
      <c r="D671" s="75"/>
    </row>
    <row r="672">
      <c r="D672" s="75"/>
    </row>
    <row r="673">
      <c r="D673" s="75"/>
    </row>
    <row r="674">
      <c r="D674" s="75"/>
    </row>
    <row r="675">
      <c r="D675" s="75"/>
    </row>
    <row r="676">
      <c r="D676" s="75"/>
    </row>
    <row r="677">
      <c r="D677" s="75"/>
    </row>
    <row r="678">
      <c r="D678" s="75"/>
    </row>
    <row r="679">
      <c r="D679" s="75"/>
    </row>
    <row r="680">
      <c r="D680" s="75"/>
    </row>
    <row r="681">
      <c r="D681" s="75"/>
    </row>
    <row r="682">
      <c r="D682" s="75"/>
    </row>
    <row r="683">
      <c r="D683" s="75"/>
    </row>
    <row r="684">
      <c r="D684" s="75"/>
    </row>
    <row r="685">
      <c r="D685" s="75"/>
    </row>
    <row r="686">
      <c r="D686" s="75"/>
    </row>
    <row r="687">
      <c r="D687" s="75"/>
    </row>
    <row r="688">
      <c r="D688" s="75"/>
    </row>
    <row r="689">
      <c r="D689" s="75"/>
    </row>
    <row r="690">
      <c r="D690" s="75"/>
    </row>
    <row r="691">
      <c r="D691" s="75"/>
    </row>
    <row r="692">
      <c r="D692" s="75"/>
    </row>
    <row r="693">
      <c r="D693" s="75"/>
    </row>
    <row r="694">
      <c r="D694" s="75"/>
    </row>
    <row r="695">
      <c r="D695" s="75"/>
    </row>
    <row r="696">
      <c r="D696" s="75"/>
    </row>
    <row r="697">
      <c r="D697" s="75"/>
    </row>
    <row r="698">
      <c r="D698" s="75"/>
    </row>
    <row r="699">
      <c r="D699" s="75"/>
    </row>
    <row r="700">
      <c r="D700" s="75"/>
    </row>
    <row r="701">
      <c r="D701" s="75"/>
    </row>
    <row r="702">
      <c r="D702" s="75"/>
    </row>
    <row r="703">
      <c r="D703" s="75"/>
    </row>
    <row r="704">
      <c r="D704" s="75"/>
    </row>
    <row r="705">
      <c r="D705" s="75"/>
    </row>
    <row r="706">
      <c r="D706" s="75"/>
    </row>
    <row r="707">
      <c r="D707" s="75"/>
    </row>
    <row r="708">
      <c r="D708" s="75"/>
    </row>
    <row r="709">
      <c r="D709" s="75"/>
    </row>
    <row r="710">
      <c r="D710" s="75"/>
    </row>
    <row r="711">
      <c r="D711" s="75"/>
    </row>
    <row r="712">
      <c r="D712" s="75"/>
    </row>
    <row r="713">
      <c r="D713" s="75"/>
    </row>
    <row r="714">
      <c r="D714" s="75"/>
    </row>
    <row r="715">
      <c r="D715" s="75"/>
    </row>
    <row r="716">
      <c r="D716" s="75"/>
    </row>
    <row r="717">
      <c r="D717" s="75"/>
    </row>
    <row r="718">
      <c r="D718" s="75"/>
    </row>
    <row r="719">
      <c r="D719" s="75"/>
    </row>
    <row r="720">
      <c r="D720" s="75"/>
    </row>
    <row r="721">
      <c r="D721" s="75"/>
    </row>
    <row r="722">
      <c r="D722" s="75"/>
    </row>
    <row r="723">
      <c r="D723" s="75"/>
    </row>
    <row r="724">
      <c r="D724" s="75"/>
    </row>
    <row r="725">
      <c r="D725" s="75"/>
    </row>
    <row r="726">
      <c r="D726" s="75"/>
    </row>
    <row r="727">
      <c r="D727" s="75"/>
    </row>
    <row r="728">
      <c r="D728" s="75"/>
    </row>
    <row r="729">
      <c r="D729" s="75"/>
    </row>
    <row r="730">
      <c r="D730" s="75"/>
    </row>
    <row r="731">
      <c r="D731" s="75"/>
    </row>
    <row r="732">
      <c r="D732" s="75"/>
    </row>
    <row r="733">
      <c r="D733" s="75"/>
    </row>
    <row r="734">
      <c r="D734" s="75"/>
    </row>
    <row r="735">
      <c r="D735" s="75"/>
    </row>
    <row r="736">
      <c r="D736" s="75"/>
    </row>
    <row r="737">
      <c r="D737" s="75"/>
    </row>
    <row r="738">
      <c r="D738" s="75"/>
    </row>
    <row r="739">
      <c r="D739" s="75"/>
    </row>
    <row r="740">
      <c r="D740" s="75"/>
    </row>
    <row r="741">
      <c r="D741" s="75"/>
    </row>
    <row r="742">
      <c r="D742" s="75"/>
    </row>
    <row r="743">
      <c r="D743" s="75"/>
    </row>
    <row r="744">
      <c r="D744" s="75"/>
    </row>
    <row r="745">
      <c r="D745" s="75"/>
    </row>
    <row r="746">
      <c r="D746" s="75"/>
    </row>
    <row r="747">
      <c r="D747" s="75"/>
    </row>
    <row r="748">
      <c r="D748" s="75"/>
    </row>
    <row r="749">
      <c r="D749" s="75"/>
    </row>
    <row r="750">
      <c r="D750" s="75"/>
    </row>
    <row r="751">
      <c r="D751" s="75"/>
    </row>
    <row r="752">
      <c r="D752" s="75"/>
    </row>
    <row r="753">
      <c r="D753" s="75"/>
    </row>
    <row r="754">
      <c r="D754" s="75"/>
    </row>
    <row r="755">
      <c r="D755" s="75"/>
    </row>
    <row r="756">
      <c r="D756" s="75"/>
    </row>
    <row r="757">
      <c r="D757" s="75"/>
    </row>
    <row r="758">
      <c r="D758" s="75"/>
    </row>
    <row r="759">
      <c r="D759" s="75"/>
    </row>
    <row r="760">
      <c r="D760" s="75"/>
    </row>
    <row r="761">
      <c r="D761" s="75"/>
    </row>
    <row r="762">
      <c r="D762" s="75"/>
    </row>
    <row r="763">
      <c r="D763" s="75"/>
    </row>
    <row r="764">
      <c r="D764" s="75"/>
    </row>
    <row r="765">
      <c r="D765" s="75"/>
    </row>
    <row r="766">
      <c r="D766" s="75"/>
    </row>
    <row r="767">
      <c r="D767" s="75"/>
    </row>
    <row r="768">
      <c r="D768" s="75"/>
    </row>
    <row r="769">
      <c r="D769" s="75"/>
    </row>
    <row r="770">
      <c r="D770" s="75"/>
    </row>
    <row r="771">
      <c r="D771" s="75"/>
    </row>
    <row r="772">
      <c r="D772" s="75"/>
    </row>
    <row r="773">
      <c r="D773" s="75"/>
    </row>
    <row r="774">
      <c r="D774" s="75"/>
    </row>
    <row r="775">
      <c r="D775" s="75"/>
    </row>
    <row r="776">
      <c r="D776" s="75"/>
    </row>
    <row r="777">
      <c r="D777" s="75"/>
    </row>
    <row r="778">
      <c r="D778" s="75"/>
    </row>
    <row r="779">
      <c r="D779" s="75"/>
    </row>
    <row r="780">
      <c r="D780" s="75"/>
    </row>
    <row r="781">
      <c r="D781" s="75"/>
    </row>
    <row r="782">
      <c r="D782" s="75"/>
    </row>
    <row r="783">
      <c r="D783" s="75"/>
    </row>
    <row r="784">
      <c r="D784" s="75"/>
    </row>
    <row r="785">
      <c r="D785" s="75"/>
    </row>
    <row r="786">
      <c r="D786" s="75"/>
    </row>
    <row r="787">
      <c r="D787" s="75"/>
    </row>
    <row r="788">
      <c r="D788" s="75"/>
    </row>
    <row r="789">
      <c r="D789" s="75"/>
    </row>
    <row r="790">
      <c r="D790" s="75"/>
    </row>
    <row r="791">
      <c r="D791" s="75"/>
    </row>
    <row r="792">
      <c r="D792" s="75"/>
    </row>
    <row r="793">
      <c r="D793" s="75"/>
    </row>
    <row r="794">
      <c r="D794" s="75"/>
    </row>
    <row r="795">
      <c r="D795" s="75"/>
    </row>
    <row r="796">
      <c r="D796" s="75"/>
    </row>
    <row r="797">
      <c r="D797" s="75"/>
    </row>
    <row r="798">
      <c r="D798" s="75"/>
    </row>
    <row r="799">
      <c r="D799" s="75"/>
    </row>
    <row r="800">
      <c r="D800" s="75"/>
    </row>
    <row r="801">
      <c r="D801" s="75"/>
    </row>
    <row r="802">
      <c r="D802" s="75"/>
    </row>
    <row r="803">
      <c r="D803" s="75"/>
    </row>
    <row r="804">
      <c r="D804" s="75"/>
    </row>
    <row r="805">
      <c r="D805" s="75"/>
    </row>
    <row r="806">
      <c r="D806" s="75"/>
    </row>
    <row r="807">
      <c r="D807" s="75"/>
    </row>
    <row r="808">
      <c r="D808" s="75"/>
    </row>
    <row r="809">
      <c r="D809" s="75"/>
    </row>
    <row r="810">
      <c r="D810" s="75"/>
    </row>
    <row r="811">
      <c r="D811" s="75"/>
    </row>
    <row r="812">
      <c r="D812" s="75"/>
    </row>
    <row r="813">
      <c r="D813" s="75"/>
    </row>
    <row r="814">
      <c r="D814" s="75"/>
    </row>
    <row r="815">
      <c r="D815" s="75"/>
    </row>
    <row r="816">
      <c r="D816" s="75"/>
    </row>
    <row r="817">
      <c r="D817" s="75"/>
    </row>
    <row r="818">
      <c r="D818" s="75"/>
    </row>
    <row r="819">
      <c r="D819" s="75"/>
    </row>
    <row r="820">
      <c r="D820" s="75"/>
    </row>
    <row r="821">
      <c r="D821" s="75"/>
    </row>
    <row r="822">
      <c r="D822" s="75"/>
    </row>
    <row r="823">
      <c r="D823" s="75"/>
    </row>
    <row r="824">
      <c r="D824" s="75"/>
    </row>
    <row r="825">
      <c r="D825" s="75"/>
    </row>
    <row r="826">
      <c r="D826" s="75"/>
    </row>
    <row r="827">
      <c r="D827" s="75"/>
    </row>
    <row r="828">
      <c r="D828" s="75"/>
    </row>
    <row r="829">
      <c r="D829" s="75"/>
    </row>
    <row r="830">
      <c r="D830" s="75"/>
    </row>
    <row r="831">
      <c r="D831" s="75"/>
    </row>
    <row r="832">
      <c r="D832" s="75"/>
    </row>
    <row r="833">
      <c r="D833" s="75"/>
    </row>
    <row r="834">
      <c r="D834" s="75"/>
    </row>
    <row r="835">
      <c r="D835" s="75"/>
    </row>
    <row r="836">
      <c r="D836" s="75"/>
    </row>
    <row r="837">
      <c r="D837" s="75"/>
    </row>
    <row r="838">
      <c r="D838" s="75"/>
    </row>
    <row r="839">
      <c r="D839" s="75"/>
    </row>
    <row r="840">
      <c r="D840" s="75"/>
    </row>
    <row r="841">
      <c r="D841" s="75"/>
    </row>
    <row r="842">
      <c r="D842" s="75"/>
    </row>
    <row r="843">
      <c r="D843" s="75"/>
    </row>
    <row r="844">
      <c r="D844" s="75"/>
    </row>
    <row r="845">
      <c r="D845" s="75"/>
    </row>
    <row r="846">
      <c r="D846" s="75"/>
    </row>
    <row r="847">
      <c r="D847" s="75"/>
    </row>
    <row r="848">
      <c r="D848" s="75"/>
    </row>
    <row r="849">
      <c r="D849" s="75"/>
    </row>
    <row r="850">
      <c r="D850" s="75"/>
    </row>
    <row r="851">
      <c r="D851" s="75"/>
    </row>
    <row r="852">
      <c r="D852" s="75"/>
    </row>
    <row r="853">
      <c r="D853" s="75"/>
    </row>
    <row r="854">
      <c r="D854" s="75"/>
    </row>
    <row r="855">
      <c r="D855" s="75"/>
    </row>
    <row r="856">
      <c r="D856" s="75"/>
    </row>
    <row r="857">
      <c r="D857" s="75"/>
    </row>
    <row r="858">
      <c r="D858" s="75"/>
    </row>
    <row r="859">
      <c r="D859" s="75"/>
    </row>
    <row r="860">
      <c r="D860" s="75"/>
    </row>
    <row r="861">
      <c r="D861" s="75"/>
    </row>
    <row r="862">
      <c r="D862" s="75"/>
    </row>
    <row r="863">
      <c r="D863" s="75"/>
    </row>
    <row r="864">
      <c r="D864" s="75"/>
    </row>
    <row r="865">
      <c r="D865" s="75"/>
    </row>
    <row r="866">
      <c r="D866" s="75"/>
    </row>
    <row r="867">
      <c r="D867" s="75"/>
    </row>
    <row r="868">
      <c r="D868" s="75"/>
    </row>
    <row r="869">
      <c r="D869" s="75"/>
    </row>
    <row r="870">
      <c r="D870" s="75"/>
    </row>
    <row r="871">
      <c r="D871" s="75"/>
    </row>
    <row r="872">
      <c r="D872" s="75"/>
    </row>
    <row r="873">
      <c r="D873" s="75"/>
    </row>
    <row r="874">
      <c r="D874" s="75"/>
    </row>
    <row r="875">
      <c r="D875" s="75"/>
    </row>
    <row r="876">
      <c r="D876" s="75"/>
    </row>
    <row r="877">
      <c r="D877" s="75"/>
    </row>
    <row r="878">
      <c r="D878" s="75"/>
    </row>
    <row r="879">
      <c r="D879" s="75"/>
    </row>
    <row r="880">
      <c r="D880" s="75"/>
    </row>
    <row r="881">
      <c r="D881" s="75"/>
    </row>
    <row r="882">
      <c r="D882" s="75"/>
    </row>
    <row r="883">
      <c r="D883" s="75"/>
    </row>
    <row r="884">
      <c r="D884" s="75"/>
    </row>
    <row r="885">
      <c r="D885" s="75"/>
    </row>
    <row r="886">
      <c r="D886" s="75"/>
    </row>
    <row r="887">
      <c r="D887" s="75"/>
    </row>
    <row r="888">
      <c r="D888" s="75"/>
    </row>
    <row r="889">
      <c r="D889" s="75"/>
    </row>
    <row r="890">
      <c r="D890" s="75"/>
    </row>
    <row r="891">
      <c r="D891" s="75"/>
    </row>
    <row r="892">
      <c r="D892" s="75"/>
    </row>
    <row r="893">
      <c r="D893" s="75"/>
    </row>
    <row r="894">
      <c r="D894" s="75"/>
    </row>
    <row r="895">
      <c r="D895" s="75"/>
    </row>
    <row r="896">
      <c r="D896" s="75"/>
    </row>
    <row r="897">
      <c r="D897" s="75"/>
    </row>
    <row r="898">
      <c r="D898" s="75"/>
    </row>
    <row r="899">
      <c r="D899" s="75"/>
    </row>
    <row r="900">
      <c r="D900" s="75"/>
    </row>
    <row r="901">
      <c r="D901" s="75"/>
    </row>
    <row r="902">
      <c r="D902" s="75"/>
    </row>
    <row r="903">
      <c r="D903" s="75"/>
    </row>
    <row r="904">
      <c r="D904" s="75"/>
    </row>
    <row r="905">
      <c r="D905" s="75"/>
    </row>
    <row r="906">
      <c r="D906" s="75"/>
    </row>
    <row r="907">
      <c r="D907" s="75"/>
    </row>
    <row r="908">
      <c r="D908" s="75"/>
    </row>
    <row r="909">
      <c r="D909" s="75"/>
    </row>
    <row r="910">
      <c r="D910" s="75"/>
    </row>
    <row r="911">
      <c r="D911" s="75"/>
    </row>
    <row r="912">
      <c r="D912" s="75"/>
    </row>
    <row r="913">
      <c r="D913" s="75"/>
    </row>
    <row r="914">
      <c r="D914" s="75"/>
    </row>
    <row r="915">
      <c r="D915" s="75"/>
    </row>
    <row r="916">
      <c r="D916" s="75"/>
    </row>
    <row r="917">
      <c r="D917" s="75"/>
    </row>
    <row r="918">
      <c r="D918" s="75"/>
    </row>
    <row r="919">
      <c r="D919" s="75"/>
    </row>
    <row r="920">
      <c r="D920" s="75"/>
    </row>
    <row r="921">
      <c r="D921" s="75"/>
    </row>
    <row r="922">
      <c r="D922" s="75"/>
    </row>
    <row r="923">
      <c r="D923" s="75"/>
    </row>
    <row r="924">
      <c r="D924" s="75"/>
    </row>
    <row r="925">
      <c r="D925" s="75"/>
    </row>
    <row r="926">
      <c r="D926" s="75"/>
    </row>
    <row r="927">
      <c r="D927" s="75"/>
    </row>
    <row r="928">
      <c r="D928" s="75"/>
    </row>
    <row r="929">
      <c r="D929" s="75"/>
    </row>
    <row r="930">
      <c r="D930" s="75"/>
    </row>
    <row r="931">
      <c r="D931" s="75"/>
    </row>
    <row r="932">
      <c r="D932" s="75"/>
    </row>
    <row r="933">
      <c r="D933" s="75"/>
    </row>
    <row r="934">
      <c r="D934" s="75"/>
    </row>
    <row r="935">
      <c r="D935" s="75"/>
    </row>
    <row r="936">
      <c r="D936" s="75"/>
    </row>
    <row r="937">
      <c r="D937" s="75"/>
    </row>
    <row r="938">
      <c r="D938" s="75"/>
    </row>
    <row r="939">
      <c r="D939" s="75"/>
    </row>
    <row r="940">
      <c r="D940" s="75"/>
    </row>
    <row r="941">
      <c r="D941" s="75"/>
    </row>
    <row r="942">
      <c r="D942" s="75"/>
    </row>
    <row r="943">
      <c r="D943" s="75"/>
    </row>
    <row r="944">
      <c r="D944" s="75"/>
    </row>
    <row r="945">
      <c r="D945" s="75"/>
    </row>
    <row r="946">
      <c r="D946" s="75"/>
    </row>
    <row r="947">
      <c r="D947" s="75"/>
    </row>
    <row r="948">
      <c r="D948" s="75"/>
    </row>
    <row r="949">
      <c r="D949" s="75"/>
    </row>
    <row r="950">
      <c r="D950" s="75"/>
    </row>
    <row r="951">
      <c r="D951" s="75"/>
    </row>
    <row r="952">
      <c r="D952" s="75"/>
    </row>
    <row r="953">
      <c r="D953" s="75"/>
    </row>
    <row r="954">
      <c r="D954" s="75"/>
    </row>
    <row r="955">
      <c r="D955" s="75"/>
    </row>
    <row r="956">
      <c r="D956" s="75"/>
    </row>
    <row r="957">
      <c r="D957" s="75"/>
    </row>
    <row r="958">
      <c r="D958" s="75"/>
    </row>
    <row r="959">
      <c r="D959" s="75"/>
    </row>
    <row r="960">
      <c r="D960" s="75"/>
    </row>
    <row r="961">
      <c r="D961" s="75"/>
    </row>
    <row r="962">
      <c r="D962" s="75"/>
    </row>
    <row r="963">
      <c r="D963" s="75"/>
    </row>
    <row r="964">
      <c r="D964" s="75"/>
    </row>
    <row r="965">
      <c r="D965" s="75"/>
    </row>
    <row r="966">
      <c r="D966" s="75"/>
    </row>
    <row r="967">
      <c r="D967" s="75"/>
    </row>
    <row r="968">
      <c r="D968" s="75"/>
    </row>
    <row r="969">
      <c r="D969" s="75"/>
    </row>
    <row r="970">
      <c r="D970" s="75"/>
    </row>
    <row r="971">
      <c r="D971" s="75"/>
    </row>
    <row r="972">
      <c r="D972" s="75"/>
    </row>
    <row r="973">
      <c r="D973" s="75"/>
    </row>
    <row r="974">
      <c r="D974" s="75"/>
    </row>
    <row r="975">
      <c r="D975" s="75"/>
    </row>
    <row r="976">
      <c r="D976" s="75"/>
    </row>
    <row r="977">
      <c r="D977" s="75"/>
    </row>
    <row r="978">
      <c r="D978" s="75"/>
    </row>
    <row r="979">
      <c r="D979" s="75"/>
    </row>
    <row r="980">
      <c r="D980" s="75"/>
    </row>
    <row r="981">
      <c r="D981" s="75"/>
    </row>
    <row r="982">
      <c r="D982" s="75"/>
    </row>
    <row r="983">
      <c r="D983" s="75"/>
    </row>
    <row r="984">
      <c r="D984" s="75"/>
    </row>
    <row r="985">
      <c r="D985" s="75"/>
    </row>
    <row r="986">
      <c r="D986" s="75"/>
    </row>
    <row r="987">
      <c r="D987" s="75"/>
    </row>
    <row r="988">
      <c r="D988" s="75"/>
    </row>
    <row r="989">
      <c r="D989" s="75"/>
    </row>
    <row r="990">
      <c r="D990" s="75"/>
    </row>
    <row r="991">
      <c r="D991" s="75"/>
    </row>
    <row r="992">
      <c r="D992" s="75"/>
    </row>
    <row r="993">
      <c r="D993" s="75"/>
    </row>
    <row r="994">
      <c r="D994" s="75"/>
    </row>
    <row r="995">
      <c r="D995" s="75"/>
    </row>
    <row r="996">
      <c r="D996" s="75"/>
    </row>
    <row r="997">
      <c r="D997" s="75"/>
    </row>
    <row r="998">
      <c r="D998" s="75"/>
    </row>
    <row r="999">
      <c r="D999" s="75"/>
    </row>
    <row r="1000">
      <c r="D1000" s="75"/>
    </row>
    <row r="1001">
      <c r="D1001" s="75"/>
    </row>
    <row r="1002">
      <c r="D1002" s="75"/>
    </row>
    <row r="1003">
      <c r="D1003" s="75"/>
    </row>
    <row r="1004">
      <c r="D1004" s="75"/>
    </row>
    <row r="1005">
      <c r="D1005" s="75"/>
    </row>
    <row r="1006">
      <c r="D1006" s="75"/>
    </row>
    <row r="1007">
      <c r="D1007" s="75"/>
    </row>
    <row r="1008">
      <c r="D1008" s="75"/>
    </row>
    <row r="1009">
      <c r="D1009" s="75"/>
    </row>
    <row r="1010">
      <c r="D1010" s="75"/>
    </row>
    <row r="1011">
      <c r="D1011" s="7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0"/>
    <col customWidth="1" min="3" max="3" width="18.38"/>
    <col customWidth="1" min="5" max="6" width="14.63"/>
  </cols>
  <sheetData>
    <row r="1">
      <c r="B1" s="438" t="s">
        <v>22</v>
      </c>
      <c r="C1" s="439" t="s">
        <v>0</v>
      </c>
      <c r="D1" s="440" t="s">
        <v>1</v>
      </c>
      <c r="E1" s="439" t="s">
        <v>3</v>
      </c>
      <c r="F1" s="439" t="s">
        <v>2</v>
      </c>
      <c r="G1" s="32" t="s">
        <v>31</v>
      </c>
    </row>
    <row r="2">
      <c r="A2" s="438"/>
      <c r="B2" s="439" t="s">
        <v>723</v>
      </c>
      <c r="C2" s="441">
        <f t="shared" ref="C2:D2" si="1">E43</f>
        <v>83900</v>
      </c>
      <c r="D2" s="441">
        <f t="shared" si="1"/>
        <v>123500</v>
      </c>
      <c r="E2" s="441">
        <v>0.0</v>
      </c>
      <c r="F2" s="441">
        <f t="shared" ref="F2:F8" si="3">C2-D2-E2</f>
        <v>-39600</v>
      </c>
      <c r="G2" s="22">
        <f t="shared" ref="G2:G11" si="4">C2-D2</f>
        <v>-39600</v>
      </c>
    </row>
    <row r="3">
      <c r="A3" s="438"/>
      <c r="B3" s="439" t="s">
        <v>724</v>
      </c>
      <c r="C3" s="441">
        <f t="shared" ref="C3:D3" si="2">E48</f>
        <v>0</v>
      </c>
      <c r="D3" s="441">
        <f t="shared" si="2"/>
        <v>1000</v>
      </c>
      <c r="E3" s="442">
        <v>-1000.0</v>
      </c>
      <c r="F3" s="441">
        <f t="shared" si="3"/>
        <v>0</v>
      </c>
      <c r="G3" s="22">
        <f t="shared" si="4"/>
        <v>-1000</v>
      </c>
    </row>
    <row r="4">
      <c r="A4" s="438"/>
      <c r="B4" s="439" t="s">
        <v>725</v>
      </c>
      <c r="C4" s="441">
        <f t="shared" ref="C4:D4" si="5">E72</f>
        <v>1000000</v>
      </c>
      <c r="D4" s="441">
        <f t="shared" si="5"/>
        <v>1000000</v>
      </c>
      <c r="E4" s="442">
        <v>0.0</v>
      </c>
      <c r="F4" s="441">
        <f t="shared" si="3"/>
        <v>0</v>
      </c>
      <c r="G4" s="22">
        <f t="shared" si="4"/>
        <v>0</v>
      </c>
    </row>
    <row r="5">
      <c r="A5" s="438"/>
      <c r="B5" s="439" t="s">
        <v>726</v>
      </c>
      <c r="C5" s="441">
        <f t="shared" ref="C5:D5" si="6">E92</f>
        <v>129800</v>
      </c>
      <c r="D5" s="441">
        <f t="shared" si="6"/>
        <v>128470</v>
      </c>
      <c r="E5" s="442">
        <v>-4200.0</v>
      </c>
      <c r="F5" s="441">
        <f t="shared" si="3"/>
        <v>5530</v>
      </c>
      <c r="G5" s="22">
        <f t="shared" si="4"/>
        <v>1330</v>
      </c>
    </row>
    <row r="6">
      <c r="A6" s="438"/>
      <c r="B6" s="439" t="s">
        <v>727</v>
      </c>
      <c r="C6" s="441">
        <f t="shared" ref="C6:D6" si="7">E135</f>
        <v>111300</v>
      </c>
      <c r="D6" s="441">
        <f t="shared" si="7"/>
        <v>125430</v>
      </c>
      <c r="E6" s="442">
        <v>-14280.0</v>
      </c>
      <c r="F6" s="441">
        <f t="shared" si="3"/>
        <v>150</v>
      </c>
      <c r="G6" s="22">
        <f t="shared" si="4"/>
        <v>-14130</v>
      </c>
    </row>
    <row r="7">
      <c r="A7" s="438"/>
      <c r="B7" s="439" t="s">
        <v>728</v>
      </c>
      <c r="C7" s="441">
        <f t="shared" ref="C7:D7" si="8">E174</f>
        <v>81500</v>
      </c>
      <c r="D7" s="441">
        <f t="shared" si="8"/>
        <v>120000</v>
      </c>
      <c r="E7" s="442">
        <v>-3000.0</v>
      </c>
      <c r="F7" s="441">
        <f t="shared" si="3"/>
        <v>-35500</v>
      </c>
      <c r="G7" s="22">
        <f t="shared" si="4"/>
        <v>-38500</v>
      </c>
    </row>
    <row r="8">
      <c r="A8" s="438"/>
      <c r="B8" s="439" t="s">
        <v>729</v>
      </c>
      <c r="C8" s="441">
        <f t="shared" ref="C8:D8" si="9">E242</f>
        <v>489700</v>
      </c>
      <c r="D8" s="442">
        <f t="shared" si="9"/>
        <v>571607</v>
      </c>
      <c r="E8" s="442"/>
      <c r="F8" s="442">
        <f t="shared" si="3"/>
        <v>-81907</v>
      </c>
      <c r="G8" s="22">
        <f t="shared" si="4"/>
        <v>-81907</v>
      </c>
    </row>
    <row r="9">
      <c r="A9" s="438"/>
      <c r="B9" s="439" t="s">
        <v>730</v>
      </c>
      <c r="C9" s="441">
        <f t="shared" ref="C9:D9" si="10">E297</f>
        <v>1140000</v>
      </c>
      <c r="D9" s="442">
        <f t="shared" si="10"/>
        <v>1140000</v>
      </c>
      <c r="E9" s="442"/>
      <c r="F9" s="442"/>
      <c r="G9" s="22">
        <f t="shared" si="4"/>
        <v>0</v>
      </c>
    </row>
    <row r="10">
      <c r="A10" s="438"/>
      <c r="B10" s="439" t="s">
        <v>731</v>
      </c>
      <c r="C10" s="441"/>
      <c r="D10" s="442"/>
      <c r="E10" s="442"/>
      <c r="F10" s="442"/>
      <c r="G10" s="22">
        <f t="shared" si="4"/>
        <v>0</v>
      </c>
    </row>
    <row r="11">
      <c r="A11" s="438"/>
      <c r="B11" s="439" t="s">
        <v>732</v>
      </c>
      <c r="C11" s="441">
        <f t="shared" ref="C11:D11" si="11">E270</f>
        <v>110800</v>
      </c>
      <c r="D11" s="442">
        <f t="shared" si="11"/>
        <v>139904</v>
      </c>
      <c r="E11" s="442"/>
      <c r="F11" s="442"/>
      <c r="G11" s="22">
        <f t="shared" si="4"/>
        <v>-29104</v>
      </c>
    </row>
    <row r="12">
      <c r="A12" s="438"/>
      <c r="B12" s="443"/>
      <c r="C12" s="441"/>
      <c r="D12" s="442"/>
      <c r="E12" s="442"/>
      <c r="F12" s="442"/>
      <c r="G12" s="22"/>
    </row>
    <row r="13">
      <c r="A13" s="438"/>
      <c r="B13" s="439" t="s">
        <v>28</v>
      </c>
      <c r="C13" s="441">
        <f t="shared" ref="C13:G13" si="12">SUM(C2:C8)</f>
        <v>1896200</v>
      </c>
      <c r="D13" s="441">
        <f t="shared" si="12"/>
        <v>2070007</v>
      </c>
      <c r="E13" s="441">
        <f t="shared" si="12"/>
        <v>-22480</v>
      </c>
      <c r="F13" s="441">
        <f t="shared" si="12"/>
        <v>-151327</v>
      </c>
      <c r="G13" s="441">
        <f t="shared" si="12"/>
        <v>-173807</v>
      </c>
    </row>
    <row r="14">
      <c r="A14" s="438"/>
      <c r="B14" s="439"/>
      <c r="C14" s="440"/>
      <c r="D14" s="444"/>
      <c r="E14" s="439"/>
      <c r="F14" s="439"/>
    </row>
    <row r="15">
      <c r="A15" s="438" t="s">
        <v>22</v>
      </c>
      <c r="B15" s="439" t="s">
        <v>62</v>
      </c>
      <c r="C15" s="440" t="s">
        <v>671</v>
      </c>
      <c r="D15" s="444" t="s">
        <v>63</v>
      </c>
      <c r="E15" s="439" t="s">
        <v>0</v>
      </c>
      <c r="F15" s="439" t="s">
        <v>1</v>
      </c>
    </row>
    <row r="16">
      <c r="A16" s="445"/>
      <c r="B16" s="35"/>
      <c r="C16" s="446"/>
      <c r="D16" s="411"/>
      <c r="E16" s="354"/>
      <c r="F16" s="354"/>
    </row>
    <row r="17">
      <c r="A17" s="447" t="s">
        <v>723</v>
      </c>
      <c r="B17" s="448"/>
      <c r="C17" s="449"/>
      <c r="D17" s="449"/>
      <c r="E17" s="450"/>
      <c r="F17" s="450"/>
      <c r="G17" s="262"/>
    </row>
    <row r="18">
      <c r="A18" s="450"/>
      <c r="B18" s="450"/>
      <c r="C18" s="451" t="s">
        <v>285</v>
      </c>
      <c r="D18" s="449"/>
      <c r="E18" s="452" t="s">
        <v>0</v>
      </c>
      <c r="F18" s="448"/>
      <c r="G18" s="448"/>
      <c r="H18" s="32"/>
    </row>
    <row r="19">
      <c r="A19" s="453"/>
      <c r="B19" s="453" t="s">
        <v>733</v>
      </c>
      <c r="C19" s="454" t="s">
        <v>734</v>
      </c>
      <c r="D19" s="455" t="s">
        <v>123</v>
      </c>
      <c r="E19" s="456">
        <v>7000.0</v>
      </c>
      <c r="F19" s="457"/>
      <c r="G19" s="457"/>
      <c r="H19" s="76"/>
    </row>
    <row r="20">
      <c r="A20" s="448"/>
      <c r="B20" s="448"/>
      <c r="C20" s="454" t="s">
        <v>235</v>
      </c>
      <c r="D20" s="455" t="s">
        <v>161</v>
      </c>
      <c r="E20" s="456">
        <v>45000.0</v>
      </c>
      <c r="F20" s="457"/>
      <c r="G20" s="457"/>
      <c r="H20" s="76"/>
    </row>
    <row r="21">
      <c r="A21" s="448"/>
      <c r="B21" s="448"/>
      <c r="C21" s="454" t="s">
        <v>163</v>
      </c>
      <c r="D21" s="455" t="s">
        <v>85</v>
      </c>
      <c r="E21" s="457"/>
      <c r="F21" s="456">
        <v>12000.0</v>
      </c>
      <c r="G21" s="457"/>
      <c r="H21" s="76"/>
    </row>
    <row r="22">
      <c r="A22" s="448"/>
      <c r="B22" s="448"/>
      <c r="C22" s="454" t="s">
        <v>735</v>
      </c>
      <c r="D22" s="449"/>
      <c r="E22" s="457"/>
      <c r="F22" s="456">
        <v>24000.0</v>
      </c>
      <c r="G22" s="457"/>
      <c r="H22" s="76"/>
    </row>
    <row r="23">
      <c r="A23" s="448"/>
      <c r="B23" s="448"/>
      <c r="C23" s="454" t="s">
        <v>736</v>
      </c>
      <c r="D23" s="455" t="s">
        <v>125</v>
      </c>
      <c r="E23" s="457"/>
      <c r="F23" s="456">
        <v>7000.0</v>
      </c>
      <c r="G23" s="457"/>
      <c r="H23" s="76"/>
    </row>
    <row r="24">
      <c r="A24" s="448"/>
      <c r="B24" s="448"/>
      <c r="C24" s="454" t="s">
        <v>737</v>
      </c>
      <c r="D24" s="448"/>
      <c r="E24" s="457"/>
      <c r="F24" s="456">
        <v>3000.0</v>
      </c>
      <c r="G24" s="457"/>
      <c r="H24" s="76"/>
    </row>
    <row r="25">
      <c r="A25" s="448"/>
      <c r="B25" s="448"/>
      <c r="C25" s="454" t="s">
        <v>738</v>
      </c>
      <c r="D25" s="455" t="s">
        <v>125</v>
      </c>
      <c r="E25" s="457"/>
      <c r="F25" s="456">
        <v>5000.0</v>
      </c>
      <c r="G25" s="457"/>
      <c r="H25" s="76"/>
    </row>
    <row r="26">
      <c r="A26" s="448"/>
      <c r="B26" s="448"/>
      <c r="C26" s="454" t="s">
        <v>223</v>
      </c>
      <c r="D26" s="455" t="s">
        <v>129</v>
      </c>
      <c r="E26" s="457"/>
      <c r="F26" s="456">
        <v>14400.0</v>
      </c>
      <c r="G26" s="457"/>
      <c r="H26" s="76"/>
    </row>
    <row r="27">
      <c r="A27" s="448"/>
      <c r="B27" s="448"/>
      <c r="C27" s="448"/>
      <c r="D27" s="449"/>
      <c r="E27" s="457"/>
      <c r="F27" s="457"/>
      <c r="G27" s="457"/>
      <c r="H27" s="76"/>
    </row>
    <row r="28">
      <c r="A28" s="448"/>
      <c r="B28" s="448"/>
      <c r="C28" s="458" t="s">
        <v>89</v>
      </c>
      <c r="D28" s="449"/>
      <c r="E28" s="459">
        <f t="shared" ref="E28:F28" si="13">SUM(E19:E26)</f>
        <v>52000</v>
      </c>
      <c r="F28" s="459">
        <f t="shared" si="13"/>
        <v>65400</v>
      </c>
      <c r="G28" s="459">
        <f>E28-F28</f>
        <v>-13400</v>
      </c>
      <c r="H28" s="76"/>
    </row>
    <row r="29">
      <c r="A29" s="448"/>
      <c r="B29" s="448"/>
      <c r="C29" s="448"/>
      <c r="D29" s="449"/>
      <c r="E29" s="457"/>
      <c r="F29" s="460"/>
      <c r="G29" s="460"/>
      <c r="H29" s="461"/>
    </row>
    <row r="30">
      <c r="A30" s="453"/>
      <c r="B30" s="453" t="s">
        <v>739</v>
      </c>
      <c r="C30" s="454" t="s">
        <v>734</v>
      </c>
      <c r="D30" s="449"/>
      <c r="E30" s="462">
        <v>4500.0</v>
      </c>
      <c r="F30" s="460"/>
      <c r="G30" s="460"/>
      <c r="H30" s="461"/>
    </row>
    <row r="31">
      <c r="A31" s="448"/>
      <c r="B31" s="448"/>
      <c r="C31" s="454" t="s">
        <v>691</v>
      </c>
      <c r="D31" s="449"/>
      <c r="E31" s="457"/>
      <c r="F31" s="463">
        <v>3800.0</v>
      </c>
      <c r="G31" s="460"/>
      <c r="H31" s="461"/>
    </row>
    <row r="32">
      <c r="A32" s="448"/>
      <c r="B32" s="448"/>
      <c r="C32" s="454" t="s">
        <v>560</v>
      </c>
      <c r="D32" s="455" t="s">
        <v>129</v>
      </c>
      <c r="E32" s="457"/>
      <c r="F32" s="463">
        <v>1300.0</v>
      </c>
      <c r="G32" s="460"/>
      <c r="H32" s="461"/>
    </row>
    <row r="33">
      <c r="A33" s="448"/>
      <c r="B33" s="448"/>
      <c r="C33" s="448"/>
      <c r="D33" s="449"/>
      <c r="E33" s="457"/>
      <c r="F33" s="460"/>
      <c r="G33" s="460"/>
      <c r="H33" s="461"/>
    </row>
    <row r="34">
      <c r="A34" s="448"/>
      <c r="B34" s="448"/>
      <c r="C34" s="464" t="s">
        <v>89</v>
      </c>
      <c r="D34" s="449"/>
      <c r="E34" s="459">
        <f t="shared" ref="E34:F34" si="14">SUM(E30:E32)</f>
        <v>4500</v>
      </c>
      <c r="F34" s="462">
        <f t="shared" si="14"/>
        <v>5100</v>
      </c>
      <c r="G34" s="462">
        <f>E34-F34</f>
        <v>-600</v>
      </c>
      <c r="H34" s="461"/>
    </row>
    <row r="35">
      <c r="A35" s="448"/>
      <c r="B35" s="448"/>
      <c r="C35" s="448"/>
      <c r="D35" s="449"/>
      <c r="E35" s="457"/>
      <c r="F35" s="460"/>
      <c r="G35" s="460"/>
      <c r="H35" s="461"/>
    </row>
    <row r="36">
      <c r="A36" s="453"/>
      <c r="B36" s="453" t="s">
        <v>740</v>
      </c>
      <c r="C36" s="454" t="s">
        <v>235</v>
      </c>
      <c r="D36" s="449"/>
      <c r="E36" s="459">
        <v>22400.0</v>
      </c>
      <c r="F36" s="460"/>
      <c r="G36" s="460"/>
      <c r="H36" s="461"/>
    </row>
    <row r="37">
      <c r="A37" s="448"/>
      <c r="B37" s="448"/>
      <c r="C37" s="454" t="s">
        <v>741</v>
      </c>
      <c r="D37" s="449"/>
      <c r="E37" s="457"/>
      <c r="F37" s="463">
        <v>29000.0</v>
      </c>
      <c r="G37" s="460"/>
      <c r="H37" s="461"/>
    </row>
    <row r="38">
      <c r="A38" s="448"/>
      <c r="B38" s="448"/>
      <c r="C38" s="454" t="s">
        <v>742</v>
      </c>
      <c r="D38" s="449"/>
      <c r="E38" s="457"/>
      <c r="F38" s="463">
        <v>24000.0</v>
      </c>
      <c r="G38" s="460"/>
      <c r="H38" s="461"/>
    </row>
    <row r="39">
      <c r="A39" s="448"/>
      <c r="B39" s="448"/>
      <c r="C39" s="454" t="s">
        <v>386</v>
      </c>
      <c r="D39" s="449"/>
      <c r="E39" s="459">
        <v>5000.0</v>
      </c>
      <c r="F39" s="460"/>
      <c r="G39" s="460"/>
      <c r="H39" s="461"/>
    </row>
    <row r="40">
      <c r="A40" s="448"/>
      <c r="B40" s="448"/>
      <c r="C40" s="448"/>
      <c r="D40" s="449"/>
      <c r="E40" s="457"/>
      <c r="F40" s="460"/>
      <c r="G40" s="460"/>
      <c r="H40" s="461"/>
    </row>
    <row r="41">
      <c r="A41" s="448"/>
      <c r="B41" s="448"/>
      <c r="C41" s="464" t="s">
        <v>89</v>
      </c>
      <c r="D41" s="449"/>
      <c r="E41" s="459">
        <f t="shared" ref="E41:F41" si="15">SUM(E36:E39)</f>
        <v>27400</v>
      </c>
      <c r="F41" s="462">
        <f t="shared" si="15"/>
        <v>53000</v>
      </c>
      <c r="G41" s="462">
        <f>E41-F41</f>
        <v>-25600</v>
      </c>
      <c r="H41" s="461"/>
    </row>
    <row r="42">
      <c r="A42" s="448"/>
      <c r="B42" s="448"/>
      <c r="C42" s="448"/>
      <c r="D42" s="449"/>
      <c r="E42" s="457"/>
      <c r="F42" s="460"/>
      <c r="G42" s="460"/>
      <c r="H42" s="461"/>
    </row>
    <row r="43">
      <c r="A43" s="448"/>
      <c r="B43" s="465" t="s">
        <v>135</v>
      </c>
      <c r="C43" s="466"/>
      <c r="D43" s="449"/>
      <c r="E43" s="467">
        <f t="shared" ref="E43:F43" si="16">E41+E34+E28</f>
        <v>83900</v>
      </c>
      <c r="F43" s="468">
        <f t="shared" si="16"/>
        <v>123500</v>
      </c>
      <c r="G43" s="468">
        <f>E43-F43</f>
        <v>-39600</v>
      </c>
      <c r="H43" s="461"/>
    </row>
    <row r="44">
      <c r="A44" s="35"/>
      <c r="B44" s="35"/>
      <c r="C44" s="446"/>
      <c r="D44" s="411"/>
      <c r="E44" s="469"/>
      <c r="F44" s="469"/>
      <c r="G44" s="22"/>
    </row>
    <row r="45">
      <c r="A45" s="470" t="s">
        <v>724</v>
      </c>
      <c r="B45" s="471"/>
      <c r="C45" s="472"/>
      <c r="D45" s="473"/>
      <c r="E45" s="474"/>
      <c r="F45" s="474"/>
      <c r="G45" s="475"/>
    </row>
    <row r="46">
      <c r="A46" s="471"/>
      <c r="B46" s="476" t="s">
        <v>65</v>
      </c>
      <c r="C46" s="471"/>
      <c r="D46" s="471"/>
      <c r="E46" s="474"/>
      <c r="F46" s="474"/>
      <c r="G46" s="474"/>
    </row>
    <row r="47">
      <c r="A47" s="471"/>
      <c r="B47" s="471"/>
      <c r="C47" s="103" t="s">
        <v>112</v>
      </c>
      <c r="D47" s="477" t="s">
        <v>77</v>
      </c>
      <c r="E47" s="474"/>
      <c r="F47" s="478">
        <v>1000.0</v>
      </c>
      <c r="G47" s="474"/>
    </row>
    <row r="48">
      <c r="A48" s="471"/>
      <c r="B48" s="471"/>
      <c r="C48" s="479" t="s">
        <v>28</v>
      </c>
      <c r="D48" s="480"/>
      <c r="E48" s="481">
        <f t="shared" ref="E48:F48" si="17">SUM(E47)</f>
        <v>0</v>
      </c>
      <c r="F48" s="481">
        <f t="shared" si="17"/>
        <v>1000</v>
      </c>
      <c r="G48" s="481">
        <f>E48-F48</f>
        <v>-1000</v>
      </c>
    </row>
    <row r="49">
      <c r="B49" s="31"/>
      <c r="C49" s="482"/>
      <c r="D49" s="76"/>
      <c r="E49" s="16"/>
      <c r="F49" s="22"/>
      <c r="G49" s="22"/>
    </row>
    <row r="50">
      <c r="A50" s="483" t="s">
        <v>743</v>
      </c>
      <c r="B50" s="484"/>
      <c r="C50" s="485"/>
      <c r="D50" s="486"/>
      <c r="E50" s="487"/>
      <c r="F50" s="488"/>
      <c r="G50" s="488"/>
    </row>
    <row r="51">
      <c r="A51" s="489"/>
      <c r="B51" s="490" t="s">
        <v>744</v>
      </c>
      <c r="C51" s="491" t="s">
        <v>744</v>
      </c>
      <c r="D51" s="492" t="s">
        <v>198</v>
      </c>
      <c r="E51" s="493">
        <v>860000.0</v>
      </c>
      <c r="F51" s="493">
        <v>0.0</v>
      </c>
      <c r="G51" s="494">
        <f t="shared" ref="G51:G52" si="18">E51-F51</f>
        <v>860000</v>
      </c>
      <c r="H51" s="495"/>
      <c r="I51" s="496"/>
      <c r="J51" s="496"/>
    </row>
    <row r="52">
      <c r="A52" s="489"/>
      <c r="B52" s="491" t="s">
        <v>745</v>
      </c>
      <c r="C52" s="491" t="s">
        <v>746</v>
      </c>
      <c r="D52" s="492" t="s">
        <v>106</v>
      </c>
      <c r="E52" s="497"/>
      <c r="F52" s="493">
        <v>5000.0</v>
      </c>
      <c r="G52" s="494">
        <f t="shared" si="18"/>
        <v>-5000</v>
      </c>
      <c r="H52" s="495"/>
      <c r="I52" s="496"/>
      <c r="J52" s="496"/>
    </row>
    <row r="53">
      <c r="A53" s="489"/>
      <c r="B53" s="498"/>
      <c r="C53" s="499"/>
      <c r="D53" s="499"/>
      <c r="E53" s="497"/>
      <c r="F53" s="497"/>
      <c r="G53" s="497"/>
      <c r="H53" s="412"/>
      <c r="I53" s="496"/>
      <c r="J53" s="496"/>
    </row>
    <row r="54">
      <c r="A54" s="489"/>
      <c r="B54" s="489"/>
      <c r="C54" s="500" t="s">
        <v>747</v>
      </c>
      <c r="D54" s="498"/>
      <c r="E54" s="501">
        <f t="shared" ref="E54:F54" si="19">SUM(E51:E52)</f>
        <v>860000</v>
      </c>
      <c r="F54" s="501">
        <f t="shared" si="19"/>
        <v>5000</v>
      </c>
      <c r="G54" s="501">
        <f>E54-F54</f>
        <v>855000</v>
      </c>
      <c r="H54" s="412"/>
      <c r="I54" s="496"/>
      <c r="J54" s="496"/>
    </row>
    <row r="55">
      <c r="A55" s="489"/>
      <c r="B55" s="502"/>
      <c r="C55" s="498"/>
      <c r="D55" s="499"/>
      <c r="E55" s="497"/>
      <c r="F55" s="497"/>
      <c r="G55" s="497"/>
      <c r="H55" s="412"/>
      <c r="I55" s="496"/>
      <c r="J55" s="496"/>
    </row>
    <row r="56">
      <c r="A56" s="489"/>
      <c r="B56" s="490" t="s">
        <v>65</v>
      </c>
      <c r="C56" s="491" t="s">
        <v>107</v>
      </c>
      <c r="D56" s="503" t="s">
        <v>108</v>
      </c>
      <c r="E56" s="493"/>
      <c r="F56" s="493">
        <v>86000.0</v>
      </c>
      <c r="G56" s="494">
        <f t="shared" ref="G56:G62" si="20">E56-F56</f>
        <v>-86000</v>
      </c>
      <c r="H56" s="495"/>
      <c r="I56" s="496"/>
      <c r="J56" s="496"/>
    </row>
    <row r="57">
      <c r="A57" s="489"/>
      <c r="B57" s="491" t="s">
        <v>748</v>
      </c>
      <c r="C57" s="491" t="s">
        <v>112</v>
      </c>
      <c r="D57" s="492" t="s">
        <v>113</v>
      </c>
      <c r="E57" s="497"/>
      <c r="F57" s="493">
        <v>30200.0</v>
      </c>
      <c r="G57" s="494">
        <f t="shared" si="20"/>
        <v>-30200</v>
      </c>
      <c r="H57" s="412"/>
      <c r="I57" s="496"/>
      <c r="J57" s="496"/>
    </row>
    <row r="58">
      <c r="A58" s="489"/>
      <c r="B58" s="502"/>
      <c r="C58" s="491" t="s">
        <v>749</v>
      </c>
      <c r="D58" s="492" t="s">
        <v>81</v>
      </c>
      <c r="E58" s="497"/>
      <c r="F58" s="493">
        <v>800.0</v>
      </c>
      <c r="G58" s="494">
        <f t="shared" si="20"/>
        <v>-800</v>
      </c>
      <c r="H58" s="495"/>
      <c r="I58" s="496"/>
      <c r="J58" s="496"/>
    </row>
    <row r="59">
      <c r="A59" s="489"/>
      <c r="B59" s="502"/>
      <c r="C59" s="491" t="s">
        <v>303</v>
      </c>
      <c r="D59" s="492" t="s">
        <v>154</v>
      </c>
      <c r="E59" s="497"/>
      <c r="F59" s="493">
        <v>20000.0</v>
      </c>
      <c r="G59" s="494">
        <f t="shared" si="20"/>
        <v>-20000</v>
      </c>
      <c r="H59" s="495"/>
      <c r="I59" s="496"/>
      <c r="J59" s="496"/>
    </row>
    <row r="60">
      <c r="A60" s="489"/>
      <c r="B60" s="502"/>
      <c r="C60" s="491" t="s">
        <v>750</v>
      </c>
      <c r="D60" s="492" t="s">
        <v>751</v>
      </c>
      <c r="E60" s="497"/>
      <c r="F60" s="493">
        <v>2000.0</v>
      </c>
      <c r="G60" s="494">
        <f t="shared" si="20"/>
        <v>-2000</v>
      </c>
      <c r="H60" s="495"/>
      <c r="I60" s="496"/>
      <c r="J60" s="496"/>
    </row>
    <row r="61">
      <c r="A61" s="489"/>
      <c r="B61" s="502"/>
      <c r="C61" s="491" t="s">
        <v>752</v>
      </c>
      <c r="D61" s="492" t="s">
        <v>181</v>
      </c>
      <c r="E61" s="497"/>
      <c r="F61" s="493">
        <v>1000.0</v>
      </c>
      <c r="G61" s="494">
        <f t="shared" si="20"/>
        <v>-1000</v>
      </c>
      <c r="H61" s="495"/>
      <c r="I61" s="496"/>
      <c r="J61" s="496"/>
    </row>
    <row r="62">
      <c r="A62" s="489"/>
      <c r="B62" s="502"/>
      <c r="C62" s="491" t="s">
        <v>753</v>
      </c>
      <c r="D62" s="492" t="s">
        <v>165</v>
      </c>
      <c r="E62" s="493">
        <v>140000.0</v>
      </c>
      <c r="F62" s="497"/>
      <c r="G62" s="494">
        <f t="shared" si="20"/>
        <v>140000</v>
      </c>
      <c r="H62" s="495"/>
      <c r="I62" s="496"/>
      <c r="J62" s="496"/>
    </row>
    <row r="63">
      <c r="A63" s="489"/>
      <c r="B63" s="498"/>
      <c r="C63" s="502"/>
      <c r="D63" s="499"/>
      <c r="E63" s="497"/>
      <c r="F63" s="497"/>
      <c r="G63" s="497"/>
      <c r="H63" s="412"/>
      <c r="I63" s="496"/>
      <c r="J63" s="496"/>
    </row>
    <row r="64">
      <c r="A64" s="489"/>
      <c r="B64" s="489"/>
      <c r="C64" s="490" t="s">
        <v>747</v>
      </c>
      <c r="D64" s="499"/>
      <c r="E64" s="494">
        <f t="shared" ref="E64:F64" si="21">SUM(E56:E62)</f>
        <v>140000</v>
      </c>
      <c r="F64" s="494">
        <f t="shared" si="21"/>
        <v>140000</v>
      </c>
      <c r="G64" s="501">
        <f>E64-F64</f>
        <v>0</v>
      </c>
      <c r="H64" s="495"/>
      <c r="I64" s="496"/>
      <c r="J64" s="496"/>
    </row>
    <row r="65">
      <c r="A65" s="489"/>
      <c r="B65" s="502"/>
      <c r="C65" s="502"/>
      <c r="D65" s="499"/>
      <c r="E65" s="497"/>
      <c r="F65" s="497"/>
      <c r="G65" s="497"/>
      <c r="H65" s="412"/>
      <c r="I65" s="496"/>
      <c r="J65" s="496"/>
    </row>
    <row r="66">
      <c r="A66" s="489"/>
      <c r="B66" s="490" t="s">
        <v>754</v>
      </c>
      <c r="C66" s="491" t="s">
        <v>417</v>
      </c>
      <c r="D66" s="492" t="s">
        <v>755</v>
      </c>
      <c r="E66" s="494"/>
      <c r="F66" s="493">
        <v>675000.0</v>
      </c>
      <c r="G66" s="494">
        <f t="shared" ref="G66:G68" si="22">E66-F66</f>
        <v>-675000</v>
      </c>
      <c r="H66" s="495"/>
      <c r="I66" s="496"/>
      <c r="J66" s="496"/>
    </row>
    <row r="67">
      <c r="A67" s="489"/>
      <c r="B67" s="491" t="s">
        <v>756</v>
      </c>
      <c r="C67" s="491" t="s">
        <v>757</v>
      </c>
      <c r="D67" s="492" t="s">
        <v>758</v>
      </c>
      <c r="E67" s="497"/>
      <c r="F67" s="494">
        <v>15000.0</v>
      </c>
      <c r="G67" s="494">
        <f t="shared" si="22"/>
        <v>-15000</v>
      </c>
      <c r="H67" s="495"/>
      <c r="I67" s="496"/>
      <c r="J67" s="496"/>
    </row>
    <row r="68">
      <c r="A68" s="489"/>
      <c r="B68" s="502"/>
      <c r="C68" s="491" t="s">
        <v>759</v>
      </c>
      <c r="D68" s="504" t="s">
        <v>115</v>
      </c>
      <c r="E68" s="494"/>
      <c r="F68" s="493">
        <v>165000.0</v>
      </c>
      <c r="G68" s="494">
        <f t="shared" si="22"/>
        <v>-165000</v>
      </c>
      <c r="H68" s="495"/>
      <c r="I68" s="496"/>
      <c r="J68" s="496"/>
    </row>
    <row r="69">
      <c r="A69" s="489"/>
      <c r="B69" s="502"/>
      <c r="C69" s="502"/>
      <c r="D69" s="499"/>
      <c r="E69" s="497"/>
      <c r="F69" s="497"/>
      <c r="G69" s="497"/>
      <c r="H69" s="412"/>
      <c r="I69" s="496"/>
      <c r="J69" s="496"/>
    </row>
    <row r="70">
      <c r="A70" s="489"/>
      <c r="B70" s="489"/>
      <c r="C70" s="490" t="s">
        <v>747</v>
      </c>
      <c r="D70" s="499"/>
      <c r="E70" s="494">
        <f t="shared" ref="E70:F70" si="23">SUM(E66:E68)</f>
        <v>0</v>
      </c>
      <c r="F70" s="494">
        <f t="shared" si="23"/>
        <v>855000</v>
      </c>
      <c r="G70" s="501">
        <f>E70-F70</f>
        <v>-855000</v>
      </c>
      <c r="H70" s="495"/>
    </row>
    <row r="71">
      <c r="A71" s="505"/>
      <c r="B71" s="505"/>
      <c r="C71" s="506"/>
      <c r="D71" s="497"/>
      <c r="E71" s="507"/>
      <c r="F71" s="497"/>
      <c r="G71" s="488"/>
    </row>
    <row r="72">
      <c r="A72" s="508"/>
      <c r="B72" s="489"/>
      <c r="C72" s="509" t="s">
        <v>760</v>
      </c>
      <c r="D72" s="489"/>
      <c r="E72" s="510">
        <f t="shared" ref="E72:F72" si="24">E70+E64+E54</f>
        <v>1000000</v>
      </c>
      <c r="F72" s="510">
        <f t="shared" si="24"/>
        <v>1000000</v>
      </c>
      <c r="G72" s="488">
        <f>E72-F72</f>
        <v>0</v>
      </c>
    </row>
    <row r="73">
      <c r="A73" s="388"/>
      <c r="B73" s="388"/>
      <c r="C73" s="511"/>
      <c r="D73" s="469"/>
      <c r="E73" s="512"/>
      <c r="F73" s="469"/>
      <c r="G73" s="22"/>
    </row>
    <row r="74">
      <c r="A74" s="447" t="s">
        <v>726</v>
      </c>
      <c r="B74" s="448"/>
      <c r="C74" s="449"/>
      <c r="D74" s="449"/>
      <c r="E74" s="460"/>
      <c r="F74" s="460"/>
      <c r="G74" s="460"/>
    </row>
    <row r="75">
      <c r="A75" s="513"/>
      <c r="B75" s="513" t="s">
        <v>65</v>
      </c>
      <c r="C75" s="448"/>
      <c r="D75" s="514"/>
      <c r="E75" s="460"/>
      <c r="F75" s="460"/>
      <c r="G75" s="515"/>
    </row>
    <row r="76">
      <c r="A76" s="448"/>
      <c r="B76" s="448"/>
      <c r="C76" s="453" t="s">
        <v>761</v>
      </c>
      <c r="D76" s="516">
        <v>7631.0</v>
      </c>
      <c r="E76" s="460"/>
      <c r="F76" s="462">
        <v>3000.0</v>
      </c>
      <c r="G76" s="517"/>
    </row>
    <row r="77">
      <c r="A77" s="448"/>
      <c r="B77" s="448"/>
      <c r="C77" s="453" t="s">
        <v>386</v>
      </c>
      <c r="D77" s="518" t="s">
        <v>762</v>
      </c>
      <c r="E77" s="462">
        <v>5000.0</v>
      </c>
      <c r="F77" s="460"/>
      <c r="G77" s="517"/>
    </row>
    <row r="78">
      <c r="A78" s="448"/>
      <c r="B78" s="448"/>
      <c r="C78" s="453" t="s">
        <v>251</v>
      </c>
      <c r="D78" s="516">
        <v>7692.7693</v>
      </c>
      <c r="E78" s="460"/>
      <c r="F78" s="462">
        <v>1200.0</v>
      </c>
      <c r="G78" s="517"/>
    </row>
    <row r="79">
      <c r="A79" s="448"/>
      <c r="B79" s="448"/>
      <c r="C79" s="448"/>
      <c r="D79" s="449"/>
      <c r="E79" s="460"/>
      <c r="F79" s="460"/>
      <c r="G79" s="517"/>
    </row>
    <row r="80">
      <c r="A80" s="448"/>
      <c r="B80" s="448"/>
      <c r="C80" s="513" t="s">
        <v>142</v>
      </c>
      <c r="D80" s="449"/>
      <c r="E80" s="462">
        <f t="shared" ref="E80:F80" si="25">SUM(E76:E78)</f>
        <v>5000</v>
      </c>
      <c r="F80" s="462">
        <f t="shared" si="25"/>
        <v>4200</v>
      </c>
      <c r="G80" s="517">
        <f>E80-F80</f>
        <v>800</v>
      </c>
    </row>
    <row r="81">
      <c r="A81" s="448"/>
      <c r="B81" s="448"/>
      <c r="C81" s="448"/>
      <c r="D81" s="449"/>
      <c r="E81" s="460"/>
      <c r="F81" s="460"/>
      <c r="G81" s="517"/>
    </row>
    <row r="82">
      <c r="A82" s="513"/>
      <c r="B82" s="513" t="s">
        <v>763</v>
      </c>
      <c r="C82" s="448"/>
      <c r="D82" s="449"/>
      <c r="E82" s="460"/>
      <c r="F82" s="460"/>
      <c r="G82" s="517"/>
    </row>
    <row r="83">
      <c r="A83" s="448"/>
      <c r="B83" s="448"/>
      <c r="C83" s="453" t="s">
        <v>235</v>
      </c>
      <c r="D83" s="516">
        <v>3041.0</v>
      </c>
      <c r="E83" s="462">
        <f>48*2600</f>
        <v>124800</v>
      </c>
      <c r="F83" s="460"/>
      <c r="G83" s="517"/>
    </row>
    <row r="84">
      <c r="A84" s="448"/>
      <c r="B84" s="448"/>
      <c r="C84" s="453" t="s">
        <v>764</v>
      </c>
      <c r="D84" s="516">
        <v>4041.0</v>
      </c>
      <c r="E84" s="460"/>
      <c r="F84" s="462">
        <v>89470.0</v>
      </c>
      <c r="G84" s="517"/>
    </row>
    <row r="85">
      <c r="A85" s="450"/>
      <c r="B85" s="450"/>
      <c r="C85" s="453" t="s">
        <v>765</v>
      </c>
      <c r="D85" s="516">
        <v>5800.0</v>
      </c>
      <c r="E85" s="460"/>
      <c r="F85" s="462">
        <v>25000.0</v>
      </c>
      <c r="G85" s="517"/>
    </row>
    <row r="86">
      <c r="A86" s="450"/>
      <c r="B86" s="450"/>
      <c r="C86" s="453" t="s">
        <v>309</v>
      </c>
      <c r="D86" s="516">
        <v>4027.0</v>
      </c>
      <c r="E86" s="460"/>
      <c r="F86" s="462">
        <v>1200.0</v>
      </c>
      <c r="G86" s="517"/>
    </row>
    <row r="87">
      <c r="A87" s="450"/>
      <c r="B87" s="450"/>
      <c r="C87" s="453" t="s">
        <v>766</v>
      </c>
      <c r="D87" s="516">
        <v>4044.0</v>
      </c>
      <c r="E87" s="460"/>
      <c r="F87" s="462">
        <f>50*100</f>
        <v>5000</v>
      </c>
      <c r="G87" s="517"/>
    </row>
    <row r="88">
      <c r="A88" s="448"/>
      <c r="B88" s="448"/>
      <c r="C88" s="519" t="s">
        <v>767</v>
      </c>
      <c r="D88" s="520" t="s">
        <v>115</v>
      </c>
      <c r="E88" s="460"/>
      <c r="F88" s="462">
        <v>3600.0</v>
      </c>
      <c r="G88" s="517"/>
    </row>
    <row r="89">
      <c r="A89" s="448"/>
      <c r="B89" s="448"/>
      <c r="C89" s="448"/>
      <c r="D89" s="449"/>
      <c r="E89" s="460"/>
      <c r="F89" s="460"/>
      <c r="G89" s="517"/>
    </row>
    <row r="90">
      <c r="A90" s="448"/>
      <c r="B90" s="448"/>
      <c r="C90" s="513" t="s">
        <v>142</v>
      </c>
      <c r="D90" s="449"/>
      <c r="E90" s="462">
        <f t="shared" ref="E90:F90" si="26">SUM(E83:E88)</f>
        <v>124800</v>
      </c>
      <c r="F90" s="462">
        <f t="shared" si="26"/>
        <v>124270</v>
      </c>
      <c r="G90" s="517">
        <f>E90-F90</f>
        <v>530</v>
      </c>
    </row>
    <row r="91">
      <c r="A91" s="448"/>
      <c r="B91" s="448"/>
      <c r="C91" s="448"/>
      <c r="D91" s="449"/>
      <c r="E91" s="460"/>
      <c r="F91" s="460"/>
      <c r="G91" s="517"/>
    </row>
    <row r="92">
      <c r="A92" s="513"/>
      <c r="B92" s="513" t="s">
        <v>135</v>
      </c>
      <c r="C92" s="448"/>
      <c r="D92" s="449"/>
      <c r="E92" s="462">
        <f t="shared" ref="E92:F92" si="27">E90+E80</f>
        <v>129800</v>
      </c>
      <c r="F92" s="462">
        <f t="shared" si="27"/>
        <v>128470</v>
      </c>
      <c r="G92" s="517">
        <f>E92-F92</f>
        <v>1330</v>
      </c>
    </row>
    <row r="93">
      <c r="A93" s="35"/>
      <c r="B93" s="388"/>
      <c r="C93" s="511"/>
      <c r="D93" s="469"/>
      <c r="E93" s="512"/>
      <c r="F93" s="469"/>
      <c r="G93" s="22"/>
    </row>
    <row r="94">
      <c r="A94" s="521" t="s">
        <v>727</v>
      </c>
      <c r="B94" s="129"/>
      <c r="C94" s="131"/>
      <c r="D94" s="131"/>
      <c r="E94" s="522"/>
      <c r="F94" s="522"/>
      <c r="G94" s="523"/>
    </row>
    <row r="95">
      <c r="A95" s="129"/>
      <c r="B95" s="129" t="s">
        <v>65</v>
      </c>
      <c r="C95" s="129" t="s">
        <v>768</v>
      </c>
      <c r="D95" s="524" t="s">
        <v>769</v>
      </c>
      <c r="E95" s="525">
        <v>30000.0</v>
      </c>
      <c r="F95" s="522"/>
      <c r="G95" s="522"/>
    </row>
    <row r="96">
      <c r="A96" s="129"/>
      <c r="B96" s="129"/>
      <c r="C96" s="129" t="s">
        <v>770</v>
      </c>
      <c r="D96" s="524" t="s">
        <v>181</v>
      </c>
      <c r="E96" s="522"/>
      <c r="F96" s="525">
        <v>500.0</v>
      </c>
      <c r="G96" s="522"/>
    </row>
    <row r="97">
      <c r="A97" s="129"/>
      <c r="B97" s="129"/>
      <c r="C97" s="129" t="s">
        <v>107</v>
      </c>
      <c r="D97" s="524" t="s">
        <v>77</v>
      </c>
      <c r="E97" s="522"/>
      <c r="F97" s="525">
        <v>7920.0</v>
      </c>
      <c r="G97" s="522"/>
    </row>
    <row r="98">
      <c r="A98" s="129"/>
      <c r="B98" s="129"/>
      <c r="C98" s="129" t="s">
        <v>112</v>
      </c>
      <c r="D98" s="524" t="s">
        <v>113</v>
      </c>
      <c r="E98" s="522"/>
      <c r="F98" s="525">
        <v>6360.0</v>
      </c>
      <c r="G98" s="522"/>
    </row>
    <row r="99">
      <c r="A99" s="129"/>
      <c r="B99" s="129"/>
      <c r="C99" s="129" t="s">
        <v>771</v>
      </c>
      <c r="D99" s="524" t="s">
        <v>679</v>
      </c>
      <c r="E99" s="522"/>
      <c r="F99" s="525">
        <v>850.0</v>
      </c>
      <c r="G99" s="522"/>
    </row>
    <row r="100">
      <c r="A100" s="129"/>
      <c r="B100" s="129"/>
      <c r="C100" s="129" t="s">
        <v>195</v>
      </c>
      <c r="D100" s="524" t="s">
        <v>228</v>
      </c>
      <c r="E100" s="522"/>
      <c r="F100" s="525">
        <v>2000.0</v>
      </c>
      <c r="G100" s="522"/>
    </row>
    <row r="101">
      <c r="A101" s="129"/>
      <c r="B101" s="129"/>
      <c r="C101" s="129" t="s">
        <v>772</v>
      </c>
      <c r="D101" s="524" t="s">
        <v>773</v>
      </c>
      <c r="E101" s="525">
        <v>13000.0</v>
      </c>
      <c r="F101" s="525">
        <v>13000.0</v>
      </c>
      <c r="G101" s="522"/>
    </row>
    <row r="102">
      <c r="A102" s="129"/>
      <c r="B102" s="129"/>
      <c r="C102" s="129"/>
      <c r="D102" s="131"/>
      <c r="E102" s="522"/>
      <c r="F102" s="522"/>
      <c r="G102" s="522"/>
    </row>
    <row r="103">
      <c r="A103" s="129"/>
      <c r="B103" s="129"/>
      <c r="C103" s="296" t="s">
        <v>89</v>
      </c>
      <c r="D103" s="131"/>
      <c r="E103" s="525">
        <f t="shared" ref="E103:F103" si="28">SUM(E95:E101)</f>
        <v>43000</v>
      </c>
      <c r="F103" s="525">
        <f t="shared" si="28"/>
        <v>30630</v>
      </c>
      <c r="G103" s="525">
        <f>E103-F103</f>
        <v>12370</v>
      </c>
    </row>
    <row r="104">
      <c r="A104" s="129"/>
      <c r="B104" s="129"/>
      <c r="C104" s="129"/>
      <c r="D104" s="131"/>
      <c r="E104" s="522"/>
      <c r="F104" s="522"/>
      <c r="G104" s="522"/>
    </row>
    <row r="105">
      <c r="A105" s="129"/>
      <c r="B105" s="129" t="s">
        <v>774</v>
      </c>
      <c r="C105" s="129" t="s">
        <v>775</v>
      </c>
      <c r="D105" s="524" t="s">
        <v>85</v>
      </c>
      <c r="E105" s="522"/>
      <c r="F105" s="525">
        <v>20000.0</v>
      </c>
      <c r="G105" s="522"/>
    </row>
    <row r="106">
      <c r="A106" s="129"/>
      <c r="B106" s="129"/>
      <c r="C106" s="129" t="s">
        <v>776</v>
      </c>
      <c r="D106" s="524" t="s">
        <v>704</v>
      </c>
      <c r="E106" s="522"/>
      <c r="F106" s="525">
        <v>5000.0</v>
      </c>
      <c r="G106" s="522"/>
    </row>
    <row r="107">
      <c r="A107" s="129"/>
      <c r="B107" s="129"/>
      <c r="C107" s="129" t="s">
        <v>574</v>
      </c>
      <c r="D107" s="526" t="s">
        <v>777</v>
      </c>
      <c r="E107" s="522"/>
      <c r="F107" s="525">
        <v>3000.0</v>
      </c>
      <c r="G107" s="522"/>
    </row>
    <row r="108">
      <c r="A108" s="129"/>
      <c r="B108" s="129"/>
      <c r="C108" s="129" t="s">
        <v>146</v>
      </c>
      <c r="D108" s="524" t="s">
        <v>98</v>
      </c>
      <c r="E108" s="522"/>
      <c r="F108" s="525">
        <v>1000.0</v>
      </c>
      <c r="G108" s="522"/>
    </row>
    <row r="109">
      <c r="A109" s="129"/>
      <c r="B109" s="129"/>
      <c r="C109" s="129" t="s">
        <v>778</v>
      </c>
      <c r="D109" s="524" t="s">
        <v>236</v>
      </c>
      <c r="E109" s="525">
        <v>32800.0</v>
      </c>
      <c r="F109" s="522"/>
      <c r="G109" s="522"/>
    </row>
    <row r="110">
      <c r="A110" s="129"/>
      <c r="B110" s="129"/>
      <c r="C110" s="129" t="s">
        <v>93</v>
      </c>
      <c r="D110" s="524" t="s">
        <v>779</v>
      </c>
      <c r="E110" s="525">
        <v>2500.0</v>
      </c>
      <c r="F110" s="525">
        <v>3000.0</v>
      </c>
      <c r="G110" s="522"/>
    </row>
    <row r="111">
      <c r="A111" s="129"/>
      <c r="B111" s="129"/>
      <c r="C111" s="129" t="s">
        <v>780</v>
      </c>
      <c r="D111" s="524" t="s">
        <v>781</v>
      </c>
      <c r="E111" s="522"/>
      <c r="F111" s="525">
        <v>5000.0</v>
      </c>
      <c r="G111" s="522"/>
    </row>
    <row r="112">
      <c r="A112" s="129"/>
      <c r="B112" s="129"/>
      <c r="C112" s="129" t="s">
        <v>782</v>
      </c>
      <c r="D112" s="524" t="s">
        <v>783</v>
      </c>
      <c r="E112" s="522"/>
      <c r="F112" s="525">
        <v>5000.0</v>
      </c>
      <c r="G112" s="522"/>
    </row>
    <row r="113">
      <c r="A113" s="129"/>
      <c r="B113" s="129"/>
      <c r="C113" s="129" t="s">
        <v>784</v>
      </c>
      <c r="D113" s="524" t="s">
        <v>210</v>
      </c>
      <c r="E113" s="522"/>
      <c r="F113" s="525">
        <v>5000.0</v>
      </c>
      <c r="G113" s="522"/>
    </row>
    <row r="114">
      <c r="A114" s="129"/>
      <c r="B114" s="129"/>
      <c r="C114" s="129"/>
      <c r="D114" s="131"/>
      <c r="E114" s="522"/>
      <c r="F114" s="522"/>
      <c r="G114" s="522"/>
    </row>
    <row r="115">
      <c r="A115" s="129"/>
      <c r="B115" s="129"/>
      <c r="C115" s="296" t="s">
        <v>89</v>
      </c>
      <c r="D115" s="131"/>
      <c r="E115" s="525">
        <f t="shared" ref="E115:F115" si="29">SUM(E105:E113)</f>
        <v>35300</v>
      </c>
      <c r="F115" s="525">
        <f t="shared" si="29"/>
        <v>47000</v>
      </c>
      <c r="G115" s="525">
        <f>E115-F115</f>
        <v>-11700</v>
      </c>
    </row>
    <row r="116">
      <c r="A116" s="129"/>
      <c r="B116" s="129"/>
      <c r="C116" s="129"/>
      <c r="D116" s="131"/>
      <c r="E116" s="522"/>
      <c r="F116" s="522"/>
      <c r="G116" s="522"/>
    </row>
    <row r="117">
      <c r="A117" s="129"/>
      <c r="B117" s="129" t="s">
        <v>785</v>
      </c>
      <c r="C117" s="129" t="s">
        <v>235</v>
      </c>
      <c r="D117" s="524" t="s">
        <v>274</v>
      </c>
      <c r="E117" s="525">
        <v>23000.0</v>
      </c>
      <c r="F117" s="522"/>
      <c r="G117" s="522"/>
    </row>
    <row r="118">
      <c r="A118" s="129"/>
      <c r="B118" s="129"/>
      <c r="C118" s="129" t="s">
        <v>786</v>
      </c>
      <c r="D118" s="524" t="s">
        <v>123</v>
      </c>
      <c r="E118" s="525">
        <v>10000.0</v>
      </c>
      <c r="F118" s="522"/>
      <c r="G118" s="522"/>
    </row>
    <row r="119">
      <c r="A119" s="129"/>
      <c r="B119" s="129"/>
      <c r="C119" s="129" t="s">
        <v>233</v>
      </c>
      <c r="D119" s="524" t="s">
        <v>127</v>
      </c>
      <c r="E119" s="522"/>
      <c r="F119" s="525">
        <v>21000.0</v>
      </c>
      <c r="G119" s="522"/>
    </row>
    <row r="120">
      <c r="A120" s="129"/>
      <c r="B120" s="129"/>
      <c r="C120" s="129" t="s">
        <v>128</v>
      </c>
      <c r="D120" s="524" t="s">
        <v>129</v>
      </c>
      <c r="E120" s="522"/>
      <c r="F120" s="525">
        <v>2000.0</v>
      </c>
      <c r="G120" s="522"/>
    </row>
    <row r="121">
      <c r="A121" s="129"/>
      <c r="B121" s="129"/>
      <c r="C121" s="129" t="s">
        <v>423</v>
      </c>
      <c r="D121" s="524" t="s">
        <v>125</v>
      </c>
      <c r="E121" s="522"/>
      <c r="F121" s="525">
        <v>10000.0</v>
      </c>
      <c r="G121" s="522"/>
    </row>
    <row r="122">
      <c r="A122" s="129"/>
      <c r="B122" s="129"/>
      <c r="C122" s="129"/>
      <c r="D122" s="131"/>
      <c r="E122" s="522"/>
      <c r="F122" s="522"/>
      <c r="G122" s="522"/>
    </row>
    <row r="123">
      <c r="A123" s="129"/>
      <c r="B123" s="129"/>
      <c r="C123" s="296" t="s">
        <v>89</v>
      </c>
      <c r="D123" s="131"/>
      <c r="E123" s="525">
        <f t="shared" ref="E123:F123" si="30">SUM(E117:E121)</f>
        <v>33000</v>
      </c>
      <c r="F123" s="525">
        <f t="shared" si="30"/>
        <v>33000</v>
      </c>
      <c r="G123" s="525">
        <f>E123-F123</f>
        <v>0</v>
      </c>
    </row>
    <row r="124">
      <c r="A124" s="129"/>
      <c r="B124" s="129"/>
      <c r="C124" s="129"/>
      <c r="D124" s="131"/>
      <c r="E124" s="522"/>
      <c r="F124" s="522"/>
      <c r="G124" s="522"/>
    </row>
    <row r="125">
      <c r="A125" s="129"/>
      <c r="B125" s="527" t="s">
        <v>787</v>
      </c>
      <c r="C125" s="527" t="s">
        <v>163</v>
      </c>
      <c r="D125" s="528" t="s">
        <v>85</v>
      </c>
      <c r="E125" s="522"/>
      <c r="F125" s="529">
        <v>11300.0</v>
      </c>
      <c r="G125" s="522"/>
    </row>
    <row r="126">
      <c r="A126" s="129"/>
      <c r="B126" s="129"/>
      <c r="C126" s="527" t="s">
        <v>574</v>
      </c>
      <c r="D126" s="528" t="s">
        <v>118</v>
      </c>
      <c r="E126" s="522"/>
      <c r="F126" s="529">
        <v>2000.0</v>
      </c>
      <c r="G126" s="522"/>
    </row>
    <row r="127">
      <c r="A127" s="129"/>
      <c r="B127" s="129"/>
      <c r="C127" s="527" t="s">
        <v>788</v>
      </c>
      <c r="D127" s="528" t="s">
        <v>783</v>
      </c>
      <c r="E127" s="522"/>
      <c r="F127" s="529">
        <v>500.0</v>
      </c>
      <c r="G127" s="522"/>
    </row>
    <row r="128">
      <c r="A128" s="129"/>
      <c r="B128" s="129"/>
      <c r="C128" s="527" t="s">
        <v>789</v>
      </c>
      <c r="D128" s="131"/>
      <c r="E128" s="522"/>
      <c r="F128" s="529">
        <v>0.0</v>
      </c>
      <c r="G128" s="522"/>
    </row>
    <row r="129">
      <c r="A129" s="129"/>
      <c r="B129" s="129"/>
      <c r="C129" s="527" t="s">
        <v>146</v>
      </c>
      <c r="D129" s="528" t="s">
        <v>98</v>
      </c>
      <c r="E129" s="522"/>
      <c r="F129" s="529">
        <v>1000.0</v>
      </c>
      <c r="G129" s="522"/>
    </row>
    <row r="130">
      <c r="A130" s="129"/>
      <c r="B130" s="129"/>
      <c r="C130" s="527" t="s">
        <v>790</v>
      </c>
      <c r="D130" s="528"/>
      <c r="E130" s="529">
        <v>0.0</v>
      </c>
      <c r="F130" s="522"/>
      <c r="G130" s="522"/>
    </row>
    <row r="131">
      <c r="A131" s="129"/>
      <c r="B131" s="129"/>
      <c r="C131" s="527" t="s">
        <v>778</v>
      </c>
      <c r="D131" s="528"/>
      <c r="E131" s="529">
        <v>0.0</v>
      </c>
      <c r="F131" s="522"/>
      <c r="G131" s="522"/>
    </row>
    <row r="132">
      <c r="A132" s="129"/>
      <c r="B132" s="129"/>
      <c r="C132" s="129"/>
      <c r="D132" s="131"/>
      <c r="E132" s="522"/>
      <c r="F132" s="522"/>
      <c r="G132" s="522"/>
    </row>
    <row r="133">
      <c r="A133" s="129"/>
      <c r="B133" s="129"/>
      <c r="C133" s="530" t="s">
        <v>89</v>
      </c>
      <c r="D133" s="131"/>
      <c r="E133" s="522">
        <f t="shared" ref="E133:F133" si="31">SUM(E125:E131)</f>
        <v>0</v>
      </c>
      <c r="F133" s="522">
        <f t="shared" si="31"/>
        <v>14800</v>
      </c>
      <c r="G133" s="522">
        <f>E133-F133</f>
        <v>-14800</v>
      </c>
    </row>
    <row r="134">
      <c r="A134" s="129"/>
      <c r="B134" s="129"/>
      <c r="C134" s="129"/>
      <c r="D134" s="131"/>
      <c r="E134" s="522"/>
      <c r="F134" s="522"/>
      <c r="G134" s="522"/>
    </row>
    <row r="135">
      <c r="A135" s="296"/>
      <c r="B135" s="296" t="s">
        <v>135</v>
      </c>
      <c r="C135" s="129"/>
      <c r="D135" s="131"/>
      <c r="E135" s="525">
        <f>SUMIF(C95:C123,"=Subsubtotalt",E95:E133)</f>
        <v>111300</v>
      </c>
      <c r="F135" s="525">
        <f>SUMIF(C95:C133,"=Subsubtotalt",F95:F133)</f>
        <v>125430</v>
      </c>
      <c r="G135" s="525">
        <f>E135-F135</f>
        <v>-14130</v>
      </c>
    </row>
    <row r="136">
      <c r="A136" s="35"/>
      <c r="B136" s="35"/>
      <c r="C136" s="411"/>
      <c r="D136" s="35"/>
      <c r="E136" s="469"/>
      <c r="F136" s="469"/>
      <c r="G136" s="22"/>
    </row>
    <row r="137">
      <c r="A137" s="531" t="s">
        <v>728</v>
      </c>
      <c r="B137" s="471"/>
      <c r="C137" s="473"/>
      <c r="D137" s="471"/>
      <c r="E137" s="474"/>
      <c r="F137" s="474"/>
      <c r="G137" s="475"/>
    </row>
    <row r="138">
      <c r="A138" s="532"/>
      <c r="B138" s="532" t="s">
        <v>65</v>
      </c>
      <c r="C138" s="471"/>
      <c r="D138" s="473"/>
      <c r="E138" s="474"/>
      <c r="F138" s="474"/>
      <c r="G138" s="474"/>
    </row>
    <row r="139">
      <c r="A139" s="471"/>
      <c r="B139" s="471"/>
      <c r="C139" s="471" t="s">
        <v>303</v>
      </c>
      <c r="D139" s="473"/>
      <c r="E139" s="474"/>
      <c r="F139" s="533">
        <v>2000.0</v>
      </c>
      <c r="G139" s="474"/>
    </row>
    <row r="140">
      <c r="A140" s="471"/>
      <c r="B140" s="471"/>
      <c r="C140" s="471" t="s">
        <v>128</v>
      </c>
      <c r="D140" s="473"/>
      <c r="E140" s="474"/>
      <c r="F140" s="533">
        <v>3000.0</v>
      </c>
      <c r="G140" s="474"/>
    </row>
    <row r="141">
      <c r="A141" s="471"/>
      <c r="B141" s="471"/>
      <c r="C141" s="471" t="s">
        <v>622</v>
      </c>
      <c r="D141" s="473"/>
      <c r="E141" s="474"/>
      <c r="F141" s="533">
        <v>1000.0</v>
      </c>
      <c r="G141" s="474"/>
    </row>
    <row r="142">
      <c r="A142" s="471"/>
      <c r="B142" s="471"/>
      <c r="C142" s="471"/>
      <c r="D142" s="473"/>
      <c r="E142" s="474"/>
      <c r="F142" s="474"/>
      <c r="G142" s="474"/>
    </row>
    <row r="143">
      <c r="A143" s="471"/>
      <c r="B143" s="471"/>
      <c r="C143" s="532" t="s">
        <v>89</v>
      </c>
      <c r="D143" s="473"/>
      <c r="E143" s="533">
        <f t="shared" ref="E143:F143" si="32">SUM(E139:E141)</f>
        <v>0</v>
      </c>
      <c r="F143" s="533">
        <f t="shared" si="32"/>
        <v>6000</v>
      </c>
      <c r="G143" s="533">
        <f>E143-F143</f>
        <v>-6000</v>
      </c>
    </row>
    <row r="144">
      <c r="A144" s="471"/>
      <c r="B144" s="471"/>
      <c r="C144" s="471"/>
      <c r="D144" s="473"/>
      <c r="E144" s="474"/>
      <c r="F144" s="474"/>
      <c r="G144" s="474"/>
    </row>
    <row r="145">
      <c r="A145" s="532"/>
      <c r="B145" s="532" t="s">
        <v>237</v>
      </c>
      <c r="C145" s="471"/>
      <c r="D145" s="473"/>
      <c r="E145" s="474"/>
      <c r="F145" s="474"/>
      <c r="G145" s="474"/>
    </row>
    <row r="146">
      <c r="A146" s="471"/>
      <c r="B146" s="471"/>
      <c r="C146" s="471" t="s">
        <v>235</v>
      </c>
      <c r="D146" s="473"/>
      <c r="E146" s="533">
        <v>51500.0</v>
      </c>
      <c r="F146" s="474"/>
      <c r="G146" s="474"/>
    </row>
    <row r="147">
      <c r="A147" s="471"/>
      <c r="B147" s="471"/>
      <c r="C147" s="471" t="s">
        <v>163</v>
      </c>
      <c r="D147" s="473"/>
      <c r="E147" s="474"/>
      <c r="F147" s="533">
        <v>50000.0</v>
      </c>
      <c r="G147" s="474"/>
    </row>
    <row r="148">
      <c r="A148" s="471"/>
      <c r="B148" s="471"/>
      <c r="C148" s="471" t="s">
        <v>233</v>
      </c>
      <c r="D148" s="473"/>
      <c r="E148" s="474"/>
      <c r="F148" s="533">
        <v>25000.0</v>
      </c>
      <c r="G148" s="474"/>
    </row>
    <row r="149">
      <c r="A149" s="471"/>
      <c r="B149" s="471"/>
      <c r="C149" s="471" t="s">
        <v>423</v>
      </c>
      <c r="D149" s="473"/>
      <c r="E149" s="474"/>
      <c r="F149" s="533">
        <v>10000.0</v>
      </c>
      <c r="G149" s="474"/>
    </row>
    <row r="150">
      <c r="A150" s="471"/>
      <c r="B150" s="471"/>
      <c r="C150" s="471"/>
      <c r="D150" s="473"/>
      <c r="E150" s="474"/>
      <c r="F150" s="474"/>
      <c r="G150" s="474"/>
    </row>
    <row r="151">
      <c r="A151" s="471"/>
      <c r="B151" s="471"/>
      <c r="C151" s="532" t="s">
        <v>89</v>
      </c>
      <c r="D151" s="473"/>
      <c r="E151" s="533">
        <f t="shared" ref="E151:F151" si="33">SUM(E146:E149)</f>
        <v>51500</v>
      </c>
      <c r="F151" s="533">
        <f t="shared" si="33"/>
        <v>85000</v>
      </c>
      <c r="G151" s="533">
        <f>E151-F151</f>
        <v>-33500</v>
      </c>
    </row>
    <row r="152">
      <c r="A152" s="471"/>
      <c r="B152" s="471"/>
      <c r="C152" s="471"/>
      <c r="D152" s="473"/>
      <c r="E152" s="474"/>
      <c r="F152" s="474"/>
      <c r="G152" s="474"/>
    </row>
    <row r="153">
      <c r="A153" s="532"/>
      <c r="B153" s="532" t="s">
        <v>791</v>
      </c>
      <c r="C153" s="471"/>
      <c r="D153" s="473"/>
      <c r="E153" s="474"/>
      <c r="F153" s="474"/>
      <c r="G153" s="474"/>
    </row>
    <row r="154">
      <c r="A154" s="471"/>
      <c r="B154" s="471"/>
      <c r="C154" s="471" t="s">
        <v>423</v>
      </c>
      <c r="D154" s="473"/>
      <c r="E154" s="533">
        <v>20000.0</v>
      </c>
      <c r="F154" s="533">
        <v>15000.0</v>
      </c>
      <c r="G154" s="474"/>
    </row>
    <row r="155">
      <c r="A155" s="471"/>
      <c r="B155" s="471"/>
      <c r="C155" s="471" t="s">
        <v>792</v>
      </c>
      <c r="D155" s="473"/>
      <c r="E155" s="474"/>
      <c r="F155" s="533">
        <v>2000.0</v>
      </c>
      <c r="G155" s="474"/>
    </row>
    <row r="156">
      <c r="A156" s="471"/>
      <c r="B156" s="471"/>
      <c r="C156" s="471" t="s">
        <v>793</v>
      </c>
      <c r="D156" s="473"/>
      <c r="E156" s="474"/>
      <c r="F156" s="533">
        <v>8000.0</v>
      </c>
      <c r="G156" s="474"/>
    </row>
    <row r="157">
      <c r="A157" s="471"/>
      <c r="B157" s="471"/>
      <c r="C157" s="471"/>
      <c r="D157" s="473"/>
      <c r="E157" s="474"/>
      <c r="F157" s="474"/>
      <c r="G157" s="474"/>
    </row>
    <row r="158">
      <c r="A158" s="471"/>
      <c r="B158" s="471"/>
      <c r="C158" s="532" t="s">
        <v>89</v>
      </c>
      <c r="D158" s="473"/>
      <c r="E158" s="533">
        <f>SUM(E154:E155)</f>
        <v>20000</v>
      </c>
      <c r="F158" s="533">
        <f>SUM(F154:F156)</f>
        <v>25000</v>
      </c>
      <c r="G158" s="533">
        <f>E158-F158</f>
        <v>-5000</v>
      </c>
    </row>
    <row r="159">
      <c r="A159" s="471"/>
      <c r="B159" s="471"/>
      <c r="C159" s="471"/>
      <c r="D159" s="473"/>
      <c r="E159" s="474"/>
      <c r="F159" s="474"/>
      <c r="G159" s="474"/>
    </row>
    <row r="160">
      <c r="A160" s="532"/>
      <c r="B160" s="532" t="s">
        <v>107</v>
      </c>
      <c r="C160" s="471"/>
      <c r="D160" s="473"/>
      <c r="E160" s="474"/>
      <c r="F160" s="474"/>
      <c r="G160" s="474"/>
    </row>
    <row r="161">
      <c r="A161" s="471"/>
      <c r="B161" s="471"/>
      <c r="C161" s="471" t="s">
        <v>794</v>
      </c>
      <c r="D161" s="473"/>
      <c r="E161" s="474"/>
      <c r="F161" s="533">
        <v>500.0</v>
      </c>
      <c r="G161" s="474"/>
    </row>
    <row r="162">
      <c r="A162" s="471"/>
      <c r="B162" s="471"/>
      <c r="C162" s="471" t="s">
        <v>795</v>
      </c>
      <c r="D162" s="473"/>
      <c r="E162" s="474"/>
      <c r="F162" s="533">
        <v>1000.0</v>
      </c>
      <c r="G162" s="474"/>
    </row>
    <row r="163">
      <c r="A163" s="471"/>
      <c r="B163" s="471"/>
      <c r="C163" s="471" t="s">
        <v>796</v>
      </c>
      <c r="D163" s="473"/>
      <c r="E163" s="474"/>
      <c r="F163" s="533">
        <v>500.0</v>
      </c>
      <c r="G163" s="474"/>
    </row>
    <row r="164">
      <c r="A164" s="471"/>
      <c r="B164" s="471"/>
      <c r="C164" s="471" t="s">
        <v>797</v>
      </c>
      <c r="D164" s="473"/>
      <c r="E164" s="474"/>
      <c r="F164" s="533">
        <v>1000.0</v>
      </c>
      <c r="G164" s="474"/>
    </row>
    <row r="165">
      <c r="A165" s="471"/>
      <c r="B165" s="471"/>
      <c r="C165" s="471"/>
      <c r="D165" s="473"/>
      <c r="E165" s="474"/>
      <c r="F165" s="474"/>
      <c r="G165" s="474"/>
    </row>
    <row r="166">
      <c r="A166" s="471"/>
      <c r="B166" s="471"/>
      <c r="C166" s="532" t="s">
        <v>89</v>
      </c>
      <c r="D166" s="473"/>
      <c r="E166" s="533">
        <f t="shared" ref="E166:F166" si="34">SUM(E161:E164)</f>
        <v>0</v>
      </c>
      <c r="F166" s="533">
        <f t="shared" si="34"/>
        <v>3000</v>
      </c>
      <c r="G166" s="533">
        <f>E166-F166</f>
        <v>-3000</v>
      </c>
    </row>
    <row r="167">
      <c r="A167" s="471"/>
      <c r="B167" s="471"/>
      <c r="C167" s="471"/>
      <c r="D167" s="473"/>
      <c r="E167" s="474"/>
      <c r="F167" s="474"/>
      <c r="G167" s="474"/>
    </row>
    <row r="168">
      <c r="A168" s="532"/>
      <c r="B168" s="532" t="s">
        <v>798</v>
      </c>
      <c r="C168" s="471"/>
      <c r="D168" s="473"/>
      <c r="E168" s="474"/>
      <c r="F168" s="474"/>
      <c r="G168" s="474"/>
    </row>
    <row r="169">
      <c r="A169" s="471"/>
      <c r="B169" s="471"/>
      <c r="C169" s="471" t="s">
        <v>386</v>
      </c>
      <c r="D169" s="473"/>
      <c r="E169" s="533">
        <v>10000.0</v>
      </c>
      <c r="F169" s="474"/>
      <c r="G169" s="474"/>
    </row>
    <row r="170">
      <c r="A170" s="471"/>
      <c r="B170" s="471"/>
      <c r="C170" s="471" t="s">
        <v>799</v>
      </c>
      <c r="D170" s="473"/>
      <c r="E170" s="474"/>
      <c r="F170" s="533">
        <v>1000.0</v>
      </c>
      <c r="G170" s="474"/>
    </row>
    <row r="171">
      <c r="A171" s="471"/>
      <c r="B171" s="471"/>
      <c r="C171" s="471"/>
      <c r="D171" s="473"/>
      <c r="E171" s="474"/>
      <c r="F171" s="474"/>
      <c r="G171" s="474"/>
    </row>
    <row r="172">
      <c r="A172" s="471"/>
      <c r="B172" s="471"/>
      <c r="C172" s="532" t="s">
        <v>89</v>
      </c>
      <c r="D172" s="473"/>
      <c r="E172" s="533">
        <f t="shared" ref="E172:F172" si="35">SUM(E169:E170)</f>
        <v>10000</v>
      </c>
      <c r="F172" s="533">
        <f t="shared" si="35"/>
        <v>1000</v>
      </c>
      <c r="G172" s="533">
        <f>E172-F172</f>
        <v>9000</v>
      </c>
    </row>
    <row r="173">
      <c r="A173" s="471"/>
      <c r="B173" s="471"/>
      <c r="C173" s="471"/>
      <c r="D173" s="473"/>
      <c r="E173" s="474"/>
      <c r="F173" s="474"/>
      <c r="G173" s="474"/>
    </row>
    <row r="174">
      <c r="A174" s="532"/>
      <c r="B174" s="532" t="s">
        <v>135</v>
      </c>
      <c r="C174" s="471"/>
      <c r="D174" s="473"/>
      <c r="E174" s="533">
        <f>SUMIF(C138:C172,"=Subsubtotalt",E138:E172)</f>
        <v>81500</v>
      </c>
      <c r="F174" s="533">
        <f>SUMIF(C138:C172,"=Subsubtotalt",F138:F172)</f>
        <v>120000</v>
      </c>
      <c r="G174" s="533">
        <f>E174-F174</f>
        <v>-38500</v>
      </c>
    </row>
    <row r="175">
      <c r="C175" s="75"/>
    </row>
    <row r="176">
      <c r="A176" s="534" t="s">
        <v>729</v>
      </c>
      <c r="B176" s="535" t="s">
        <v>65</v>
      </c>
      <c r="C176" s="536"/>
      <c r="D176" s="537"/>
      <c r="E176" s="536"/>
      <c r="F176" s="536"/>
      <c r="G176" s="536"/>
      <c r="I176" s="31"/>
    </row>
    <row r="177">
      <c r="A177" s="538"/>
      <c r="B177" s="539"/>
      <c r="C177" s="539" t="s">
        <v>33</v>
      </c>
      <c r="D177" s="537"/>
      <c r="E177" s="540">
        <v>224000.0</v>
      </c>
      <c r="F177" s="541"/>
      <c r="G177" s="536"/>
      <c r="I177" s="31"/>
    </row>
    <row r="178">
      <c r="A178" s="538"/>
      <c r="B178" s="539"/>
      <c r="C178" s="539" t="s">
        <v>107</v>
      </c>
      <c r="D178" s="542" t="s">
        <v>77</v>
      </c>
      <c r="E178" s="543"/>
      <c r="F178" s="544">
        <v>15000.0</v>
      </c>
      <c r="G178" s="536"/>
      <c r="I178" s="31"/>
    </row>
    <row r="179">
      <c r="A179" s="538"/>
      <c r="B179" s="539"/>
      <c r="C179" s="539" t="s">
        <v>97</v>
      </c>
      <c r="D179" s="542" t="s">
        <v>98</v>
      </c>
      <c r="E179" s="543"/>
      <c r="F179" s="544">
        <v>5000.0</v>
      </c>
      <c r="G179" s="536"/>
      <c r="I179" s="31"/>
    </row>
    <row r="180">
      <c r="A180" s="538"/>
      <c r="B180" s="539"/>
      <c r="C180" s="539" t="s">
        <v>789</v>
      </c>
      <c r="D180" s="542"/>
      <c r="E180" s="541"/>
      <c r="F180" s="544">
        <v>5000.0</v>
      </c>
      <c r="G180" s="541"/>
      <c r="I180" s="31"/>
    </row>
    <row r="181">
      <c r="A181" s="538"/>
      <c r="B181" s="539"/>
      <c r="C181" s="539" t="s">
        <v>800</v>
      </c>
      <c r="D181" s="542" t="s">
        <v>801</v>
      </c>
      <c r="E181" s="536"/>
      <c r="F181" s="540">
        <v>10000.0</v>
      </c>
      <c r="G181" s="536"/>
      <c r="I181" s="31"/>
    </row>
    <row r="182">
      <c r="A182" s="538"/>
      <c r="B182" s="539"/>
      <c r="C182" s="539"/>
      <c r="D182" s="542"/>
      <c r="E182" s="536"/>
      <c r="F182" s="540"/>
      <c r="G182" s="536"/>
      <c r="I182" s="31"/>
    </row>
    <row r="183">
      <c r="A183" s="538"/>
      <c r="B183" s="535"/>
      <c r="C183" s="535" t="s">
        <v>89</v>
      </c>
      <c r="D183" s="537"/>
      <c r="E183" s="543">
        <f t="shared" ref="E183:F183" si="36">SUM(E177:E181)</f>
        <v>224000</v>
      </c>
      <c r="F183" s="543">
        <f t="shared" si="36"/>
        <v>35000</v>
      </c>
      <c r="G183" s="543">
        <f>E183-F183</f>
        <v>189000</v>
      </c>
      <c r="I183" s="31"/>
    </row>
    <row r="184">
      <c r="A184" s="538"/>
      <c r="B184" s="545"/>
      <c r="C184" s="536"/>
      <c r="D184" s="537"/>
      <c r="E184" s="541"/>
      <c r="F184" s="543"/>
      <c r="G184" s="536"/>
      <c r="I184" s="31"/>
    </row>
    <row r="185">
      <c r="A185" s="538"/>
      <c r="B185" s="535" t="s">
        <v>802</v>
      </c>
      <c r="C185" s="536"/>
      <c r="D185" s="537"/>
      <c r="E185" s="543"/>
      <c r="F185" s="541"/>
      <c r="G185" s="536"/>
      <c r="I185" s="31"/>
    </row>
    <row r="186">
      <c r="A186" s="538"/>
      <c r="B186" s="545"/>
      <c r="C186" s="546" t="s">
        <v>778</v>
      </c>
      <c r="D186" s="542" t="s">
        <v>803</v>
      </c>
      <c r="E186" s="540">
        <v>9600.0</v>
      </c>
      <c r="F186" s="544"/>
      <c r="G186" s="536"/>
      <c r="I186" s="31"/>
    </row>
    <row r="187">
      <c r="A187" s="538"/>
      <c r="B187" s="545"/>
      <c r="C187" s="546" t="s">
        <v>692</v>
      </c>
      <c r="D187" s="542" t="s">
        <v>127</v>
      </c>
      <c r="E187" s="543"/>
      <c r="F187" s="544">
        <v>4000.0</v>
      </c>
      <c r="G187" s="536"/>
      <c r="I187" s="31"/>
    </row>
    <row r="188">
      <c r="A188" s="538"/>
      <c r="B188" s="545"/>
      <c r="C188" s="546" t="s">
        <v>399</v>
      </c>
      <c r="D188" s="542" t="s">
        <v>125</v>
      </c>
      <c r="E188" s="543"/>
      <c r="F188" s="544">
        <v>4200.0</v>
      </c>
      <c r="G188" s="536"/>
      <c r="I188" s="31"/>
    </row>
    <row r="189">
      <c r="A189" s="538"/>
      <c r="B189" s="545"/>
      <c r="C189" s="546" t="s">
        <v>804</v>
      </c>
      <c r="D189" s="542" t="s">
        <v>693</v>
      </c>
      <c r="E189" s="541"/>
      <c r="F189" s="544">
        <v>500.0</v>
      </c>
      <c r="G189" s="541"/>
      <c r="I189" s="31"/>
    </row>
    <row r="190">
      <c r="A190" s="538"/>
      <c r="B190" s="545"/>
      <c r="C190" s="546" t="s">
        <v>128</v>
      </c>
      <c r="D190" s="542" t="s">
        <v>129</v>
      </c>
      <c r="E190" s="543"/>
      <c r="F190" s="540">
        <v>1000.0</v>
      </c>
      <c r="G190" s="536"/>
      <c r="I190" s="31"/>
    </row>
    <row r="191">
      <c r="A191" s="538"/>
      <c r="B191" s="547"/>
      <c r="C191" s="546" t="s">
        <v>93</v>
      </c>
      <c r="D191" s="537"/>
      <c r="E191" s="543"/>
      <c r="F191" s="540">
        <v>1500.0</v>
      </c>
      <c r="G191" s="536"/>
      <c r="I191" s="31"/>
    </row>
    <row r="192">
      <c r="A192" s="538"/>
      <c r="B192" s="547"/>
      <c r="C192" s="546"/>
      <c r="D192" s="537"/>
      <c r="E192" s="543"/>
      <c r="F192" s="540"/>
      <c r="G192" s="536"/>
      <c r="I192" s="31"/>
    </row>
    <row r="193">
      <c r="A193" s="538"/>
      <c r="B193" s="547"/>
      <c r="C193" s="548" t="s">
        <v>89</v>
      </c>
      <c r="D193" s="537"/>
      <c r="E193" s="543">
        <f t="shared" ref="E193:F193" si="37">SUM(E186:E191)</f>
        <v>9600</v>
      </c>
      <c r="F193" s="540">
        <f t="shared" si="37"/>
        <v>11200</v>
      </c>
      <c r="G193" s="543">
        <f>E193-F193</f>
        <v>-1600</v>
      </c>
      <c r="I193" s="31"/>
    </row>
    <row r="194">
      <c r="A194" s="538"/>
      <c r="B194" s="545"/>
      <c r="C194" s="549"/>
      <c r="D194" s="537"/>
      <c r="E194" s="536"/>
      <c r="F194" s="541"/>
      <c r="G194" s="536"/>
      <c r="I194" s="31"/>
    </row>
    <row r="195">
      <c r="A195" s="538"/>
      <c r="B195" s="535" t="s">
        <v>805</v>
      </c>
      <c r="C195" s="549"/>
      <c r="D195" s="537"/>
      <c r="E195" s="541"/>
      <c r="F195" s="536"/>
      <c r="G195" s="536"/>
    </row>
    <row r="196">
      <c r="A196" s="538"/>
      <c r="B196" s="545"/>
      <c r="C196" s="550" t="s">
        <v>778</v>
      </c>
      <c r="D196" s="542" t="s">
        <v>806</v>
      </c>
      <c r="E196" s="544">
        <v>112500.0</v>
      </c>
      <c r="F196" s="541"/>
      <c r="G196" s="541"/>
      <c r="I196" s="31"/>
    </row>
    <row r="197">
      <c r="A197" s="538"/>
      <c r="B197" s="545"/>
      <c r="C197" s="546" t="s">
        <v>692</v>
      </c>
      <c r="D197" s="537"/>
      <c r="E197" s="536"/>
      <c r="F197" s="540">
        <v>75000.0</v>
      </c>
      <c r="G197" s="536"/>
    </row>
    <row r="198">
      <c r="A198" s="538"/>
      <c r="B198" s="547"/>
      <c r="C198" s="546" t="s">
        <v>399</v>
      </c>
      <c r="D198" s="537"/>
      <c r="E198" s="543"/>
      <c r="F198" s="540">
        <v>22667.0</v>
      </c>
      <c r="G198" s="536"/>
      <c r="I198" s="31"/>
    </row>
    <row r="199">
      <c r="A199" s="538"/>
      <c r="B199" s="545"/>
      <c r="C199" s="546" t="s">
        <v>163</v>
      </c>
      <c r="D199" s="537"/>
      <c r="E199" s="541"/>
      <c r="F199" s="540">
        <v>50000.0</v>
      </c>
      <c r="G199" s="543"/>
      <c r="I199" s="31"/>
    </row>
    <row r="200">
      <c r="A200" s="538"/>
      <c r="B200" s="545"/>
      <c r="C200" s="546" t="s">
        <v>128</v>
      </c>
      <c r="D200" s="537"/>
      <c r="E200" s="543"/>
      <c r="F200" s="544">
        <v>10000.0</v>
      </c>
      <c r="G200" s="543"/>
      <c r="I200" s="31"/>
    </row>
    <row r="201">
      <c r="A201" s="538"/>
      <c r="B201" s="545"/>
      <c r="C201" s="546" t="s">
        <v>807</v>
      </c>
      <c r="D201" s="537"/>
      <c r="E201" s="536"/>
      <c r="F201" s="544">
        <v>30000.0</v>
      </c>
      <c r="G201" s="543"/>
    </row>
    <row r="202">
      <c r="A202" s="538"/>
      <c r="B202" s="545"/>
      <c r="C202" s="546" t="s">
        <v>93</v>
      </c>
      <c r="D202" s="537"/>
      <c r="E202" s="543"/>
      <c r="F202" s="544">
        <v>3000.0</v>
      </c>
      <c r="G202" s="543"/>
      <c r="I202" s="31"/>
    </row>
    <row r="203">
      <c r="A203" s="538"/>
      <c r="B203" s="545"/>
      <c r="C203" s="546"/>
      <c r="D203" s="537"/>
      <c r="E203" s="543"/>
      <c r="F203" s="544"/>
      <c r="G203" s="543"/>
      <c r="I203" s="31"/>
    </row>
    <row r="204">
      <c r="A204" s="538"/>
      <c r="B204" s="545"/>
      <c r="C204" s="548" t="s">
        <v>89</v>
      </c>
      <c r="D204" s="537"/>
      <c r="E204" s="543">
        <f t="shared" ref="E204:F204" si="38">SUM(E196:E202)</f>
        <v>112500</v>
      </c>
      <c r="F204" s="544">
        <f t="shared" si="38"/>
        <v>190667</v>
      </c>
      <c r="G204" s="543">
        <f>E204-F204</f>
        <v>-78167</v>
      </c>
      <c r="I204" s="31"/>
    </row>
    <row r="205">
      <c r="A205" s="538"/>
      <c r="B205" s="545"/>
      <c r="C205" s="551"/>
      <c r="D205" s="537"/>
      <c r="E205" s="541"/>
      <c r="F205" s="541"/>
      <c r="G205" s="541"/>
    </row>
    <row r="206">
      <c r="A206" s="538"/>
      <c r="B206" s="552" t="s">
        <v>808</v>
      </c>
      <c r="C206" s="551"/>
      <c r="D206" s="537"/>
      <c r="E206" s="541"/>
      <c r="F206" s="541"/>
      <c r="G206" s="541"/>
    </row>
    <row r="207">
      <c r="A207" s="538"/>
      <c r="B207" s="545"/>
      <c r="C207" s="546" t="s">
        <v>399</v>
      </c>
      <c r="D207" s="537"/>
      <c r="E207" s="541"/>
      <c r="F207" s="544">
        <v>10000.0</v>
      </c>
      <c r="G207" s="541"/>
    </row>
    <row r="208">
      <c r="A208" s="538"/>
      <c r="B208" s="545"/>
      <c r="C208" s="550" t="s">
        <v>804</v>
      </c>
      <c r="D208" s="537"/>
      <c r="E208" s="541"/>
      <c r="F208" s="544">
        <v>1000.0</v>
      </c>
      <c r="G208" s="541"/>
    </row>
    <row r="209">
      <c r="A209" s="538"/>
      <c r="B209" s="545"/>
      <c r="C209" s="550" t="s">
        <v>375</v>
      </c>
      <c r="D209" s="537"/>
      <c r="E209" s="541"/>
      <c r="F209" s="544">
        <v>2000.0</v>
      </c>
      <c r="G209" s="541"/>
    </row>
    <row r="210">
      <c r="A210" s="538"/>
      <c r="B210" s="545"/>
      <c r="C210" s="550" t="s">
        <v>398</v>
      </c>
      <c r="D210" s="537"/>
      <c r="E210" s="544">
        <v>16000.0</v>
      </c>
      <c r="F210" s="541"/>
      <c r="G210" s="541"/>
    </row>
    <row r="211">
      <c r="A211" s="538"/>
      <c r="B211" s="545"/>
      <c r="C211" s="550"/>
      <c r="D211" s="537"/>
      <c r="E211" s="544"/>
      <c r="F211" s="541"/>
      <c r="G211" s="541"/>
    </row>
    <row r="212">
      <c r="A212" s="538"/>
      <c r="B212" s="545"/>
      <c r="C212" s="548" t="s">
        <v>89</v>
      </c>
      <c r="D212" s="537"/>
      <c r="E212" s="544">
        <f t="shared" ref="E212:F212" si="39">SUM(E207:E210)</f>
        <v>16000</v>
      </c>
      <c r="F212" s="541">
        <f t="shared" si="39"/>
        <v>13000</v>
      </c>
      <c r="G212" s="543">
        <f>E212-F212</f>
        <v>3000</v>
      </c>
    </row>
    <row r="213">
      <c r="A213" s="538"/>
      <c r="B213" s="545"/>
      <c r="C213" s="551"/>
      <c r="D213" s="537"/>
      <c r="E213" s="541"/>
      <c r="F213" s="541"/>
      <c r="G213" s="541"/>
    </row>
    <row r="214">
      <c r="A214" s="538"/>
      <c r="B214" s="535" t="s">
        <v>809</v>
      </c>
      <c r="C214" s="551"/>
      <c r="D214" s="537"/>
      <c r="E214" s="541"/>
      <c r="F214" s="541"/>
      <c r="G214" s="541"/>
    </row>
    <row r="215">
      <c r="A215" s="538"/>
      <c r="B215" s="545"/>
      <c r="C215" s="550" t="s">
        <v>128</v>
      </c>
      <c r="D215" s="542" t="s">
        <v>129</v>
      </c>
      <c r="E215" s="541"/>
      <c r="F215" s="544">
        <v>2000.0</v>
      </c>
      <c r="G215" s="541"/>
    </row>
    <row r="216">
      <c r="A216" s="538"/>
      <c r="B216" s="545"/>
      <c r="C216" s="550" t="s">
        <v>163</v>
      </c>
      <c r="D216" s="542" t="s">
        <v>85</v>
      </c>
      <c r="E216" s="541"/>
      <c r="F216" s="544">
        <v>10000.0</v>
      </c>
      <c r="G216" s="541"/>
    </row>
    <row r="217">
      <c r="A217" s="538"/>
      <c r="B217" s="545"/>
      <c r="C217" s="550"/>
      <c r="D217" s="542"/>
      <c r="E217" s="541"/>
      <c r="F217" s="544"/>
      <c r="G217" s="541"/>
    </row>
    <row r="218">
      <c r="A218" s="538"/>
      <c r="B218" s="545"/>
      <c r="C218" s="548" t="s">
        <v>89</v>
      </c>
      <c r="D218" s="542"/>
      <c r="E218" s="541">
        <f t="shared" ref="E218:F218" si="40">SUM(E215:E216)</f>
        <v>0</v>
      </c>
      <c r="F218" s="544">
        <f t="shared" si="40"/>
        <v>12000</v>
      </c>
      <c r="G218" s="543">
        <f>E218-F218</f>
        <v>-12000</v>
      </c>
    </row>
    <row r="219">
      <c r="A219" s="538"/>
      <c r="B219" s="545"/>
      <c r="C219" s="551"/>
      <c r="D219" s="537"/>
      <c r="E219" s="541"/>
      <c r="F219" s="541"/>
      <c r="G219" s="541"/>
    </row>
    <row r="220">
      <c r="A220" s="538"/>
      <c r="B220" s="535" t="s">
        <v>810</v>
      </c>
      <c r="C220" s="536"/>
      <c r="D220" s="537"/>
      <c r="E220" s="541"/>
      <c r="F220" s="541"/>
      <c r="G220" s="541"/>
    </row>
    <row r="221">
      <c r="A221" s="538"/>
      <c r="B221" s="545"/>
      <c r="C221" s="546" t="s">
        <v>778</v>
      </c>
      <c r="D221" s="537"/>
      <c r="E221" s="544">
        <v>126000.0</v>
      </c>
      <c r="F221" s="541"/>
      <c r="G221" s="541"/>
    </row>
    <row r="222">
      <c r="A222" s="538"/>
      <c r="B222" s="545"/>
      <c r="C222" s="546" t="s">
        <v>692</v>
      </c>
      <c r="D222" s="537"/>
      <c r="E222" s="541"/>
      <c r="F222" s="544">
        <v>108000.0</v>
      </c>
      <c r="G222" s="541"/>
    </row>
    <row r="223">
      <c r="A223" s="538"/>
      <c r="B223" s="545"/>
      <c r="C223" s="546" t="s">
        <v>399</v>
      </c>
      <c r="D223" s="537"/>
      <c r="E223" s="541"/>
      <c r="F223" s="544">
        <v>18240.0</v>
      </c>
      <c r="G223" s="541"/>
    </row>
    <row r="224">
      <c r="A224" s="538"/>
      <c r="B224" s="545"/>
      <c r="C224" s="546" t="s">
        <v>804</v>
      </c>
      <c r="D224" s="537"/>
      <c r="E224" s="541"/>
      <c r="F224" s="544">
        <v>4000.0</v>
      </c>
      <c r="G224" s="541"/>
    </row>
    <row r="225">
      <c r="A225" s="538"/>
      <c r="B225" s="545"/>
      <c r="C225" s="546" t="s">
        <v>128</v>
      </c>
      <c r="D225" s="537"/>
      <c r="E225" s="541"/>
      <c r="F225" s="544">
        <v>10000.0</v>
      </c>
      <c r="G225" s="541"/>
    </row>
    <row r="226">
      <c r="A226" s="538"/>
      <c r="B226" s="545"/>
      <c r="C226" s="546" t="s">
        <v>807</v>
      </c>
      <c r="D226" s="537"/>
      <c r="E226" s="541"/>
      <c r="F226" s="544">
        <v>100000.0</v>
      </c>
      <c r="G226" s="541"/>
    </row>
    <row r="227">
      <c r="A227" s="538"/>
      <c r="B227" s="545"/>
      <c r="C227" s="546" t="s">
        <v>375</v>
      </c>
      <c r="D227" s="537"/>
      <c r="E227" s="541"/>
      <c r="F227" s="544">
        <v>2000.0</v>
      </c>
      <c r="G227" s="541"/>
    </row>
    <row r="228">
      <c r="A228" s="538"/>
      <c r="B228" s="545"/>
      <c r="C228" s="546" t="s">
        <v>163</v>
      </c>
      <c r="D228" s="537"/>
      <c r="E228" s="541"/>
      <c r="F228" s="544">
        <v>35000.0</v>
      </c>
      <c r="G228" s="541"/>
    </row>
    <row r="229">
      <c r="A229" s="538"/>
      <c r="B229" s="545"/>
      <c r="C229" s="546" t="s">
        <v>703</v>
      </c>
      <c r="D229" s="537"/>
      <c r="E229" s="541"/>
      <c r="F229" s="544">
        <v>20000.0</v>
      </c>
      <c r="G229" s="541"/>
    </row>
    <row r="230">
      <c r="A230" s="538"/>
      <c r="B230" s="545"/>
      <c r="C230" s="546" t="s">
        <v>93</v>
      </c>
      <c r="D230" s="537"/>
      <c r="E230" s="541"/>
      <c r="F230" s="544">
        <v>4000.0</v>
      </c>
      <c r="G230" s="541"/>
    </row>
    <row r="231">
      <c r="A231" s="538"/>
      <c r="B231" s="545"/>
      <c r="C231" s="546"/>
      <c r="D231" s="537"/>
      <c r="E231" s="541"/>
      <c r="F231" s="541"/>
      <c r="G231" s="541"/>
    </row>
    <row r="232">
      <c r="A232" s="538"/>
      <c r="B232" s="545"/>
      <c r="C232" s="548" t="s">
        <v>89</v>
      </c>
      <c r="D232" s="537"/>
      <c r="E232" s="541">
        <f t="shared" ref="E232:F232" si="41">SUM(E221:E230)</f>
        <v>126000</v>
      </c>
      <c r="F232" s="541">
        <f t="shared" si="41"/>
        <v>301240</v>
      </c>
      <c r="G232" s="543">
        <f>E232-F232</f>
        <v>-175240</v>
      </c>
    </row>
    <row r="233">
      <c r="A233" s="538"/>
      <c r="B233" s="545"/>
      <c r="C233" s="536"/>
      <c r="D233" s="537"/>
      <c r="E233" s="541"/>
      <c r="F233" s="541"/>
      <c r="G233" s="541"/>
    </row>
    <row r="234">
      <c r="A234" s="538"/>
      <c r="B234" s="535" t="s">
        <v>811</v>
      </c>
      <c r="C234" s="536"/>
      <c r="D234" s="537"/>
      <c r="E234" s="541"/>
      <c r="F234" s="541"/>
      <c r="G234" s="541"/>
    </row>
    <row r="235">
      <c r="A235" s="538"/>
      <c r="B235" s="545"/>
      <c r="C235" s="546" t="s">
        <v>778</v>
      </c>
      <c r="D235" s="537"/>
      <c r="E235" s="544">
        <v>1600.0</v>
      </c>
      <c r="F235" s="541"/>
      <c r="G235" s="541"/>
    </row>
    <row r="236">
      <c r="A236" s="538"/>
      <c r="B236" s="545"/>
      <c r="C236" s="546" t="s">
        <v>692</v>
      </c>
      <c r="D236" s="537"/>
      <c r="E236" s="541"/>
      <c r="F236" s="544">
        <v>4000.0</v>
      </c>
      <c r="G236" s="541"/>
    </row>
    <row r="237">
      <c r="A237" s="538"/>
      <c r="B237" s="545"/>
      <c r="C237" s="546" t="s">
        <v>399</v>
      </c>
      <c r="D237" s="537"/>
      <c r="E237" s="541"/>
      <c r="F237" s="544">
        <v>4000.0</v>
      </c>
      <c r="G237" s="541"/>
    </row>
    <row r="238">
      <c r="A238" s="538"/>
      <c r="B238" s="545"/>
      <c r="C238" s="546" t="s">
        <v>128</v>
      </c>
      <c r="D238" s="537"/>
      <c r="E238" s="541"/>
      <c r="F238" s="544">
        <v>500.0</v>
      </c>
      <c r="G238" s="541"/>
    </row>
    <row r="239">
      <c r="A239" s="538"/>
      <c r="B239" s="545"/>
      <c r="C239" s="546"/>
      <c r="D239" s="537"/>
      <c r="E239" s="541"/>
      <c r="F239" s="544"/>
      <c r="G239" s="541"/>
    </row>
    <row r="240">
      <c r="A240" s="538"/>
      <c r="B240" s="545"/>
      <c r="C240" s="548" t="s">
        <v>89</v>
      </c>
      <c r="D240" s="537"/>
      <c r="E240" s="541">
        <f t="shared" ref="E240:F240" si="42">SUM(E235:E238)</f>
        <v>1600</v>
      </c>
      <c r="F240" s="541">
        <f t="shared" si="42"/>
        <v>8500</v>
      </c>
      <c r="G240" s="543">
        <f>E240-F240</f>
        <v>-6900</v>
      </c>
    </row>
    <row r="241">
      <c r="A241" s="538"/>
      <c r="B241" s="545"/>
      <c r="C241" s="548"/>
      <c r="D241" s="537"/>
      <c r="E241" s="541"/>
      <c r="F241" s="541"/>
      <c r="G241" s="536"/>
    </row>
    <row r="242">
      <c r="A242" s="538"/>
      <c r="B242" s="535" t="s">
        <v>135</v>
      </c>
      <c r="C242" s="548"/>
      <c r="D242" s="537"/>
      <c r="E242" s="541">
        <f t="shared" ref="E242:F242" si="43">SUM(E240,E232,E218,E212,E204,E193,E183)</f>
        <v>489700</v>
      </c>
      <c r="F242" s="541">
        <f t="shared" si="43"/>
        <v>571607</v>
      </c>
      <c r="G242" s="543">
        <f>E242-F242</f>
        <v>-81907</v>
      </c>
    </row>
    <row r="243">
      <c r="C243" s="75"/>
      <c r="I243" s="31"/>
    </row>
    <row r="244">
      <c r="A244" s="553" t="s">
        <v>732</v>
      </c>
      <c r="B244" s="554" t="s">
        <v>65</v>
      </c>
      <c r="C244" s="555"/>
      <c r="D244" s="262"/>
      <c r="E244" s="262"/>
      <c r="F244" s="262"/>
      <c r="G244" s="262"/>
    </row>
    <row r="245">
      <c r="A245" s="262"/>
      <c r="B245" s="262"/>
      <c r="C245" s="556" t="s">
        <v>812</v>
      </c>
      <c r="D245" s="557">
        <v>7631.0</v>
      </c>
      <c r="E245" s="517"/>
      <c r="F245" s="558">
        <v>3000.0</v>
      </c>
      <c r="G245" s="517"/>
      <c r="I245" s="31"/>
    </row>
    <row r="246">
      <c r="A246" s="262"/>
      <c r="B246" s="262"/>
      <c r="C246" s="556" t="s">
        <v>251</v>
      </c>
      <c r="D246" s="557">
        <v>7692.7693</v>
      </c>
      <c r="E246" s="517"/>
      <c r="F246" s="558">
        <v>1200.0</v>
      </c>
      <c r="G246" s="517"/>
      <c r="I246" s="31"/>
    </row>
    <row r="247">
      <c r="A247" s="262"/>
      <c r="B247" s="262"/>
      <c r="C247" s="555"/>
      <c r="D247" s="262"/>
      <c r="E247" s="517"/>
      <c r="F247" s="517"/>
      <c r="G247" s="517"/>
      <c r="I247" s="31"/>
    </row>
    <row r="248">
      <c r="A248" s="262"/>
      <c r="B248" s="262"/>
      <c r="C248" s="559" t="s">
        <v>89</v>
      </c>
      <c r="D248" s="262"/>
      <c r="E248" s="517">
        <f t="shared" ref="E248:F248" si="44">SUM(E245:E246)</f>
        <v>0</v>
      </c>
      <c r="F248" s="517">
        <f t="shared" si="44"/>
        <v>4200</v>
      </c>
      <c r="G248" s="517">
        <f>E248-F248</f>
        <v>-4200</v>
      </c>
    </row>
    <row r="249">
      <c r="A249" s="262"/>
      <c r="B249" s="262"/>
      <c r="C249" s="555"/>
      <c r="D249" s="262"/>
      <c r="E249" s="517"/>
      <c r="F249" s="517"/>
      <c r="G249" s="517"/>
      <c r="I249" s="31"/>
    </row>
    <row r="250">
      <c r="A250" s="262"/>
      <c r="B250" s="554" t="s">
        <v>763</v>
      </c>
      <c r="C250" s="555"/>
      <c r="D250" s="262"/>
      <c r="E250" s="517"/>
      <c r="F250" s="517"/>
      <c r="G250" s="517"/>
    </row>
    <row r="251">
      <c r="A251" s="262"/>
      <c r="B251" s="262"/>
      <c r="C251" s="556" t="s">
        <v>235</v>
      </c>
      <c r="D251" s="557">
        <v>3041.0</v>
      </c>
      <c r="E251" s="558">
        <v>105600.0</v>
      </c>
      <c r="F251" s="517"/>
      <c r="G251" s="517"/>
      <c r="I251" s="31"/>
    </row>
    <row r="252">
      <c r="A252" s="262"/>
      <c r="B252" s="262"/>
      <c r="C252" s="556" t="s">
        <v>813</v>
      </c>
      <c r="D252" s="557">
        <v>4041.0</v>
      </c>
      <c r="E252" s="517"/>
      <c r="F252" s="558">
        <v>89470.0</v>
      </c>
      <c r="G252" s="517"/>
      <c r="I252" s="31"/>
    </row>
    <row r="253">
      <c r="A253" s="262"/>
      <c r="B253" s="262"/>
      <c r="C253" s="556" t="s">
        <v>765</v>
      </c>
      <c r="D253" s="557">
        <v>5800.0</v>
      </c>
      <c r="E253" s="517"/>
      <c r="F253" s="558">
        <v>33284.0</v>
      </c>
      <c r="G253" s="517"/>
      <c r="I253" s="31"/>
    </row>
    <row r="254">
      <c r="A254" s="262"/>
      <c r="B254" s="262"/>
      <c r="C254" s="556" t="s">
        <v>309</v>
      </c>
      <c r="D254" s="557">
        <v>4027.0</v>
      </c>
      <c r="E254" s="517"/>
      <c r="F254" s="558">
        <v>1450.0</v>
      </c>
      <c r="G254" s="517"/>
      <c r="I254" s="31"/>
    </row>
    <row r="255">
      <c r="A255" s="262"/>
      <c r="B255" s="262"/>
      <c r="C255" s="556" t="s">
        <v>766</v>
      </c>
      <c r="D255" s="557">
        <v>4044.0</v>
      </c>
      <c r="E255" s="517"/>
      <c r="F255" s="558">
        <v>5000.0</v>
      </c>
      <c r="G255" s="517"/>
      <c r="I255" s="31"/>
    </row>
    <row r="256">
      <c r="A256" s="262"/>
      <c r="B256" s="262"/>
      <c r="C256" s="556" t="s">
        <v>814</v>
      </c>
      <c r="D256" s="557" t="s">
        <v>115</v>
      </c>
      <c r="E256" s="517"/>
      <c r="F256" s="558">
        <v>1000.0</v>
      </c>
      <c r="G256" s="517"/>
      <c r="I256" s="31"/>
    </row>
    <row r="257">
      <c r="A257" s="262"/>
      <c r="B257" s="262"/>
      <c r="C257" s="555"/>
      <c r="D257" s="262"/>
      <c r="E257" s="517"/>
      <c r="F257" s="517"/>
      <c r="G257" s="517"/>
      <c r="I257" s="31"/>
    </row>
    <row r="258">
      <c r="A258" s="262"/>
      <c r="B258" s="262"/>
      <c r="C258" s="559" t="s">
        <v>89</v>
      </c>
      <c r="D258" s="262"/>
      <c r="E258" s="517">
        <f t="shared" ref="E258:F258" si="45">SUM(E251:E256)</f>
        <v>105600</v>
      </c>
      <c r="F258" s="517">
        <f t="shared" si="45"/>
        <v>130204</v>
      </c>
      <c r="G258" s="517">
        <f>E258-F258</f>
        <v>-24604</v>
      </c>
      <c r="I258" s="31"/>
    </row>
    <row r="259">
      <c r="A259" s="262"/>
      <c r="B259" s="262"/>
      <c r="C259" s="555"/>
      <c r="D259" s="262"/>
      <c r="E259" s="517"/>
      <c r="F259" s="517"/>
      <c r="G259" s="517"/>
      <c r="I259" s="31"/>
    </row>
    <row r="260">
      <c r="A260" s="262"/>
      <c r="B260" s="554" t="s">
        <v>815</v>
      </c>
      <c r="C260" s="555"/>
      <c r="D260" s="262"/>
      <c r="E260" s="517"/>
      <c r="F260" s="517"/>
      <c r="G260" s="517"/>
      <c r="I260" s="31"/>
    </row>
    <row r="261">
      <c r="A261" s="262"/>
      <c r="B261" s="262"/>
      <c r="C261" s="556" t="s">
        <v>235</v>
      </c>
      <c r="D261" s="262"/>
      <c r="E261" s="558">
        <v>4000.0</v>
      </c>
      <c r="F261" s="517"/>
      <c r="G261" s="517"/>
      <c r="I261" s="31"/>
    </row>
    <row r="262">
      <c r="A262" s="262"/>
      <c r="B262" s="262"/>
      <c r="C262" s="556" t="s">
        <v>120</v>
      </c>
      <c r="D262" s="262"/>
      <c r="E262" s="558">
        <v>1200.0</v>
      </c>
      <c r="F262" s="517"/>
      <c r="G262" s="517"/>
      <c r="I262" s="31"/>
    </row>
    <row r="263">
      <c r="A263" s="262"/>
      <c r="B263" s="262"/>
      <c r="C263" s="556" t="s">
        <v>163</v>
      </c>
      <c r="D263" s="262"/>
      <c r="E263" s="558"/>
      <c r="F263" s="558">
        <v>300.0</v>
      </c>
      <c r="G263" s="517"/>
      <c r="I263" s="31"/>
    </row>
    <row r="264">
      <c r="A264" s="262"/>
      <c r="B264" s="262"/>
      <c r="C264" s="556" t="s">
        <v>233</v>
      </c>
      <c r="D264" s="262"/>
      <c r="E264" s="517"/>
      <c r="F264" s="558">
        <v>3500.0</v>
      </c>
      <c r="G264" s="517"/>
      <c r="I264" s="31"/>
    </row>
    <row r="265">
      <c r="A265" s="262"/>
      <c r="B265" s="262"/>
      <c r="C265" s="556" t="s">
        <v>128</v>
      </c>
      <c r="D265" s="262"/>
      <c r="E265" s="517"/>
      <c r="F265" s="558">
        <v>500.0</v>
      </c>
      <c r="G265" s="517"/>
      <c r="I265" s="31"/>
    </row>
    <row r="266">
      <c r="A266" s="262"/>
      <c r="B266" s="262"/>
      <c r="C266" s="556" t="s">
        <v>816</v>
      </c>
      <c r="D266" s="262"/>
      <c r="E266" s="517"/>
      <c r="F266" s="558">
        <v>1200.0</v>
      </c>
      <c r="G266" s="517"/>
      <c r="I266" s="31"/>
    </row>
    <row r="267">
      <c r="A267" s="262"/>
      <c r="B267" s="262"/>
      <c r="C267" s="555"/>
      <c r="D267" s="262"/>
      <c r="E267" s="517"/>
      <c r="F267" s="517"/>
      <c r="G267" s="517"/>
      <c r="I267" s="31"/>
    </row>
    <row r="268">
      <c r="A268" s="262"/>
      <c r="B268" s="262"/>
      <c r="C268" s="559" t="s">
        <v>89</v>
      </c>
      <c r="D268" s="262"/>
      <c r="E268" s="517">
        <f t="shared" ref="E268:F268" si="46">SUM(E261:E266)</f>
        <v>5200</v>
      </c>
      <c r="F268" s="517">
        <f t="shared" si="46"/>
        <v>5500</v>
      </c>
      <c r="G268" s="517">
        <f>E268-F268</f>
        <v>-300</v>
      </c>
      <c r="I268" s="31"/>
    </row>
    <row r="269">
      <c r="A269" s="262"/>
      <c r="B269" s="262"/>
      <c r="C269" s="555"/>
      <c r="D269" s="262"/>
      <c r="E269" s="517"/>
      <c r="F269" s="517"/>
      <c r="G269" s="517"/>
      <c r="I269" s="31"/>
    </row>
    <row r="270">
      <c r="A270" s="262"/>
      <c r="B270" s="554" t="s">
        <v>135</v>
      </c>
      <c r="C270" s="555"/>
      <c r="D270" s="262"/>
      <c r="E270" s="517">
        <f t="shared" ref="E270:G270" si="47">SUM(E268,E258,E248)</f>
        <v>110800</v>
      </c>
      <c r="F270" s="517">
        <f t="shared" si="47"/>
        <v>139904</v>
      </c>
      <c r="G270" s="517">
        <f t="shared" si="47"/>
        <v>-29104</v>
      </c>
    </row>
    <row r="271">
      <c r="C271" s="75"/>
    </row>
    <row r="272">
      <c r="A272" s="560" t="s">
        <v>817</v>
      </c>
      <c r="B272" s="561" t="s">
        <v>744</v>
      </c>
      <c r="C272" s="562"/>
      <c r="D272" s="563"/>
      <c r="E272" s="563"/>
      <c r="F272" s="563"/>
      <c r="G272" s="563"/>
    </row>
    <row r="273">
      <c r="A273" s="563"/>
      <c r="B273" s="564"/>
      <c r="C273" s="565" t="s">
        <v>744</v>
      </c>
      <c r="D273" s="563"/>
      <c r="E273" s="566">
        <v>1140000.0</v>
      </c>
      <c r="F273" s="567"/>
      <c r="G273" s="567"/>
    </row>
    <row r="274">
      <c r="A274" s="563"/>
      <c r="B274" s="563"/>
      <c r="C274" s="565" t="s">
        <v>746</v>
      </c>
      <c r="D274" s="563"/>
      <c r="E274" s="567"/>
      <c r="F274" s="566">
        <v>5000.0</v>
      </c>
      <c r="G274" s="567"/>
    </row>
    <row r="275">
      <c r="A275" s="563"/>
      <c r="B275" s="563"/>
      <c r="C275" s="562"/>
      <c r="D275" s="563"/>
      <c r="E275" s="567"/>
      <c r="F275" s="567"/>
      <c r="G275" s="567"/>
    </row>
    <row r="276">
      <c r="A276" s="563"/>
      <c r="B276" s="563"/>
      <c r="C276" s="568" t="s">
        <v>89</v>
      </c>
      <c r="D276" s="563"/>
      <c r="E276" s="567">
        <f t="shared" ref="E276:F276" si="48">SUM(E273:E274)</f>
        <v>1140000</v>
      </c>
      <c r="F276" s="567">
        <f t="shared" si="48"/>
        <v>5000</v>
      </c>
      <c r="G276" s="567">
        <f>E276-F276</f>
        <v>1135000</v>
      </c>
    </row>
    <row r="277">
      <c r="A277" s="563"/>
      <c r="B277" s="563"/>
      <c r="C277" s="562"/>
      <c r="D277" s="563"/>
      <c r="E277" s="567"/>
      <c r="F277" s="567"/>
      <c r="G277" s="567"/>
    </row>
    <row r="278">
      <c r="A278" s="563"/>
      <c r="B278" s="561" t="s">
        <v>65</v>
      </c>
      <c r="C278" s="562"/>
      <c r="D278" s="563"/>
      <c r="E278" s="567"/>
      <c r="F278" s="567"/>
      <c r="G278" s="567"/>
    </row>
    <row r="279">
      <c r="A279" s="563"/>
      <c r="B279" s="563"/>
      <c r="C279" s="565" t="s">
        <v>107</v>
      </c>
      <c r="D279" s="563"/>
      <c r="E279" s="567"/>
      <c r="F279" s="566">
        <v>100000.0</v>
      </c>
      <c r="G279" s="567"/>
    </row>
    <row r="280">
      <c r="A280" s="563"/>
      <c r="B280" s="563"/>
      <c r="C280" s="565" t="s">
        <v>818</v>
      </c>
      <c r="D280" s="563"/>
      <c r="E280" s="567"/>
      <c r="F280" s="566">
        <v>31060.0</v>
      </c>
      <c r="G280" s="567"/>
    </row>
    <row r="281">
      <c r="A281" s="563"/>
      <c r="B281" s="563"/>
      <c r="C281" s="565" t="s">
        <v>749</v>
      </c>
      <c r="D281" s="563"/>
      <c r="E281" s="567"/>
      <c r="F281" s="566">
        <v>1200.0</v>
      </c>
      <c r="G281" s="567"/>
    </row>
    <row r="282">
      <c r="A282" s="563"/>
      <c r="B282" s="563"/>
      <c r="C282" s="565" t="s">
        <v>303</v>
      </c>
      <c r="D282" s="563"/>
      <c r="E282" s="567"/>
      <c r="F282" s="566">
        <v>20000.0</v>
      </c>
      <c r="G282" s="567"/>
    </row>
    <row r="283">
      <c r="A283" s="563"/>
      <c r="B283" s="563"/>
      <c r="C283" s="565" t="s">
        <v>750</v>
      </c>
      <c r="D283" s="563"/>
      <c r="E283" s="567"/>
      <c r="F283" s="566">
        <v>1000.0</v>
      </c>
      <c r="G283" s="567"/>
    </row>
    <row r="284">
      <c r="A284" s="563"/>
      <c r="B284" s="563"/>
      <c r="C284" s="565" t="s">
        <v>819</v>
      </c>
      <c r="D284" s="563"/>
      <c r="E284" s="567"/>
      <c r="F284" s="566">
        <v>9500.0</v>
      </c>
      <c r="G284" s="567"/>
    </row>
    <row r="285">
      <c r="A285" s="563"/>
      <c r="B285" s="563"/>
      <c r="C285" s="565" t="s">
        <v>752</v>
      </c>
      <c r="D285" s="563"/>
      <c r="E285" s="567"/>
      <c r="F285" s="566">
        <v>1000.0</v>
      </c>
      <c r="G285" s="567"/>
    </row>
    <row r="286">
      <c r="A286" s="563"/>
      <c r="B286" s="563"/>
      <c r="C286" s="565" t="s">
        <v>300</v>
      </c>
      <c r="D286" s="563"/>
      <c r="E286" s="567"/>
      <c r="F286" s="566">
        <v>3000.0</v>
      </c>
      <c r="G286" s="567"/>
    </row>
    <row r="287">
      <c r="A287" s="563"/>
      <c r="B287" s="563"/>
      <c r="C287" s="565"/>
      <c r="D287" s="563"/>
      <c r="E287" s="567"/>
      <c r="F287" s="567"/>
      <c r="G287" s="567"/>
    </row>
    <row r="288">
      <c r="A288" s="563"/>
      <c r="B288" s="563"/>
      <c r="C288" s="568" t="s">
        <v>89</v>
      </c>
      <c r="D288" s="563"/>
      <c r="E288" s="567">
        <f>SUM(E279:E285)</f>
        <v>0</v>
      </c>
      <c r="F288" s="567">
        <f>SUM(F279:F286)</f>
        <v>166760</v>
      </c>
      <c r="G288" s="567">
        <f>E288-F288</f>
        <v>-166760</v>
      </c>
    </row>
    <row r="289">
      <c r="A289" s="563"/>
      <c r="B289" s="563"/>
      <c r="C289" s="562"/>
      <c r="D289" s="563"/>
      <c r="E289" s="567"/>
      <c r="F289" s="567"/>
      <c r="G289" s="567"/>
    </row>
    <row r="290">
      <c r="A290" s="563"/>
      <c r="B290" s="561" t="s">
        <v>754</v>
      </c>
      <c r="C290" s="562"/>
      <c r="D290" s="563"/>
      <c r="E290" s="567"/>
      <c r="F290" s="567"/>
      <c r="G290" s="567"/>
    </row>
    <row r="291">
      <c r="A291" s="563"/>
      <c r="B291" s="563"/>
      <c r="C291" s="565" t="s">
        <v>417</v>
      </c>
      <c r="D291" s="563"/>
      <c r="E291" s="567"/>
      <c r="F291" s="566">
        <v>950000.0</v>
      </c>
      <c r="G291" s="567"/>
    </row>
    <row r="292">
      <c r="A292" s="563"/>
      <c r="B292" s="563"/>
      <c r="C292" s="565" t="s">
        <v>757</v>
      </c>
      <c r="D292" s="563"/>
      <c r="E292" s="567"/>
      <c r="F292" s="566">
        <v>15000.0</v>
      </c>
      <c r="G292" s="567"/>
    </row>
    <row r="293">
      <c r="A293" s="563"/>
      <c r="B293" s="563"/>
      <c r="C293" s="565" t="s">
        <v>820</v>
      </c>
      <c r="D293" s="563"/>
      <c r="E293" s="567"/>
      <c r="F293" s="566">
        <v>3240.0</v>
      </c>
      <c r="G293" s="567"/>
    </row>
    <row r="294">
      <c r="A294" s="563"/>
      <c r="B294" s="563"/>
      <c r="C294" s="562"/>
      <c r="D294" s="563"/>
      <c r="E294" s="567"/>
      <c r="F294" s="567"/>
      <c r="G294" s="567"/>
    </row>
    <row r="295">
      <c r="A295" s="563"/>
      <c r="B295" s="563"/>
      <c r="C295" s="568" t="s">
        <v>89</v>
      </c>
      <c r="D295" s="563"/>
      <c r="E295" s="567">
        <f t="shared" ref="E295:F295" si="49">SUM(E291:E293)</f>
        <v>0</v>
      </c>
      <c r="F295" s="567">
        <f t="shared" si="49"/>
        <v>968240</v>
      </c>
      <c r="G295" s="567">
        <f>E295-F295</f>
        <v>-968240</v>
      </c>
    </row>
    <row r="296">
      <c r="A296" s="563"/>
      <c r="B296" s="563"/>
      <c r="C296" s="562"/>
      <c r="D296" s="563"/>
      <c r="E296" s="563"/>
      <c r="F296" s="563"/>
      <c r="G296" s="563"/>
    </row>
    <row r="297">
      <c r="A297" s="563"/>
      <c r="B297" s="561" t="s">
        <v>135</v>
      </c>
      <c r="C297" s="562"/>
      <c r="D297" s="563"/>
      <c r="E297" s="567">
        <f t="shared" ref="E297:F297" si="50">SUM(E295,E288,E276)</f>
        <v>1140000</v>
      </c>
      <c r="F297" s="567">
        <f t="shared" si="50"/>
        <v>1140000</v>
      </c>
      <c r="G297" s="567">
        <f>E297-F297</f>
        <v>0</v>
      </c>
    </row>
    <row r="298">
      <c r="C298" s="75"/>
    </row>
    <row r="299">
      <c r="A299" s="569" t="s">
        <v>821</v>
      </c>
      <c r="B299" s="532" t="s">
        <v>65</v>
      </c>
      <c r="C299" s="473" t="s">
        <v>180</v>
      </c>
      <c r="D299" s="570">
        <v>6541.0</v>
      </c>
      <c r="E299" s="474"/>
      <c r="F299" s="533">
        <v>200.0</v>
      </c>
      <c r="G299" s="533">
        <v>-200.0</v>
      </c>
    </row>
    <row r="300">
      <c r="A300" s="471"/>
      <c r="B300" s="471"/>
      <c r="C300" s="473" t="s">
        <v>822</v>
      </c>
      <c r="D300" s="570">
        <v>5420.0</v>
      </c>
      <c r="E300" s="474"/>
      <c r="F300" s="533">
        <v>2000.0</v>
      </c>
      <c r="G300" s="533">
        <v>-2000.0</v>
      </c>
    </row>
    <row r="301">
      <c r="A301" s="471"/>
      <c r="B301" s="471"/>
      <c r="C301" s="473" t="s">
        <v>823</v>
      </c>
      <c r="D301" s="570">
        <v>4037.0</v>
      </c>
      <c r="E301" s="474"/>
      <c r="F301" s="533">
        <v>1700.0</v>
      </c>
      <c r="G301" s="533">
        <v>-1700.0</v>
      </c>
    </row>
    <row r="302">
      <c r="A302" s="471"/>
      <c r="B302" s="471"/>
      <c r="C302" s="473" t="s">
        <v>824</v>
      </c>
      <c r="D302" s="570">
        <v>7631.0</v>
      </c>
      <c r="E302" s="474"/>
      <c r="F302" s="533">
        <v>13200.0</v>
      </c>
      <c r="G302" s="533">
        <v>-13200.0</v>
      </c>
    </row>
    <row r="303">
      <c r="A303" s="471"/>
      <c r="B303" s="471"/>
      <c r="C303" s="473" t="s">
        <v>825</v>
      </c>
      <c r="D303" s="570">
        <v>7692.0</v>
      </c>
      <c r="E303" s="474"/>
      <c r="F303" s="533">
        <v>3200.0</v>
      </c>
      <c r="G303" s="533">
        <v>-3200.0</v>
      </c>
    </row>
    <row r="304">
      <c r="A304" s="471"/>
      <c r="B304" s="471"/>
      <c r="C304" s="473" t="s">
        <v>826</v>
      </c>
      <c r="D304" s="570">
        <v>5410.0</v>
      </c>
      <c r="E304" s="474"/>
      <c r="F304" s="533">
        <v>2600.0</v>
      </c>
      <c r="G304" s="533">
        <v>-2600.0</v>
      </c>
    </row>
    <row r="305">
      <c r="A305" s="471"/>
      <c r="B305" s="471"/>
      <c r="C305" s="473" t="s">
        <v>195</v>
      </c>
      <c r="D305" s="570">
        <v>5930.0</v>
      </c>
      <c r="E305" s="474"/>
      <c r="F305" s="533">
        <v>3800.0</v>
      </c>
      <c r="G305" s="533">
        <v>-3800.0</v>
      </c>
    </row>
    <row r="306">
      <c r="A306" s="471"/>
      <c r="B306" s="471"/>
      <c r="C306" s="473" t="s">
        <v>772</v>
      </c>
      <c r="D306" s="571" t="s">
        <v>827</v>
      </c>
      <c r="E306" s="533">
        <v>4800.0</v>
      </c>
      <c r="F306" s="533">
        <v>7800.0</v>
      </c>
      <c r="G306" s="533">
        <v>-3000.0</v>
      </c>
    </row>
    <row r="307">
      <c r="A307" s="471"/>
      <c r="B307" s="471"/>
      <c r="C307" s="473" t="s">
        <v>828</v>
      </c>
      <c r="D307" s="570">
        <v>7630.0</v>
      </c>
      <c r="E307" s="474"/>
      <c r="F307" s="533">
        <v>200.0</v>
      </c>
      <c r="G307" s="533">
        <v>-200.0</v>
      </c>
    </row>
    <row r="308">
      <c r="A308" s="471"/>
      <c r="B308" s="471"/>
      <c r="C308" s="473" t="s">
        <v>829</v>
      </c>
      <c r="D308" s="570">
        <v>5010.0</v>
      </c>
      <c r="E308" s="474"/>
      <c r="F308" s="533">
        <v>200.0</v>
      </c>
      <c r="G308" s="533">
        <v>-200.0</v>
      </c>
    </row>
    <row r="309">
      <c r="A309" s="471"/>
      <c r="B309" s="471"/>
      <c r="C309" s="473" t="s">
        <v>830</v>
      </c>
      <c r="D309" s="570">
        <v>5010.0</v>
      </c>
      <c r="E309" s="474"/>
      <c r="F309" s="533">
        <v>300.0</v>
      </c>
      <c r="G309" s="533">
        <v>-300.0</v>
      </c>
    </row>
    <row r="310">
      <c r="A310" s="471"/>
      <c r="B310" s="471"/>
      <c r="C310" s="473" t="s">
        <v>831</v>
      </c>
      <c r="D310" s="570">
        <v>5060.0</v>
      </c>
      <c r="E310" s="474"/>
      <c r="F310" s="533">
        <v>400.0</v>
      </c>
      <c r="G310" s="533">
        <v>-400.0</v>
      </c>
    </row>
    <row r="311">
      <c r="A311" s="471"/>
      <c r="B311" s="471"/>
      <c r="C311" s="473"/>
      <c r="D311" s="471"/>
      <c r="E311" s="474"/>
      <c r="F311" s="474"/>
      <c r="G311" s="474"/>
    </row>
    <row r="312">
      <c r="A312" s="471"/>
      <c r="B312" s="471"/>
      <c r="C312" s="572" t="s">
        <v>142</v>
      </c>
      <c r="D312" s="471"/>
      <c r="E312" s="533">
        <f t="shared" ref="E312:G312" si="51">SUM(E299:E310)</f>
        <v>4800</v>
      </c>
      <c r="F312" s="533">
        <f t="shared" si="51"/>
        <v>35600</v>
      </c>
      <c r="G312" s="533">
        <f t="shared" si="51"/>
        <v>-30800</v>
      </c>
    </row>
    <row r="313">
      <c r="A313" s="471"/>
      <c r="B313" s="471"/>
      <c r="C313" s="473"/>
      <c r="D313" s="471"/>
      <c r="E313" s="474"/>
      <c r="F313" s="474"/>
      <c r="G313" s="474"/>
    </row>
    <row r="314">
      <c r="A314" s="471"/>
      <c r="B314" s="471"/>
      <c r="C314" s="473"/>
      <c r="D314" s="471"/>
      <c r="E314" s="474"/>
      <c r="F314" s="474"/>
      <c r="G314" s="474"/>
    </row>
    <row r="315">
      <c r="A315" s="471"/>
      <c r="B315" s="532" t="s">
        <v>774</v>
      </c>
      <c r="C315" s="473" t="s">
        <v>775</v>
      </c>
      <c r="D315" s="570">
        <v>5010.0</v>
      </c>
      <c r="E315" s="474"/>
      <c r="F315" s="533">
        <v>23000.0</v>
      </c>
      <c r="G315" s="533">
        <v>-23000.0</v>
      </c>
    </row>
    <row r="316">
      <c r="A316" s="471"/>
      <c r="B316" s="471"/>
      <c r="C316" s="473" t="s">
        <v>574</v>
      </c>
      <c r="D316" s="570">
        <v>4037.0</v>
      </c>
      <c r="E316" s="474"/>
      <c r="F316" s="533">
        <v>4000.0</v>
      </c>
      <c r="G316" s="533">
        <v>-4000.0</v>
      </c>
    </row>
    <row r="317">
      <c r="A317" s="471"/>
      <c r="B317" s="471"/>
      <c r="C317" s="473" t="s">
        <v>146</v>
      </c>
      <c r="D317" s="570">
        <v>5611.0</v>
      </c>
      <c r="E317" s="474"/>
      <c r="F317" s="533">
        <v>2000.0</v>
      </c>
      <c r="G317" s="533">
        <v>-2000.0</v>
      </c>
    </row>
    <row r="318">
      <c r="A318" s="471"/>
      <c r="B318" s="471"/>
      <c r="C318" s="473" t="s">
        <v>778</v>
      </c>
      <c r="D318" s="570">
        <v>3041.0</v>
      </c>
      <c r="E318" s="533">
        <v>24000.0</v>
      </c>
      <c r="F318" s="474"/>
      <c r="G318" s="533">
        <v>24000.0</v>
      </c>
    </row>
    <row r="319">
      <c r="A319" s="471"/>
      <c r="B319" s="471"/>
      <c r="C319" s="473" t="s">
        <v>93</v>
      </c>
      <c r="D319" s="571" t="s">
        <v>312</v>
      </c>
      <c r="E319" s="533">
        <v>2000.0</v>
      </c>
      <c r="F319" s="533">
        <v>2000.0</v>
      </c>
      <c r="G319" s="533">
        <v>0.0</v>
      </c>
    </row>
    <row r="320">
      <c r="A320" s="471"/>
      <c r="B320" s="471"/>
      <c r="C320" s="473" t="s">
        <v>780</v>
      </c>
      <c r="D320" s="570">
        <v>5462.0</v>
      </c>
      <c r="E320" s="474"/>
      <c r="F320" s="533">
        <v>5500.0</v>
      </c>
      <c r="G320" s="533">
        <v>-5500.0</v>
      </c>
    </row>
    <row r="321">
      <c r="A321" s="471"/>
      <c r="B321" s="471"/>
      <c r="C321" s="473" t="s">
        <v>782</v>
      </c>
      <c r="D321" s="570">
        <v>4036.0</v>
      </c>
      <c r="E321" s="474"/>
      <c r="F321" s="533">
        <v>5300.0</v>
      </c>
      <c r="G321" s="533">
        <v>-5300.0</v>
      </c>
    </row>
    <row r="322">
      <c r="A322" s="471"/>
      <c r="B322" s="471"/>
      <c r="C322" s="473" t="s">
        <v>784</v>
      </c>
      <c r="D322" s="570">
        <v>4044.0</v>
      </c>
      <c r="E322" s="474"/>
      <c r="F322" s="533">
        <v>8300.0</v>
      </c>
      <c r="G322" s="533">
        <v>-8300.0</v>
      </c>
    </row>
    <row r="323">
      <c r="A323" s="471"/>
      <c r="B323" s="471"/>
      <c r="C323" s="473"/>
      <c r="D323" s="471"/>
      <c r="E323" s="474"/>
      <c r="F323" s="474"/>
      <c r="G323" s="474"/>
    </row>
    <row r="324">
      <c r="A324" s="471"/>
      <c r="B324" s="471"/>
      <c r="C324" s="572" t="s">
        <v>142</v>
      </c>
      <c r="D324" s="471"/>
      <c r="E324" s="533">
        <f t="shared" ref="E324:G324" si="52">SUM(E315:E322)</f>
        <v>26000</v>
      </c>
      <c r="F324" s="533">
        <f t="shared" si="52"/>
        <v>50100</v>
      </c>
      <c r="G324" s="533">
        <f t="shared" si="52"/>
        <v>-24100</v>
      </c>
    </row>
    <row r="325">
      <c r="A325" s="471"/>
      <c r="B325" s="471"/>
      <c r="C325" s="473"/>
      <c r="D325" s="471"/>
      <c r="E325" s="474"/>
      <c r="F325" s="474"/>
      <c r="G325" s="474"/>
    </row>
    <row r="326">
      <c r="A326" s="471"/>
      <c r="B326" s="532" t="s">
        <v>785</v>
      </c>
      <c r="C326" s="473" t="s">
        <v>235</v>
      </c>
      <c r="D326" s="573">
        <v>3.0413042E7</v>
      </c>
      <c r="E326" s="533">
        <v>15000.0</v>
      </c>
      <c r="F326" s="474"/>
      <c r="G326" s="533">
        <v>15000.0</v>
      </c>
    </row>
    <row r="327">
      <c r="A327" s="471"/>
      <c r="B327" s="471"/>
      <c r="C327" s="473" t="s">
        <v>120</v>
      </c>
      <c r="D327" s="471" t="s">
        <v>123</v>
      </c>
      <c r="E327" s="533">
        <v>4800.0</v>
      </c>
      <c r="F327" s="474"/>
      <c r="G327" s="533">
        <v>4800.0</v>
      </c>
    </row>
    <row r="328">
      <c r="A328" s="471"/>
      <c r="B328" s="471"/>
      <c r="C328" s="473" t="s">
        <v>233</v>
      </c>
      <c r="D328" s="574" t="s">
        <v>832</v>
      </c>
      <c r="E328" s="474"/>
      <c r="F328" s="533">
        <v>13000.0</v>
      </c>
      <c r="G328" s="533">
        <v>-13000.0</v>
      </c>
    </row>
    <row r="329">
      <c r="A329" s="471"/>
      <c r="B329" s="471"/>
      <c r="C329" s="473" t="s">
        <v>128</v>
      </c>
      <c r="D329" s="570">
        <v>5411.0</v>
      </c>
      <c r="E329" s="474"/>
      <c r="F329" s="533">
        <v>2000.0</v>
      </c>
      <c r="G329" s="533">
        <v>-2000.0</v>
      </c>
    </row>
    <row r="330">
      <c r="A330" s="471"/>
      <c r="B330" s="471"/>
      <c r="C330" s="473" t="s">
        <v>816</v>
      </c>
      <c r="D330" s="471" t="s">
        <v>125</v>
      </c>
      <c r="E330" s="474"/>
      <c r="F330" s="533">
        <v>4800.0</v>
      </c>
      <c r="G330" s="533">
        <v>-4800.0</v>
      </c>
    </row>
    <row r="331">
      <c r="A331" s="471"/>
      <c r="B331" s="471"/>
      <c r="C331" s="473" t="s">
        <v>833</v>
      </c>
      <c r="D331" s="471" t="s">
        <v>123</v>
      </c>
      <c r="E331" s="533">
        <v>4400.0</v>
      </c>
      <c r="F331" s="474"/>
      <c r="G331" s="533">
        <v>4400.0</v>
      </c>
    </row>
    <row r="332">
      <c r="A332" s="471"/>
      <c r="B332" s="471"/>
      <c r="C332" s="473"/>
      <c r="D332" s="471"/>
      <c r="E332" s="474"/>
      <c r="F332" s="474"/>
      <c r="G332" s="474"/>
    </row>
    <row r="333">
      <c r="A333" s="471"/>
      <c r="B333" s="471"/>
      <c r="C333" s="572" t="s">
        <v>142</v>
      </c>
      <c r="D333" s="471"/>
      <c r="E333" s="533">
        <f t="shared" ref="E333:G333" si="53">SUM(E326:E331)</f>
        <v>24200</v>
      </c>
      <c r="F333" s="533">
        <f t="shared" si="53"/>
        <v>19800</v>
      </c>
      <c r="G333" s="533">
        <f t="shared" si="53"/>
        <v>4400</v>
      </c>
    </row>
    <row r="334">
      <c r="A334" s="471"/>
      <c r="B334" s="471"/>
      <c r="C334" s="473"/>
      <c r="D334" s="471"/>
      <c r="E334" s="474"/>
      <c r="F334" s="474"/>
      <c r="G334" s="474"/>
    </row>
    <row r="335">
      <c r="A335" s="471"/>
      <c r="B335" s="532" t="s">
        <v>834</v>
      </c>
      <c r="C335" s="473" t="s">
        <v>163</v>
      </c>
      <c r="D335" s="570">
        <v>5010.0</v>
      </c>
      <c r="E335" s="474"/>
      <c r="F335" s="533">
        <v>13500.0</v>
      </c>
      <c r="G335" s="533">
        <v>-13500.0</v>
      </c>
    </row>
    <row r="336">
      <c r="A336" s="471"/>
      <c r="B336" s="471"/>
      <c r="C336" s="473" t="s">
        <v>574</v>
      </c>
      <c r="D336" s="570">
        <v>4037.0</v>
      </c>
      <c r="E336" s="474"/>
      <c r="F336" s="533">
        <v>3200.0</v>
      </c>
      <c r="G336" s="533">
        <v>-3200.0</v>
      </c>
    </row>
    <row r="337">
      <c r="A337" s="471"/>
      <c r="B337" s="471"/>
      <c r="C337" s="473" t="s">
        <v>788</v>
      </c>
      <c r="D337" s="570">
        <v>4036.0</v>
      </c>
      <c r="E337" s="474"/>
      <c r="F337" s="533">
        <v>500.0</v>
      </c>
      <c r="G337" s="533">
        <v>-500.0</v>
      </c>
    </row>
    <row r="338">
      <c r="A338" s="471"/>
      <c r="B338" s="471"/>
      <c r="C338" s="473" t="s">
        <v>146</v>
      </c>
      <c r="D338" s="570">
        <v>5611.0</v>
      </c>
      <c r="E338" s="474"/>
      <c r="F338" s="533">
        <v>900.0</v>
      </c>
      <c r="G338" s="533">
        <v>-900.0</v>
      </c>
    </row>
    <row r="339">
      <c r="A339" s="471"/>
      <c r="B339" s="471"/>
      <c r="C339" s="473" t="s">
        <v>778</v>
      </c>
      <c r="D339" s="570">
        <v>3041.0</v>
      </c>
      <c r="E339" s="474"/>
      <c r="F339" s="474"/>
      <c r="G339" s="533">
        <v>0.0</v>
      </c>
    </row>
    <row r="340">
      <c r="A340" s="471"/>
      <c r="B340" s="471"/>
      <c r="C340" s="473" t="s">
        <v>790</v>
      </c>
      <c r="D340" s="471" t="s">
        <v>312</v>
      </c>
      <c r="E340" s="474"/>
      <c r="F340" s="474"/>
      <c r="G340" s="533">
        <v>0.0</v>
      </c>
    </row>
    <row r="341">
      <c r="A341" s="471"/>
      <c r="B341" s="471"/>
      <c r="C341" s="473"/>
      <c r="D341" s="471"/>
      <c r="E341" s="474"/>
      <c r="F341" s="474"/>
      <c r="G341" s="474"/>
    </row>
    <row r="342">
      <c r="A342" s="471"/>
      <c r="B342" s="471"/>
      <c r="C342" s="572" t="s">
        <v>142</v>
      </c>
      <c r="D342" s="471"/>
      <c r="E342" s="533">
        <f t="shared" ref="E342:G342" si="54">SUM(E335:E340)</f>
        <v>0</v>
      </c>
      <c r="F342" s="533">
        <f t="shared" si="54"/>
        <v>18100</v>
      </c>
      <c r="G342" s="533">
        <f t="shared" si="54"/>
        <v>-18100</v>
      </c>
    </row>
    <row r="343">
      <c r="A343" s="471"/>
      <c r="B343" s="471"/>
      <c r="C343" s="473"/>
      <c r="D343" s="471"/>
      <c r="E343" s="474"/>
      <c r="F343" s="474"/>
      <c r="G343" s="474"/>
    </row>
    <row r="344">
      <c r="A344" s="471"/>
      <c r="B344" s="532" t="s">
        <v>322</v>
      </c>
      <c r="C344" s="473"/>
      <c r="D344" s="471"/>
      <c r="E344" s="533">
        <f t="shared" ref="E344:F344" si="55">SUMIF($C299:$C342,"Subsubtotal",E299:E342)</f>
        <v>55000</v>
      </c>
      <c r="F344" s="533">
        <f t="shared" si="55"/>
        <v>123600</v>
      </c>
      <c r="G344" s="533">
        <f>E344-F344</f>
        <v>-68600</v>
      </c>
    </row>
    <row r="345">
      <c r="C345" s="75"/>
    </row>
    <row r="346">
      <c r="C346" s="75"/>
    </row>
    <row r="347">
      <c r="C347" s="75"/>
    </row>
    <row r="348">
      <c r="C348" s="75"/>
    </row>
    <row r="349">
      <c r="C349" s="75"/>
    </row>
    <row r="350">
      <c r="C350" s="75"/>
    </row>
    <row r="351">
      <c r="C351" s="75"/>
    </row>
    <row r="352">
      <c r="C352" s="75"/>
    </row>
    <row r="353">
      <c r="C353" s="75"/>
    </row>
    <row r="354">
      <c r="C354" s="75"/>
    </row>
    <row r="355">
      <c r="C355" s="75"/>
    </row>
    <row r="356">
      <c r="C356" s="75"/>
    </row>
    <row r="357">
      <c r="C357" s="75"/>
    </row>
    <row r="358">
      <c r="C358" s="75"/>
    </row>
    <row r="359">
      <c r="C359" s="75"/>
    </row>
    <row r="360">
      <c r="C360" s="75"/>
    </row>
    <row r="361">
      <c r="C361" s="75"/>
    </row>
    <row r="362">
      <c r="C362" s="75"/>
    </row>
    <row r="363">
      <c r="C363" s="75"/>
    </row>
    <row r="364">
      <c r="C364" s="75"/>
    </row>
    <row r="365">
      <c r="C365" s="75"/>
    </row>
    <row r="366">
      <c r="C366" s="75"/>
    </row>
    <row r="367">
      <c r="C367" s="75"/>
    </row>
    <row r="368">
      <c r="C368" s="75"/>
    </row>
    <row r="369">
      <c r="C369" s="75"/>
    </row>
    <row r="370">
      <c r="C370" s="75"/>
    </row>
    <row r="371">
      <c r="C371" s="75"/>
    </row>
    <row r="372">
      <c r="C372" s="75"/>
    </row>
    <row r="373">
      <c r="C373" s="75"/>
    </row>
    <row r="374">
      <c r="C374" s="75"/>
    </row>
    <row r="375">
      <c r="C375" s="75"/>
    </row>
    <row r="376">
      <c r="C376" s="75"/>
    </row>
    <row r="377">
      <c r="C377" s="75"/>
    </row>
    <row r="378">
      <c r="C378" s="75"/>
    </row>
    <row r="379">
      <c r="C379" s="75"/>
    </row>
    <row r="380">
      <c r="C380" s="75"/>
    </row>
    <row r="381">
      <c r="C381" s="75"/>
    </row>
    <row r="382">
      <c r="C382" s="75"/>
    </row>
    <row r="383">
      <c r="C383" s="75"/>
    </row>
    <row r="384">
      <c r="C384" s="75"/>
    </row>
    <row r="385">
      <c r="C385" s="75"/>
    </row>
    <row r="386">
      <c r="C386" s="75"/>
    </row>
    <row r="387">
      <c r="C387" s="75"/>
    </row>
    <row r="388">
      <c r="C388" s="75"/>
    </row>
    <row r="389">
      <c r="C389" s="75"/>
    </row>
    <row r="390">
      <c r="C390" s="75"/>
    </row>
    <row r="391">
      <c r="C391" s="75"/>
    </row>
    <row r="392">
      <c r="C392" s="75"/>
    </row>
    <row r="393">
      <c r="C393" s="75"/>
    </row>
    <row r="394">
      <c r="C394" s="75"/>
    </row>
    <row r="395">
      <c r="C395" s="75"/>
    </row>
    <row r="396">
      <c r="C396" s="75"/>
    </row>
    <row r="397">
      <c r="C397" s="75"/>
    </row>
    <row r="398">
      <c r="C398" s="75"/>
    </row>
    <row r="399">
      <c r="C399" s="75"/>
    </row>
    <row r="400">
      <c r="C400" s="75"/>
    </row>
    <row r="401">
      <c r="C401" s="75"/>
    </row>
    <row r="402">
      <c r="C402" s="75"/>
    </row>
    <row r="403">
      <c r="C403" s="75"/>
    </row>
    <row r="404">
      <c r="C404" s="75"/>
    </row>
    <row r="405">
      <c r="C405" s="75"/>
    </row>
    <row r="406">
      <c r="C406" s="75"/>
    </row>
    <row r="407">
      <c r="C407" s="75"/>
    </row>
    <row r="408">
      <c r="C408" s="75"/>
    </row>
    <row r="409">
      <c r="C409" s="75"/>
    </row>
    <row r="410">
      <c r="C410" s="75"/>
    </row>
    <row r="411">
      <c r="C411" s="75"/>
    </row>
    <row r="412">
      <c r="C412" s="75"/>
    </row>
    <row r="413">
      <c r="C413" s="75"/>
    </row>
    <row r="414">
      <c r="C414" s="75"/>
    </row>
    <row r="415">
      <c r="C415" s="75"/>
    </row>
    <row r="416">
      <c r="C416" s="75"/>
    </row>
    <row r="417">
      <c r="C417" s="75"/>
    </row>
    <row r="418">
      <c r="C418" s="75"/>
    </row>
    <row r="419">
      <c r="C419" s="75"/>
    </row>
    <row r="420">
      <c r="C420" s="75"/>
    </row>
    <row r="421">
      <c r="C421" s="75"/>
    </row>
    <row r="422">
      <c r="C422" s="75"/>
    </row>
    <row r="423">
      <c r="C423" s="75"/>
    </row>
    <row r="424">
      <c r="C424" s="75"/>
    </row>
    <row r="425">
      <c r="C425" s="75"/>
    </row>
    <row r="426">
      <c r="C426" s="75"/>
    </row>
    <row r="427">
      <c r="C427" s="75"/>
    </row>
    <row r="428">
      <c r="C428" s="75"/>
    </row>
    <row r="429">
      <c r="C429" s="75"/>
    </row>
    <row r="430">
      <c r="C430" s="75"/>
    </row>
    <row r="431">
      <c r="C431" s="75"/>
    </row>
    <row r="432">
      <c r="C432" s="75"/>
    </row>
    <row r="433">
      <c r="C433" s="75"/>
    </row>
    <row r="434">
      <c r="C434" s="75"/>
    </row>
    <row r="435">
      <c r="C435" s="75"/>
    </row>
    <row r="436">
      <c r="C436" s="75"/>
    </row>
    <row r="437">
      <c r="C437" s="75"/>
    </row>
    <row r="438">
      <c r="C438" s="75"/>
    </row>
    <row r="439">
      <c r="C439" s="75"/>
    </row>
    <row r="440">
      <c r="C440" s="75"/>
    </row>
    <row r="441">
      <c r="C441" s="75"/>
    </row>
    <row r="442">
      <c r="C442" s="75"/>
    </row>
    <row r="443">
      <c r="C443" s="75"/>
    </row>
    <row r="444">
      <c r="C444" s="75"/>
    </row>
    <row r="445">
      <c r="C445" s="75"/>
    </row>
    <row r="446">
      <c r="C446" s="75"/>
    </row>
    <row r="447">
      <c r="C447" s="75"/>
    </row>
    <row r="448">
      <c r="C448" s="75"/>
    </row>
    <row r="449">
      <c r="C449" s="75"/>
    </row>
    <row r="450">
      <c r="C450" s="75"/>
    </row>
    <row r="451">
      <c r="C451" s="75"/>
    </row>
    <row r="452">
      <c r="C452" s="75"/>
    </row>
    <row r="453">
      <c r="C453" s="75"/>
    </row>
    <row r="454">
      <c r="C454" s="75"/>
    </row>
    <row r="455">
      <c r="C455" s="75"/>
    </row>
    <row r="456">
      <c r="C456" s="75"/>
    </row>
    <row r="457">
      <c r="C457" s="75"/>
    </row>
    <row r="458">
      <c r="C458" s="75"/>
    </row>
    <row r="459">
      <c r="C459" s="75"/>
    </row>
    <row r="460">
      <c r="C460" s="75"/>
    </row>
    <row r="461">
      <c r="C461" s="75"/>
    </row>
    <row r="462">
      <c r="C462" s="75"/>
    </row>
    <row r="463">
      <c r="C463" s="75"/>
    </row>
    <row r="464">
      <c r="C464" s="75"/>
    </row>
    <row r="465">
      <c r="C465" s="75"/>
    </row>
    <row r="466">
      <c r="C466" s="75"/>
    </row>
    <row r="467">
      <c r="C467" s="75"/>
    </row>
    <row r="468">
      <c r="C468" s="75"/>
    </row>
    <row r="469">
      <c r="C469" s="75"/>
    </row>
    <row r="470">
      <c r="C470" s="75"/>
    </row>
    <row r="471">
      <c r="C471" s="75"/>
    </row>
    <row r="472">
      <c r="C472" s="75"/>
    </row>
    <row r="473">
      <c r="C473" s="75"/>
    </row>
    <row r="474">
      <c r="C474" s="75"/>
    </row>
    <row r="475">
      <c r="C475" s="75"/>
    </row>
    <row r="476">
      <c r="C476" s="75"/>
    </row>
    <row r="477">
      <c r="C477" s="75"/>
    </row>
    <row r="478">
      <c r="C478" s="75"/>
    </row>
    <row r="479">
      <c r="C479" s="75"/>
    </row>
    <row r="480">
      <c r="C480" s="75"/>
    </row>
    <row r="481">
      <c r="C481" s="75"/>
    </row>
    <row r="482">
      <c r="C482" s="75"/>
    </row>
    <row r="483">
      <c r="C483" s="75"/>
    </row>
    <row r="484">
      <c r="C484" s="75"/>
    </row>
    <row r="485">
      <c r="C485" s="75"/>
    </row>
    <row r="486">
      <c r="C486" s="75"/>
    </row>
    <row r="487">
      <c r="C487" s="75"/>
    </row>
    <row r="488">
      <c r="C488" s="75"/>
    </row>
    <row r="489">
      <c r="C489" s="75"/>
    </row>
    <row r="490">
      <c r="C490" s="75"/>
    </row>
    <row r="491">
      <c r="C491" s="75"/>
    </row>
    <row r="492">
      <c r="C492" s="75"/>
    </row>
    <row r="493">
      <c r="C493" s="75"/>
    </row>
    <row r="494">
      <c r="C494" s="75"/>
    </row>
    <row r="495">
      <c r="C495" s="75"/>
    </row>
    <row r="496">
      <c r="C496" s="75"/>
    </row>
    <row r="497">
      <c r="C497" s="75"/>
    </row>
    <row r="498">
      <c r="C498" s="75"/>
    </row>
    <row r="499">
      <c r="C499" s="75"/>
    </row>
    <row r="500">
      <c r="C500" s="75"/>
    </row>
    <row r="501">
      <c r="C501" s="75"/>
    </row>
    <row r="502">
      <c r="C502" s="75"/>
    </row>
    <row r="503">
      <c r="C503" s="75"/>
    </row>
    <row r="504">
      <c r="C504" s="75"/>
    </row>
    <row r="505">
      <c r="C505" s="75"/>
    </row>
    <row r="506">
      <c r="C506" s="75"/>
    </row>
    <row r="507">
      <c r="C507" s="75"/>
    </row>
    <row r="508">
      <c r="C508" s="75"/>
    </row>
    <row r="509">
      <c r="C509" s="75"/>
    </row>
    <row r="510">
      <c r="C510" s="75"/>
    </row>
    <row r="511">
      <c r="C511" s="75"/>
    </row>
    <row r="512">
      <c r="C512" s="75"/>
    </row>
    <row r="513">
      <c r="C513" s="75"/>
    </row>
    <row r="514">
      <c r="C514" s="75"/>
    </row>
    <row r="515">
      <c r="C515" s="75"/>
    </row>
    <row r="516">
      <c r="C516" s="75"/>
    </row>
    <row r="517">
      <c r="C517" s="75"/>
    </row>
    <row r="518">
      <c r="C518" s="75"/>
    </row>
    <row r="519">
      <c r="C519" s="75"/>
    </row>
    <row r="520">
      <c r="C520" s="75"/>
    </row>
    <row r="521">
      <c r="C521" s="75"/>
    </row>
    <row r="522">
      <c r="C522" s="75"/>
    </row>
    <row r="523">
      <c r="C523" s="75"/>
    </row>
    <row r="524">
      <c r="C524" s="75"/>
    </row>
    <row r="525">
      <c r="C525" s="75"/>
    </row>
    <row r="526">
      <c r="C526" s="75"/>
    </row>
    <row r="527">
      <c r="C527" s="75"/>
    </row>
    <row r="528">
      <c r="C528" s="75"/>
    </row>
    <row r="529">
      <c r="C529" s="75"/>
    </row>
    <row r="530">
      <c r="C530" s="75"/>
    </row>
    <row r="531">
      <c r="C531" s="75"/>
    </row>
    <row r="532">
      <c r="C532" s="75"/>
    </row>
    <row r="533">
      <c r="C533" s="75"/>
    </row>
    <row r="534">
      <c r="C534" s="75"/>
    </row>
    <row r="535">
      <c r="C535" s="75"/>
    </row>
    <row r="536">
      <c r="C536" s="75"/>
    </row>
    <row r="537">
      <c r="C537" s="75"/>
    </row>
    <row r="538">
      <c r="C538" s="75"/>
    </row>
    <row r="539">
      <c r="C539" s="75"/>
    </row>
    <row r="540">
      <c r="C540" s="75"/>
    </row>
    <row r="541">
      <c r="C541" s="75"/>
    </row>
    <row r="542">
      <c r="C542" s="75"/>
    </row>
    <row r="543">
      <c r="C543" s="75"/>
    </row>
    <row r="544">
      <c r="C544" s="75"/>
    </row>
    <row r="545">
      <c r="C545" s="75"/>
    </row>
    <row r="546">
      <c r="C546" s="75"/>
    </row>
    <row r="547">
      <c r="C547" s="75"/>
    </row>
    <row r="548">
      <c r="C548" s="75"/>
    </row>
    <row r="549">
      <c r="C549" s="75"/>
    </row>
    <row r="550">
      <c r="C550" s="75"/>
    </row>
    <row r="551">
      <c r="C551" s="75"/>
    </row>
    <row r="552">
      <c r="C552" s="75"/>
    </row>
    <row r="553">
      <c r="C553" s="75"/>
    </row>
    <row r="554">
      <c r="C554" s="75"/>
    </row>
    <row r="555">
      <c r="C555" s="75"/>
    </row>
    <row r="556">
      <c r="C556" s="75"/>
    </row>
    <row r="557">
      <c r="C557" s="75"/>
    </row>
    <row r="558">
      <c r="C558" s="75"/>
    </row>
    <row r="559">
      <c r="C559" s="75"/>
    </row>
    <row r="560">
      <c r="C560" s="75"/>
    </row>
    <row r="561">
      <c r="C561" s="75"/>
    </row>
    <row r="562">
      <c r="C562" s="75"/>
    </row>
    <row r="563">
      <c r="C563" s="75"/>
    </row>
    <row r="564">
      <c r="C564" s="75"/>
    </row>
    <row r="565">
      <c r="C565" s="75"/>
    </row>
    <row r="566">
      <c r="C566" s="75"/>
    </row>
    <row r="567">
      <c r="C567" s="75"/>
    </row>
    <row r="568">
      <c r="C568" s="75"/>
    </row>
    <row r="569">
      <c r="C569" s="75"/>
    </row>
    <row r="570">
      <c r="C570" s="75"/>
    </row>
    <row r="571">
      <c r="C571" s="75"/>
    </row>
    <row r="572">
      <c r="C572" s="75"/>
    </row>
    <row r="573">
      <c r="C573" s="75"/>
    </row>
    <row r="574">
      <c r="C574" s="75"/>
    </row>
    <row r="575">
      <c r="C575" s="75"/>
    </row>
    <row r="576">
      <c r="C576" s="75"/>
    </row>
    <row r="577">
      <c r="C577" s="75"/>
    </row>
    <row r="578">
      <c r="C578" s="75"/>
    </row>
    <row r="579">
      <c r="C579" s="75"/>
    </row>
    <row r="580">
      <c r="C580" s="75"/>
    </row>
    <row r="581">
      <c r="C581" s="75"/>
    </row>
    <row r="582">
      <c r="C582" s="75"/>
    </row>
    <row r="583">
      <c r="C583" s="75"/>
    </row>
    <row r="584">
      <c r="C584" s="75"/>
    </row>
    <row r="585">
      <c r="C585" s="75"/>
    </row>
    <row r="586">
      <c r="C586" s="75"/>
    </row>
    <row r="587">
      <c r="C587" s="75"/>
    </row>
    <row r="588">
      <c r="C588" s="75"/>
    </row>
    <row r="589">
      <c r="C589" s="75"/>
    </row>
    <row r="590">
      <c r="C590" s="75"/>
    </row>
    <row r="591">
      <c r="C591" s="75"/>
    </row>
    <row r="592">
      <c r="C592" s="75"/>
    </row>
    <row r="593">
      <c r="C593" s="75"/>
    </row>
    <row r="594">
      <c r="C594" s="75"/>
    </row>
    <row r="595">
      <c r="C595" s="75"/>
    </row>
    <row r="596">
      <c r="C596" s="75"/>
    </row>
    <row r="597">
      <c r="C597" s="75"/>
    </row>
    <row r="598">
      <c r="C598" s="75"/>
    </row>
    <row r="599">
      <c r="C599" s="75"/>
    </row>
    <row r="600">
      <c r="C600" s="75"/>
    </row>
    <row r="601">
      <c r="C601" s="75"/>
    </row>
    <row r="602">
      <c r="C602" s="75"/>
    </row>
    <row r="603">
      <c r="C603" s="75"/>
    </row>
    <row r="604">
      <c r="C604" s="75"/>
    </row>
    <row r="605">
      <c r="C605" s="75"/>
    </row>
    <row r="606">
      <c r="C606" s="75"/>
    </row>
    <row r="607">
      <c r="C607" s="75"/>
    </row>
    <row r="608">
      <c r="C608" s="75"/>
    </row>
    <row r="609">
      <c r="C609" s="75"/>
    </row>
    <row r="610">
      <c r="C610" s="75"/>
    </row>
    <row r="611">
      <c r="C611" s="75"/>
    </row>
    <row r="612">
      <c r="C612" s="75"/>
    </row>
    <row r="613">
      <c r="C613" s="75"/>
    </row>
    <row r="614">
      <c r="C614" s="75"/>
    </row>
    <row r="615">
      <c r="C615" s="75"/>
    </row>
    <row r="616">
      <c r="C616" s="75"/>
    </row>
    <row r="617">
      <c r="C617" s="75"/>
    </row>
    <row r="618">
      <c r="C618" s="75"/>
    </row>
    <row r="619">
      <c r="C619" s="75"/>
    </row>
    <row r="620">
      <c r="C620" s="75"/>
    </row>
    <row r="621">
      <c r="C621" s="75"/>
    </row>
    <row r="622">
      <c r="C622" s="75"/>
    </row>
    <row r="623">
      <c r="C623" s="75"/>
    </row>
    <row r="624">
      <c r="C624" s="75"/>
    </row>
    <row r="625">
      <c r="C625" s="75"/>
    </row>
    <row r="626">
      <c r="C626" s="75"/>
    </row>
    <row r="627">
      <c r="C627" s="75"/>
    </row>
    <row r="628">
      <c r="C628" s="75"/>
    </row>
    <row r="629">
      <c r="C629" s="75"/>
    </row>
    <row r="630">
      <c r="C630" s="75"/>
    </row>
    <row r="631">
      <c r="C631" s="75"/>
    </row>
    <row r="632">
      <c r="C632" s="75"/>
    </row>
    <row r="633">
      <c r="C633" s="75"/>
    </row>
    <row r="634">
      <c r="C634" s="75"/>
    </row>
    <row r="635">
      <c r="C635" s="75"/>
    </row>
    <row r="636">
      <c r="C636" s="75"/>
    </row>
    <row r="637">
      <c r="C637" s="75"/>
    </row>
    <row r="638">
      <c r="C638" s="75"/>
    </row>
    <row r="639">
      <c r="C639" s="75"/>
    </row>
    <row r="640">
      <c r="C640" s="75"/>
    </row>
    <row r="641">
      <c r="C641" s="75"/>
    </row>
    <row r="642">
      <c r="C642" s="75"/>
    </row>
    <row r="643">
      <c r="C643" s="75"/>
    </row>
    <row r="644">
      <c r="C644" s="75"/>
    </row>
    <row r="645">
      <c r="C645" s="75"/>
    </row>
    <row r="646">
      <c r="C646" s="75"/>
    </row>
    <row r="647">
      <c r="C647" s="75"/>
    </row>
    <row r="648">
      <c r="C648" s="75"/>
    </row>
    <row r="649">
      <c r="C649" s="75"/>
    </row>
    <row r="650">
      <c r="C650" s="75"/>
    </row>
    <row r="651">
      <c r="C651" s="75"/>
    </row>
    <row r="652">
      <c r="C652" s="75"/>
    </row>
    <row r="653">
      <c r="C653" s="75"/>
    </row>
    <row r="654">
      <c r="C654" s="75"/>
    </row>
    <row r="655">
      <c r="C655" s="75"/>
    </row>
    <row r="656">
      <c r="C656" s="75"/>
    </row>
    <row r="657">
      <c r="C657" s="75"/>
    </row>
    <row r="658">
      <c r="C658" s="75"/>
    </row>
    <row r="659">
      <c r="C659" s="75"/>
    </row>
    <row r="660">
      <c r="C660" s="75"/>
    </row>
    <row r="661">
      <c r="C661" s="75"/>
    </row>
    <row r="662">
      <c r="C662" s="75"/>
    </row>
    <row r="663">
      <c r="C663" s="75"/>
    </row>
    <row r="664">
      <c r="C664" s="75"/>
    </row>
    <row r="665">
      <c r="C665" s="75"/>
    </row>
    <row r="666">
      <c r="C666" s="75"/>
    </row>
    <row r="667">
      <c r="C667" s="75"/>
    </row>
    <row r="668">
      <c r="C668" s="75"/>
    </row>
    <row r="669">
      <c r="C669" s="75"/>
    </row>
    <row r="670">
      <c r="C670" s="75"/>
    </row>
    <row r="671">
      <c r="C671" s="75"/>
    </row>
    <row r="672">
      <c r="C672" s="75"/>
    </row>
    <row r="673">
      <c r="C673" s="75"/>
    </row>
    <row r="674">
      <c r="C674" s="75"/>
    </row>
    <row r="675">
      <c r="C675" s="75"/>
    </row>
    <row r="676">
      <c r="C676" s="75"/>
    </row>
    <row r="677">
      <c r="C677" s="75"/>
    </row>
    <row r="678">
      <c r="C678" s="75"/>
    </row>
    <row r="679">
      <c r="C679" s="75"/>
    </row>
    <row r="680">
      <c r="C680" s="75"/>
    </row>
    <row r="681">
      <c r="C681" s="75"/>
    </row>
    <row r="682">
      <c r="C682" s="75"/>
    </row>
    <row r="683">
      <c r="C683" s="75"/>
    </row>
    <row r="684">
      <c r="C684" s="75"/>
    </row>
    <row r="685">
      <c r="C685" s="75"/>
    </row>
    <row r="686">
      <c r="C686" s="75"/>
    </row>
    <row r="687">
      <c r="C687" s="75"/>
    </row>
    <row r="688">
      <c r="C688" s="75"/>
    </row>
    <row r="689">
      <c r="C689" s="75"/>
    </row>
    <row r="690">
      <c r="C690" s="75"/>
    </row>
    <row r="691">
      <c r="C691" s="75"/>
    </row>
    <row r="692">
      <c r="C692" s="75"/>
    </row>
    <row r="693">
      <c r="C693" s="75"/>
    </row>
    <row r="694">
      <c r="C694" s="75"/>
    </row>
    <row r="695">
      <c r="C695" s="75"/>
    </row>
    <row r="696">
      <c r="C696" s="75"/>
    </row>
    <row r="697">
      <c r="C697" s="75"/>
    </row>
    <row r="698">
      <c r="C698" s="75"/>
    </row>
    <row r="699">
      <c r="C699" s="75"/>
    </row>
    <row r="700">
      <c r="C700" s="75"/>
    </row>
    <row r="701">
      <c r="C701" s="75"/>
    </row>
    <row r="702">
      <c r="C702" s="75"/>
    </row>
    <row r="703">
      <c r="C703" s="75"/>
    </row>
    <row r="704">
      <c r="C704" s="75"/>
    </row>
    <row r="705">
      <c r="C705" s="75"/>
    </row>
    <row r="706">
      <c r="C706" s="75"/>
    </row>
    <row r="707">
      <c r="C707" s="75"/>
    </row>
    <row r="708">
      <c r="C708" s="75"/>
    </row>
    <row r="709">
      <c r="C709" s="75"/>
    </row>
    <row r="710">
      <c r="C710" s="75"/>
    </row>
    <row r="711">
      <c r="C711" s="75"/>
    </row>
    <row r="712">
      <c r="C712" s="75"/>
    </row>
    <row r="713">
      <c r="C713" s="75"/>
    </row>
    <row r="714">
      <c r="C714" s="75"/>
    </row>
    <row r="715">
      <c r="C715" s="75"/>
    </row>
    <row r="716">
      <c r="C716" s="75"/>
    </row>
    <row r="717">
      <c r="C717" s="75"/>
    </row>
    <row r="718">
      <c r="C718" s="75"/>
    </row>
    <row r="719">
      <c r="C719" s="75"/>
    </row>
    <row r="720">
      <c r="C720" s="75"/>
    </row>
    <row r="721">
      <c r="C721" s="75"/>
    </row>
    <row r="722">
      <c r="C722" s="75"/>
    </row>
    <row r="723">
      <c r="C723" s="75"/>
    </row>
    <row r="724">
      <c r="C724" s="75"/>
    </row>
    <row r="725">
      <c r="C725" s="75"/>
    </row>
    <row r="726">
      <c r="C726" s="75"/>
    </row>
    <row r="727">
      <c r="C727" s="75"/>
    </row>
    <row r="728">
      <c r="C728" s="75"/>
    </row>
    <row r="729">
      <c r="C729" s="75"/>
    </row>
    <row r="730">
      <c r="C730" s="75"/>
    </row>
    <row r="731">
      <c r="C731" s="75"/>
    </row>
    <row r="732">
      <c r="C732" s="75"/>
    </row>
    <row r="733">
      <c r="C733" s="75"/>
    </row>
    <row r="734">
      <c r="C734" s="75"/>
    </row>
    <row r="735">
      <c r="C735" s="75"/>
    </row>
    <row r="736">
      <c r="C736" s="75"/>
    </row>
    <row r="737">
      <c r="C737" s="75"/>
    </row>
    <row r="738">
      <c r="C738" s="75"/>
    </row>
    <row r="739">
      <c r="C739" s="75"/>
    </row>
    <row r="740">
      <c r="C740" s="75"/>
    </row>
    <row r="741">
      <c r="C741" s="75"/>
    </row>
    <row r="742">
      <c r="C742" s="75"/>
    </row>
    <row r="743">
      <c r="C743" s="75"/>
    </row>
    <row r="744">
      <c r="C744" s="75"/>
    </row>
    <row r="745">
      <c r="C745" s="75"/>
    </row>
    <row r="746">
      <c r="C746" s="75"/>
    </row>
    <row r="747">
      <c r="C747" s="75"/>
    </row>
    <row r="748">
      <c r="C748" s="75"/>
    </row>
    <row r="749">
      <c r="C749" s="75"/>
    </row>
    <row r="750">
      <c r="C750" s="75"/>
    </row>
    <row r="751">
      <c r="C751" s="75"/>
    </row>
    <row r="752">
      <c r="C752" s="75"/>
    </row>
    <row r="753">
      <c r="C753" s="75"/>
    </row>
    <row r="754">
      <c r="C754" s="75"/>
    </row>
    <row r="755">
      <c r="C755" s="75"/>
    </row>
    <row r="756">
      <c r="C756" s="75"/>
    </row>
    <row r="757">
      <c r="C757" s="75"/>
    </row>
    <row r="758">
      <c r="C758" s="75"/>
    </row>
    <row r="759">
      <c r="C759" s="75"/>
    </row>
    <row r="760">
      <c r="C760" s="75"/>
    </row>
    <row r="761">
      <c r="C761" s="75"/>
    </row>
    <row r="762">
      <c r="C762" s="75"/>
    </row>
    <row r="763">
      <c r="C763" s="75"/>
    </row>
    <row r="764">
      <c r="C764" s="75"/>
    </row>
    <row r="765">
      <c r="C765" s="75"/>
    </row>
    <row r="766">
      <c r="C766" s="75"/>
    </row>
    <row r="767">
      <c r="C767" s="75"/>
    </row>
    <row r="768">
      <c r="C768" s="75"/>
    </row>
    <row r="769">
      <c r="C769" s="75"/>
    </row>
    <row r="770">
      <c r="C770" s="75"/>
    </row>
    <row r="771">
      <c r="C771" s="75"/>
    </row>
    <row r="772">
      <c r="C772" s="75"/>
    </row>
    <row r="773">
      <c r="C773" s="75"/>
    </row>
    <row r="774">
      <c r="C774" s="75"/>
    </row>
    <row r="775">
      <c r="C775" s="75"/>
    </row>
    <row r="776">
      <c r="C776" s="75"/>
    </row>
    <row r="777">
      <c r="C777" s="75"/>
    </row>
    <row r="778">
      <c r="C778" s="75"/>
    </row>
    <row r="779">
      <c r="C779" s="75"/>
    </row>
    <row r="780">
      <c r="C780" s="75"/>
    </row>
    <row r="781">
      <c r="C781" s="75"/>
    </row>
    <row r="782">
      <c r="C782" s="75"/>
    </row>
    <row r="783">
      <c r="C783" s="75"/>
    </row>
    <row r="784">
      <c r="C784" s="75"/>
    </row>
    <row r="785">
      <c r="C785" s="75"/>
    </row>
    <row r="786">
      <c r="C786" s="75"/>
    </row>
    <row r="787">
      <c r="C787" s="75"/>
    </row>
    <row r="788">
      <c r="C788" s="75"/>
    </row>
    <row r="789">
      <c r="C789" s="75"/>
    </row>
    <row r="790">
      <c r="C790" s="75"/>
    </row>
    <row r="791">
      <c r="C791" s="75"/>
    </row>
    <row r="792">
      <c r="C792" s="75"/>
    </row>
    <row r="793">
      <c r="C793" s="75"/>
    </row>
    <row r="794">
      <c r="C794" s="75"/>
    </row>
    <row r="795">
      <c r="C795" s="75"/>
    </row>
    <row r="796">
      <c r="C796" s="75"/>
    </row>
    <row r="797">
      <c r="C797" s="75"/>
    </row>
    <row r="798">
      <c r="C798" s="75"/>
    </row>
    <row r="799">
      <c r="C799" s="75"/>
    </row>
    <row r="800">
      <c r="C800" s="75"/>
    </row>
    <row r="801">
      <c r="C801" s="75"/>
    </row>
    <row r="802">
      <c r="C802" s="75"/>
    </row>
    <row r="803">
      <c r="C803" s="75"/>
    </row>
    <row r="804">
      <c r="C804" s="75"/>
    </row>
    <row r="805">
      <c r="C805" s="75"/>
    </row>
    <row r="806">
      <c r="C806" s="75"/>
    </row>
    <row r="807">
      <c r="C807" s="75"/>
    </row>
    <row r="808">
      <c r="C808" s="75"/>
    </row>
    <row r="809">
      <c r="C809" s="75"/>
    </row>
    <row r="810">
      <c r="C810" s="75"/>
    </row>
    <row r="811">
      <c r="C811" s="75"/>
    </row>
    <row r="812">
      <c r="C812" s="75"/>
    </row>
    <row r="813">
      <c r="C813" s="75"/>
    </row>
    <row r="814">
      <c r="C814" s="75"/>
    </row>
    <row r="815">
      <c r="C815" s="75"/>
    </row>
    <row r="816">
      <c r="C816" s="75"/>
    </row>
    <row r="817">
      <c r="C817" s="75"/>
    </row>
    <row r="818">
      <c r="C818" s="75"/>
    </row>
    <row r="819">
      <c r="C819" s="75"/>
    </row>
    <row r="820">
      <c r="C820" s="75"/>
    </row>
    <row r="821">
      <c r="C821" s="75"/>
    </row>
    <row r="822">
      <c r="C822" s="75"/>
    </row>
    <row r="823">
      <c r="C823" s="75"/>
    </row>
    <row r="824">
      <c r="C824" s="75"/>
    </row>
    <row r="825">
      <c r="C825" s="75"/>
    </row>
    <row r="826">
      <c r="C826" s="75"/>
    </row>
    <row r="827">
      <c r="C827" s="75"/>
    </row>
    <row r="828">
      <c r="C828" s="75"/>
    </row>
    <row r="829">
      <c r="C829" s="75"/>
    </row>
    <row r="830">
      <c r="C830" s="75"/>
    </row>
    <row r="831">
      <c r="C831" s="75"/>
    </row>
    <row r="832">
      <c r="C832" s="75"/>
    </row>
    <row r="833">
      <c r="C833" s="75"/>
    </row>
    <row r="834">
      <c r="C834" s="75"/>
    </row>
    <row r="835">
      <c r="C835" s="75"/>
    </row>
    <row r="836">
      <c r="C836" s="75"/>
    </row>
    <row r="837">
      <c r="C837" s="75"/>
    </row>
    <row r="838">
      <c r="C838" s="75"/>
    </row>
    <row r="839">
      <c r="C839" s="75"/>
    </row>
    <row r="840">
      <c r="C840" s="75"/>
    </row>
    <row r="841">
      <c r="C841" s="75"/>
    </row>
    <row r="842">
      <c r="C842" s="75"/>
    </row>
    <row r="843">
      <c r="C843" s="75"/>
    </row>
    <row r="844">
      <c r="C844" s="75"/>
    </row>
    <row r="845">
      <c r="C845" s="75"/>
    </row>
    <row r="846">
      <c r="C846" s="75"/>
    </row>
    <row r="847">
      <c r="C847" s="75"/>
    </row>
    <row r="848">
      <c r="C848" s="75"/>
    </row>
    <row r="849">
      <c r="C849" s="75"/>
    </row>
    <row r="850">
      <c r="C850" s="75"/>
    </row>
    <row r="851">
      <c r="C851" s="75"/>
    </row>
    <row r="852">
      <c r="C852" s="75"/>
    </row>
    <row r="853">
      <c r="C853" s="75"/>
    </row>
    <row r="854">
      <c r="C854" s="75"/>
    </row>
    <row r="855">
      <c r="C855" s="75"/>
    </row>
    <row r="856">
      <c r="C856" s="75"/>
    </row>
    <row r="857">
      <c r="C857" s="75"/>
    </row>
    <row r="858">
      <c r="C858" s="75"/>
    </row>
    <row r="859">
      <c r="C859" s="75"/>
    </row>
    <row r="860">
      <c r="C860" s="75"/>
    </row>
    <row r="861">
      <c r="C861" s="75"/>
    </row>
    <row r="862">
      <c r="C862" s="75"/>
    </row>
    <row r="863">
      <c r="C863" s="75"/>
    </row>
    <row r="864">
      <c r="C864" s="75"/>
    </row>
    <row r="865">
      <c r="C865" s="75"/>
    </row>
    <row r="866">
      <c r="C866" s="75"/>
    </row>
    <row r="867">
      <c r="C867" s="75"/>
    </row>
    <row r="868">
      <c r="C868" s="75"/>
    </row>
    <row r="869">
      <c r="C869" s="75"/>
    </row>
    <row r="870">
      <c r="C870" s="75"/>
    </row>
    <row r="871">
      <c r="C871" s="75"/>
    </row>
    <row r="872">
      <c r="C872" s="75"/>
    </row>
    <row r="873">
      <c r="C873" s="75"/>
    </row>
    <row r="874">
      <c r="C874" s="75"/>
    </row>
    <row r="875">
      <c r="C875" s="75"/>
    </row>
    <row r="876">
      <c r="C876" s="75"/>
    </row>
    <row r="877">
      <c r="C877" s="75"/>
    </row>
    <row r="878">
      <c r="C878" s="75"/>
    </row>
    <row r="879">
      <c r="C879" s="75"/>
    </row>
    <row r="880">
      <c r="C880" s="75"/>
    </row>
    <row r="881">
      <c r="C881" s="75"/>
    </row>
    <row r="882">
      <c r="C882" s="75"/>
    </row>
    <row r="883">
      <c r="C883" s="75"/>
    </row>
    <row r="884">
      <c r="C884" s="75"/>
    </row>
    <row r="885">
      <c r="C885" s="75"/>
    </row>
    <row r="886">
      <c r="C886" s="75"/>
    </row>
    <row r="887">
      <c r="C887" s="75"/>
    </row>
    <row r="888">
      <c r="C888" s="75"/>
    </row>
    <row r="889">
      <c r="C889" s="75"/>
    </row>
    <row r="890">
      <c r="C890" s="75"/>
    </row>
    <row r="891">
      <c r="C891" s="75"/>
    </row>
    <row r="892">
      <c r="C892" s="75"/>
    </row>
    <row r="893">
      <c r="C893" s="75"/>
    </row>
    <row r="894">
      <c r="C894" s="75"/>
    </row>
    <row r="895">
      <c r="C895" s="75"/>
    </row>
    <row r="896">
      <c r="C896" s="75"/>
    </row>
    <row r="897">
      <c r="C897" s="75"/>
    </row>
    <row r="898">
      <c r="C898" s="75"/>
    </row>
    <row r="899">
      <c r="C899" s="75"/>
    </row>
    <row r="900">
      <c r="C900" s="75"/>
    </row>
    <row r="901">
      <c r="C901" s="75"/>
    </row>
    <row r="902">
      <c r="C902" s="75"/>
    </row>
    <row r="903">
      <c r="C903" s="75"/>
    </row>
    <row r="904">
      <c r="C904" s="75"/>
    </row>
    <row r="905">
      <c r="C905" s="75"/>
    </row>
    <row r="906">
      <c r="C906" s="75"/>
    </row>
    <row r="907">
      <c r="C907" s="75"/>
    </row>
    <row r="908">
      <c r="C908" s="75"/>
    </row>
    <row r="909">
      <c r="C909" s="75"/>
    </row>
    <row r="910">
      <c r="C910" s="75"/>
    </row>
    <row r="911">
      <c r="C911" s="75"/>
    </row>
    <row r="912">
      <c r="C912" s="75"/>
    </row>
    <row r="913">
      <c r="C913" s="75"/>
    </row>
    <row r="914">
      <c r="C914" s="75"/>
    </row>
    <row r="915">
      <c r="C915" s="75"/>
    </row>
    <row r="916">
      <c r="C916" s="75"/>
    </row>
    <row r="917">
      <c r="C917" s="75"/>
    </row>
    <row r="918">
      <c r="C918" s="75"/>
    </row>
    <row r="919">
      <c r="C919" s="75"/>
    </row>
    <row r="920">
      <c r="C920" s="75"/>
    </row>
    <row r="921">
      <c r="C921" s="75"/>
    </row>
    <row r="922">
      <c r="C922" s="75"/>
    </row>
    <row r="923">
      <c r="C923" s="75"/>
    </row>
    <row r="924">
      <c r="C924" s="75"/>
    </row>
    <row r="925">
      <c r="C925" s="75"/>
    </row>
    <row r="926">
      <c r="C926" s="75"/>
    </row>
    <row r="927">
      <c r="C927" s="75"/>
    </row>
    <row r="928">
      <c r="C928" s="75"/>
    </row>
    <row r="929">
      <c r="C929" s="75"/>
    </row>
    <row r="930">
      <c r="C930" s="75"/>
    </row>
    <row r="931">
      <c r="C931" s="75"/>
    </row>
    <row r="932">
      <c r="C932" s="75"/>
    </row>
    <row r="933">
      <c r="C933" s="75"/>
    </row>
    <row r="934">
      <c r="C934" s="75"/>
    </row>
    <row r="935">
      <c r="C935" s="75"/>
    </row>
    <row r="936">
      <c r="C936" s="75"/>
    </row>
    <row r="937">
      <c r="C937" s="75"/>
    </row>
    <row r="938">
      <c r="C938" s="75"/>
    </row>
    <row r="939">
      <c r="C939" s="75"/>
    </row>
    <row r="940">
      <c r="C940" s="75"/>
    </row>
    <row r="941">
      <c r="C941" s="75"/>
    </row>
    <row r="942">
      <c r="C942" s="75"/>
    </row>
    <row r="943">
      <c r="C943" s="75"/>
    </row>
    <row r="944">
      <c r="C944" s="75"/>
    </row>
    <row r="945">
      <c r="C945" s="75"/>
    </row>
    <row r="946">
      <c r="C946" s="75"/>
    </row>
    <row r="947">
      <c r="C947" s="75"/>
    </row>
    <row r="948">
      <c r="C948" s="75"/>
    </row>
    <row r="949">
      <c r="C949" s="75"/>
    </row>
    <row r="950">
      <c r="C950" s="75"/>
    </row>
    <row r="951">
      <c r="C951" s="75"/>
    </row>
    <row r="952">
      <c r="C952" s="75"/>
    </row>
    <row r="953">
      <c r="C953" s="75"/>
    </row>
    <row r="954">
      <c r="C954" s="75"/>
    </row>
    <row r="955">
      <c r="C955" s="75"/>
    </row>
    <row r="956">
      <c r="C956" s="75"/>
    </row>
    <row r="957">
      <c r="C957" s="75"/>
    </row>
    <row r="958">
      <c r="C958" s="75"/>
    </row>
    <row r="959">
      <c r="C959" s="75"/>
    </row>
    <row r="960">
      <c r="C960" s="75"/>
    </row>
    <row r="961">
      <c r="C961" s="75"/>
    </row>
    <row r="962">
      <c r="C962" s="75"/>
    </row>
    <row r="963">
      <c r="C963" s="75"/>
    </row>
    <row r="964">
      <c r="C964" s="75"/>
    </row>
    <row r="965">
      <c r="C965" s="75"/>
    </row>
    <row r="966">
      <c r="C966" s="75"/>
    </row>
    <row r="967">
      <c r="C967" s="75"/>
    </row>
    <row r="968">
      <c r="C968" s="75"/>
    </row>
    <row r="969">
      <c r="C969" s="75"/>
    </row>
    <row r="970">
      <c r="C970" s="75"/>
    </row>
    <row r="971">
      <c r="C971" s="75"/>
    </row>
    <row r="972">
      <c r="C972" s="75"/>
    </row>
    <row r="973">
      <c r="C973" s="75"/>
    </row>
    <row r="974">
      <c r="C974" s="75"/>
    </row>
    <row r="975">
      <c r="C975" s="75"/>
    </row>
    <row r="976">
      <c r="C976" s="75"/>
    </row>
    <row r="977">
      <c r="C977" s="75"/>
    </row>
    <row r="978">
      <c r="C978" s="75"/>
    </row>
    <row r="979">
      <c r="C979" s="75"/>
    </row>
    <row r="980">
      <c r="C980" s="75"/>
    </row>
    <row r="981">
      <c r="C981" s="75"/>
    </row>
    <row r="982">
      <c r="C982" s="75"/>
    </row>
    <row r="983">
      <c r="C983" s="75"/>
    </row>
    <row r="984">
      <c r="C984" s="75"/>
    </row>
    <row r="985">
      <c r="C985" s="75"/>
    </row>
    <row r="986">
      <c r="C986" s="75"/>
    </row>
    <row r="987">
      <c r="C987" s="75"/>
    </row>
    <row r="988">
      <c r="C988" s="75"/>
    </row>
    <row r="989">
      <c r="C989" s="75"/>
    </row>
    <row r="990">
      <c r="C990" s="75"/>
    </row>
    <row r="991">
      <c r="C991" s="75"/>
    </row>
    <row r="992">
      <c r="C992" s="75"/>
    </row>
    <row r="993">
      <c r="C993" s="75"/>
    </row>
    <row r="994">
      <c r="C994" s="75"/>
    </row>
    <row r="995">
      <c r="C995" s="75"/>
    </row>
    <row r="996">
      <c r="C996" s="75"/>
    </row>
    <row r="997">
      <c r="C997" s="75"/>
    </row>
    <row r="998">
      <c r="C998" s="75"/>
    </row>
    <row r="999">
      <c r="C999" s="75"/>
    </row>
    <row r="1000">
      <c r="C1000" s="75"/>
    </row>
    <row r="1001">
      <c r="C1001" s="75"/>
    </row>
    <row r="1002">
      <c r="C1002" s="75"/>
    </row>
    <row r="1003">
      <c r="C1003" s="75"/>
    </row>
    <row r="1004">
      <c r="C1004" s="75"/>
    </row>
    <row r="1005">
      <c r="C1005" s="75"/>
    </row>
    <row r="1006">
      <c r="C1006" s="75"/>
    </row>
    <row r="1007">
      <c r="C1007" s="75"/>
    </row>
    <row r="1008">
      <c r="C1008" s="75"/>
    </row>
    <row r="1009">
      <c r="C1009" s="75"/>
    </row>
    <row r="1010">
      <c r="C1010" s="75"/>
    </row>
    <row r="1011">
      <c r="C1011" s="75"/>
    </row>
    <row r="1012">
      <c r="C1012" s="75"/>
    </row>
    <row r="1013">
      <c r="C1013" s="75"/>
    </row>
    <row r="1014">
      <c r="C1014" s="75"/>
    </row>
    <row r="1015">
      <c r="C1015" s="75"/>
    </row>
    <row r="1016">
      <c r="C1016" s="75"/>
    </row>
    <row r="1017">
      <c r="C1017" s="75"/>
    </row>
    <row r="1018">
      <c r="C1018" s="75"/>
    </row>
    <row r="1019">
      <c r="C1019" s="75"/>
    </row>
    <row r="1020">
      <c r="C1020" s="75"/>
    </row>
    <row r="1021">
      <c r="C1021" s="75"/>
    </row>
    <row r="1022">
      <c r="C1022" s="75"/>
    </row>
    <row r="1023">
      <c r="C1023" s="75"/>
    </row>
    <row r="1024">
      <c r="C1024" s="75"/>
    </row>
    <row r="1025">
      <c r="C1025" s="75"/>
    </row>
    <row r="1026">
      <c r="C1026" s="75"/>
    </row>
    <row r="1027">
      <c r="C1027" s="75"/>
    </row>
    <row r="1028">
      <c r="C1028" s="75"/>
    </row>
    <row r="1029">
      <c r="C1029" s="75"/>
    </row>
    <row r="1030">
      <c r="C1030" s="75"/>
    </row>
    <row r="1031">
      <c r="C1031" s="75"/>
    </row>
    <row r="1032">
      <c r="C1032" s="75"/>
    </row>
    <row r="1033">
      <c r="C1033" s="75"/>
    </row>
    <row r="1034">
      <c r="C1034" s="75"/>
    </row>
    <row r="1035">
      <c r="C1035" s="75"/>
    </row>
    <row r="1036">
      <c r="C1036" s="75"/>
    </row>
    <row r="1037">
      <c r="C1037" s="75"/>
    </row>
    <row r="1038">
      <c r="C1038" s="75"/>
    </row>
    <row r="1039">
      <c r="C1039" s="75"/>
    </row>
    <row r="1040">
      <c r="C1040" s="75"/>
    </row>
    <row r="1041">
      <c r="C1041" s="75"/>
    </row>
    <row r="1042">
      <c r="C1042" s="75"/>
    </row>
    <row r="1043">
      <c r="C1043" s="75"/>
    </row>
    <row r="1044">
      <c r="C1044" s="75"/>
    </row>
    <row r="1045">
      <c r="C1045" s="75"/>
    </row>
    <row r="1046">
      <c r="C1046" s="75"/>
    </row>
    <row r="1047">
      <c r="C1047" s="75"/>
    </row>
    <row r="1048">
      <c r="C1048" s="75"/>
    </row>
    <row r="1049">
      <c r="C1049" s="75"/>
    </row>
    <row r="1050">
      <c r="C1050" s="75"/>
    </row>
    <row r="1051">
      <c r="C1051" s="75"/>
    </row>
    <row r="1052">
      <c r="C1052" s="75"/>
    </row>
    <row r="1053">
      <c r="C1053" s="75"/>
    </row>
    <row r="1054">
      <c r="C1054" s="75"/>
    </row>
    <row r="1055">
      <c r="C1055" s="75"/>
    </row>
    <row r="1056">
      <c r="C1056" s="75"/>
    </row>
    <row r="1057">
      <c r="C1057" s="75"/>
    </row>
    <row r="1058">
      <c r="C1058" s="75"/>
    </row>
    <row r="1059">
      <c r="C1059" s="75"/>
    </row>
    <row r="1060">
      <c r="C1060" s="75"/>
    </row>
    <row r="1061">
      <c r="C1061" s="75"/>
    </row>
    <row r="1062">
      <c r="C1062" s="75"/>
    </row>
    <row r="1063">
      <c r="C1063" s="75"/>
    </row>
    <row r="1064">
      <c r="C1064" s="75"/>
    </row>
    <row r="1065">
      <c r="C1065" s="75"/>
    </row>
    <row r="1066">
      <c r="C1066" s="75"/>
    </row>
    <row r="1067">
      <c r="C1067" s="75"/>
    </row>
    <row r="1068">
      <c r="C1068" s="75"/>
    </row>
    <row r="1069">
      <c r="C1069" s="75"/>
    </row>
    <row r="1070">
      <c r="C1070" s="75"/>
    </row>
  </sheetData>
  <drawing r:id="rId1"/>
</worksheet>
</file>