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mbudget" sheetId="1" r:id="rId3"/>
    <sheet state="visible" name="Detaljbudgetar" sheetId="2" r:id="rId4"/>
    <sheet state="visible" name="DKM" sheetId="3" r:id="rId5"/>
    <sheet state="visible" name="Mottagningen" sheetId="4" r:id="rId6"/>
    <sheet state="visible" name="Projekt" sheetId="5" r:id="rId7"/>
  </sheets>
  <definedNames/>
  <calcPr/>
</workbook>
</file>

<file path=xl/sharedStrings.xml><?xml version="1.0" encoding="utf-8"?>
<sst xmlns="http://schemas.openxmlformats.org/spreadsheetml/2006/main" count="2272" uniqueCount="928">
  <si>
    <t>Intäkter</t>
  </si>
  <si>
    <t>Utgifter</t>
  </si>
  <si>
    <t>Externt resultat</t>
  </si>
  <si>
    <t>Internt resultat</t>
  </si>
  <si>
    <t>Balans</t>
  </si>
  <si>
    <t>Förra året</t>
  </si>
  <si>
    <t>Diff</t>
  </si>
  <si>
    <t>Sektionen</t>
  </si>
  <si>
    <t>Summering</t>
  </si>
  <si>
    <t>Centralt</t>
  </si>
  <si>
    <t>Engångskostnader</t>
  </si>
  <si>
    <t>Baknämnden</t>
  </si>
  <si>
    <t>DEMON</t>
  </si>
  <si>
    <t>DESC</t>
  </si>
  <si>
    <t>DKM</t>
  </si>
  <si>
    <t>D-rektoratet</t>
  </si>
  <si>
    <t>Idrottsnämnden</t>
  </si>
  <si>
    <t>Informationsorganet</t>
  </si>
  <si>
    <t>Internationella nämnden</t>
  </si>
  <si>
    <t>Jämlikhetsnämnden</t>
  </si>
  <si>
    <t>GEEK</t>
  </si>
  <si>
    <t>Mottagningen</t>
  </si>
  <si>
    <t>Näringslivsgruppen</t>
  </si>
  <si>
    <t>Projekt</t>
  </si>
  <si>
    <t>Prylmånglaren</t>
  </si>
  <si>
    <t>Qulturnämnden</t>
  </si>
  <si>
    <t>Sektionslokalgruppen</t>
  </si>
  <si>
    <t>Studienämnden</t>
  </si>
  <si>
    <t>Valberedningen</t>
  </si>
  <si>
    <t>Stack Overbowl</t>
  </si>
  <si>
    <t>Totalt</t>
  </si>
  <si>
    <t>Avskrivningar</t>
  </si>
  <si>
    <t>Bil</t>
  </si>
  <si>
    <t>Resultat</t>
  </si>
  <si>
    <t>Avsättningar till fonder</t>
  </si>
  <si>
    <t>Jubileumsfond</t>
  </si>
  <si>
    <t>Lokalfond</t>
  </si>
  <si>
    <t>Resultat med avskrivningar och avsättningar</t>
  </si>
  <si>
    <t>Beslutspengar</t>
  </si>
  <si>
    <t>Dispfondsbeslut</t>
  </si>
  <si>
    <t>Beslut</t>
  </si>
  <si>
    <t>Kostnad</t>
  </si>
  <si>
    <t>Post</t>
  </si>
  <si>
    <t>SM/DM</t>
  </si>
  <si>
    <t>DM</t>
  </si>
  <si>
    <t>Ny diskmaskin</t>
  </si>
  <si>
    <t>Från Lokalfonden</t>
  </si>
  <si>
    <t>Ett Disk-å-DM</t>
  </si>
  <si>
    <t>D-Dagenansvariga till CHARM</t>
  </si>
  <si>
    <t>Ett regerings-DM 2019</t>
  </si>
  <si>
    <t>Ny filmkamera</t>
  </si>
  <si>
    <t>Representanter till D-forum</t>
  </si>
  <si>
    <t>Rulla ut och rulla på</t>
  </si>
  <si>
    <t>Förbandslåda</t>
  </si>
  <si>
    <t>Val-SM</t>
  </si>
  <si>
    <t>PC-beslut DKM äskar pengar för billhyra till PLUMS</t>
  </si>
  <si>
    <t>riktigt cool fotokamera</t>
  </si>
  <si>
    <t>Fotokamera, objektiv, kameraväska</t>
  </si>
  <si>
    <t>PC-bselut angående äskande för parkeringsavgift</t>
  </si>
  <si>
    <t>anti-tjuvåtgärder</t>
  </si>
  <si>
    <t>Kassaskåp</t>
  </si>
  <si>
    <t>Skador hyrbil Plums 2019</t>
  </si>
  <si>
    <t>Ett Disk-å-DM 2019</t>
  </si>
  <si>
    <t>Mixerbord</t>
  </si>
  <si>
    <t>Budget-SM</t>
  </si>
  <si>
    <t>Äskande av pengar för Studienämnden</t>
  </si>
  <si>
    <t>Ett Pi-DM 2019</t>
  </si>
  <si>
    <t>Kameratillbehör och rengöringsutrustning</t>
  </si>
  <si>
    <t>Glögg-SM</t>
  </si>
  <si>
    <t>Äskande för ersättning av depositionsavgift till Osqvik</t>
  </si>
  <si>
    <t>Varning för måsen!-DM 2019</t>
  </si>
  <si>
    <t>Reparera bil</t>
  </si>
  <si>
    <t>Äskande för Project Priδe</t>
  </si>
  <si>
    <t>Våt dammsugare</t>
  </si>
  <si>
    <t>PC-beslut angående hyrbil åt METAspexet</t>
  </si>
  <si>
    <t>PC-beslut angående inköp av filmkamera</t>
  </si>
  <si>
    <t>Ligger under "Ny filmkamera &gt; Filmkamera" i budgetsystemet</t>
  </si>
  <si>
    <t>Äskande för lokalhyra Plums</t>
  </si>
  <si>
    <t>Ett Vettigt-DM</t>
  </si>
  <si>
    <t>Äskande bilreperation</t>
  </si>
  <si>
    <t>Ett Eventuellt DM-innan-Glögg-SM</t>
  </si>
  <si>
    <t>Äskande böter Solvik</t>
  </si>
  <si>
    <t>PC beslut angående julklappar till dfunk</t>
  </si>
  <si>
    <t>Äskande om tältväskor</t>
  </si>
  <si>
    <t>Nalle Puh-DM 2019</t>
  </si>
  <si>
    <t>Summa</t>
  </si>
  <si>
    <r>
      <rPr>
        <b/>
        <sz val="14.0"/>
      </rPr>
      <t xml:space="preserve">Nämnd </t>
    </r>
    <r>
      <rPr>
        <b/>
        <sz val="11.0"/>
      </rPr>
      <t>(Primärt resultatställe)</t>
    </r>
  </si>
  <si>
    <t>Sekundärt resultatställe</t>
  </si>
  <si>
    <t>Kontonummer</t>
  </si>
  <si>
    <t>Inkomster</t>
  </si>
  <si>
    <t>Allmänt</t>
  </si>
  <si>
    <t>Bankavgifter</t>
  </si>
  <si>
    <t>6570</t>
  </si>
  <si>
    <t>Sektionsavgift</t>
  </si>
  <si>
    <t>3061,3062</t>
  </si>
  <si>
    <t>iZettle-avgifter</t>
  </si>
  <si>
    <t>6061</t>
  </si>
  <si>
    <t>Tillsynsavgifter Myndigheter</t>
  </si>
  <si>
    <t>6950</t>
  </si>
  <si>
    <t>Ordenstecken och medaljer</t>
  </si>
  <si>
    <t>7630</t>
  </si>
  <si>
    <t>Teambuilding D-funk</t>
  </si>
  <si>
    <t>7631</t>
  </si>
  <si>
    <t>7620</t>
  </si>
  <si>
    <t>Speedledger</t>
  </si>
  <si>
    <t>5420</t>
  </si>
  <si>
    <t>Kontorsmaterial</t>
  </si>
  <si>
    <t>6110</t>
  </si>
  <si>
    <t>Förrådshyra</t>
  </si>
  <si>
    <t>5010</t>
  </si>
  <si>
    <t>Återanvändbara festatteraljer</t>
  </si>
  <si>
    <t>4036, 4044, 5411</t>
  </si>
  <si>
    <t>Bokföringsmorot</t>
  </si>
  <si>
    <t>Avgift avfallshantering</t>
  </si>
  <si>
    <t>5060</t>
  </si>
  <si>
    <t>Licenser</t>
  </si>
  <si>
    <t>Försäkring</t>
  </si>
  <si>
    <t>Subsubtotalt</t>
  </si>
  <si>
    <t>Sektionsmöte</t>
  </si>
  <si>
    <t>Mat, dricka och fika</t>
  </si>
  <si>
    <t>4029, 4021, 4045</t>
  </si>
  <si>
    <t>Märken</t>
  </si>
  <si>
    <t>Utbildning</t>
  </si>
  <si>
    <t>Underhåll</t>
  </si>
  <si>
    <t>5613</t>
  </si>
  <si>
    <t>Drivmedel</t>
  </si>
  <si>
    <t>5611</t>
  </si>
  <si>
    <t>Bil-MUTA</t>
  </si>
  <si>
    <t>Skatt och Försäkring</t>
  </si>
  <si>
    <t>5612, 5616</t>
  </si>
  <si>
    <t>Crashmedaljer</t>
  </si>
  <si>
    <t>Parkering</t>
  </si>
  <si>
    <t>5617</t>
  </si>
  <si>
    <t>Godis</t>
  </si>
  <si>
    <t>4026</t>
  </si>
  <si>
    <t>Billtillbehör</t>
  </si>
  <si>
    <t>Fanbärare</t>
  </si>
  <si>
    <t>Fanborgsavgift</t>
  </si>
  <si>
    <t>6072</t>
  </si>
  <si>
    <t>Teambuilding</t>
  </si>
  <si>
    <t>7631, 7693</t>
  </si>
  <si>
    <t>Fika till fanborgen på THS</t>
  </si>
  <si>
    <t>4045</t>
  </si>
  <si>
    <t>LOL</t>
  </si>
  <si>
    <t>Ljud och ljus</t>
  </si>
  <si>
    <t>4037</t>
  </si>
  <si>
    <t>Nyårsskiftes</t>
  </si>
  <si>
    <t>Alkoholbiljetter</t>
  </si>
  <si>
    <t>3042</t>
  </si>
  <si>
    <t>Försäljning Dryck</t>
  </si>
  <si>
    <t>3021-3025</t>
  </si>
  <si>
    <t>Inköp Dryck</t>
  </si>
  <si>
    <t>4021-4025</t>
  </si>
  <si>
    <t>Inköp Mat</t>
  </si>
  <si>
    <t>4029</t>
  </si>
  <si>
    <t>Dekoration</t>
  </si>
  <si>
    <t>5411</t>
  </si>
  <si>
    <t>Skiftes</t>
  </si>
  <si>
    <t>Vänskapssittningen</t>
  </si>
  <si>
    <t>Försäljning biljetter</t>
  </si>
  <si>
    <t>3041</t>
  </si>
  <si>
    <t>Inköp mat</t>
  </si>
  <si>
    <t>Lokalhyra</t>
  </si>
  <si>
    <t>d-råd</t>
  </si>
  <si>
    <t>Mat &amp; fika</t>
  </si>
  <si>
    <t>7691, 7692</t>
  </si>
  <si>
    <t>KF-ledamöter</t>
  </si>
  <si>
    <t>Fika</t>
  </si>
  <si>
    <t>Representation</t>
  </si>
  <si>
    <t>Subtotalt</t>
  </si>
  <si>
    <t>Demon</t>
  </si>
  <si>
    <t>7691</t>
  </si>
  <si>
    <t>Replokalskostnader</t>
  </si>
  <si>
    <t>Inköp teknik</t>
  </si>
  <si>
    <t>Fika &amp; teambuilding</t>
  </si>
  <si>
    <t>Partykonto (steam)</t>
  </si>
  <si>
    <t>Subsubtotal</t>
  </si>
  <si>
    <t>Event</t>
  </si>
  <si>
    <t>Priser</t>
  </si>
  <si>
    <t>Material</t>
  </si>
  <si>
    <t>LAN/Nattgibb</t>
  </si>
  <si>
    <t>Dreamhack</t>
  </si>
  <si>
    <t>Transport</t>
  </si>
  <si>
    <t>Drektoratet</t>
  </si>
  <si>
    <t>Dispositionsfond</t>
  </si>
  <si>
    <t>Beslutspengar -&gt; BesDi</t>
  </si>
  <si>
    <t>MUTA</t>
  </si>
  <si>
    <t>7692</t>
  </si>
  <si>
    <t>Tryckkostnad</t>
  </si>
  <si>
    <t>6150</t>
  </si>
  <si>
    <t>Profilmaterial</t>
  </si>
  <si>
    <t>3044, 4044</t>
  </si>
  <si>
    <t>Styrelsemiddag</t>
  </si>
  <si>
    <t>Överlämning</t>
  </si>
  <si>
    <t>Mat och aktivitet</t>
  </si>
  <si>
    <t>D-wreckmiddag</t>
  </si>
  <si>
    <t>Biljettintäkter</t>
  </si>
  <si>
    <t>3041, 3042</t>
  </si>
  <si>
    <t>Inköp mat, dekoration, mm.</t>
  </si>
  <si>
    <t>Friskvårdsbidrag</t>
  </si>
  <si>
    <t>3989</t>
  </si>
  <si>
    <t>Hockeyevent</t>
  </si>
  <si>
    <t>4620</t>
  </si>
  <si>
    <t>Utrustning</t>
  </si>
  <si>
    <t>Fotbollsevent</t>
  </si>
  <si>
    <t>Crash &amp; Bränn</t>
  </si>
  <si>
    <t>Priser för djulkalendern</t>
  </si>
  <si>
    <t>Mjuk- och hårdvarukostnader</t>
  </si>
  <si>
    <t>6541, 4037</t>
  </si>
  <si>
    <t>MUTA för hårt arbetande hackerzZz</t>
  </si>
  <si>
    <t>Tag Monkeys</t>
  </si>
  <si>
    <t>Grafisk utveckling</t>
  </si>
  <si>
    <t>4030</t>
  </si>
  <si>
    <t>Coola grejer till META</t>
  </si>
  <si>
    <t>Försäkring kamera</t>
  </si>
  <si>
    <t>6310</t>
  </si>
  <si>
    <t>Kameratillbehör</t>
  </si>
  <si>
    <t>Adobelicenser</t>
  </si>
  <si>
    <t>Redaqtionen</t>
  </si>
  <si>
    <t>Webbdomän</t>
  </si>
  <si>
    <t>6541</t>
  </si>
  <si>
    <t>1100 kr 2020</t>
  </si>
  <si>
    <t>5931</t>
  </si>
  <si>
    <t>Journalistiska kostnader</t>
  </si>
  <si>
    <t>Profilkläder</t>
  </si>
  <si>
    <t>4044</t>
  </si>
  <si>
    <t>Mjukvarulicenser</t>
  </si>
  <si>
    <t>Event vår</t>
  </si>
  <si>
    <t>*</t>
  </si>
  <si>
    <t>Event höst</t>
  </si>
  <si>
    <t>Föreläsningar</t>
  </si>
  <si>
    <t>Föreläsare</t>
  </si>
  <si>
    <t>Mat</t>
  </si>
  <si>
    <t>Vårevent</t>
  </si>
  <si>
    <t>Biljetter</t>
  </si>
  <si>
    <t>Sittningsdryck</t>
  </si>
  <si>
    <t>Köksbokning</t>
  </si>
  <si>
    <t>Vårevent Efterkör</t>
  </si>
  <si>
    <t>Dryck</t>
  </si>
  <si>
    <t>Höstevent</t>
  </si>
  <si>
    <t>Höstevent Efterkör</t>
  </si>
  <si>
    <t>7631, 7692, 7693</t>
  </si>
  <si>
    <t>Domänkostnader</t>
  </si>
  <si>
    <t>Elektronisk marknadsföring</t>
  </si>
  <si>
    <t>Gamla/nya-middag</t>
  </si>
  <si>
    <t>Överlämningar</t>
  </si>
  <si>
    <t xml:space="preserve">Annonsering </t>
  </si>
  <si>
    <t>Affischer</t>
  </si>
  <si>
    <t>3051</t>
  </si>
  <si>
    <t>Digital marknadsföring</t>
  </si>
  <si>
    <t>3053</t>
  </si>
  <si>
    <t>Tryckkostnader</t>
  </si>
  <si>
    <t>Besök i sektionslokal</t>
  </si>
  <si>
    <t>Baspaket</t>
  </si>
  <si>
    <t>3052</t>
  </si>
  <si>
    <t>Övriga event</t>
  </si>
  <si>
    <t>Lunchföreläsningar</t>
  </si>
  <si>
    <t>Matkostnad</t>
  </si>
  <si>
    <t>3029, 4029</t>
  </si>
  <si>
    <t>Företagspub</t>
  </si>
  <si>
    <t>Vinst från barbongar</t>
  </si>
  <si>
    <t>3693</t>
  </si>
  <si>
    <t>5930</t>
  </si>
  <si>
    <t>NLG-subtotalt</t>
  </si>
  <si>
    <t>D-Dagen - Allmänt</t>
  </si>
  <si>
    <t>Fika till Projektgruppen</t>
  </si>
  <si>
    <t>Flugor och slips</t>
  </si>
  <si>
    <t>Tackfest, Ej alkohol</t>
  </si>
  <si>
    <t>7692, 7631</t>
  </si>
  <si>
    <t>Teambuilding - projektgrupp</t>
  </si>
  <si>
    <t>Teambuilding - personal</t>
  </si>
  <si>
    <t>Mat rekryteringspub</t>
  </si>
  <si>
    <t>Mässkläder</t>
  </si>
  <si>
    <t>Medaljer</t>
  </si>
  <si>
    <t>Lokalbokning - möten</t>
  </si>
  <si>
    <t>Mat till stormöten</t>
  </si>
  <si>
    <t>D-Dagen - Mässan</t>
  </si>
  <si>
    <t>Huvudsponsor</t>
  </si>
  <si>
    <t>Extrabeställningar</t>
  </si>
  <si>
    <t>Goodiebags</t>
  </si>
  <si>
    <t>3051, 5930</t>
  </si>
  <si>
    <t>Tryck- &amp; marknadsföringskostnader</t>
  </si>
  <si>
    <t>5990, 6150</t>
  </si>
  <si>
    <t>Mat - dag (personal och företagsrep.)</t>
  </si>
  <si>
    <t>Mat - kväll (personal)</t>
  </si>
  <si>
    <t>Mat förberedelsekvällen</t>
  </si>
  <si>
    <t>Fika lounge</t>
  </si>
  <si>
    <t>Hyra av materiel</t>
  </si>
  <si>
    <t>5220</t>
  </si>
  <si>
    <t>Bilkostnader</t>
  </si>
  <si>
    <t>Mattor</t>
  </si>
  <si>
    <t>Vattenflaskor med profiltryck</t>
  </si>
  <si>
    <t>Sopor</t>
  </si>
  <si>
    <t>Sophantering</t>
  </si>
  <si>
    <t>5460</t>
  </si>
  <si>
    <t>Brandsäkerhet</t>
  </si>
  <si>
    <t>Kommunikationssystem</t>
  </si>
  <si>
    <t>D-Dagen - Event</t>
  </si>
  <si>
    <t>Eventpaket</t>
  </si>
  <si>
    <t>D-Dagen - Sittningen</t>
  </si>
  <si>
    <t>Biljetter student</t>
  </si>
  <si>
    <t>Sittning</t>
  </si>
  <si>
    <t>Champagneglas</t>
  </si>
  <si>
    <t>Hyra teknik</t>
  </si>
  <si>
    <t>5210</t>
  </si>
  <si>
    <t>D-Dagen - Efterkör</t>
  </si>
  <si>
    <t>Tilltugg</t>
  </si>
  <si>
    <t>Personalkostnad</t>
  </si>
  <si>
    <t>6800</t>
  </si>
  <si>
    <t>Städning</t>
  </si>
  <si>
    <t>D-Dagen-subtotalt</t>
  </si>
  <si>
    <t>Prylmångleriet</t>
  </si>
  <si>
    <t>Försäljning Overaller</t>
  </si>
  <si>
    <t>3028</t>
  </si>
  <si>
    <t>Försäljning Prylis</t>
  </si>
  <si>
    <t>3027</t>
  </si>
  <si>
    <t>Inköp Overaller</t>
  </si>
  <si>
    <t>4028</t>
  </si>
  <si>
    <t>Inköp Prylis</t>
  </si>
  <si>
    <t>4027</t>
  </si>
  <si>
    <t>Inköp sektionsprofilkläder</t>
  </si>
  <si>
    <t>Försäljning sektionsprofilkläder</t>
  </si>
  <si>
    <t>3044</t>
  </si>
  <si>
    <t>Inköp av Qultur</t>
  </si>
  <si>
    <t>Qulturella event</t>
  </si>
  <si>
    <t>Efter-Plums-Film-Mys-Häng</t>
  </si>
  <si>
    <t>Snacks</t>
  </si>
  <si>
    <t>Läsk</t>
  </si>
  <si>
    <t>Sektionslokalsgruppen</t>
  </si>
  <si>
    <t>Inköp te/kaffe</t>
  </si>
  <si>
    <t>4021</t>
  </si>
  <si>
    <t>Inköp förbrukningsvaror</t>
  </si>
  <si>
    <t>Inköp och underhåll av förbrukningsinventarier</t>
  </si>
  <si>
    <t>5410, 5510</t>
  </si>
  <si>
    <t>Bestick</t>
  </si>
  <si>
    <t>5410</t>
  </si>
  <si>
    <t>Städmaterial</t>
  </si>
  <si>
    <t>5464</t>
  </si>
  <si>
    <t>Inköp till läskkyl</t>
  </si>
  <si>
    <t>4021, 4026, 4045</t>
  </si>
  <si>
    <t>Utökad med +5000 kr för år 2019</t>
  </si>
  <si>
    <t>7631,7693</t>
  </si>
  <si>
    <t>Städfirma</t>
  </si>
  <si>
    <t>Städ-MUTA</t>
  </si>
  <si>
    <t>Tackmaterial</t>
  </si>
  <si>
    <t>Måndagsstädsfest</t>
  </si>
  <si>
    <t>Hyra Lilla Gasque</t>
  </si>
  <si>
    <t>EasyTappen / dJulstäd</t>
  </si>
  <si>
    <t>X-scapomiddag</t>
  </si>
  <si>
    <t>3041,3042</t>
  </si>
  <si>
    <t>Fika/mat till studienämndsmöten (extern)</t>
  </si>
  <si>
    <t>Döp om till Fika</t>
  </si>
  <si>
    <t>Arrangemang</t>
  </si>
  <si>
    <t>Subsubtotallt</t>
  </si>
  <si>
    <t>Lunchevent HT</t>
  </si>
  <si>
    <t>Lunchevent VT</t>
  </si>
  <si>
    <t>Hoodies</t>
  </si>
  <si>
    <t>Kandidatutfrågning mat</t>
  </si>
  <si>
    <t>Rosor</t>
  </si>
  <si>
    <t>7691, 7631</t>
  </si>
  <si>
    <t>Valevent mat</t>
  </si>
  <si>
    <t>Maskiner och redskap</t>
  </si>
  <si>
    <t>Ingredienser</t>
  </si>
  <si>
    <t>Ätbart guld</t>
  </si>
  <si>
    <t>Bowlinghyra</t>
  </si>
  <si>
    <t>5010?</t>
  </si>
  <si>
    <t>Fina priser</t>
  </si>
  <si>
    <t>Budgetpost</t>
  </si>
  <si>
    <t>Bokföringskonto(n)</t>
  </si>
  <si>
    <t>7610</t>
  </si>
  <si>
    <t>Övriga resekostnader</t>
  </si>
  <si>
    <t>5890</t>
  </si>
  <si>
    <t>Mat intern grupp</t>
  </si>
  <si>
    <t>5510</t>
  </si>
  <si>
    <t>Kök/barutrustning</t>
  </si>
  <si>
    <t>Tackgåvor</t>
  </si>
  <si>
    <t>Inköp övrigt</t>
  </si>
  <si>
    <t>Inköp inventarier</t>
  </si>
  <si>
    <t>Döp om</t>
  </si>
  <si>
    <t>AWS</t>
  </si>
  <si>
    <t>Adobepaket</t>
  </si>
  <si>
    <t>KMR-avgift</t>
  </si>
  <si>
    <t>6900</t>
  </si>
  <si>
    <t xml:space="preserve">Hyra inventarier </t>
  </si>
  <si>
    <t>Tillstånd</t>
  </si>
  <si>
    <t>Slack</t>
  </si>
  <si>
    <t>Fixa moms 2020</t>
  </si>
  <si>
    <t>Onsdagspubar</t>
  </si>
  <si>
    <t>Försäljning dryck</t>
  </si>
  <si>
    <t>Försäljning mat</t>
  </si>
  <si>
    <t>3029</t>
  </si>
  <si>
    <t>Åtgång dryck</t>
  </si>
  <si>
    <t>Barkit</t>
  </si>
  <si>
    <t>4031</t>
  </si>
  <si>
    <t>Förbrukningsmaterial</t>
  </si>
  <si>
    <t>onsdagspubar</t>
  </si>
  <si>
    <t>Tentapub VT1</t>
  </si>
  <si>
    <t>Tentapub HT2</t>
  </si>
  <si>
    <t>Plums</t>
  </si>
  <si>
    <t>Biljetter och bongar</t>
  </si>
  <si>
    <t>3021-3025, 2891</t>
  </si>
  <si>
    <t>Barkit personal</t>
  </si>
  <si>
    <t>Is</t>
  </si>
  <si>
    <t>Bröd</t>
  </si>
  <si>
    <t>Barkit drinkar</t>
  </si>
  <si>
    <t>Väktare</t>
  </si>
  <si>
    <t>DJ</t>
  </si>
  <si>
    <t>Glas</t>
  </si>
  <si>
    <t>Bensin</t>
  </si>
  <si>
    <t>Parkeringsbiljetter</t>
  </si>
  <si>
    <t>Hyrbil</t>
  </si>
  <si>
    <t>5820</t>
  </si>
  <si>
    <t>Försäljningsplattform</t>
  </si>
  <si>
    <t>6062</t>
  </si>
  <si>
    <t>Bardiskar</t>
  </si>
  <si>
    <t>Reclaim</t>
  </si>
  <si>
    <t>Djulmiddag</t>
  </si>
  <si>
    <t>Lokalhyra prepp</t>
  </si>
  <si>
    <t>Engångsartiklar</t>
  </si>
  <si>
    <t>Mästeristsittning</t>
  </si>
  <si>
    <t>Åtgång Dryck</t>
  </si>
  <si>
    <t>Klubbmästarmiddag</t>
  </si>
  <si>
    <t>Cigarrer</t>
  </si>
  <si>
    <t>Inbjudningar</t>
  </si>
  <si>
    <t>Cliffmiddag</t>
  </si>
  <si>
    <t>Sommarosqvik</t>
  </si>
  <si>
    <t>Milersättning</t>
  </si>
  <si>
    <t>Beskrivning</t>
  </si>
  <si>
    <t>Konto</t>
  </si>
  <si>
    <t>Intäkt</t>
  </si>
  <si>
    <t>Utgift</t>
  </si>
  <si>
    <t>Planerat res.</t>
  </si>
  <si>
    <t>Intern/Extern</t>
  </si>
  <si>
    <t>Kommentar</t>
  </si>
  <si>
    <t>Till nästa år</t>
  </si>
  <si>
    <t>After work</t>
  </si>
  <si>
    <t>I</t>
  </si>
  <si>
    <t>Spons</t>
  </si>
  <si>
    <t>Spons dryck</t>
  </si>
  <si>
    <t>Spons mat</t>
  </si>
  <si>
    <t>Subtotal</t>
  </si>
  <si>
    <t>MOT-Allmänt</t>
  </si>
  <si>
    <t>Bankkostnader</t>
  </si>
  <si>
    <t xml:space="preserve">Höjd från 100 </t>
  </si>
  <si>
    <t>Bil- och släphyra</t>
  </si>
  <si>
    <t>E</t>
  </si>
  <si>
    <t>Till kräftis, LQ, jourveckan mm.</t>
  </si>
  <si>
    <t>Diverse teknik</t>
  </si>
  <si>
    <t>Förbrukningsinventarier</t>
  </si>
  <si>
    <t>Förbrukningsmateriel</t>
  </si>
  <si>
    <t>En till pool</t>
  </si>
  <si>
    <t>Gåvor</t>
  </si>
  <si>
    <t>Intervjufika</t>
  </si>
  <si>
    <t>Höjd från 750</t>
  </si>
  <si>
    <t>Sänkt från 2900</t>
  </si>
  <si>
    <t>Mörkläggning</t>
  </si>
  <si>
    <t>Höjd från 6800</t>
  </si>
  <si>
    <t>Sjuk &amp; hälsovård</t>
  </si>
  <si>
    <t>Spons nØllekort</t>
  </si>
  <si>
    <t>Stickers</t>
  </si>
  <si>
    <t>3027, 4027</t>
  </si>
  <si>
    <t>Till personalen, säljer till gamlingar</t>
  </si>
  <si>
    <t>Tryck</t>
  </si>
  <si>
    <t>Tygmärken</t>
  </si>
  <si>
    <t>Till nØllan och personalen. Sänkt från 14 000</t>
  </si>
  <si>
    <t>Örådsrestaurering</t>
  </si>
  <si>
    <t xml:space="preserve">Sänkt från 5000 </t>
  </si>
  <si>
    <t xml:space="preserve">Övriga programvaror </t>
  </si>
  <si>
    <t xml:space="preserve">Slack och morpheus bland annat. Höjd från 4000. </t>
  </si>
  <si>
    <t xml:space="preserve">Servis </t>
  </si>
  <si>
    <t xml:space="preserve">Servis till sittningar </t>
  </si>
  <si>
    <t>Filtar</t>
  </si>
  <si>
    <t>Filtar som kommer att användas under Mottagningen</t>
  </si>
  <si>
    <t>nØllekortsmaterial</t>
  </si>
  <si>
    <t>Kommer räcka i flera år(?)</t>
  </si>
  <si>
    <t>Utklädnad nØllan</t>
  </si>
  <si>
    <t xml:space="preserve">Inför sittningar </t>
  </si>
  <si>
    <t>Titel</t>
  </si>
  <si>
    <t>Titelfika</t>
  </si>
  <si>
    <t xml:space="preserve">Ca. 50 möten, 100 kr per möte </t>
  </si>
  <si>
    <t>Titelbastu</t>
  </si>
  <si>
    <t>Titel MUTA</t>
  </si>
  <si>
    <t>Titeltillbehör</t>
  </si>
  <si>
    <t>Muggar, höjd från 700</t>
  </si>
  <si>
    <t>Mörka sidan</t>
  </si>
  <si>
    <t>Drifvartillbehör</t>
  </si>
  <si>
    <t>5410, 5481</t>
  </si>
  <si>
    <t>Allt som behövs men som inte används på scen, frackskydd, baddräkter</t>
  </si>
  <si>
    <t>Entréprylar</t>
  </si>
  <si>
    <t>Allt som används på scen.</t>
  </si>
  <si>
    <t>Drifvarbastu</t>
  </si>
  <si>
    <t>Pärmar &amp; sångböcker</t>
  </si>
  <si>
    <t>Fika drifvarträningar</t>
  </si>
  <si>
    <t>9 träningar, 100kr per gång</t>
  </si>
  <si>
    <t xml:space="preserve">Drifvarkaden </t>
  </si>
  <si>
    <t>Reparation av Drifvarkaden</t>
  </si>
  <si>
    <t>Utklädnad GOD</t>
  </si>
  <si>
    <t xml:space="preserve">Höjd från 100, rekvisita till Rättegången. </t>
  </si>
  <si>
    <t>Mat första entrén</t>
  </si>
  <si>
    <t xml:space="preserve">MUTA preppen till första entrén. Höjd från 3000 kr. </t>
  </si>
  <si>
    <t>Ljusa sidan</t>
  </si>
  <si>
    <t>Blixt</t>
  </si>
  <si>
    <t>Ny</t>
  </si>
  <si>
    <t>Daddebyxor och mammeristshorts</t>
  </si>
  <si>
    <t>Daddetillbehör</t>
  </si>
  <si>
    <t>Nappar &amp; Nappflaskor, kanske ny fana, mjukisdjur? Höjd från 1500</t>
  </si>
  <si>
    <t>Doquistillbehör</t>
  </si>
  <si>
    <t>Hattar</t>
  </si>
  <si>
    <t>Mammeristtillbehör</t>
  </si>
  <si>
    <t>Höjd från 1200</t>
  </si>
  <si>
    <t>Ekonomeristtillbehör</t>
  </si>
  <si>
    <t>Sänkt från 800</t>
  </si>
  <si>
    <t>Snuttefiltar</t>
  </si>
  <si>
    <t>Handdukarna är redan köpta</t>
  </si>
  <si>
    <t xml:space="preserve">Lägg till igen. Var 400 kr tidigare. </t>
  </si>
  <si>
    <t>Snuttefilt and chill</t>
  </si>
  <si>
    <t xml:space="preserve">Sänkt från 920 </t>
  </si>
  <si>
    <t xml:space="preserve">Höjd från 100. Vad är det här? </t>
  </si>
  <si>
    <t>Pärmar</t>
  </si>
  <si>
    <t>Tjockumenteristlunch</t>
  </si>
  <si>
    <t xml:space="preserve">Höjd från 1000 </t>
  </si>
  <si>
    <t>Ekonomeristfika</t>
  </si>
  <si>
    <t>Sänkt från 2500</t>
  </si>
  <si>
    <t xml:space="preserve">Batterier </t>
  </si>
  <si>
    <t xml:space="preserve">Doquismys </t>
  </si>
  <si>
    <t xml:space="preserve">Mat för redigering under jourveckan. Ny. </t>
  </si>
  <si>
    <t>Personalvård</t>
  </si>
  <si>
    <t>Godis mm. på efterkör</t>
  </si>
  <si>
    <t>4021, 4026, 4045, 7691, 7692</t>
  </si>
  <si>
    <t>Inte att glömma</t>
  </si>
  <si>
    <t>MOT-Bil</t>
  </si>
  <si>
    <t>Övriga personbilskostnader</t>
  </si>
  <si>
    <t>5613, 5617, 5618, 5820</t>
  </si>
  <si>
    <t>Parkering + trängselskatt</t>
  </si>
  <si>
    <t xml:space="preserve">MOT-Tröjor </t>
  </si>
  <si>
    <t>Kläder</t>
  </si>
  <si>
    <t>Sänkt från 35 000</t>
  </si>
  <si>
    <t>Jourveckan</t>
  </si>
  <si>
    <t>Lunch</t>
  </si>
  <si>
    <t>Frukost</t>
  </si>
  <si>
    <t>Inkluderar frukost på Intensivveckorna, Osqvik &amp; NG</t>
  </si>
  <si>
    <t>Byggmaterial</t>
  </si>
  <si>
    <t>nØllegruppsskyltar</t>
  </si>
  <si>
    <t>Jourveckoevent</t>
  </si>
  <si>
    <t>TriOptima-event</t>
  </si>
  <si>
    <t>Inköp dryck</t>
  </si>
  <si>
    <t>Grillkol</t>
  </si>
  <si>
    <t>TTG-lab</t>
  </si>
  <si>
    <t>120 alk á 60 kr, 15 alkfri á 40 kr, 15 dOsq á 150 kr</t>
  </si>
  <si>
    <t>Mat sittning</t>
  </si>
  <si>
    <t>Specialkost, i avgiften ingår vanlig mat</t>
  </si>
  <si>
    <t>Säljer 100 st nubbebiljetter á 30 kr + 30 st öl/cider i baren</t>
  </si>
  <si>
    <t>5010, 4029</t>
  </si>
  <si>
    <t>150 måltider á 100 kr</t>
  </si>
  <si>
    <t>Serveringstillstånd</t>
  </si>
  <si>
    <t>TTG-efterkör</t>
  </si>
  <si>
    <t>Standard efterkör</t>
  </si>
  <si>
    <t>Sektionsgasque</t>
  </si>
  <si>
    <t>Sänkte från 5000</t>
  </si>
  <si>
    <t xml:space="preserve">Dryck sittning </t>
  </si>
  <si>
    <t>Sektionsgasque efterkör</t>
  </si>
  <si>
    <t>Kultmiddag</t>
  </si>
  <si>
    <t>Sänkt från 14000</t>
  </si>
  <si>
    <t>Resekostnader</t>
  </si>
  <si>
    <t>För nØllan utan SL-kort</t>
  </si>
  <si>
    <t>Tjejfika</t>
  </si>
  <si>
    <t>Inaug</t>
  </si>
  <si>
    <t>INDA</t>
  </si>
  <si>
    <t>26 alk á 60, 5 alkfri á 40</t>
  </si>
  <si>
    <t>INDA efterkör</t>
  </si>
  <si>
    <t>1/4 av Standard efterkör</t>
  </si>
  <si>
    <t>INDO</t>
  </si>
  <si>
    <t>INMA</t>
  </si>
  <si>
    <t>Internevent vår</t>
  </si>
  <si>
    <t>Kräftis</t>
  </si>
  <si>
    <t>Hyra bord &amp; stolar</t>
  </si>
  <si>
    <t>Girlanger, hattar</t>
  </si>
  <si>
    <t>Tackgåva</t>
  </si>
  <si>
    <t>Partytält</t>
  </si>
  <si>
    <t>TTG-föreläsning</t>
  </si>
  <si>
    <t>Läsk och presentvin</t>
  </si>
  <si>
    <t>Sångarafton</t>
  </si>
  <si>
    <t>Lättöl, lättcider - personalen får billigare pris. Andelen lättöl/cider som köps in behöver ses över, verkar inte vara populärt att köpa. Tänk på att Storasyskonen brukar få 2 flak också.</t>
  </si>
  <si>
    <t>Storasyskonmiddag</t>
  </si>
  <si>
    <t>Favvodaddemiddag</t>
  </si>
  <si>
    <t>Dag Ø</t>
  </si>
  <si>
    <t xml:space="preserve">Nytt event </t>
  </si>
  <si>
    <t>Hyra maskiner och leksaker</t>
  </si>
  <si>
    <t>Champagnefrukost</t>
  </si>
  <si>
    <t>Champagnecroquet</t>
  </si>
  <si>
    <t>Nattorientering</t>
  </si>
  <si>
    <t>4045, 7691</t>
  </si>
  <si>
    <t>Varma mackor</t>
  </si>
  <si>
    <t>3026, 3029, 4029</t>
  </si>
  <si>
    <t>Sponsrad station</t>
  </si>
  <si>
    <t>3052, 3029</t>
  </si>
  <si>
    <t>Till stationerna</t>
  </si>
  <si>
    <t>Nattkäk</t>
  </si>
  <si>
    <t>Spons middag</t>
  </si>
  <si>
    <t>Laserkrig</t>
  </si>
  <si>
    <t xml:space="preserve">Biljetter </t>
  </si>
  <si>
    <t>100 pers, 70 kr biljett</t>
  </si>
  <si>
    <t>Laserdome</t>
  </si>
  <si>
    <t>Både till nØllan &amp; personal</t>
  </si>
  <si>
    <t>Pusharpub</t>
  </si>
  <si>
    <t>Plastglas, Sugrör etc.</t>
  </si>
  <si>
    <t>Höjd från 500</t>
  </si>
  <si>
    <t xml:space="preserve">Inköp dryck </t>
  </si>
  <si>
    <t>Maxad MEGA-pub</t>
  </si>
  <si>
    <t>Skrifvarkvot</t>
  </si>
  <si>
    <t>?</t>
  </si>
  <si>
    <t>nØllegasque - Medicinska Föreningen</t>
  </si>
  <si>
    <t>Biljetter sittning</t>
  </si>
  <si>
    <t>130 nØllan alk á 100 kr, 20 nØllan alkfri á 80, 140 Dosq alk á 300, 10 Dosq alkfri á 280</t>
  </si>
  <si>
    <t>Biljetter efterkör</t>
  </si>
  <si>
    <t>Sänkt mot faktisk inkomst</t>
  </si>
  <si>
    <t>Mackor</t>
  </si>
  <si>
    <t>Till nØllan, dOsq och personalen</t>
  </si>
  <si>
    <t>Hyra maskiner</t>
  </si>
  <si>
    <t>Alla aktiviteter i MF</t>
  </si>
  <si>
    <t>Inhyrd personal</t>
  </si>
  <si>
    <t>Säkerhetsvakter/MF-personal/DJ</t>
  </si>
  <si>
    <t>Personalmat</t>
  </si>
  <si>
    <t>Lagar annan mat till personalen</t>
  </si>
  <si>
    <t>Sittningsmat</t>
  </si>
  <si>
    <t>Höjd med 30 000, det här inkluderar efterkör</t>
  </si>
  <si>
    <t>Höjd med 500</t>
  </si>
  <si>
    <t>Pool + Pump</t>
  </si>
  <si>
    <t>Utklädnad</t>
  </si>
  <si>
    <t>Toast</t>
  </si>
  <si>
    <t>Höjd med 5000 till faktisk kostnad</t>
  </si>
  <si>
    <t>Bussar</t>
  </si>
  <si>
    <t>Baxi</t>
  </si>
  <si>
    <t>Ny. Taxi för Drifvarna som måste ta sig snabbt till MF från KTH</t>
  </si>
  <si>
    <t>Naggellack</t>
  </si>
  <si>
    <t>Ny. För att pricka av alk/alkfri</t>
  </si>
  <si>
    <t>nØllebanquette</t>
  </si>
  <si>
    <t>50 alkbiljetter, 10 alkfria</t>
  </si>
  <si>
    <t>Specialmat också</t>
  </si>
  <si>
    <t>Städavgift</t>
  </si>
  <si>
    <t>Är lokalhyra istället</t>
  </si>
  <si>
    <t>Live-underhållning</t>
  </si>
  <si>
    <t>PQ</t>
  </si>
  <si>
    <t>Hyra porslin</t>
  </si>
  <si>
    <t>Personal RN</t>
  </si>
  <si>
    <t>6800, 5210</t>
  </si>
  <si>
    <t>RN i Nymble</t>
  </si>
  <si>
    <t>Nymble personal</t>
  </si>
  <si>
    <t>Personal som hjälper vid ankomst till gamla matsalen</t>
  </si>
  <si>
    <t>Garderob</t>
  </si>
  <si>
    <t>Ojusterad subtotal</t>
  </si>
  <si>
    <t>Resultatjustering</t>
  </si>
  <si>
    <t>Pengar från CL &amp; W (AVRUNDAT BELOPP)</t>
  </si>
  <si>
    <t>nØllan games</t>
  </si>
  <si>
    <t>Genrepspub</t>
  </si>
  <si>
    <t>1/3 av standard efterkör</t>
  </si>
  <si>
    <t xml:space="preserve">Korv </t>
  </si>
  <si>
    <t>Försäljning korv</t>
  </si>
  <si>
    <t xml:space="preserve">Hurry Scurry </t>
  </si>
  <si>
    <t>Utklädnader</t>
  </si>
  <si>
    <t>Till stationer</t>
  </si>
  <si>
    <t>Papper, kålhuvuden osv till uppdrag</t>
  </si>
  <si>
    <t>Hurry Scurry pub</t>
  </si>
  <si>
    <t xml:space="preserve">Föräljning dryck </t>
  </si>
  <si>
    <t>Deko</t>
  </si>
  <si>
    <t>Tenta Recovery</t>
  </si>
  <si>
    <t>LQ</t>
  </si>
  <si>
    <t xml:space="preserve">Byggmaterial </t>
  </si>
  <si>
    <t>Spik, Skruv, Trä osv.</t>
  </si>
  <si>
    <t>Engångsartiklar till stationerna</t>
  </si>
  <si>
    <t>Verktyg</t>
  </si>
  <si>
    <t>Om man behöver ny t.ex. hammare</t>
  </si>
  <si>
    <t>Sjukvård</t>
  </si>
  <si>
    <t>Utgift sänkt från 2000</t>
  </si>
  <si>
    <t>Höjd från 7000</t>
  </si>
  <si>
    <t>NBF</t>
  </si>
  <si>
    <t>100 alkohlol á 80 kr, 10 alkfri á 60 kr</t>
  </si>
  <si>
    <t>Sänkt från 5000</t>
  </si>
  <si>
    <t xml:space="preserve">Dryck </t>
  </si>
  <si>
    <t>3021-3025, 4021-4025</t>
  </si>
  <si>
    <t>Sänkt från 4300</t>
  </si>
  <si>
    <t>Massa ballongerrrrr!</t>
  </si>
  <si>
    <t>Till toast/annan personal</t>
  </si>
  <si>
    <t>Ballongblåsare</t>
  </si>
  <si>
    <t>NBE</t>
  </si>
  <si>
    <t>(Efterkör NBF)</t>
  </si>
  <si>
    <t>DATA - nØllepubrunda</t>
  </si>
  <si>
    <t>Mest taggade puben</t>
  </si>
  <si>
    <t>Delad vinst med media - Resultatjustering alltid hälften av vinst/förlust</t>
  </si>
  <si>
    <t>nØlleOsqvik</t>
  </si>
  <si>
    <t>50 nØllan alk á 80, 10 nØllan alkfri á 60, 40 personal alk á 20 (gratis mat till personal)</t>
  </si>
  <si>
    <t>Sänkt från 6000</t>
  </si>
  <si>
    <t>3021, 4021-4025</t>
  </si>
  <si>
    <t>OBS! FÅR INTE TAS FRÅN SPRITIS UTAN MÅSTE KÖPAS PÅ SYSTEMET</t>
  </si>
  <si>
    <t>"Saft" + Folköl till nØllan + Sittningsdricka</t>
  </si>
  <si>
    <t xml:space="preserve">Engångsartiklar till stationerna </t>
  </si>
  <si>
    <t>Ved</t>
  </si>
  <si>
    <t>Extra bil</t>
  </si>
  <si>
    <t>Rökmaskin &amp; laser</t>
  </si>
  <si>
    <t>Spons + handdukar. Sänkt till 10 000 kr.</t>
  </si>
  <si>
    <t>Mitch och Butch</t>
  </si>
  <si>
    <t>Kokosolja</t>
  </si>
  <si>
    <t>MOT - Internfest</t>
  </si>
  <si>
    <t xml:space="preserve">57 alk á 70, 7 alkfri á 30 </t>
  </si>
  <si>
    <t>Sänkte från 3000 kr, META</t>
  </si>
  <si>
    <t>Utkädnader</t>
  </si>
  <si>
    <t>Toast/titel</t>
  </si>
  <si>
    <t>MOT-Internfest efterkör</t>
  </si>
  <si>
    <t>1/2 av standard efterkör</t>
  </si>
  <si>
    <t>Ett event</t>
  </si>
  <si>
    <t>plOsqvik</t>
  </si>
  <si>
    <t xml:space="preserve">56 alk á 80, 8 alkfri á 60 </t>
  </si>
  <si>
    <t>Teknik</t>
  </si>
  <si>
    <t>Titelöverlämning</t>
  </si>
  <si>
    <t>4021, 7693</t>
  </si>
  <si>
    <t>Bärbaren</t>
  </si>
  <si>
    <t xml:space="preserve">Läsk </t>
  </si>
  <si>
    <t>4021, 3021</t>
  </si>
  <si>
    <t>Kiosk</t>
  </si>
  <si>
    <t>3026, 4026</t>
  </si>
  <si>
    <t>Bärbarsrestaurering</t>
  </si>
  <si>
    <t>nØllekit</t>
  </si>
  <si>
    <t>Pennor</t>
  </si>
  <si>
    <t>Xning</t>
  </si>
  <si>
    <t>Hjälpfesten</t>
  </si>
  <si>
    <t xml:space="preserve">30 utomstående á 20 kr </t>
  </si>
  <si>
    <t>TGT-middag</t>
  </si>
  <si>
    <t>35 alk á 200, 5 alkfri á 180</t>
  </si>
  <si>
    <t>4029, 7692</t>
  </si>
  <si>
    <t>3025, 4021-4025</t>
  </si>
  <si>
    <t>Aktivitet</t>
  </si>
  <si>
    <t xml:space="preserve">Inbjudningar </t>
  </si>
  <si>
    <t xml:space="preserve">Ny </t>
  </si>
  <si>
    <t>Köksplats lilla gasque</t>
  </si>
  <si>
    <t>Konferenspub</t>
  </si>
  <si>
    <t>Sittning med annan sektion</t>
  </si>
  <si>
    <t>90 alk á 100, 20 alkfri á 80 (open säljer hälften)</t>
  </si>
  <si>
    <t>Efterkör sittning med annan sektion</t>
  </si>
  <si>
    <t>Delar vinsten av efterköret med Open</t>
  </si>
  <si>
    <t>META-fest</t>
  </si>
  <si>
    <t>Försäljning märken</t>
  </si>
  <si>
    <t>MOT-Efterkör &amp; Pub</t>
  </si>
  <si>
    <t>(Alla efterkör under själva mottagningen-inte innan &amp; efter!)</t>
  </si>
  <si>
    <t>Maskinhyra</t>
  </si>
  <si>
    <t>UV-ljus etc.</t>
  </si>
  <si>
    <t>Domedagen</t>
  </si>
  <si>
    <t>Mottagningstack</t>
  </si>
  <si>
    <t xml:space="preserve">61 alk á 50, 3 alkfri á 30 </t>
  </si>
  <si>
    <t>Köksplats</t>
  </si>
  <si>
    <t>Mottagningstack efterkör</t>
  </si>
  <si>
    <t>Ettan som vill komma till efterköret</t>
  </si>
  <si>
    <t>Ettans fest</t>
  </si>
  <si>
    <t>94 alk á 320, 3 alkfri á 300, 2 toast á 20, 1 SA. Sänkt för att matcha 2017</t>
  </si>
  <si>
    <t>Höjd med 300</t>
  </si>
  <si>
    <t>Sänkt med 5000</t>
  </si>
  <si>
    <t>Liveframträdanden</t>
  </si>
  <si>
    <t>PQ eller liknande. Sänkt med 3000</t>
  </si>
  <si>
    <t>Domän</t>
  </si>
  <si>
    <t xml:space="preserve">Hyra dukar </t>
  </si>
  <si>
    <t>Ettans fest efterkör</t>
  </si>
  <si>
    <t>Sänkt med 1800 för att matcha 2017</t>
  </si>
  <si>
    <t>1/3 av standard efterkör. Höjd med 400</t>
  </si>
  <si>
    <t>KDE</t>
  </si>
  <si>
    <t>Höjd med 400</t>
  </si>
  <si>
    <t>Bastu</t>
  </si>
  <si>
    <t>6110, 6150, 6250</t>
  </si>
  <si>
    <t>Höjd med 1000</t>
  </si>
  <si>
    <t>Amazing Rejs</t>
  </si>
  <si>
    <t>Resultatutjämning</t>
  </si>
  <si>
    <t>MOT-Övriga inkomster</t>
  </si>
  <si>
    <t>Äskade pengar CSC</t>
  </si>
  <si>
    <t>Datorintroduktionsassning</t>
  </si>
  <si>
    <t>Introinda</t>
  </si>
  <si>
    <t>Daddestudier</t>
  </si>
  <si>
    <t>Lunchrejv</t>
  </si>
  <si>
    <t>Spons  + mat + deko</t>
  </si>
  <si>
    <t>Hyra av dekoration + inköp dekoration</t>
  </si>
  <si>
    <t>Hyra maskin &amp; teknik</t>
  </si>
  <si>
    <t>Laser &amp; UV</t>
  </si>
  <si>
    <t>Titelspex</t>
  </si>
  <si>
    <t>Behövs på Jesper Brännboll &amp; Reclaim t.ex.</t>
  </si>
  <si>
    <t>Cliffpub</t>
  </si>
  <si>
    <t>Standard efterkör/pub</t>
  </si>
  <si>
    <t>Hattar eller liknande</t>
  </si>
  <si>
    <t>MOT-Personalpub</t>
  </si>
  <si>
    <t>Sponsrad pub, Företaget bjuer på öl, 1/2 av standard efterkör</t>
  </si>
  <si>
    <t xml:space="preserve">Spons mat </t>
  </si>
  <si>
    <t>Karaokepub</t>
  </si>
  <si>
    <t>Städ</t>
  </si>
  <si>
    <t>nØllespex</t>
  </si>
  <si>
    <t>Sektionsband</t>
  </si>
  <si>
    <t>Personalkostnader</t>
  </si>
  <si>
    <t>Djäfvulsgrottan</t>
  </si>
  <si>
    <t>Dekor</t>
  </si>
  <si>
    <t>Väskor</t>
  </si>
  <si>
    <t>Höjd från 40 000</t>
  </si>
  <si>
    <t>Lunchföreläsning</t>
  </si>
  <si>
    <t>Möte med näringslivet</t>
  </si>
  <si>
    <t>Två företag, 10 000 var, sänkt från 30000</t>
  </si>
  <si>
    <t>Jämställdhetsevent</t>
  </si>
  <si>
    <t>Sänkt från 15 000</t>
  </si>
  <si>
    <t>Giveaway</t>
  </si>
  <si>
    <t>Huvudspons</t>
  </si>
  <si>
    <t>Vi strävar efter 30 000 här men är förberedda på att inte få det, därav 0</t>
  </si>
  <si>
    <t>nØllekort</t>
  </si>
  <si>
    <t>Vi strävar efter 10 000 här men är förberedda på att inte få det, därav 0</t>
  </si>
  <si>
    <t>Stormöten</t>
  </si>
  <si>
    <t xml:space="preserve">Spons </t>
  </si>
  <si>
    <t xml:space="preserve">Mat </t>
  </si>
  <si>
    <t>BLB</t>
  </si>
  <si>
    <t>Mörkerpub</t>
  </si>
  <si>
    <t>Nollställer då det inte händer i år</t>
  </si>
  <si>
    <t>Förbrukningsartiklar</t>
  </si>
  <si>
    <t xml:space="preserve">Företagsevent skolveckorna </t>
  </si>
  <si>
    <t xml:space="preserve">Ett event </t>
  </si>
  <si>
    <t>Titt-in</t>
  </si>
  <si>
    <t>HTD</t>
  </si>
  <si>
    <t>4045, 7091</t>
  </si>
  <si>
    <t>Mottagarnas kväll</t>
  </si>
  <si>
    <t>Stadshuspicnic</t>
  </si>
  <si>
    <t>Planerat sum</t>
  </si>
  <si>
    <t>Planerat in</t>
  </si>
  <si>
    <t>Planerat ut</t>
  </si>
  <si>
    <t>Summa in &amp; ut</t>
  </si>
  <si>
    <t>dÅre 2020</t>
  </si>
  <si>
    <t>Vårbalen 2019</t>
  </si>
  <si>
    <t>Vårrave 2019</t>
  </si>
  <si>
    <t>dÅre 2019</t>
  </si>
  <si>
    <t>Studs 2019</t>
  </si>
  <si>
    <t>METASpexet 2019</t>
  </si>
  <si>
    <t>Studs 2020</t>
  </si>
  <si>
    <t>Hello World</t>
  </si>
  <si>
    <t>METASpexet 2020</t>
  </si>
  <si>
    <t>Project Pride 2019</t>
  </si>
  <si>
    <t>Möten och teambuilding</t>
  </si>
  <si>
    <t>Tackmiddag</t>
  </si>
  <si>
    <t>Resan</t>
  </si>
  <si>
    <t>Boende, liftkort</t>
  </si>
  <si>
    <t>Bussresa</t>
  </si>
  <si>
    <t>Mössor</t>
  </si>
  <si>
    <t>Event i åre</t>
  </si>
  <si>
    <t>Afterski (Sittning)</t>
  </si>
  <si>
    <t>Sittningsdricka</t>
  </si>
  <si>
    <t>Vårbal</t>
  </si>
  <si>
    <t>Alkfri dryck</t>
  </si>
  <si>
    <t>3022-3025, 4022-4025</t>
  </si>
  <si>
    <t>Alkfull dryck</t>
  </si>
  <si>
    <t>3021, 4021</t>
  </si>
  <si>
    <t>Möblering</t>
  </si>
  <si>
    <t>Porslin</t>
  </si>
  <si>
    <t>Vårbal efterkör</t>
  </si>
  <si>
    <t>4025</t>
  </si>
  <si>
    <t>Band</t>
  </si>
  <si>
    <t>Dj</t>
  </si>
  <si>
    <t>Underhållning</t>
  </si>
  <si>
    <t>Muta</t>
  </si>
  <si>
    <t>Snacks och läsk</t>
  </si>
  <si>
    <t>DJ och utrustning</t>
  </si>
  <si>
    <t>Hyra Solvik</t>
  </si>
  <si>
    <t>Tält</t>
  </si>
  <si>
    <t>Tältkostnader</t>
  </si>
  <si>
    <t>Hyra värmare</t>
  </si>
  <si>
    <t>STUDS 2019</t>
  </si>
  <si>
    <t>Företagsevent</t>
  </si>
  <si>
    <t>Företagspresenter</t>
  </si>
  <si>
    <t>Övriga event,  pubar, etc.</t>
  </si>
  <si>
    <t>Försäljnnig dryck</t>
  </si>
  <si>
    <t>Kontokortavgift</t>
  </si>
  <si>
    <t>Växlingsavgifter</t>
  </si>
  <si>
    <t>Webbavgifter</t>
  </si>
  <si>
    <t>Tröjor</t>
  </si>
  <si>
    <t>Resa</t>
  </si>
  <si>
    <t>Boende</t>
  </si>
  <si>
    <t>Mjukvarulicens till redigering</t>
  </si>
  <si>
    <t>Teambuilding/Fika</t>
  </si>
  <si>
    <t>7631, 7691</t>
  </si>
  <si>
    <t>Teambuilding från Media</t>
  </si>
  <si>
    <t>Mat vid föreställning</t>
  </si>
  <si>
    <t>Pundare</t>
  </si>
  <si>
    <t>Skyddsutrustning</t>
  </si>
  <si>
    <t>Tackrosor</t>
  </si>
  <si>
    <t>Klistermärken</t>
  </si>
  <si>
    <t>Dekishyra</t>
  </si>
  <si>
    <t>Hyra replokaler</t>
  </si>
  <si>
    <t>Hyra lilla gasque</t>
  </si>
  <si>
    <t>Slänga sopor</t>
  </si>
  <si>
    <t>ABF-bidrag</t>
  </si>
  <si>
    <t>Föreställning</t>
  </si>
  <si>
    <t>Lokalkostnader</t>
  </si>
  <si>
    <t>Föreställningsförsäljning</t>
  </si>
  <si>
    <t>Biljettförsäljning</t>
  </si>
  <si>
    <t>Virke, färg &amp; material</t>
  </si>
  <si>
    <t>Rekvisita, smink &amp; hår</t>
  </si>
  <si>
    <t>Kläder &amp; accessoarer</t>
  </si>
  <si>
    <t>Interna fester</t>
  </si>
  <si>
    <t>3041-3042</t>
  </si>
  <si>
    <t>Intäkter efterkör</t>
  </si>
  <si>
    <t>Externa fester</t>
  </si>
  <si>
    <t xml:space="preserve"> </t>
  </si>
  <si>
    <t>n0llespex</t>
  </si>
  <si>
    <t>Dekor &amp; smink</t>
  </si>
  <si>
    <t>Hyra av replokal</t>
  </si>
  <si>
    <t>Märkesförsäljning</t>
  </si>
  <si>
    <t>STUDS 2020</t>
  </si>
  <si>
    <t>Startup-pub</t>
  </si>
  <si>
    <t>7631, 7693, 7692</t>
  </si>
  <si>
    <t>Noter</t>
  </si>
  <si>
    <t>Annonser, sociala medier</t>
  </si>
  <si>
    <t>Flyttkartonger, förvaring</t>
  </si>
  <si>
    <t>Hyra av teater</t>
  </si>
  <si>
    <t>Ta emot</t>
  </si>
  <si>
    <t>Transporthjälp</t>
  </si>
  <si>
    <t>Välkomstevent</t>
  </si>
  <si>
    <t>T.ex. snacks, mat eller annat ämnat för att välkomna gäster.</t>
  </si>
  <si>
    <t>Hälsa på</t>
  </si>
  <si>
    <t>Subventionering av transport</t>
  </si>
  <si>
    <t>Fika för att göra resa trevligare.</t>
  </si>
  <si>
    <t>Vårbalen 2020</t>
  </si>
  <si>
    <t>Confetti-avgift</t>
  </si>
  <si>
    <t>VAT</t>
  </si>
  <si>
    <t>Personal</t>
  </si>
  <si>
    <t>Merch</t>
  </si>
  <si>
    <t>Vatten</t>
  </si>
  <si>
    <t>Parad</t>
  </si>
  <si>
    <t>Banderoll</t>
  </si>
  <si>
    <t>Fordon</t>
  </si>
  <si>
    <t>Fordonsavgift</t>
  </si>
  <si>
    <t>Hjulvakter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</si>
</sst>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\ [$kr-41D]"/>
    <numFmt numFmtId="165" formatCode="#,##0.00[$ kr]"/>
    <numFmt numFmtId="166" formatCode="#,##0.00[$kr]"/>
    <numFmt numFmtId="167" formatCode="#,##0\ [$kr-41D]"/>
  </numFmts>
  <fonts count="36">
    <font>
      <sz val="10.0"/>
      <color rgb="FF000000"/>
      <name val="Arial"/>
    </font>
    <font/>
    <font>
      <b/>
    </font>
    <font>
      <color rgb="FF000000"/>
      <name val="Arial"/>
    </font>
    <font>
      <name val="Arial"/>
    </font>
    <font>
      <sz val="11.0"/>
      <color rgb="FF000000"/>
      <name val="Arial"/>
    </font>
    <font>
      <b/>
      <name val="Arial"/>
    </font>
    <font>
      <b/>
      <sz val="14.0"/>
    </font>
    <font>
      <b/>
      <sz val="10.0"/>
    </font>
    <font>
      <sz val="10.0"/>
    </font>
    <font>
      <b/>
      <sz val="14.0"/>
      <color rgb="FF000000"/>
    </font>
    <font>
      <sz val="10.0"/>
      <color rgb="FF000000"/>
    </font>
    <font>
      <b/>
      <sz val="10.0"/>
      <color rgb="FF000000"/>
    </font>
    <font>
      <b/>
      <sz val="14.0"/>
      <name val="Arial"/>
    </font>
    <font>
      <b/>
      <name val="Roboto"/>
    </font>
    <font>
      <name val="Roboto"/>
    </font>
    <font>
      <b/>
      <color rgb="FF999999"/>
      <name val="Roboto"/>
    </font>
    <font>
      <b/>
      <color rgb="FFFF0000"/>
      <name val="Roboto"/>
    </font>
    <font>
      <color rgb="FF999999"/>
      <name val="Roboto"/>
    </font>
    <font>
      <b/>
      <color rgb="FF38761D"/>
      <name val="Arial"/>
    </font>
    <font>
      <b/>
      <color rgb="FFCC0000"/>
      <name val="Arial"/>
    </font>
    <font>
      <b/>
      <color rgb="FF000000"/>
      <name val="Arial"/>
    </font>
    <font>
      <color rgb="FFC53929"/>
      <name val="Arial"/>
    </font>
    <font>
      <color rgb="FF38761D"/>
      <name val="Arial"/>
    </font>
    <font>
      <color rgb="FFFF0000"/>
      <name val="Arial"/>
    </font>
    <font>
      <color rgb="FFCC0000"/>
      <name val="Arial"/>
    </font>
    <font>
      <color rgb="FF0B8043"/>
      <name val="Arial"/>
    </font>
    <font>
      <color rgb="FF0B8043"/>
    </font>
    <font>
      <color rgb="FFFF0000"/>
    </font>
    <font>
      <sz val="10.0"/>
      <color rgb="FFCC0000"/>
      <name val="Arial"/>
    </font>
    <font>
      <sz val="10.0"/>
      <color rgb="FFFF0000"/>
    </font>
    <font>
      <b/>
      <color rgb="FF0B8043"/>
      <name val="Arial"/>
    </font>
    <font>
      <b/>
      <color rgb="FFC53929"/>
      <name val="Arial"/>
    </font>
    <font>
      <b/>
      <sz val="10.0"/>
      <name val="Arial"/>
    </font>
    <font>
      <sz val="18.0"/>
      <name val="Arial"/>
    </font>
    <font>
      <sz val="18.0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A2C4C9"/>
        <bgColor rgb="FFA2C4C9"/>
      </patternFill>
    </fill>
    <fill>
      <patternFill patternType="solid">
        <fgColor rgb="FFFFB1D1"/>
        <bgColor rgb="FFFFB1D1"/>
      </patternFill>
    </fill>
    <fill>
      <patternFill patternType="solid">
        <fgColor rgb="FFFFB29B"/>
        <bgColor rgb="FFFFB29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F77CC"/>
        <bgColor rgb="FFFF77CC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/>
    </border>
  </borders>
  <cellStyleXfs count="1">
    <xf borderId="0" fillId="0" fontId="0" numFmtId="0" applyAlignment="1" applyFont="1"/>
  </cellStyleXfs>
  <cellXfs count="5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horizontal="right" vertical="bottom"/>
    </xf>
    <xf borderId="0" fillId="2" fontId="1" numFmtId="164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0" fillId="3" fontId="1" numFmtId="164" xfId="0" applyFont="1" applyNumberFormat="1"/>
    <xf borderId="0" fillId="3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3" fontId="1" numFmtId="0" xfId="0" applyFont="1"/>
    <xf borderId="0" fillId="0" fontId="1" numFmtId="164" xfId="0" applyFont="1" applyNumberFormat="1"/>
    <xf borderId="0" fillId="3" fontId="1" numFmtId="164" xfId="0" applyAlignment="1" applyFont="1" applyNumberForma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4" fontId="1" numFmtId="164" xfId="0" applyFont="1" applyNumberFormat="1"/>
    <xf borderId="0" fillId="4" fontId="1" numFmtId="0" xfId="0" applyAlignment="1" applyFont="1">
      <alignment vertical="bottom"/>
    </xf>
    <xf borderId="0" fillId="4" fontId="1" numFmtId="0" xfId="0" applyFont="1"/>
    <xf borderId="0" fillId="2" fontId="1" numFmtId="0" xfId="0" applyAlignment="1" applyFont="1">
      <alignment readingOrder="0" vertical="bottom"/>
    </xf>
    <xf borderId="0" fillId="2" fontId="1" numFmtId="164" xfId="0" applyFont="1" applyNumberFormat="1"/>
    <xf borderId="0" fillId="2" fontId="3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/>
    </xf>
    <xf borderId="0" fillId="4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Font="1"/>
    <xf borderId="0" fillId="5" fontId="2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1" fillId="6" fontId="7" numFmtId="0" xfId="0" applyAlignment="1" applyBorder="1" applyFill="1" applyFont="1">
      <alignment vertical="bottom"/>
    </xf>
    <xf borderId="1" fillId="6" fontId="7" numFmtId="0" xfId="0" applyAlignment="1" applyBorder="1" applyFont="1">
      <alignment horizontal="left" vertical="top"/>
    </xf>
    <xf borderId="1" fillId="6" fontId="1" numFmtId="0" xfId="0" applyBorder="1" applyFont="1"/>
    <xf borderId="1" fillId="6" fontId="7" numFmtId="49" xfId="0" applyAlignment="1" applyBorder="1" applyFont="1" applyNumberFormat="1">
      <alignment horizontal="center" vertical="bottom"/>
    </xf>
    <xf borderId="1" fillId="6" fontId="7" numFmtId="164" xfId="0" applyAlignment="1" applyBorder="1" applyFont="1" applyNumberFormat="1">
      <alignment horizontal="center" vertical="bottom"/>
    </xf>
    <xf borderId="0" fillId="7" fontId="7" numFmtId="0" xfId="0" applyAlignment="1" applyFill="1" applyFont="1">
      <alignment vertical="bottom"/>
    </xf>
    <xf borderId="0" fillId="7" fontId="2" numFmtId="0" xfId="0" applyAlignment="1" applyFont="1">
      <alignment vertical="bottom"/>
    </xf>
    <xf borderId="0" fillId="7" fontId="1" numFmtId="0" xfId="0" applyAlignment="1" applyFont="1">
      <alignment horizontal="left" vertical="bottom"/>
    </xf>
    <xf borderId="0" fillId="7" fontId="1" numFmtId="49" xfId="0" applyAlignment="1" applyFont="1" applyNumberFormat="1">
      <alignment horizontal="left" vertical="bottom"/>
    </xf>
    <xf borderId="0" fillId="7" fontId="1" numFmtId="164" xfId="0" applyAlignment="1" applyFont="1" applyNumberFormat="1">
      <alignment vertical="bottom"/>
    </xf>
    <xf borderId="0" fillId="7" fontId="1" numFmtId="164" xfId="0" applyAlignment="1" applyFont="1" applyNumberFormat="1">
      <alignment horizontal="right" readingOrder="0" vertical="bottom"/>
    </xf>
    <xf borderId="0" fillId="7" fontId="1" numFmtId="0" xfId="0" applyAlignment="1" applyFont="1">
      <alignment vertical="bottom"/>
    </xf>
    <xf borderId="0" fillId="7" fontId="1" numFmtId="164" xfId="0" applyAlignment="1" applyFont="1" applyNumberFormat="1">
      <alignment horizontal="right" vertical="bottom"/>
    </xf>
    <xf borderId="0" fillId="7" fontId="1" numFmtId="0" xfId="0" applyAlignment="1" applyFont="1">
      <alignment readingOrder="0" vertical="bottom"/>
    </xf>
    <xf borderId="0" fillId="7" fontId="1" numFmtId="49" xfId="0" applyAlignment="1" applyFont="1" applyNumberFormat="1">
      <alignment horizontal="left" readingOrder="0" vertical="bottom"/>
    </xf>
    <xf borderId="0" fillId="7" fontId="2" numFmtId="164" xfId="0" applyAlignment="1" applyFont="1" applyNumberFormat="1">
      <alignment vertical="bottom"/>
    </xf>
    <xf borderId="0" fillId="7" fontId="1" numFmtId="164" xfId="0" applyAlignment="1" applyFont="1" applyNumberFormat="1">
      <alignment readingOrder="0" vertical="bottom"/>
    </xf>
    <xf borderId="0" fillId="7" fontId="2" numFmtId="0" xfId="0" applyAlignment="1" applyFont="1">
      <alignment horizontal="left" vertical="bottom"/>
    </xf>
    <xf borderId="0" fillId="7" fontId="2" numFmtId="49" xfId="0" applyAlignment="1" applyFont="1" applyNumberFormat="1">
      <alignment horizontal="left" vertical="bottom"/>
    </xf>
    <xf borderId="0" fillId="7" fontId="2" numFmtId="164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left"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horizontal="left" vertical="bottom"/>
    </xf>
    <xf borderId="0" fillId="0" fontId="8" numFmtId="164" xfId="0" applyAlignment="1" applyFont="1" applyNumberFormat="1">
      <alignment vertical="bottom"/>
    </xf>
    <xf borderId="0" fillId="0" fontId="8" numFmtId="164" xfId="0" applyAlignment="1" applyFont="1" applyNumberFormat="1">
      <alignment horizontal="right" vertical="bottom"/>
    </xf>
    <xf borderId="0" fillId="8" fontId="7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8" fontId="9" numFmtId="0" xfId="0" applyAlignment="1" applyFont="1">
      <alignment vertical="bottom"/>
    </xf>
    <xf borderId="0" fillId="8" fontId="9" numFmtId="49" xfId="0" applyAlignment="1" applyFont="1" applyNumberFormat="1">
      <alignment horizontal="left" vertical="bottom"/>
    </xf>
    <xf borderId="0" fillId="8" fontId="9" numFmtId="164" xfId="0" applyAlignment="1" applyFont="1" applyNumberFormat="1">
      <alignment horizontal="right" vertical="bottom"/>
    </xf>
    <xf borderId="0" fillId="8" fontId="9" numFmtId="164" xfId="0" applyAlignment="1" applyFont="1" applyNumberFormat="1">
      <alignment horizontal="right" readingOrder="0" vertical="bottom"/>
    </xf>
    <xf borderId="0" fillId="8" fontId="1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9" numFmtId="164" xfId="0" applyAlignment="1" applyFont="1" applyNumberFormat="1">
      <alignment vertical="bottom"/>
    </xf>
    <xf borderId="0" fillId="8" fontId="8" numFmtId="0" xfId="0" applyAlignment="1" applyFont="1">
      <alignment vertical="bottom"/>
    </xf>
    <xf borderId="0" fillId="8" fontId="8" numFmtId="49" xfId="0" applyAlignment="1" applyFont="1" applyNumberFormat="1">
      <alignment horizontal="left" vertical="bottom"/>
    </xf>
    <xf borderId="0" fillId="8" fontId="8" numFmtId="164" xfId="0" applyAlignment="1" applyFont="1" applyNumberFormat="1">
      <alignment horizontal="right" vertical="bottom"/>
    </xf>
    <xf borderId="0" fillId="8" fontId="1" numFmtId="49" xfId="0" applyAlignment="1" applyFont="1" applyNumberFormat="1">
      <alignment horizontal="left" vertical="bottom"/>
    </xf>
    <xf borderId="0" fillId="8" fontId="1" numFmtId="164" xfId="0" applyAlignment="1" applyFont="1" applyNumberFormat="1">
      <alignment vertical="bottom"/>
    </xf>
    <xf borderId="0" fillId="8" fontId="1" numFmtId="164" xfId="0" applyAlignment="1" applyFont="1" applyNumberFormat="1">
      <alignment horizontal="right" vertical="bottom"/>
    </xf>
    <xf borderId="0" fillId="9" fontId="7" numFmtId="0" xfId="0" applyAlignment="1" applyFill="1" applyFont="1">
      <alignment vertical="bottom"/>
    </xf>
    <xf borderId="0" fillId="9" fontId="2" numFmtId="0" xfId="0" applyAlignment="1" applyFont="1">
      <alignment vertical="bottom"/>
    </xf>
    <xf borderId="0" fillId="9" fontId="4" numFmtId="0" xfId="0" applyAlignment="1" applyFont="1">
      <alignment vertical="bottom"/>
    </xf>
    <xf borderId="0" fillId="9" fontId="9" numFmtId="49" xfId="0" applyAlignment="1" applyFont="1" applyNumberFormat="1">
      <alignment horizontal="left" vertical="bottom"/>
    </xf>
    <xf borderId="0" fillId="9" fontId="9" numFmtId="164" xfId="0" applyAlignment="1" applyFont="1" applyNumberFormat="1">
      <alignment vertical="bottom"/>
    </xf>
    <xf borderId="0" fillId="9" fontId="9" numFmtId="164" xfId="0" applyAlignment="1" applyFont="1" applyNumberFormat="1">
      <alignment horizontal="right" vertical="bottom"/>
    </xf>
    <xf borderId="0" fillId="9" fontId="9" numFmtId="0" xfId="0" applyAlignment="1" applyFont="1">
      <alignment vertical="bottom"/>
    </xf>
    <xf borderId="0" fillId="9" fontId="8" numFmtId="49" xfId="0" applyAlignment="1" applyFont="1" applyNumberFormat="1">
      <alignment horizontal="left" vertical="bottom"/>
    </xf>
    <xf borderId="0" fillId="9" fontId="8" numFmtId="0" xfId="0" applyAlignment="1" applyFont="1">
      <alignment vertical="bottom"/>
    </xf>
    <xf borderId="0" fillId="9" fontId="9" numFmtId="164" xfId="0" applyAlignment="1" applyFont="1" applyNumberFormat="1">
      <alignment horizontal="right" readingOrder="0" vertical="bottom"/>
    </xf>
    <xf borderId="0" fillId="9" fontId="9" numFmtId="0" xfId="0" applyAlignment="1" applyFont="1">
      <alignment readingOrder="0" vertical="bottom"/>
    </xf>
    <xf borderId="0" fillId="9" fontId="8" numFmtId="164" xfId="0" applyAlignment="1" applyFont="1" applyNumberFormat="1">
      <alignment horizontal="right" vertical="bottom"/>
    </xf>
    <xf borderId="0" fillId="10" fontId="7" numFmtId="0" xfId="0" applyAlignment="1" applyFill="1" applyFont="1">
      <alignment vertical="bottom"/>
    </xf>
    <xf borderId="0" fillId="10" fontId="2" numFmtId="0" xfId="0" applyAlignment="1" applyFont="1">
      <alignment vertical="bottom"/>
    </xf>
    <xf borderId="0" fillId="10" fontId="1" numFmtId="0" xfId="0" applyAlignment="1" applyFont="1">
      <alignment vertical="bottom"/>
    </xf>
    <xf borderId="0" fillId="10" fontId="1" numFmtId="49" xfId="0" applyAlignment="1" applyFont="1" applyNumberFormat="1">
      <alignment horizontal="left" vertical="bottom"/>
    </xf>
    <xf borderId="0" fillId="10" fontId="1" numFmtId="164" xfId="0" applyAlignment="1" applyFont="1" applyNumberFormat="1">
      <alignment vertical="bottom"/>
    </xf>
    <xf borderId="0" fillId="10" fontId="1" numFmtId="164" xfId="0" applyAlignment="1" applyFont="1" applyNumberFormat="1">
      <alignment horizontal="right" vertical="bottom"/>
    </xf>
    <xf borderId="0" fillId="10" fontId="1" numFmtId="49" xfId="0" applyAlignment="1" applyFont="1" applyNumberFormat="1">
      <alignment horizontal="left" readingOrder="0" vertical="bottom"/>
    </xf>
    <xf borderId="0" fillId="10" fontId="4" numFmtId="0" xfId="0" applyAlignment="1" applyFont="1">
      <alignment vertical="bottom"/>
    </xf>
    <xf borderId="0" fillId="10" fontId="4" numFmtId="49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0" fillId="10" fontId="6" numFmtId="0" xfId="0" applyAlignment="1" applyFont="1">
      <alignment vertical="bottom"/>
    </xf>
    <xf borderId="0" fillId="10" fontId="4" numFmtId="164" xfId="0" applyAlignment="1" applyFont="1" applyNumberFormat="1">
      <alignment horizontal="right" vertical="bottom"/>
    </xf>
    <xf borderId="0" fillId="10" fontId="2" numFmtId="49" xfId="0" applyAlignment="1" applyFont="1" applyNumberFormat="1">
      <alignment horizontal="left" vertical="bottom"/>
    </xf>
    <xf borderId="0" fillId="10" fontId="2" numFmtId="164" xfId="0" applyAlignment="1" applyFont="1" applyNumberFormat="1">
      <alignment horizontal="right" vertical="bottom"/>
    </xf>
    <xf borderId="0" fillId="11" fontId="10" numFmtId="0" xfId="0" applyAlignment="1" applyFill="1" applyFont="1">
      <alignment vertical="bottom"/>
    </xf>
    <xf borderId="0" fillId="11" fontId="2" numFmtId="0" xfId="0" applyAlignment="1" applyFont="1">
      <alignment readingOrder="0" vertical="bottom"/>
    </xf>
    <xf borderId="0" fillId="11" fontId="11" numFmtId="0" xfId="0" applyAlignment="1" applyFont="1">
      <alignment vertical="bottom"/>
    </xf>
    <xf borderId="0" fillId="11" fontId="11" numFmtId="49" xfId="0" applyAlignment="1" applyFont="1" applyNumberFormat="1">
      <alignment horizontal="left" vertical="bottom"/>
    </xf>
    <xf borderId="0" fillId="11" fontId="11" numFmtId="164" xfId="0" applyAlignment="1" applyFont="1" applyNumberFormat="1">
      <alignment vertical="bottom"/>
    </xf>
    <xf borderId="0" fillId="11" fontId="11" numFmtId="164" xfId="0" applyAlignment="1" applyFont="1" applyNumberFormat="1">
      <alignment horizontal="right" vertical="bottom"/>
    </xf>
    <xf borderId="0" fillId="11" fontId="2" numFmtId="0" xfId="0" applyAlignment="1" applyFont="1">
      <alignment vertical="bottom"/>
    </xf>
    <xf borderId="0" fillId="11" fontId="12" numFmtId="0" xfId="0" applyAlignment="1" applyFont="1">
      <alignment vertical="bottom"/>
    </xf>
    <xf borderId="0" fillId="11" fontId="12" numFmtId="49" xfId="0" applyAlignment="1" applyFont="1" applyNumberFormat="1">
      <alignment horizontal="left" vertical="bottom"/>
    </xf>
    <xf borderId="0" fillId="11" fontId="12" numFmtId="16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horizontal="left" vertical="bottom"/>
    </xf>
    <xf borderId="0" fillId="0" fontId="9" numFmtId="164" xfId="0" applyAlignment="1" applyFont="1" applyNumberFormat="1">
      <alignment vertical="bottom"/>
    </xf>
    <xf borderId="0" fillId="0" fontId="9" numFmtId="164" xfId="0" applyAlignment="1" applyFont="1" applyNumberFormat="1">
      <alignment horizontal="right" vertical="bottom"/>
    </xf>
    <xf borderId="0" fillId="12" fontId="7" numFmtId="0" xfId="0" applyAlignment="1" applyFill="1" applyFont="1">
      <alignment vertical="bottom"/>
    </xf>
    <xf borderId="0" fillId="12" fontId="8" numFmtId="0" xfId="0" applyAlignment="1" applyFont="1">
      <alignment horizontal="left" vertical="bottom"/>
    </xf>
    <xf borderId="0" fillId="12" fontId="9" numFmtId="0" xfId="0" applyAlignment="1" applyFont="1">
      <alignment horizontal="left" vertical="bottom"/>
    </xf>
    <xf borderId="0" fillId="12" fontId="9" numFmtId="49" xfId="0" applyAlignment="1" applyFont="1" applyNumberFormat="1">
      <alignment horizontal="left" vertical="bottom"/>
    </xf>
    <xf borderId="0" fillId="12" fontId="9" numFmtId="164" xfId="0" applyAlignment="1" applyFont="1" applyNumberFormat="1">
      <alignment vertical="bottom"/>
    </xf>
    <xf borderId="0" fillId="12" fontId="9" numFmtId="164" xfId="0" applyAlignment="1" applyFont="1" applyNumberFormat="1">
      <alignment horizontal="right" vertical="bottom"/>
    </xf>
    <xf borderId="0" fillId="12" fontId="9" numFmtId="0" xfId="0" applyAlignment="1" applyFont="1">
      <alignment vertical="bottom"/>
    </xf>
    <xf borderId="0" fillId="12" fontId="8" numFmtId="0" xfId="0" applyAlignment="1" applyFont="1">
      <alignment vertical="bottom"/>
    </xf>
    <xf borderId="0" fillId="12" fontId="9" numFmtId="0" xfId="0" applyAlignment="1" applyFont="1">
      <alignment horizontal="left" readingOrder="0" vertical="bottom"/>
    </xf>
    <xf borderId="0" fillId="12" fontId="9" numFmtId="164" xfId="0" applyAlignment="1" applyFont="1" applyNumberFormat="1">
      <alignment horizontal="right" readingOrder="0" vertical="bottom"/>
    </xf>
    <xf borderId="0" fillId="12" fontId="9" numFmtId="0" xfId="0" applyAlignment="1" applyFont="1">
      <alignment readingOrder="0" vertical="bottom"/>
    </xf>
    <xf borderId="0" fillId="12" fontId="9" numFmtId="49" xfId="0" applyAlignment="1" applyFont="1" applyNumberFormat="1">
      <alignment horizontal="left" readingOrder="0" vertical="bottom"/>
    </xf>
    <xf borderId="0" fillId="12" fontId="8" numFmtId="49" xfId="0" applyAlignment="1" applyFont="1" applyNumberFormat="1">
      <alignment horizontal="left" vertical="bottom"/>
    </xf>
    <xf borderId="0" fillId="12" fontId="8" numFmtId="164" xfId="0" applyAlignment="1" applyFont="1" applyNumberFormat="1">
      <alignment horizontal="right" vertical="bottom"/>
    </xf>
    <xf borderId="0" fillId="13" fontId="7" numFmtId="0" xfId="0" applyAlignment="1" applyFill="1" applyFont="1">
      <alignment vertical="bottom"/>
    </xf>
    <xf borderId="0" fillId="13" fontId="8" numFmtId="0" xfId="0" applyAlignment="1" applyFont="1">
      <alignment readingOrder="0" vertical="bottom"/>
    </xf>
    <xf borderId="0" fillId="13" fontId="9" numFmtId="0" xfId="0" applyAlignment="1" applyFont="1">
      <alignment vertical="bottom"/>
    </xf>
    <xf borderId="0" fillId="13" fontId="9" numFmtId="49" xfId="0" applyAlignment="1" applyFont="1" applyNumberFormat="1">
      <alignment horizontal="left" vertical="bottom"/>
    </xf>
    <xf borderId="0" fillId="13" fontId="9" numFmtId="164" xfId="0" applyAlignment="1" applyFont="1" applyNumberFormat="1">
      <alignment vertical="bottom"/>
    </xf>
    <xf borderId="0" fillId="13" fontId="9" numFmtId="164" xfId="0" applyAlignment="1" applyFont="1" applyNumberFormat="1">
      <alignment horizontal="right" vertical="bottom"/>
    </xf>
    <xf borderId="0" fillId="13" fontId="8" numFmtId="0" xfId="0" applyAlignment="1" applyFont="1">
      <alignment vertical="bottom"/>
    </xf>
    <xf borderId="0" fillId="13" fontId="8" numFmtId="164" xfId="0" applyAlignment="1" applyFont="1" applyNumberFormat="1">
      <alignment vertical="bottom"/>
    </xf>
    <xf borderId="0" fillId="13" fontId="8" numFmtId="164" xfId="0" applyAlignment="1" applyFont="1" applyNumberFormat="1">
      <alignment horizontal="right"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2" fontId="9" numFmtId="49" xfId="0" applyAlignment="1" applyFont="1" applyNumberFormat="1">
      <alignment horizontal="left" vertical="bottom"/>
    </xf>
    <xf borderId="0" fillId="2" fontId="9" numFmtId="164" xfId="0" applyAlignment="1" applyFont="1" applyNumberFormat="1">
      <alignment vertical="bottom"/>
    </xf>
    <xf borderId="0" fillId="2" fontId="9" numFmtId="164" xfId="0" applyAlignment="1" applyFont="1" applyNumberFormat="1">
      <alignment horizontal="right" vertical="bottom"/>
    </xf>
    <xf borderId="0" fillId="14" fontId="7" numFmtId="0" xfId="0" applyAlignment="1" applyFill="1" applyFont="1">
      <alignment vertical="bottom"/>
    </xf>
    <xf borderId="0" fillId="14" fontId="8" numFmtId="0" xfId="0" applyAlignment="1" applyFont="1">
      <alignment vertical="bottom"/>
    </xf>
    <xf borderId="0" fillId="14" fontId="9" numFmtId="0" xfId="0" applyAlignment="1" applyFont="1">
      <alignment vertical="bottom"/>
    </xf>
    <xf borderId="0" fillId="14" fontId="9" numFmtId="49" xfId="0" applyAlignment="1" applyFont="1" applyNumberFormat="1">
      <alignment horizontal="left" vertical="bottom"/>
    </xf>
    <xf borderId="0" fillId="14" fontId="9" numFmtId="164" xfId="0" applyAlignment="1" applyFont="1" applyNumberFormat="1">
      <alignment vertical="bottom"/>
    </xf>
    <xf borderId="0" fillId="14" fontId="9" numFmtId="164" xfId="0" applyAlignment="1" applyFont="1" applyNumberFormat="1">
      <alignment horizontal="right" vertical="bottom"/>
    </xf>
    <xf borderId="0" fillId="14" fontId="4" numFmtId="0" xfId="0" applyAlignment="1" applyFont="1">
      <alignment vertical="bottom"/>
    </xf>
    <xf borderId="0" fillId="14" fontId="4" numFmtId="49" xfId="0" applyAlignment="1" applyFont="1" applyNumberFormat="1">
      <alignment vertical="bottom"/>
    </xf>
    <xf borderId="0" fillId="14" fontId="4" numFmtId="164" xfId="0" applyAlignment="1" applyFont="1" applyNumberFormat="1">
      <alignment vertical="bottom"/>
    </xf>
    <xf borderId="0" fillId="14" fontId="6" numFmtId="0" xfId="0" applyAlignment="1" applyFont="1">
      <alignment readingOrder="0" vertical="bottom"/>
    </xf>
    <xf borderId="0" fillId="14" fontId="4" numFmtId="0" xfId="0" applyAlignment="1" applyFont="1">
      <alignment readingOrder="0" vertical="bottom"/>
    </xf>
    <xf borderId="0" fillId="14" fontId="4" numFmtId="164" xfId="0" applyAlignment="1" applyFont="1" applyNumberFormat="1">
      <alignment readingOrder="0" vertical="bottom"/>
    </xf>
    <xf borderId="0" fillId="14" fontId="4" numFmtId="49" xfId="0" applyAlignment="1" applyFont="1" applyNumberFormat="1">
      <alignment readingOrder="0" vertical="bottom"/>
    </xf>
    <xf borderId="0" fillId="14" fontId="8" numFmtId="49" xfId="0" applyAlignment="1" applyFont="1" applyNumberFormat="1">
      <alignment horizontal="left" vertical="bottom"/>
    </xf>
    <xf borderId="0" fillId="14" fontId="8" numFmtId="164" xfId="0" applyAlignment="1" applyFont="1" applyNumberFormat="1">
      <alignment horizontal="right" vertical="bottom"/>
    </xf>
    <xf borderId="0" fillId="15" fontId="7" numFmtId="0" xfId="0" applyAlignment="1" applyFill="1" applyFont="1">
      <alignment readingOrder="0" vertical="bottom"/>
    </xf>
    <xf borderId="0" fillId="15" fontId="8" numFmtId="0" xfId="0" applyAlignment="1" applyFont="1">
      <alignment vertical="bottom"/>
    </xf>
    <xf borderId="0" fillId="15" fontId="9" numFmtId="0" xfId="0" applyAlignment="1" applyFont="1">
      <alignment vertical="bottom"/>
    </xf>
    <xf borderId="0" fillId="15" fontId="9" numFmtId="49" xfId="0" applyAlignment="1" applyFont="1" applyNumberFormat="1">
      <alignment horizontal="left" vertical="bottom"/>
    </xf>
    <xf borderId="0" fillId="15" fontId="9" numFmtId="164" xfId="0" applyAlignment="1" applyFont="1" applyNumberFormat="1">
      <alignment vertical="bottom"/>
    </xf>
    <xf borderId="0" fillId="15" fontId="9" numFmtId="164" xfId="0" applyAlignment="1" applyFont="1" applyNumberFormat="1">
      <alignment horizontal="right" vertical="bottom"/>
    </xf>
    <xf borderId="0" fillId="15" fontId="1" numFmtId="0" xfId="0" applyAlignment="1" applyFont="1">
      <alignment vertical="bottom"/>
    </xf>
    <xf borderId="0" fillId="15" fontId="9" numFmtId="0" xfId="0" applyAlignment="1" applyFont="1">
      <alignment readingOrder="0" vertical="bottom"/>
    </xf>
    <xf borderId="0" fillId="15" fontId="9" numFmtId="164" xfId="0" applyAlignment="1" applyFont="1" applyNumberFormat="1">
      <alignment horizontal="right" readingOrder="0" vertical="bottom"/>
    </xf>
    <xf borderId="0" fillId="15" fontId="9" numFmtId="164" xfId="0" applyAlignment="1" applyFont="1" applyNumberFormat="1">
      <alignment readingOrder="0" vertical="bottom"/>
    </xf>
    <xf borderId="0" fillId="15" fontId="8" numFmtId="0" xfId="0" applyAlignment="1" applyFont="1">
      <alignment readingOrder="0" vertical="bottom"/>
    </xf>
    <xf borderId="0" fillId="15" fontId="2" numFmtId="0" xfId="0" applyAlignment="1" applyFont="1">
      <alignment vertical="bottom"/>
    </xf>
    <xf borderId="0" fillId="15" fontId="8" numFmtId="49" xfId="0" applyAlignment="1" applyFont="1" applyNumberFormat="1">
      <alignment horizontal="left" vertical="bottom"/>
    </xf>
    <xf borderId="0" fillId="15" fontId="8" numFmtId="164" xfId="0" applyAlignment="1" applyFont="1" applyNumberFormat="1">
      <alignment vertical="bottom"/>
    </xf>
    <xf borderId="0" fillId="16" fontId="7" numFmtId="0" xfId="0" applyAlignment="1" applyFill="1" applyFont="1">
      <alignment vertical="bottom"/>
    </xf>
    <xf borderId="0" fillId="16" fontId="8" numFmtId="0" xfId="0" applyAlignment="1" applyFont="1">
      <alignment vertical="bottom"/>
    </xf>
    <xf borderId="0" fillId="16" fontId="9" numFmtId="0" xfId="0" applyAlignment="1" applyFont="1">
      <alignment vertical="bottom"/>
    </xf>
    <xf borderId="0" fillId="16" fontId="9" numFmtId="49" xfId="0" applyAlignment="1" applyFont="1" applyNumberFormat="1">
      <alignment horizontal="left" vertical="bottom"/>
    </xf>
    <xf borderId="0" fillId="16" fontId="9" numFmtId="164" xfId="0" applyAlignment="1" applyFont="1" applyNumberFormat="1">
      <alignment vertical="bottom"/>
    </xf>
    <xf borderId="0" fillId="16" fontId="9" numFmtId="164" xfId="0" applyAlignment="1" applyFont="1" applyNumberFormat="1">
      <alignment horizontal="right" readingOrder="0" vertical="bottom"/>
    </xf>
    <xf borderId="0" fillId="16" fontId="1" numFmtId="164" xfId="0" applyAlignment="1" applyFont="1" applyNumberFormat="1">
      <alignment vertical="bottom"/>
    </xf>
    <xf borderId="0" fillId="16" fontId="9" numFmtId="164" xfId="0" applyAlignment="1" applyFont="1" applyNumberFormat="1">
      <alignment horizontal="right" vertical="bottom"/>
    </xf>
    <xf borderId="0" fillId="16" fontId="9" numFmtId="0" xfId="0" applyAlignment="1" applyFont="1">
      <alignment readingOrder="0" vertical="bottom"/>
    </xf>
    <xf borderId="0" fillId="16" fontId="3" numFmtId="49" xfId="0" applyAlignment="1" applyFont="1" applyNumberFormat="1">
      <alignment horizontal="left" readingOrder="0" vertical="bottom"/>
    </xf>
    <xf borderId="0" fillId="16" fontId="9" numFmtId="49" xfId="0" applyAlignment="1" applyFont="1" applyNumberFormat="1">
      <alignment horizontal="left" readingOrder="0" vertical="bottom"/>
    </xf>
    <xf borderId="0" fillId="16" fontId="8" numFmtId="0" xfId="0" applyAlignment="1" applyFont="1">
      <alignment readingOrder="0" vertical="bottom"/>
    </xf>
    <xf borderId="0" fillId="16" fontId="9" numFmtId="164" xfId="0" applyAlignment="1" applyFont="1" applyNumberFormat="1">
      <alignment readingOrder="0" vertical="bottom"/>
    </xf>
    <xf borderId="0" fillId="16" fontId="3" numFmtId="164" xfId="0" applyAlignment="1" applyFont="1" applyNumberFormat="1">
      <alignment horizontal="right" readingOrder="0" vertical="bottom"/>
    </xf>
    <xf borderId="0" fillId="16" fontId="8" numFmtId="49" xfId="0" applyAlignment="1" applyFont="1" applyNumberFormat="1">
      <alignment horizontal="left" vertical="bottom"/>
    </xf>
    <xf borderId="0" fillId="16" fontId="6" numFmtId="0" xfId="0" applyAlignment="1" applyFont="1">
      <alignment vertical="bottom"/>
    </xf>
    <xf borderId="0" fillId="16" fontId="4" numFmtId="49" xfId="0" applyAlignment="1" applyFont="1" applyNumberFormat="1">
      <alignment horizontal="left" readingOrder="0" vertical="bottom"/>
    </xf>
    <xf borderId="0" fillId="16" fontId="4" numFmtId="49" xfId="0" applyAlignment="1" applyFont="1" applyNumberFormat="1">
      <alignment horizontal="left" vertical="bottom"/>
    </xf>
    <xf borderId="0" fillId="16" fontId="4" numFmtId="164" xfId="0" applyAlignment="1" applyFont="1" applyNumberFormat="1">
      <alignment vertical="bottom"/>
    </xf>
    <xf borderId="0" fillId="16" fontId="4" numFmtId="164" xfId="0" applyAlignment="1" applyFont="1" applyNumberFormat="1">
      <alignment horizontal="right" readingOrder="0" vertical="bottom"/>
    </xf>
    <xf borderId="0" fillId="16" fontId="4" numFmtId="0" xfId="0" applyAlignment="1" applyFont="1">
      <alignment vertical="bottom"/>
    </xf>
    <xf borderId="0" fillId="16" fontId="6" numFmtId="164" xfId="0" applyAlignment="1" applyFont="1" applyNumberFormat="1">
      <alignment vertical="bottom"/>
    </xf>
    <xf borderId="0" fillId="16" fontId="4" numFmtId="49" xfId="0" applyAlignment="1" applyFont="1" applyNumberFormat="1">
      <alignment vertical="bottom"/>
    </xf>
    <xf borderId="0" fillId="16" fontId="4" numFmtId="49" xfId="0" applyAlignment="1" applyFont="1" applyNumberFormat="1">
      <alignment readingOrder="0" vertical="bottom"/>
    </xf>
    <xf borderId="0" fillId="16" fontId="4" numFmtId="164" xfId="0" applyAlignment="1" applyFont="1" applyNumberFormat="1">
      <alignment readingOrder="0" vertical="bottom"/>
    </xf>
    <xf borderId="0" fillId="16" fontId="4" numFmtId="0" xfId="0" applyAlignment="1" applyFont="1">
      <alignment readingOrder="0" vertical="bottom"/>
    </xf>
    <xf borderId="0" fillId="16" fontId="4" numFmtId="164" xfId="0" applyAlignment="1" applyFont="1" applyNumberFormat="1">
      <alignment horizontal="right" vertical="bottom"/>
    </xf>
    <xf borderId="0" fillId="16" fontId="4" numFmtId="0" xfId="0" applyAlignment="1" applyFont="1">
      <alignment readingOrder="0" vertical="bottom"/>
    </xf>
    <xf borderId="0" fillId="16" fontId="8" numFmtId="164" xfId="0" applyAlignment="1" applyFont="1" applyNumberFormat="1">
      <alignment horizontal="right" vertical="bottom"/>
    </xf>
    <xf borderId="0" fillId="16" fontId="2" numFmtId="164" xfId="0" applyAlignment="1" applyFont="1" applyNumberFormat="1">
      <alignment vertical="bottom"/>
    </xf>
    <xf borderId="0" fillId="9" fontId="8" numFmtId="0" xfId="0" applyAlignment="1" applyFont="1">
      <alignment readingOrder="0" vertical="bottom"/>
    </xf>
    <xf borderId="0" fillId="9" fontId="9" numFmtId="0" xfId="0" applyAlignment="1" applyFont="1">
      <alignment horizontal="left" vertical="bottom"/>
    </xf>
    <xf borderId="0" fillId="9" fontId="8" numFmtId="0" xfId="0" applyAlignment="1" applyFont="1">
      <alignment horizontal="left" vertical="bottom"/>
    </xf>
    <xf borderId="0" fillId="17" fontId="7" numFmtId="0" xfId="0" applyAlignment="1" applyFill="1" applyFont="1">
      <alignment vertical="bottom"/>
    </xf>
    <xf borderId="0" fillId="17" fontId="8" numFmtId="0" xfId="0" applyAlignment="1" applyFont="1">
      <alignment readingOrder="0" vertical="bottom"/>
    </xf>
    <xf borderId="0" fillId="17" fontId="9" numFmtId="0" xfId="0" applyAlignment="1" applyFont="1">
      <alignment vertical="bottom"/>
    </xf>
    <xf borderId="0" fillId="17" fontId="9" numFmtId="49" xfId="0" applyAlignment="1" applyFont="1" applyNumberFormat="1">
      <alignment horizontal="left" vertical="bottom"/>
    </xf>
    <xf borderId="0" fillId="17" fontId="9" numFmtId="164" xfId="0" applyAlignment="1" applyFont="1" applyNumberFormat="1">
      <alignment vertical="bottom"/>
    </xf>
    <xf borderId="0" fillId="17" fontId="9" numFmtId="164" xfId="0" applyAlignment="1" applyFont="1" applyNumberFormat="1">
      <alignment horizontal="right" vertical="bottom"/>
    </xf>
    <xf borderId="0" fillId="17" fontId="8" numFmtId="0" xfId="0" applyAlignment="1" applyFont="1">
      <alignment vertical="bottom"/>
    </xf>
    <xf borderId="0" fillId="17" fontId="9" numFmtId="0" xfId="0" applyAlignment="1" applyFont="1">
      <alignment readingOrder="0" vertical="bottom"/>
    </xf>
    <xf borderId="0" fillId="17" fontId="9" numFmtId="164" xfId="0" applyAlignment="1" applyFont="1" applyNumberFormat="1">
      <alignment readingOrder="0" vertical="bottom"/>
    </xf>
    <xf borderId="0" fillId="17" fontId="4" numFmtId="164" xfId="0" applyAlignment="1" applyFont="1" applyNumberFormat="1">
      <alignment horizontal="right" vertical="bottom"/>
    </xf>
    <xf borderId="0" fillId="17" fontId="8" numFmtId="49" xfId="0" applyAlignment="1" applyFont="1" applyNumberFormat="1">
      <alignment horizontal="left" vertical="bottom"/>
    </xf>
    <xf borderId="0" fillId="17" fontId="8" numFmtId="164" xfId="0" applyAlignment="1" applyFont="1" applyNumberFormat="1">
      <alignment horizontal="right" vertical="bottom"/>
    </xf>
    <xf borderId="0" fillId="12" fontId="1" numFmtId="0" xfId="0" applyAlignment="1" applyFont="1">
      <alignment vertical="bottom"/>
    </xf>
    <xf borderId="0" fillId="12" fontId="4" numFmtId="0" xfId="0" applyAlignment="1" applyFont="1">
      <alignment vertical="bottom"/>
    </xf>
    <xf borderId="0" fillId="12" fontId="4" numFmtId="49" xfId="0" applyAlignment="1" applyFont="1" applyNumberFormat="1">
      <alignment readingOrder="0" vertical="bottom"/>
    </xf>
    <xf borderId="0" fillId="12" fontId="4" numFmtId="164" xfId="0" applyAlignment="1" applyFont="1" applyNumberFormat="1">
      <alignment vertical="bottom"/>
    </xf>
    <xf borderId="0" fillId="12" fontId="4" numFmtId="164" xfId="0" applyAlignment="1" applyFont="1" applyNumberFormat="1">
      <alignment horizontal="right" vertical="bottom"/>
    </xf>
    <xf borderId="0" fillId="18" fontId="7" numFmtId="0" xfId="0" applyAlignment="1" applyFill="1" applyFont="1">
      <alignment vertical="bottom"/>
    </xf>
    <xf borderId="0" fillId="18" fontId="2" numFmtId="0" xfId="0" applyAlignment="1" applyFont="1">
      <alignment readingOrder="0" vertical="bottom"/>
    </xf>
    <xf borderId="0" fillId="18" fontId="9" numFmtId="0" xfId="0" applyAlignment="1" applyFont="1">
      <alignment vertical="bottom"/>
    </xf>
    <xf borderId="0" fillId="18" fontId="9" numFmtId="49" xfId="0" applyAlignment="1" applyFont="1" applyNumberFormat="1">
      <alignment horizontal="left" vertical="bottom"/>
    </xf>
    <xf borderId="0" fillId="18" fontId="9" numFmtId="164" xfId="0" applyAlignment="1" applyFont="1" applyNumberFormat="1">
      <alignment horizontal="right" vertical="bottom"/>
    </xf>
    <xf borderId="0" fillId="18" fontId="9" numFmtId="164" xfId="0" applyAlignment="1" applyFont="1" applyNumberFormat="1">
      <alignment horizontal="right" readingOrder="0" vertical="bottom"/>
    </xf>
    <xf borderId="0" fillId="18" fontId="1" numFmtId="164" xfId="0" applyAlignment="1" applyFont="1" applyNumberFormat="1">
      <alignment vertical="bottom"/>
    </xf>
    <xf borderId="0" fillId="18" fontId="1" numFmtId="0" xfId="0" applyAlignment="1" applyFont="1">
      <alignment vertical="bottom"/>
    </xf>
    <xf borderId="0" fillId="18" fontId="2" numFmtId="0" xfId="0" applyAlignment="1" applyFont="1">
      <alignment vertical="bottom"/>
    </xf>
    <xf borderId="0" fillId="18" fontId="2" numFmtId="164" xfId="0" applyAlignment="1" applyFont="1" applyNumberFormat="1">
      <alignment vertical="bottom"/>
    </xf>
    <xf borderId="0" fillId="18" fontId="9" numFmtId="0" xfId="0" applyAlignment="1" applyFont="1">
      <alignment readingOrder="0" vertical="bottom"/>
    </xf>
    <xf borderId="0" fillId="18" fontId="9" numFmtId="164" xfId="0" applyAlignment="1" applyFont="1" applyNumberFormat="1">
      <alignment vertical="bottom"/>
    </xf>
    <xf borderId="0" fillId="18" fontId="8" numFmtId="0" xfId="0" applyAlignment="1" applyFont="1">
      <alignment readingOrder="0" vertical="bottom"/>
    </xf>
    <xf borderId="0" fillId="18" fontId="9" numFmtId="49" xfId="0" applyAlignment="1" applyFont="1" applyNumberFormat="1">
      <alignment horizontal="left" readingOrder="0" vertical="bottom"/>
    </xf>
    <xf borderId="0" fillId="18" fontId="8" numFmtId="0" xfId="0" applyAlignment="1" applyFont="1">
      <alignment vertical="bottom"/>
    </xf>
    <xf borderId="0" fillId="18" fontId="8" numFmtId="49" xfId="0" applyAlignment="1" applyFont="1" applyNumberFormat="1">
      <alignment horizontal="left" vertical="bottom"/>
    </xf>
    <xf borderId="0" fillId="18" fontId="8" numFmtId="164" xfId="0" applyAlignment="1" applyFont="1" applyNumberFormat="1">
      <alignment horizontal="right" vertical="bottom"/>
    </xf>
    <xf borderId="0" fillId="19" fontId="7" numFmtId="0" xfId="0" applyAlignment="1" applyFill="1" applyFont="1">
      <alignment vertical="bottom"/>
    </xf>
    <xf borderId="0" fillId="19" fontId="8" numFmtId="164" xfId="0" applyAlignment="1" applyFont="1" applyNumberFormat="1">
      <alignment readingOrder="0" vertical="bottom"/>
    </xf>
    <xf borderId="0" fillId="19" fontId="9" numFmtId="164" xfId="0" applyAlignment="1" applyFont="1" applyNumberFormat="1">
      <alignment vertical="bottom"/>
    </xf>
    <xf borderId="0" fillId="19" fontId="9" numFmtId="49" xfId="0" applyAlignment="1" applyFont="1" applyNumberFormat="1">
      <alignment horizontal="left" vertical="bottom"/>
    </xf>
    <xf borderId="0" fillId="19" fontId="9" numFmtId="164" xfId="0" applyAlignment="1" applyFont="1" applyNumberFormat="1">
      <alignment horizontal="right" vertical="bottom"/>
    </xf>
    <xf borderId="0" fillId="19" fontId="9" numFmtId="0" xfId="0" applyAlignment="1" applyFont="1">
      <alignment vertical="bottom"/>
    </xf>
    <xf borderId="0" fillId="19" fontId="8" numFmtId="0" xfId="0" applyAlignment="1" applyFont="1">
      <alignment vertical="bottom"/>
    </xf>
    <xf borderId="0" fillId="19" fontId="9" numFmtId="49" xfId="0" applyAlignment="1" applyFont="1" applyNumberFormat="1">
      <alignment horizontal="left" readingOrder="0" vertical="bottom"/>
    </xf>
    <xf borderId="0" fillId="19" fontId="8" numFmtId="49" xfId="0" applyAlignment="1" applyFont="1" applyNumberFormat="1">
      <alignment horizontal="left" vertical="bottom"/>
    </xf>
    <xf borderId="0" fillId="19" fontId="8" numFmtId="164" xfId="0" applyAlignment="1" applyFont="1" applyNumberFormat="1">
      <alignment horizontal="right" vertical="bottom"/>
    </xf>
    <xf borderId="0" fillId="10" fontId="13" numFmtId="0" xfId="0" applyAlignment="1" applyFont="1">
      <alignment vertical="bottom"/>
    </xf>
    <xf borderId="0" fillId="10" fontId="4" numFmtId="0" xfId="0" applyAlignment="1" applyFont="1">
      <alignment horizontal="left" vertical="bottom"/>
    </xf>
    <xf borderId="0" fillId="10" fontId="4" numFmtId="0" xfId="0" applyAlignment="1" applyFont="1">
      <alignment horizontal="left" readingOrder="0" vertical="bottom"/>
    </xf>
    <xf borderId="0" fillId="10" fontId="4" numFmtId="164" xfId="0" applyAlignment="1" applyFont="1" applyNumberFormat="1">
      <alignment horizontal="right" readingOrder="0" vertical="bottom"/>
    </xf>
    <xf borderId="0" fillId="10" fontId="2" numFmtId="164" xfId="0" applyAlignment="1" applyFont="1" applyNumberFormat="1">
      <alignment vertical="bottom"/>
    </xf>
    <xf borderId="0" fillId="9" fontId="13" numFmtId="0" xfId="0" applyAlignment="1" applyFont="1">
      <alignment readingOrder="0" vertical="bottom"/>
    </xf>
    <xf borderId="0" fillId="9" fontId="6" numFmtId="0" xfId="0" applyAlignment="1" applyFont="1">
      <alignment vertical="bottom"/>
    </xf>
    <xf borderId="0" fillId="9" fontId="4" numFmtId="0" xfId="0" applyAlignment="1" applyFont="1">
      <alignment readingOrder="0" vertical="bottom"/>
    </xf>
    <xf borderId="0" fillId="9" fontId="4" numFmtId="0" xfId="0" applyAlignment="1" applyFont="1">
      <alignment horizontal="left" readingOrder="0" vertical="bottom"/>
    </xf>
    <xf borderId="0" fillId="9" fontId="4" numFmtId="164" xfId="0" applyAlignment="1" applyFont="1" applyNumberFormat="1">
      <alignment vertical="bottom"/>
    </xf>
    <xf borderId="0" fillId="9" fontId="4" numFmtId="164" xfId="0" applyAlignment="1" applyFont="1" applyNumberFormat="1">
      <alignment horizontal="right" readingOrder="0" vertical="bottom"/>
    </xf>
    <xf borderId="0" fillId="9" fontId="1" numFmtId="164" xfId="0" applyAlignment="1" applyFont="1" applyNumberFormat="1">
      <alignment vertical="bottom"/>
    </xf>
    <xf borderId="0" fillId="9" fontId="1" numFmtId="0" xfId="0" applyAlignment="1" applyFont="1">
      <alignment vertical="bottom"/>
    </xf>
    <xf borderId="0" fillId="9" fontId="1" numFmtId="0" xfId="0" applyAlignment="1" applyFont="1">
      <alignment readingOrder="0" vertical="bottom"/>
    </xf>
    <xf borderId="0" fillId="9" fontId="1" numFmtId="49" xfId="0" applyAlignment="1" applyFont="1" applyNumberFormat="1">
      <alignment horizontal="left" readingOrder="0" vertical="bottom"/>
    </xf>
    <xf borderId="0" fillId="9" fontId="1" numFmtId="164" xfId="0" applyAlignment="1" applyFont="1" applyNumberFormat="1">
      <alignment horizontal="right" readingOrder="0" vertical="bottom"/>
    </xf>
    <xf borderId="0" fillId="9" fontId="1" numFmtId="49" xfId="0" applyAlignment="1" applyFont="1" applyNumberFormat="1">
      <alignment horizontal="left" vertical="bottom"/>
    </xf>
    <xf borderId="0" fillId="9" fontId="1" numFmtId="164" xfId="0" applyAlignment="1" applyFont="1" applyNumberFormat="1">
      <alignment horizontal="right" vertical="bottom"/>
    </xf>
    <xf borderId="0" fillId="9" fontId="2" numFmtId="164" xfId="0" applyAlignment="1" applyFont="1" applyNumberFormat="1">
      <alignment vertical="bottom"/>
    </xf>
    <xf borderId="0" fillId="9" fontId="2" numFmtId="164" xfId="0" applyAlignment="1" applyFont="1" applyNumberFormat="1">
      <alignment horizontal="right" vertical="bottom"/>
    </xf>
    <xf borderId="0" fillId="0" fontId="1" numFmtId="49" xfId="0" applyAlignment="1" applyFont="1" applyNumberFormat="1">
      <alignment horizontal="left"/>
    </xf>
    <xf borderId="0" fillId="0" fontId="1" numFmtId="164" xfId="0" applyAlignment="1" applyFont="1" applyNumberFormat="1">
      <alignment horizontal="right"/>
    </xf>
    <xf borderId="0" fillId="0" fontId="2" numFmtId="0" xfId="0" applyAlignment="1" applyFont="1">
      <alignment horizontal="left" vertical="bottom"/>
    </xf>
    <xf borderId="0" fillId="0" fontId="14" numFmtId="0" xfId="0" applyAlignment="1" applyFont="1">
      <alignment horizontal="left" vertical="bottom"/>
    </xf>
    <xf borderId="0" fillId="0" fontId="14" numFmtId="49" xfId="0" applyAlignment="1" applyFont="1" applyNumberFormat="1">
      <alignment horizontal="left" vertical="bottom"/>
    </xf>
    <xf borderId="0" fillId="0" fontId="14" numFmtId="166" xfId="0" applyAlignment="1" applyFont="1" applyNumberFormat="1">
      <alignment vertical="bottom"/>
    </xf>
    <xf borderId="0" fillId="0" fontId="14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0" fontId="4" numFmtId="166" xfId="0" applyAlignment="1" applyFont="1" applyNumberFormat="1">
      <alignment vertical="bottom"/>
    </xf>
    <xf borderId="0" fillId="0" fontId="1" numFmtId="0" xfId="0" applyAlignment="1" applyFont="1">
      <alignment horizontal="left" vertical="bottom"/>
    </xf>
    <xf borderId="0" fillId="0" fontId="14" numFmtId="166" xfId="0" applyAlignment="1" applyFont="1" applyNumberFormat="1">
      <alignment horizontal="left" vertical="bottom"/>
    </xf>
    <xf borderId="0" fillId="0" fontId="15" numFmtId="0" xfId="0" applyAlignment="1" applyFont="1">
      <alignment horizontal="left" vertical="bottom"/>
    </xf>
    <xf borderId="0" fillId="0" fontId="15" numFmtId="49" xfId="0" applyAlignment="1" applyFont="1" applyNumberFormat="1">
      <alignment horizontal="left" vertical="bottom"/>
    </xf>
    <xf borderId="0" fillId="0" fontId="15" numFmtId="166" xfId="0" applyAlignment="1" applyFont="1" applyNumberFormat="1">
      <alignment horizontal="right" vertical="bottom"/>
    </xf>
    <xf borderId="0" fillId="0" fontId="15" numFmtId="166" xfId="0" applyAlignment="1" applyFont="1" applyNumberFormat="1">
      <alignment horizontal="right" readingOrder="0" vertical="bottom"/>
    </xf>
    <xf borderId="0" fillId="0" fontId="15" numFmtId="49" xfId="0" applyAlignment="1" applyFont="1" applyNumberFormat="1">
      <alignment horizontal="left" readingOrder="0" vertical="bottom"/>
    </xf>
    <xf borderId="0" fillId="0" fontId="4" numFmtId="166" xfId="0" applyAlignment="1" applyFont="1" applyNumberForma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15" numFmtId="49" xfId="0" applyAlignment="1" applyFont="1" applyNumberFormat="1">
      <alignment readingOrder="0" vertical="bottom"/>
    </xf>
    <xf borderId="0" fillId="0" fontId="15" numFmtId="166" xfId="0" applyAlignment="1" applyFont="1" applyNumberFormat="1">
      <alignment vertical="bottom"/>
    </xf>
    <xf borderId="0" fillId="0" fontId="15" numFmtId="166" xfId="0" applyAlignment="1" applyFont="1" applyNumberFormat="1">
      <alignment readingOrder="0" vertical="bottom"/>
    </xf>
    <xf borderId="0" fillId="0" fontId="15" numFmtId="49" xfId="0" applyAlignment="1" applyFont="1" applyNumberFormat="1">
      <alignment vertical="bottom"/>
    </xf>
    <xf borderId="0" fillId="0" fontId="15" numFmtId="0" xfId="0" applyFont="1"/>
    <xf borderId="0" fillId="0" fontId="14" numFmtId="0" xfId="0" applyAlignment="1" applyFont="1">
      <alignment horizontal="left" vertical="top"/>
    </xf>
    <xf borderId="0" fillId="0" fontId="16" numFmtId="166" xfId="0" applyAlignment="1" applyFont="1" applyNumberFormat="1">
      <alignment horizontal="right" vertical="bottom"/>
    </xf>
    <xf borderId="0" fillId="0" fontId="17" numFmtId="166" xfId="0" applyAlignment="1" applyFont="1" applyNumberFormat="1">
      <alignment horizontal="right" vertical="top"/>
    </xf>
    <xf borderId="0" fillId="0" fontId="14" numFmtId="0" xfId="0" applyAlignment="1" applyFont="1">
      <alignment vertical="bottom"/>
    </xf>
    <xf borderId="0" fillId="0" fontId="14" numFmtId="166" xfId="0" applyAlignment="1" applyFont="1" applyNumberFormat="1">
      <alignment horizontal="right" vertical="top"/>
    </xf>
    <xf borderId="0" fillId="0" fontId="14" numFmtId="0" xfId="0" applyAlignment="1" applyFont="1">
      <alignment horizontal="right" vertical="bottom"/>
    </xf>
    <xf borderId="0" fillId="0" fontId="15" numFmtId="0" xfId="0" applyAlignment="1" applyFont="1">
      <alignment horizontal="left" readingOrder="0" vertical="bottom"/>
    </xf>
    <xf borderId="0" fillId="0" fontId="14" numFmtId="166" xfId="0" applyAlignment="1" applyFont="1" applyNumberFormat="1">
      <alignment horizontal="left" vertical="top"/>
    </xf>
    <xf borderId="0" fillId="0" fontId="17" numFmtId="166" xfId="0" applyAlignment="1" applyFont="1" applyNumberFormat="1">
      <alignment horizontal="right" vertical="bottom"/>
    </xf>
    <xf borderId="0" fillId="0" fontId="18" numFmtId="166" xfId="0" applyAlignment="1" applyFont="1" applyNumberFormat="1">
      <alignment horizontal="right" vertical="bottom"/>
    </xf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1" fillId="0" fontId="19" numFmtId="0" xfId="0" applyAlignment="1" applyBorder="1" applyFont="1">
      <alignment vertical="bottom"/>
    </xf>
    <xf borderId="1" fillId="0" fontId="20" numFmtId="0" xfId="0" applyAlignment="1" applyBorder="1" applyFont="1">
      <alignment vertical="bottom"/>
    </xf>
    <xf borderId="2" fillId="0" fontId="21" numFmtId="0" xfId="0" applyAlignment="1" applyBorder="1" applyFont="1">
      <alignment vertical="bottom"/>
    </xf>
    <xf borderId="1" fillId="0" fontId="6" numFmtId="0" xfId="0" applyAlignment="1" applyBorder="1" applyFont="1">
      <alignment shrinkToFit="0" vertical="bottom" wrapText="1"/>
    </xf>
    <xf borderId="0" fillId="2" fontId="4" numFmtId="0" xfId="0" applyAlignment="1" applyFont="1">
      <alignment vertical="bottom"/>
    </xf>
    <xf borderId="3" fillId="2" fontId="4" numFmtId="0" xfId="0" applyAlignment="1" applyBorder="1" applyFont="1">
      <alignment vertical="bottom"/>
    </xf>
    <xf borderId="4" fillId="2" fontId="22" numFmtId="0" xfId="0" applyAlignment="1" applyBorder="1" applyFont="1">
      <alignment horizontal="right" vertical="bottom"/>
    </xf>
    <xf borderId="0" fillId="20" fontId="4" numFmtId="0" xfId="0" applyAlignment="1" applyFill="1" applyFont="1">
      <alignment readingOrder="0" vertical="bottom"/>
    </xf>
    <xf borderId="4" fillId="20" fontId="23" numFmtId="0" xfId="0" applyAlignment="1" applyBorder="1" applyFont="1">
      <alignment horizontal="right" readingOrder="0" vertical="bottom"/>
    </xf>
    <xf borderId="0" fillId="20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3" fillId="2" fontId="23" numFmtId="0" xfId="0" applyAlignment="1" applyBorder="1" applyFont="1">
      <alignment vertical="bottom"/>
    </xf>
    <xf borderId="0" fillId="2" fontId="24" numFmtId="0" xfId="0" applyAlignment="1" applyFont="1">
      <alignment readingOrder="0" vertical="bottom"/>
    </xf>
    <xf borderId="3" fillId="2" fontId="23" numFmtId="0" xfId="0" applyAlignment="1" applyBorder="1" applyFont="1">
      <alignment readingOrder="0" vertical="bottom"/>
    </xf>
    <xf borderId="0" fillId="2" fontId="24" numFmtId="0" xfId="0" applyAlignment="1" applyFont="1">
      <alignment vertical="bottom"/>
    </xf>
    <xf borderId="4" fillId="2" fontId="23" numFmtId="0" xfId="0" applyAlignment="1" applyBorder="1" applyFont="1">
      <alignment horizontal="right" vertical="bottom"/>
    </xf>
    <xf borderId="0" fillId="20" fontId="4" numFmtId="0" xfId="0" applyAlignment="1" applyFont="1">
      <alignment vertical="bottom"/>
    </xf>
    <xf borderId="4" fillId="20" fontId="22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  <xf borderId="4" fillId="0" fontId="4" numFmtId="0" xfId="0" applyAlignment="1" applyBorder="1" applyFont="1">
      <alignment horizontal="right" vertical="bottom"/>
    </xf>
    <xf borderId="0" fillId="0" fontId="25" numFmtId="0" xfId="0" applyAlignment="1" applyFont="1">
      <alignment horizontal="right" vertical="bottom"/>
    </xf>
    <xf borderId="4" fillId="0" fontId="22" numFmtId="0" xfId="0" applyAlignment="1" applyBorder="1" applyFont="1">
      <alignment horizontal="right" vertical="bottom"/>
    </xf>
    <xf borderId="0" fillId="0" fontId="4" numFmtId="0" xfId="0" applyAlignment="1" applyFont="1">
      <alignment shrinkToFit="0" vertical="bottom" wrapText="1"/>
    </xf>
    <xf borderId="0" fillId="0" fontId="25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23" numFmtId="0" xfId="0" applyAlignment="1" applyFont="1">
      <alignment readingOrder="0" vertical="bottom"/>
    </xf>
    <xf borderId="4" fillId="0" fontId="23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readingOrder="0" vertical="bottom"/>
    </xf>
    <xf borderId="0" fillId="0" fontId="4" numFmtId="0" xfId="0" applyAlignment="1" applyFont="1">
      <alignment readingOrder="0" shrinkToFit="0" vertical="bottom" wrapText="1"/>
    </xf>
    <xf borderId="4" fillId="0" fontId="4" numFmtId="0" xfId="0" applyAlignment="1" applyBorder="1" applyFont="1">
      <alignment vertical="bottom"/>
    </xf>
    <xf borderId="0" fillId="0" fontId="23" numFmtId="0" xfId="0" applyAlignment="1" applyFont="1">
      <alignment horizontal="right" vertical="bottom"/>
    </xf>
    <xf borderId="5" fillId="20" fontId="4" numFmtId="0" xfId="0" applyAlignment="1" applyBorder="1" applyFont="1">
      <alignment shrinkToFit="0" vertical="bottom" wrapText="0"/>
    </xf>
    <xf borderId="4" fillId="20" fontId="4" numFmtId="0" xfId="0" applyAlignment="1" applyBorder="1" applyFont="1">
      <alignment vertical="bottom"/>
    </xf>
    <xf borderId="4" fillId="0" fontId="25" numFmtId="0" xfId="0" applyAlignment="1" applyBorder="1" applyFont="1">
      <alignment horizontal="right" vertical="bottom"/>
    </xf>
    <xf borderId="4" fillId="2" fontId="4" numFmtId="0" xfId="0" applyAlignment="1" applyBorder="1" applyFont="1">
      <alignment horizontal="right" shrinkToFit="0" vertical="bottom" wrapText="1"/>
    </xf>
    <xf borderId="0" fillId="2" fontId="25" numFmtId="0" xfId="0" applyAlignment="1" applyFont="1">
      <alignment horizontal="right" vertical="bottom"/>
    </xf>
    <xf borderId="0" fillId="2" fontId="4" numFmtId="0" xfId="0" applyAlignment="1" applyFont="1">
      <alignment shrinkToFit="0" vertical="bottom" wrapText="1"/>
    </xf>
    <xf borderId="4" fillId="0" fontId="26" numFmtId="0" xfId="0" applyAlignment="1" applyBorder="1" applyFont="1">
      <alignment horizontal="right" vertical="bottom"/>
    </xf>
    <xf borderId="4" fillId="0" fontId="24" numFmtId="0" xfId="0" applyAlignment="1" applyBorder="1" applyFont="1">
      <alignment horizontal="right" vertical="bottom"/>
    </xf>
    <xf borderId="4" fillId="2" fontId="4" numFmtId="0" xfId="0" applyAlignment="1" applyBorder="1" applyFont="1">
      <alignment horizontal="right" vertical="bottom"/>
    </xf>
    <xf borderId="0" fillId="2" fontId="25" numFmtId="0" xfId="0" applyAlignment="1" applyFont="1">
      <alignment horizontal="right" readingOrder="0" vertical="bottom"/>
    </xf>
    <xf borderId="0" fillId="0" fontId="23" numFmtId="0" xfId="0" applyAlignment="1" applyFont="1">
      <alignment horizontal="right" readingOrder="0" vertical="bottom"/>
    </xf>
    <xf borderId="0" fillId="2" fontId="23" numFmtId="0" xfId="0" applyAlignment="1" applyFont="1">
      <alignment horizontal="right" vertical="bottom"/>
    </xf>
    <xf borderId="4" fillId="2" fontId="26" numFmtId="0" xfId="0" applyAlignment="1" applyBorder="1" applyFont="1">
      <alignment horizontal="right" vertical="bottom"/>
    </xf>
    <xf borderId="0" fillId="20" fontId="4" numFmtId="0" xfId="0" applyAlignment="1" applyFont="1">
      <alignment readingOrder="0" vertical="bottom"/>
    </xf>
    <xf borderId="3" fillId="0" fontId="23" numFmtId="0" xfId="0" applyAlignment="1" applyBorder="1" applyFont="1">
      <alignment vertical="bottom"/>
    </xf>
    <xf borderId="0" fillId="0" fontId="24" numFmtId="0" xfId="0" applyAlignment="1" applyFont="1">
      <alignment readingOrder="0" vertical="bottom"/>
    </xf>
    <xf borderId="4" fillId="0" fontId="24" numFmtId="0" xfId="0" applyAlignment="1" applyBorder="1" applyFont="1">
      <alignment vertical="bottom"/>
    </xf>
    <xf borderId="3" fillId="0" fontId="23" numFmtId="0" xfId="0" applyAlignment="1" applyBorder="1" applyFont="1">
      <alignment readingOrder="0" vertical="bottom"/>
    </xf>
    <xf borderId="0" fillId="0" fontId="24" numFmtId="0" xfId="0" applyAlignment="1" applyFont="1">
      <alignment vertical="bottom"/>
    </xf>
    <xf borderId="4" fillId="0" fontId="23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0" fillId="0" fontId="23" numFmtId="0" xfId="0" applyAlignment="1" applyFont="1">
      <alignment horizontal="right" vertical="bottom"/>
    </xf>
    <xf borderId="4" fillId="0" fontId="26" numFmtId="0" xfId="0" applyAlignment="1" applyBorder="1" applyFont="1">
      <alignment horizontal="right" vertical="bottom"/>
    </xf>
    <xf borderId="0" fillId="0" fontId="4" numFmtId="167" xfId="0" applyAlignment="1" applyFont="1" applyNumberFormat="1">
      <alignment vertical="bottom"/>
    </xf>
    <xf borderId="0" fillId="0" fontId="26" numFmtId="0" xfId="0" applyAlignment="1" applyFont="1">
      <alignment horizontal="right" vertical="bottom"/>
    </xf>
    <xf borderId="5" fillId="0" fontId="4" numFmtId="0" xfId="0" applyAlignment="1" applyBorder="1" applyFont="1">
      <alignment shrinkToFit="0" vertical="bottom" wrapText="0"/>
    </xf>
    <xf borderId="4" fillId="2" fontId="3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shrinkToFit="0" vertical="bottom" wrapText="1"/>
    </xf>
    <xf borderId="4" fillId="2" fontId="25" numFmtId="0" xfId="0" applyAlignment="1" applyBorder="1" applyFont="1">
      <alignment horizontal="right" vertical="bottom"/>
    </xf>
    <xf borderId="0" fillId="21" fontId="4" numFmtId="0" xfId="0" applyAlignment="1" applyFill="1" applyFont="1">
      <alignment vertical="bottom"/>
    </xf>
    <xf borderId="4" fillId="21" fontId="4" numFmtId="0" xfId="0" applyAlignment="1" applyBorder="1" applyFont="1">
      <alignment horizontal="right" vertical="bottom"/>
    </xf>
    <xf borderId="0" fillId="21" fontId="27" numFmtId="0" xfId="0" applyAlignment="1" applyFont="1">
      <alignment readingOrder="0"/>
    </xf>
    <xf borderId="0" fillId="21" fontId="25" numFmtId="0" xfId="0" applyAlignment="1" applyFont="1">
      <alignment horizontal="right" vertical="bottom"/>
    </xf>
    <xf borderId="4" fillId="21" fontId="25" numFmtId="0" xfId="0" applyAlignment="1" applyBorder="1" applyFont="1">
      <alignment horizontal="right" vertical="bottom"/>
    </xf>
    <xf borderId="0" fillId="21" fontId="6" numFmtId="0" xfId="0" applyAlignment="1" applyFont="1">
      <alignment horizontal="center" readingOrder="0" shrinkToFit="0" vertical="bottom" wrapText="1"/>
    </xf>
    <xf borderId="0" fillId="21" fontId="4" numFmtId="0" xfId="0" applyAlignment="1" applyFont="1">
      <alignment shrinkToFit="0" vertical="bottom" wrapText="1"/>
    </xf>
    <xf borderId="4" fillId="0" fontId="4" numFmtId="0" xfId="0" applyAlignment="1" applyBorder="1" applyFont="1">
      <alignment readingOrder="0" vertical="bottom"/>
    </xf>
    <xf borderId="0" fillId="0" fontId="25" numFmtId="0" xfId="0" applyAlignment="1" applyFont="1">
      <alignment readingOrder="0" vertical="bottom"/>
    </xf>
    <xf borderId="4" fillId="0" fontId="25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4" fillId="2" fontId="4" numFmtId="0" xfId="0" applyAlignment="1" applyBorder="1" applyFont="1">
      <alignment vertical="bottom"/>
    </xf>
    <xf borderId="0" fillId="0" fontId="28" numFmtId="0" xfId="0" applyFont="1"/>
    <xf borderId="5" fillId="20" fontId="4" numFmtId="0" xfId="0" applyAlignment="1" applyBorder="1" applyFont="1">
      <alignment readingOrder="0" shrinkToFit="0" vertical="bottom" wrapText="0"/>
    </xf>
    <xf borderId="0" fillId="0" fontId="29" numFmtId="0" xfId="0" applyAlignment="1" applyFont="1">
      <alignment horizontal="right" readingOrder="0" vertical="bottom"/>
    </xf>
    <xf borderId="4" fillId="0" fontId="30" numFmtId="0" xfId="0" applyBorder="1" applyFont="1"/>
    <xf borderId="0" fillId="0" fontId="29" numFmtId="0" xfId="0" applyAlignment="1" applyFont="1">
      <alignment horizontal="right" vertical="bottom"/>
    </xf>
    <xf borderId="0" fillId="0" fontId="22" numFmtId="0" xfId="0" applyAlignment="1" applyFont="1">
      <alignment horizontal="right" vertical="bottom"/>
    </xf>
    <xf borderId="0" fillId="0" fontId="22" numFmtId="0" xfId="0" applyAlignment="1" applyFont="1">
      <alignment horizontal="right" vertical="bottom"/>
    </xf>
    <xf borderId="4" fillId="0" fontId="22" numFmtId="0" xfId="0" applyAlignment="1" applyBorder="1" applyFont="1">
      <alignment horizontal="right" vertical="bottom"/>
    </xf>
    <xf borderId="0" fillId="0" fontId="25" numFmtId="0" xfId="0" applyAlignment="1" applyFont="1">
      <alignment horizontal="right" vertical="bottom"/>
    </xf>
    <xf borderId="0" fillId="20" fontId="4" numFmtId="0" xfId="0" applyAlignment="1" applyFont="1">
      <alignment shrinkToFit="0" vertical="bottom" wrapText="1"/>
    </xf>
    <xf borderId="0" fillId="0" fontId="23" numFmtId="0" xfId="0" applyAlignment="1" applyFont="1">
      <alignment horizontal="right" readingOrder="0" vertical="bottom"/>
    </xf>
    <xf borderId="0" fillId="0" fontId="25" numFmtId="0" xfId="0" applyAlignment="1" applyFont="1">
      <alignment horizontal="right" readingOrder="0" vertical="bottom"/>
    </xf>
    <xf borderId="0" fillId="0" fontId="23" numFmtId="0" xfId="0" applyAlignment="1" applyFont="1">
      <alignment vertical="bottom"/>
    </xf>
    <xf borderId="4" fillId="2" fontId="4" numFmtId="167" xfId="0" applyAlignment="1" applyBorder="1" applyFont="1" applyNumberFormat="1">
      <alignment vertical="bottom"/>
    </xf>
    <xf borderId="0" fillId="2" fontId="31" numFmtId="167" xfId="0" applyAlignment="1" applyFont="1" applyNumberFormat="1">
      <alignment horizontal="right" vertical="bottom"/>
    </xf>
    <xf borderId="0" fillId="2" fontId="20" numFmtId="167" xfId="0" applyAlignment="1" applyFont="1" applyNumberFormat="1">
      <alignment horizontal="right" vertical="bottom"/>
    </xf>
    <xf borderId="4" fillId="2" fontId="32" numFmtId="167" xfId="0" applyAlignment="1" applyBorder="1" applyFont="1" applyNumberFormat="1">
      <alignment horizontal="right" vertical="bottom"/>
    </xf>
    <xf borderId="0" fillId="2" fontId="31" numFmtId="0" xfId="0" applyAlignment="1" applyFont="1">
      <alignment horizontal="right" readingOrder="0" vertical="bottom"/>
    </xf>
    <xf borderId="0" fillId="2" fontId="24" numFmtId="0" xfId="0" applyAlignment="1" applyFont="1">
      <alignment horizontal="right" readingOrder="0" vertical="bottom"/>
    </xf>
    <xf borderId="4" fillId="2" fontId="24" numFmtId="167" xfId="0" applyAlignment="1" applyBorder="1" applyFont="1" applyNumberFormat="1">
      <alignment horizontal="right" vertical="bottom"/>
    </xf>
    <xf borderId="4" fillId="20" fontId="4" numFmtId="167" xfId="0" applyAlignment="1" applyBorder="1" applyFont="1" applyNumberFormat="1">
      <alignment vertical="bottom"/>
    </xf>
    <xf borderId="0" fillId="20" fontId="31" numFmtId="167" xfId="0" applyAlignment="1" applyFont="1" applyNumberFormat="1">
      <alignment horizontal="right" vertical="bottom"/>
    </xf>
    <xf borderId="0" fillId="20" fontId="20" numFmtId="167" xfId="0" applyAlignment="1" applyFont="1" applyNumberFormat="1">
      <alignment horizontal="right" vertical="bottom"/>
    </xf>
    <xf borderId="4" fillId="20" fontId="32" numFmtId="167" xfId="0" applyAlignment="1" applyBorder="1" applyFont="1" applyNumberFormat="1">
      <alignment horizontal="right" vertical="bottom"/>
    </xf>
    <xf borderId="4" fillId="0" fontId="4" numFmtId="167" xfId="0" applyAlignment="1" applyBorder="1" applyFont="1" applyNumberFormat="1">
      <alignment vertical="bottom"/>
    </xf>
    <xf borderId="0" fillId="0" fontId="4" numFmtId="164" xfId="0" applyAlignment="1" applyFont="1" applyNumberFormat="1">
      <alignment vertical="bottom"/>
    </xf>
    <xf borderId="4" fillId="0" fontId="4" numFmtId="164" xfId="0" applyAlignment="1" applyBorder="1" applyFont="1" applyNumberFormat="1">
      <alignment vertical="bottom"/>
    </xf>
    <xf borderId="5" fillId="0" fontId="3" numFmtId="0" xfId="0" applyAlignment="1" applyBorder="1" applyFont="1">
      <alignment shrinkToFit="0" vertical="top" wrapText="0"/>
    </xf>
    <xf borderId="0" fillId="0" fontId="3" numFmtId="0" xfId="0" applyAlignment="1" applyFont="1">
      <alignment vertical="top"/>
    </xf>
    <xf borderId="4" fillId="0" fontId="21" numFmtId="167" xfId="0" applyAlignment="1" applyBorder="1" applyFont="1" applyNumberFormat="1">
      <alignment horizontal="right" vertical="top"/>
    </xf>
    <xf borderId="0" fillId="0" fontId="4" numFmtId="164" xfId="0" applyAlignment="1" applyFont="1" applyNumberFormat="1">
      <alignment vertical="top"/>
    </xf>
    <xf borderId="0" fillId="0" fontId="4" numFmtId="0" xfId="0" applyAlignment="1" applyFont="1">
      <alignment vertical="top"/>
    </xf>
    <xf borderId="4" fillId="0" fontId="3" numFmtId="167" xfId="0" applyAlignment="1" applyBorder="1" applyFont="1" applyNumberFormat="1">
      <alignment horizontal="right" vertical="top"/>
    </xf>
    <xf borderId="0" fillId="0" fontId="6" numFmtId="49" xfId="0" applyAlignment="1" applyFont="1" applyNumberFormat="1">
      <alignment vertical="bottom"/>
    </xf>
    <xf borderId="0" fillId="0" fontId="1" numFmtId="165" xfId="0" applyFont="1" applyNumberFormat="1"/>
    <xf borderId="0" fillId="0" fontId="6" numFmtId="0" xfId="0" applyAlignment="1" applyFon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4" numFmtId="164" xfId="0" applyAlignment="1" applyFont="1" applyNumberFormat="1">
      <alignment readingOrder="0" vertical="bottom"/>
    </xf>
    <xf borderId="0" fillId="0" fontId="33" numFmtId="0" xfId="0" applyAlignment="1" applyFont="1">
      <alignment readingOrder="0" vertical="bottom"/>
    </xf>
    <xf borderId="0" fillId="0" fontId="33" numFmtId="0" xfId="0" applyAlignment="1" applyFont="1">
      <alignment vertical="bottom"/>
    </xf>
    <xf borderId="0" fillId="0" fontId="34" numFmtId="0" xfId="0" applyAlignment="1" applyFont="1">
      <alignment vertical="bottom"/>
    </xf>
    <xf borderId="0" fillId="12" fontId="34" numFmtId="0" xfId="0" applyAlignment="1" applyFont="1">
      <alignment readingOrder="0" vertical="bottom"/>
    </xf>
    <xf borderId="0" fillId="12" fontId="6" numFmtId="0" xfId="0" applyAlignment="1" applyFont="1">
      <alignment vertical="bottom"/>
    </xf>
    <xf borderId="0" fillId="12" fontId="4" numFmtId="49" xfId="0" applyAlignment="1" applyFont="1" applyNumberFormat="1">
      <alignment vertical="bottom"/>
    </xf>
    <xf borderId="0" fillId="12" fontId="4" numFmtId="165" xfId="0" applyAlignment="1" applyFont="1" applyNumberFormat="1">
      <alignment vertical="bottom"/>
    </xf>
    <xf borderId="0" fillId="12" fontId="4" numFmtId="0" xfId="0" applyAlignment="1" applyFont="1">
      <alignment horizontal="right" vertical="bottom"/>
    </xf>
    <xf borderId="0" fillId="12" fontId="4" numFmtId="165" xfId="0" applyAlignment="1" applyFont="1" applyNumberFormat="1">
      <alignment horizontal="right" vertical="bottom"/>
    </xf>
    <xf borderId="0" fillId="12" fontId="6" numFmtId="49" xfId="0" applyAlignment="1" applyFont="1" applyNumberFormat="1">
      <alignment vertical="bottom"/>
    </xf>
    <xf borderId="0" fillId="12" fontId="4" numFmtId="165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vertical="bottom"/>
    </xf>
    <xf borderId="0" fillId="22" fontId="34" numFmtId="0" xfId="0" applyAlignment="1" applyFill="1" applyFont="1">
      <alignment readingOrder="0" vertical="bottom"/>
    </xf>
    <xf borderId="0" fillId="22" fontId="6" numFmtId="0" xfId="0" applyAlignment="1" applyFont="1">
      <alignment vertical="bottom"/>
    </xf>
    <xf borderId="0" fillId="22" fontId="4" numFmtId="0" xfId="0" applyAlignment="1" applyFont="1">
      <alignment vertical="bottom"/>
    </xf>
    <xf borderId="0" fillId="22" fontId="4" numFmtId="49" xfId="0" applyAlignment="1" applyFont="1" applyNumberFormat="1">
      <alignment vertical="bottom"/>
    </xf>
    <xf borderId="0" fillId="22" fontId="4" numFmtId="165" xfId="0" applyAlignment="1" applyFont="1" applyNumberFormat="1">
      <alignment vertical="bottom"/>
    </xf>
    <xf borderId="0" fillId="22" fontId="4" numFmtId="0" xfId="0" applyAlignment="1" applyFont="1">
      <alignment readingOrder="0" vertical="bottom"/>
    </xf>
    <xf borderId="0" fillId="22" fontId="4" numFmtId="49" xfId="0" applyAlignment="1" applyFont="1" applyNumberFormat="1">
      <alignment readingOrder="0" vertical="bottom"/>
    </xf>
    <xf borderId="0" fillId="22" fontId="4" numFmtId="165" xfId="0" applyAlignment="1" applyFont="1" applyNumberFormat="1">
      <alignment horizontal="right" readingOrder="0" vertical="bottom"/>
    </xf>
    <xf borderId="0" fillId="22" fontId="4" numFmtId="165" xfId="0" applyAlignment="1" applyFont="1" applyNumberFormat="1">
      <alignment horizontal="right" vertical="bottom"/>
    </xf>
    <xf borderId="0" fillId="22" fontId="6" numFmtId="0" xfId="0" applyAlignment="1" applyFont="1">
      <alignment readingOrder="0" vertical="bottom"/>
    </xf>
    <xf borderId="0" fillId="22" fontId="4" numFmtId="165" xfId="0" applyAlignment="1" applyFont="1" applyNumberFormat="1">
      <alignment readingOrder="0" vertical="bottom"/>
    </xf>
    <xf borderId="0" fillId="17" fontId="34" numFmtId="0" xfId="0" applyAlignment="1" applyFont="1">
      <alignment readingOrder="0" vertical="bottom"/>
    </xf>
    <xf borderId="0" fillId="17" fontId="6" numFmtId="0" xfId="0" applyAlignment="1" applyFont="1">
      <alignment vertical="bottom"/>
    </xf>
    <xf borderId="0" fillId="17" fontId="4" numFmtId="0" xfId="0" applyAlignment="1" applyFont="1">
      <alignment vertical="bottom"/>
    </xf>
    <xf borderId="0" fillId="17" fontId="4" numFmtId="49" xfId="0" applyAlignment="1" applyFont="1" applyNumberFormat="1">
      <alignment vertical="bottom"/>
    </xf>
    <xf borderId="0" fillId="17" fontId="4" numFmtId="165" xfId="0" applyAlignment="1" applyFont="1" applyNumberFormat="1">
      <alignment vertical="bottom"/>
    </xf>
    <xf borderId="0" fillId="17" fontId="4" numFmtId="49" xfId="0" applyAlignment="1" applyFont="1" applyNumberFormat="1">
      <alignment readingOrder="0" vertical="bottom"/>
    </xf>
    <xf borderId="0" fillId="17" fontId="4" numFmtId="165" xfId="0" applyAlignment="1" applyFont="1" applyNumberFormat="1">
      <alignment readingOrder="0" vertical="bottom"/>
    </xf>
    <xf borderId="0" fillId="17" fontId="6" numFmtId="49" xfId="0" applyAlignment="1" applyFont="1" applyNumberFormat="1">
      <alignment readingOrder="0" vertical="bottom"/>
    </xf>
    <xf borderId="0" fillId="17" fontId="6" numFmtId="0" xfId="0" applyAlignment="1" applyFont="1">
      <alignment readingOrder="0" vertical="bottom"/>
    </xf>
    <xf borderId="0" fillId="23" fontId="34" numFmtId="0" xfId="0" applyAlignment="1" applyFill="1" applyFont="1">
      <alignment readingOrder="0" vertical="bottom"/>
    </xf>
    <xf borderId="0" fillId="23" fontId="6" numFmtId="0" xfId="0" applyAlignment="1" applyFont="1">
      <alignment vertical="bottom"/>
    </xf>
    <xf borderId="0" fillId="23" fontId="4" numFmtId="49" xfId="0" applyAlignment="1" applyFont="1" applyNumberFormat="1">
      <alignment vertical="bottom"/>
    </xf>
    <xf borderId="0" fillId="23" fontId="4" numFmtId="0" xfId="0" applyAlignment="1" applyFont="1">
      <alignment vertical="bottom"/>
    </xf>
    <xf borderId="0" fillId="23" fontId="4" numFmtId="165" xfId="0" applyAlignment="1" applyFont="1" applyNumberFormat="1">
      <alignment vertical="bottom"/>
    </xf>
    <xf borderId="0" fillId="23" fontId="4" numFmtId="165" xfId="0" applyAlignment="1" applyFont="1" applyNumberFormat="1">
      <alignment horizontal="right" vertical="bottom"/>
    </xf>
    <xf borderId="0" fillId="23" fontId="4" numFmtId="165" xfId="0" applyAlignment="1" applyFont="1" applyNumberFormat="1">
      <alignment horizontal="right" readingOrder="0" vertical="bottom"/>
    </xf>
    <xf borderId="0" fillId="23" fontId="4" numFmtId="49" xfId="0" applyAlignment="1" applyFont="1" applyNumberFormat="1">
      <alignment readingOrder="0" vertical="bottom"/>
    </xf>
    <xf borderId="0" fillId="23" fontId="4" numFmtId="165" xfId="0" applyAlignment="1" applyFont="1" applyNumberFormat="1">
      <alignment readingOrder="0" vertical="bottom"/>
    </xf>
    <xf borderId="0" fillId="23" fontId="6" numFmtId="49" xfId="0" applyAlignment="1" applyFont="1" applyNumberFormat="1">
      <alignment vertical="bottom"/>
    </xf>
    <xf borderId="0" fillId="23" fontId="6" numFmtId="0" xfId="0" applyAlignment="1" applyFont="1">
      <alignment readingOrder="0" vertical="bottom"/>
    </xf>
    <xf borderId="0" fillId="23" fontId="6" numFmtId="49" xfId="0" applyAlignment="1" applyFont="1" applyNumberFormat="1">
      <alignment readingOrder="0" vertical="bottom"/>
    </xf>
    <xf borderId="0" fillId="9" fontId="35" numFmtId="0" xfId="0" applyAlignment="1" applyFont="1">
      <alignment readingOrder="0"/>
    </xf>
    <xf borderId="0" fillId="9" fontId="4" numFmtId="0" xfId="0" applyAlignment="1" applyFont="1">
      <alignment horizontal="right" vertical="bottom"/>
    </xf>
    <xf borderId="0" fillId="9" fontId="4" numFmtId="165" xfId="0" applyAlignment="1" applyFont="1" applyNumberFormat="1">
      <alignment vertical="bottom"/>
    </xf>
    <xf borderId="0" fillId="9" fontId="4" numFmtId="165" xfId="0" applyAlignment="1" applyFont="1" applyNumberFormat="1">
      <alignment horizontal="right" vertical="bottom"/>
    </xf>
    <xf borderId="0" fillId="9" fontId="1" numFmtId="0" xfId="0" applyFont="1"/>
    <xf borderId="0" fillId="9" fontId="4" numFmtId="165" xfId="0" applyAlignment="1" applyFont="1" applyNumberFormat="1">
      <alignment horizontal="right" readingOrder="0" vertical="bottom"/>
    </xf>
    <xf borderId="0" fillId="9" fontId="4" numFmtId="0" xfId="0" applyAlignment="1" applyFont="1">
      <alignment horizontal="right" readingOrder="0" vertical="bottom"/>
    </xf>
    <xf borderId="0" fillId="9" fontId="4" numFmtId="165" xfId="0" applyAlignment="1" applyFont="1" applyNumberFormat="1">
      <alignment readingOrder="0" vertical="bottom"/>
    </xf>
    <xf borderId="0" fillId="9" fontId="4" numFmtId="3" xfId="0" applyAlignment="1" applyFont="1" applyNumberFormat="1">
      <alignment horizontal="right" vertical="bottom"/>
    </xf>
    <xf borderId="0" fillId="9" fontId="6" numFmtId="0" xfId="0" applyAlignment="1" applyFont="1">
      <alignment readingOrder="0" vertical="bottom"/>
    </xf>
    <xf borderId="0" fillId="9" fontId="4" numFmtId="3" xfId="0" applyAlignment="1" applyFont="1" applyNumberFormat="1">
      <alignment horizontal="right" readingOrder="0" vertical="bottom"/>
    </xf>
    <xf borderId="0" fillId="24" fontId="34" numFmtId="0" xfId="0" applyAlignment="1" applyFill="1" applyFont="1">
      <alignment readingOrder="0" vertical="bottom"/>
    </xf>
    <xf borderId="0" fillId="24" fontId="6" numFmtId="0" xfId="0" applyAlignment="1" applyFont="1">
      <alignment vertical="bottom"/>
    </xf>
    <xf borderId="0" fillId="24" fontId="4" numFmtId="49" xfId="0" applyAlignment="1" applyFont="1" applyNumberFormat="1">
      <alignment vertical="bottom"/>
    </xf>
    <xf borderId="0" fillId="24" fontId="4" numFmtId="0" xfId="0" applyAlignment="1" applyFont="1">
      <alignment vertical="bottom"/>
    </xf>
    <xf borderId="0" fillId="24" fontId="4" numFmtId="165" xfId="0" applyAlignment="1" applyFont="1" applyNumberFormat="1">
      <alignment vertical="bottom"/>
    </xf>
    <xf borderId="0" fillId="24" fontId="4" numFmtId="165" xfId="0" applyAlignment="1" applyFont="1" applyNumberFormat="1">
      <alignment horizontal="right" vertical="bottom"/>
    </xf>
    <xf borderId="0" fillId="24" fontId="4" numFmtId="0" xfId="0" applyAlignment="1" applyFont="1">
      <alignment readingOrder="0" vertical="bottom"/>
    </xf>
    <xf borderId="0" fillId="24" fontId="4" numFmtId="165" xfId="0" applyAlignment="1" applyFont="1" applyNumberFormat="1">
      <alignment horizontal="right" readingOrder="0" vertical="bottom"/>
    </xf>
    <xf borderId="0" fillId="24" fontId="4" numFmtId="49" xfId="0" applyAlignment="1" applyFont="1" applyNumberFormat="1">
      <alignment readingOrder="0" vertical="bottom"/>
    </xf>
    <xf borderId="0" fillId="24" fontId="4" numFmtId="165" xfId="0" applyAlignment="1" applyFont="1" applyNumberFormat="1">
      <alignment readingOrder="0" vertical="bottom"/>
    </xf>
    <xf borderId="0" fillId="24" fontId="6" numFmtId="49" xfId="0" applyAlignment="1" applyFont="1" applyNumberFormat="1">
      <alignment vertical="bottom"/>
    </xf>
    <xf borderId="0" fillId="24" fontId="6" numFmtId="0" xfId="0" applyAlignment="1" applyFont="1">
      <alignment readingOrder="0" vertical="bottom"/>
    </xf>
    <xf borderId="0" fillId="24" fontId="6" numFmtId="49" xfId="0" applyAlignment="1" applyFont="1" applyNumberFormat="1">
      <alignment readingOrder="0" vertical="bottom"/>
    </xf>
    <xf borderId="0" fillId="12" fontId="35" numFmtId="0" xfId="0" applyAlignment="1" applyFont="1">
      <alignment readingOrder="0"/>
    </xf>
    <xf borderId="0" fillId="12" fontId="1" numFmtId="0" xfId="0" applyFont="1"/>
    <xf borderId="0" fillId="12" fontId="4" numFmtId="0" xfId="0" applyAlignment="1" applyFont="1">
      <alignment readingOrder="0" vertical="bottom"/>
    </xf>
    <xf borderId="0" fillId="12" fontId="4" numFmtId="0" xfId="0" applyAlignment="1" applyFont="1">
      <alignment horizontal="right" readingOrder="0" vertical="bottom"/>
    </xf>
    <xf borderId="0" fillId="12" fontId="4" numFmtId="165" xfId="0" applyAlignment="1" applyFont="1" applyNumberFormat="1">
      <alignment readingOrder="0" vertical="bottom"/>
    </xf>
    <xf borderId="0" fillId="12" fontId="4" numFmtId="3" xfId="0" applyAlignment="1" applyFont="1" applyNumberFormat="1">
      <alignment horizontal="right" readingOrder="0" vertical="bottom"/>
    </xf>
    <xf borderId="0" fillId="12" fontId="4" numFmtId="3" xfId="0" applyAlignment="1" applyFont="1" applyNumberFormat="1">
      <alignment horizontal="right" vertical="bottom"/>
    </xf>
    <xf borderId="0" fillId="12" fontId="6" numFmtId="0" xfId="0" applyAlignment="1" applyFont="1">
      <alignment readingOrder="0" vertical="bottom"/>
    </xf>
    <xf borderId="0" fillId="10" fontId="35" numFmtId="0" xfId="0" applyAlignment="1" applyFont="1">
      <alignment readingOrder="0"/>
    </xf>
    <xf borderId="0" fillId="10" fontId="2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0" fontId="1" numFmtId="0" xfId="0" applyFont="1"/>
    <xf borderId="0" fillId="10" fontId="1" numFmtId="165" xfId="0" applyFont="1" applyNumberFormat="1"/>
    <xf borderId="0" fillId="10" fontId="1" numFmtId="165" xfId="0" applyAlignment="1" applyFont="1" applyNumberFormat="1">
      <alignment readingOrder="0"/>
    </xf>
    <xf borderId="0" fillId="25" fontId="35" numFmtId="0" xfId="0" applyAlignment="1" applyFill="1" applyFont="1">
      <alignment readingOrder="0"/>
    </xf>
    <xf borderId="0" fillId="25" fontId="2" numFmtId="0" xfId="0" applyAlignment="1" applyFont="1">
      <alignment readingOrder="0"/>
    </xf>
    <xf borderId="0" fillId="25" fontId="1" numFmtId="0" xfId="0" applyAlignment="1" applyFont="1">
      <alignment readingOrder="0"/>
    </xf>
    <xf borderId="0" fillId="25" fontId="1" numFmtId="0" xfId="0" applyFont="1"/>
    <xf borderId="0" fillId="25" fontId="1" numFmtId="165" xfId="0" applyFont="1" applyNumberFormat="1"/>
    <xf borderId="0" fillId="25" fontId="1" numFmtId="165" xfId="0" applyAlignment="1" applyFont="1" applyNumberFormat="1">
      <alignment readingOrder="0"/>
    </xf>
    <xf borderId="0" fillId="9" fontId="2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1" numFmtId="165" xfId="0" applyFont="1" applyNumberFormat="1"/>
    <xf borderId="0" fillId="9" fontId="1" numFmtId="165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5.75"/>
    <col customWidth="1" min="3" max="3" width="23.0"/>
    <col customWidth="1" min="4" max="6" width="12.63"/>
    <col customWidth="1" min="7" max="7" width="14.88"/>
    <col customWidth="1" min="8" max="8" width="29.13"/>
    <col customWidth="1" min="9" max="10" width="12.63"/>
    <col customWidth="1" min="11" max="11" width="24.0"/>
  </cols>
  <sheetData>
    <row r="1" ht="15.75" customHeight="1">
      <c r="A1" s="1"/>
      <c r="B1" s="2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/>
    </row>
    <row r="2" ht="15.75" customHeight="1">
      <c r="A2" s="5" t="s">
        <v>7</v>
      </c>
      <c r="B2" s="5" t="s">
        <v>8</v>
      </c>
      <c r="C2" s="5" t="s">
        <v>9</v>
      </c>
      <c r="D2" s="6">
        <f>Detaljbudgetar!E81</f>
        <v>53500</v>
      </c>
      <c r="E2" s="6">
        <f>Detaljbudgetar!F81</f>
        <v>260881</v>
      </c>
      <c r="F2" s="6">
        <f>H2-G2</f>
        <v>-207381</v>
      </c>
      <c r="G2" s="6"/>
      <c r="H2" s="7">
        <f t="shared" ref="H2:H13" si="1">D2-E2</f>
        <v>-207381</v>
      </c>
      <c r="I2" s="6">
        <v>-189820.0</v>
      </c>
      <c r="J2" s="6">
        <f t="shared" ref="J2:J22" si="2">H2-I2</f>
        <v>-17561</v>
      </c>
      <c r="K2" s="5"/>
    </row>
    <row r="3" ht="15.75" customHeight="1">
      <c r="A3" s="8"/>
      <c r="B3" s="8"/>
      <c r="C3" s="8" t="s">
        <v>10</v>
      </c>
      <c r="D3" s="9">
        <v>0.0</v>
      </c>
      <c r="E3" s="9">
        <f>(D56)</f>
        <v>150086.45</v>
      </c>
      <c r="F3" s="10"/>
      <c r="G3" s="10"/>
      <c r="H3" s="11">
        <f t="shared" si="1"/>
        <v>-150086.45</v>
      </c>
      <c r="I3" s="10">
        <v>-61000.0</v>
      </c>
      <c r="J3" s="6">
        <f t="shared" si="2"/>
        <v>-89086.45</v>
      </c>
      <c r="K3" s="12"/>
    </row>
    <row r="4" ht="15.75" customHeight="1">
      <c r="A4" s="4"/>
      <c r="B4" s="4"/>
      <c r="C4" s="4" t="s">
        <v>11</v>
      </c>
      <c r="D4" s="13">
        <f>Detaljbudgetar!E429</f>
        <v>0</v>
      </c>
      <c r="E4" s="13">
        <f>Detaljbudgetar!F429</f>
        <v>6600</v>
      </c>
      <c r="F4" s="11">
        <f t="shared" ref="F4:F10" si="3">H4-G4</f>
        <v>-5600</v>
      </c>
      <c r="G4" s="11">
        <v>-1000.0</v>
      </c>
      <c r="H4" s="11">
        <f t="shared" si="1"/>
        <v>-6600</v>
      </c>
      <c r="I4" s="11">
        <v>-5500.0</v>
      </c>
      <c r="J4" s="6">
        <f t="shared" si="2"/>
        <v>-1100</v>
      </c>
    </row>
    <row r="5" ht="15.75" customHeight="1">
      <c r="A5" s="8"/>
      <c r="B5" s="8"/>
      <c r="C5" s="8" t="s">
        <v>12</v>
      </c>
      <c r="D5" s="14">
        <f>Detaljbudgetar!E88</f>
        <v>0</v>
      </c>
      <c r="E5" s="14">
        <f>Detaljbudgetar!F88</f>
        <v>33000</v>
      </c>
      <c r="F5" s="15">
        <f t="shared" si="3"/>
        <v>-32000</v>
      </c>
      <c r="G5" s="14">
        <v>-1000.0</v>
      </c>
      <c r="H5" s="11">
        <f t="shared" si="1"/>
        <v>-33000</v>
      </c>
      <c r="I5" s="14">
        <v>-26400.0</v>
      </c>
      <c r="J5" s="14">
        <f t="shared" si="2"/>
        <v>-6600</v>
      </c>
      <c r="K5" s="8"/>
    </row>
    <row r="6" ht="15.75" customHeight="1">
      <c r="A6" s="4"/>
      <c r="C6" s="4" t="s">
        <v>13</v>
      </c>
      <c r="D6" s="13">
        <f>Detaljbudgetar!E107</f>
        <v>0</v>
      </c>
      <c r="E6" s="13">
        <f>Detaljbudgetar!F107</f>
        <v>25500</v>
      </c>
      <c r="F6" s="6">
        <f t="shared" si="3"/>
        <v>-24500</v>
      </c>
      <c r="G6" s="13">
        <v>-1000.0</v>
      </c>
      <c r="H6" s="11">
        <f t="shared" si="1"/>
        <v>-25500</v>
      </c>
      <c r="I6" s="16">
        <v>-9000.0</v>
      </c>
      <c r="J6" s="16">
        <f t="shared" si="2"/>
        <v>-16500</v>
      </c>
    </row>
    <row r="7" ht="15.75" customHeight="1">
      <c r="A7" s="8"/>
      <c r="B7" s="8"/>
      <c r="C7" s="8" t="s">
        <v>14</v>
      </c>
      <c r="D7" s="9">
        <f>DKM!E138</f>
        <v>645650</v>
      </c>
      <c r="E7" s="9">
        <f>DKM!F138</f>
        <v>644480</v>
      </c>
      <c r="F7" s="15">
        <f t="shared" si="3"/>
        <v>37170</v>
      </c>
      <c r="G7" s="14">
        <v>-36000.0</v>
      </c>
      <c r="H7" s="11">
        <f t="shared" si="1"/>
        <v>1170</v>
      </c>
      <c r="I7" s="14">
        <v>28750.0</v>
      </c>
      <c r="J7" s="14">
        <f t="shared" si="2"/>
        <v>-27580</v>
      </c>
      <c r="K7" s="8"/>
    </row>
    <row r="8" ht="15.75" customHeight="1">
      <c r="A8" s="4"/>
      <c r="C8" s="4" t="s">
        <v>15</v>
      </c>
      <c r="D8" s="16">
        <f>Detaljbudgetar!E133</f>
        <v>2000</v>
      </c>
      <c r="E8" s="16">
        <f>Detaljbudgetar!F133</f>
        <v>106500</v>
      </c>
      <c r="F8" s="6">
        <f t="shared" si="3"/>
        <v>-59000</v>
      </c>
      <c r="G8" s="16">
        <v>-45500.0</v>
      </c>
      <c r="H8" s="11">
        <f t="shared" si="1"/>
        <v>-104500</v>
      </c>
      <c r="I8" s="16">
        <v>-103500.0</v>
      </c>
      <c r="J8" s="16">
        <f t="shared" si="2"/>
        <v>-1000</v>
      </c>
    </row>
    <row r="9" ht="15.75" customHeight="1">
      <c r="A9" s="8"/>
      <c r="B9" s="8"/>
      <c r="C9" s="8" t="s">
        <v>16</v>
      </c>
      <c r="D9" s="14">
        <f>Detaljbudgetar!E142</f>
        <v>0</v>
      </c>
      <c r="E9" s="14">
        <f>Detaljbudgetar!F142</f>
        <v>44000</v>
      </c>
      <c r="F9" s="15">
        <f t="shared" si="3"/>
        <v>-43000</v>
      </c>
      <c r="G9" s="17">
        <v>-1000.0</v>
      </c>
      <c r="H9" s="11">
        <f t="shared" si="1"/>
        <v>-44000</v>
      </c>
      <c r="I9" s="14">
        <v>-24000.0</v>
      </c>
      <c r="J9" s="14">
        <f t="shared" si="2"/>
        <v>-20000</v>
      </c>
      <c r="K9" s="8"/>
    </row>
    <row r="10" ht="15.75" customHeight="1">
      <c r="A10" s="4"/>
      <c r="C10" s="4" t="s">
        <v>17</v>
      </c>
      <c r="D10" s="16">
        <f>Detaljbudgetar!E174</f>
        <v>0</v>
      </c>
      <c r="E10" s="16">
        <f>Detaljbudgetar!F174</f>
        <v>68750</v>
      </c>
      <c r="F10" s="6">
        <f t="shared" si="3"/>
        <v>-62350</v>
      </c>
      <c r="G10" s="13">
        <v>-6400.0</v>
      </c>
      <c r="H10" s="11">
        <f t="shared" si="1"/>
        <v>-68750</v>
      </c>
      <c r="I10" s="16">
        <v>-44450.0</v>
      </c>
      <c r="J10" s="16">
        <f t="shared" si="2"/>
        <v>-24300</v>
      </c>
    </row>
    <row r="11" ht="15.75" customHeight="1">
      <c r="A11" s="18"/>
      <c r="B11" s="19"/>
      <c r="C11" s="18" t="s">
        <v>18</v>
      </c>
      <c r="D11" s="15">
        <f>Detaljbudgetar!E179</f>
        <v>0</v>
      </c>
      <c r="E11" s="15">
        <f>Detaljbudgetar!F179</f>
        <v>13500</v>
      </c>
      <c r="F11" s="15">
        <v>-12000.0</v>
      </c>
      <c r="G11" s="15">
        <v>-1500.0</v>
      </c>
      <c r="H11" s="11">
        <f t="shared" si="1"/>
        <v>-13500</v>
      </c>
      <c r="I11" s="15">
        <v>0.0</v>
      </c>
      <c r="J11" s="16">
        <f t="shared" si="2"/>
        <v>-13500</v>
      </c>
      <c r="K11" s="19"/>
    </row>
    <row r="12" ht="15.75" customHeight="1">
      <c r="A12" s="18"/>
      <c r="B12" s="19"/>
      <c r="C12" s="18" t="s">
        <v>19</v>
      </c>
      <c r="D12" s="15">
        <f>Detaljbudgetar!E186</f>
        <v>0</v>
      </c>
      <c r="E12" s="15">
        <f>Detaljbudgetar!F186</f>
        <v>11000</v>
      </c>
      <c r="F12" s="15">
        <f t="shared" ref="F12:F13" si="4">H12-G12</f>
        <v>-10000</v>
      </c>
      <c r="G12" s="15">
        <v>-1000.0</v>
      </c>
      <c r="H12" s="11">
        <f t="shared" si="1"/>
        <v>-11000</v>
      </c>
      <c r="I12" s="15">
        <v>-1000.0</v>
      </c>
      <c r="J12" s="15">
        <f t="shared" si="2"/>
        <v>-10000</v>
      </c>
      <c r="K12" s="19"/>
    </row>
    <row r="13" ht="15.75" customHeight="1">
      <c r="A13" s="5"/>
      <c r="B13" s="5"/>
      <c r="C13" s="20" t="s">
        <v>20</v>
      </c>
      <c r="D13" s="21">
        <f>Detaljbudgetar!E220</f>
        <v>21200</v>
      </c>
      <c r="E13" s="21">
        <f>Detaljbudgetar!F220</f>
        <v>24000</v>
      </c>
      <c r="F13" s="6">
        <f t="shared" si="4"/>
        <v>-1800</v>
      </c>
      <c r="G13" s="21">
        <v>-1000.0</v>
      </c>
      <c r="H13" s="11">
        <f t="shared" si="1"/>
        <v>-2800</v>
      </c>
      <c r="I13" s="6">
        <v>-3000.0</v>
      </c>
      <c r="J13" s="6">
        <f t="shared" si="2"/>
        <v>200</v>
      </c>
      <c r="K13" s="5"/>
    </row>
    <row r="14" ht="15.75" customHeight="1">
      <c r="A14" s="18"/>
      <c r="B14" s="19"/>
      <c r="C14" s="18" t="s">
        <v>21</v>
      </c>
      <c r="D14" s="15">
        <f>Mottagningen!D788</f>
        <v>1015927</v>
      </c>
      <c r="E14" s="15">
        <f>Mottagningen!E788</f>
        <v>1217503</v>
      </c>
      <c r="F14" s="15">
        <f>D14-E14</f>
        <v>-201576</v>
      </c>
      <c r="G14" s="22"/>
      <c r="H14" s="23">
        <f>F14</f>
        <v>-201576</v>
      </c>
      <c r="I14" s="24">
        <v>-186296.0</v>
      </c>
      <c r="J14" s="6">
        <f t="shared" si="2"/>
        <v>-15280</v>
      </c>
      <c r="K14" s="19"/>
    </row>
    <row r="15" ht="15.75" customHeight="1">
      <c r="A15" s="5"/>
      <c r="B15" s="5"/>
      <c r="C15" s="5" t="s">
        <v>22</v>
      </c>
      <c r="D15" s="21">
        <f>Detaljbudgetar!E323</f>
        <v>2605100</v>
      </c>
      <c r="E15" s="21">
        <f>Detaljbudgetar!F323</f>
        <v>974400</v>
      </c>
      <c r="F15" s="6">
        <f>H15-G15</f>
        <v>1651200</v>
      </c>
      <c r="G15" s="21">
        <v>-20500.0</v>
      </c>
      <c r="H15" s="11">
        <f t="shared" ref="H15:H22" si="5">D15-E15</f>
        <v>1630700</v>
      </c>
      <c r="I15" s="6">
        <v>1074525.0</v>
      </c>
      <c r="J15" s="6">
        <f t="shared" si="2"/>
        <v>556175</v>
      </c>
      <c r="K15" s="5"/>
    </row>
    <row r="16" ht="15.75" customHeight="1">
      <c r="A16" s="18"/>
      <c r="B16" s="19"/>
      <c r="C16" s="18" t="s">
        <v>23</v>
      </c>
      <c r="D16" s="15">
        <f>Projekt!B12</f>
        <v>2451870</v>
      </c>
      <c r="E16" s="15">
        <f>Projekt!C12</f>
        <v>2798715</v>
      </c>
      <c r="F16" s="15"/>
      <c r="G16" s="25"/>
      <c r="H16" s="11">
        <f t="shared" si="5"/>
        <v>-346845</v>
      </c>
      <c r="I16" s="15">
        <v>-91900.0</v>
      </c>
      <c r="J16" s="6">
        <f t="shared" si="2"/>
        <v>-254945</v>
      </c>
      <c r="K16" s="19"/>
    </row>
    <row r="17" ht="15.75" customHeight="1">
      <c r="A17" s="5"/>
      <c r="B17" s="5"/>
      <c r="C17" s="5" t="s">
        <v>24</v>
      </c>
      <c r="D17" s="21">
        <f>Detaljbudgetar!E333</f>
        <v>135000</v>
      </c>
      <c r="E17" s="21">
        <f>Detaljbudgetar!F333</f>
        <v>144000</v>
      </c>
      <c r="F17" s="6">
        <f t="shared" ref="F17:F22" si="6">H17-G17</f>
        <v>-8000</v>
      </c>
      <c r="G17" s="21">
        <v>-1000.0</v>
      </c>
      <c r="H17" s="11">
        <f t="shared" si="5"/>
        <v>-9000</v>
      </c>
      <c r="I17" s="6">
        <v>1000.0</v>
      </c>
      <c r="J17" s="6">
        <f t="shared" si="2"/>
        <v>-10000</v>
      </c>
      <c r="K17" s="5"/>
    </row>
    <row r="18" ht="15.75" customHeight="1">
      <c r="A18" s="18"/>
      <c r="B18" s="19"/>
      <c r="C18" s="18" t="s">
        <v>25</v>
      </c>
      <c r="D18" s="15">
        <f>Detaljbudgetar!E348</f>
        <v>0</v>
      </c>
      <c r="E18" s="15">
        <f>Detaljbudgetar!F348</f>
        <v>10000</v>
      </c>
      <c r="F18" s="15">
        <f t="shared" si="6"/>
        <v>-7500</v>
      </c>
      <c r="G18" s="17">
        <v>-2500.0</v>
      </c>
      <c r="H18" s="11">
        <f t="shared" si="5"/>
        <v>-10000</v>
      </c>
      <c r="I18" s="15">
        <v>-10000.0</v>
      </c>
      <c r="J18" s="15">
        <f t="shared" si="2"/>
        <v>0</v>
      </c>
      <c r="K18" s="19"/>
    </row>
    <row r="19" ht="15.75" customHeight="1">
      <c r="A19" s="5"/>
      <c r="B19" s="5"/>
      <c r="C19" s="5" t="s">
        <v>26</v>
      </c>
      <c r="D19" s="21">
        <f>Detaljbudgetar!E392</f>
        <v>13800</v>
      </c>
      <c r="E19" s="21">
        <f>Detaljbudgetar!F392</f>
        <v>90400</v>
      </c>
      <c r="F19" s="6">
        <f t="shared" si="6"/>
        <v>-64600</v>
      </c>
      <c r="G19" s="21">
        <v>-12000.0</v>
      </c>
      <c r="H19" s="11">
        <f t="shared" si="5"/>
        <v>-76600</v>
      </c>
      <c r="I19" s="6">
        <v>-74800.0</v>
      </c>
      <c r="J19" s="6">
        <f t="shared" si="2"/>
        <v>-1800</v>
      </c>
      <c r="K19" s="5"/>
    </row>
    <row r="20" ht="15.75" customHeight="1">
      <c r="A20" s="18"/>
      <c r="B20" s="19"/>
      <c r="C20" s="18" t="s">
        <v>27</v>
      </c>
      <c r="D20" s="15">
        <f>Detaljbudgetar!E411</f>
        <v>0</v>
      </c>
      <c r="E20" s="15">
        <f>Detaljbudgetar!F411</f>
        <v>22700</v>
      </c>
      <c r="F20" s="15">
        <f t="shared" si="6"/>
        <v>-18700</v>
      </c>
      <c r="G20" s="17">
        <v>-4000.0</v>
      </c>
      <c r="H20" s="11">
        <f t="shared" si="5"/>
        <v>-22700</v>
      </c>
      <c r="I20" s="15">
        <v>-11000.0</v>
      </c>
      <c r="J20" s="15">
        <f t="shared" si="2"/>
        <v>-11700</v>
      </c>
      <c r="K20" s="19"/>
    </row>
    <row r="21" ht="15.75" customHeight="1">
      <c r="A21" s="5"/>
      <c r="B21" s="5"/>
      <c r="C21" s="5" t="s">
        <v>28</v>
      </c>
      <c r="D21" s="6">
        <f>Detaljbudgetar!E420</f>
        <v>0</v>
      </c>
      <c r="E21" s="6">
        <f>Detaljbudgetar!F420</f>
        <v>21900</v>
      </c>
      <c r="F21" s="6">
        <f t="shared" si="6"/>
        <v>-17900</v>
      </c>
      <c r="G21" s="6">
        <v>-4000.0</v>
      </c>
      <c r="H21" s="11">
        <f t="shared" si="5"/>
        <v>-21900</v>
      </c>
      <c r="I21" s="6">
        <v>-10500.0</v>
      </c>
      <c r="J21" s="6">
        <f t="shared" si="2"/>
        <v>-11400</v>
      </c>
      <c r="K21" s="5"/>
    </row>
    <row r="22" ht="15.75" customHeight="1">
      <c r="A22" s="4"/>
      <c r="C22" s="26" t="s">
        <v>29</v>
      </c>
      <c r="D22" s="23">
        <v>0.0</v>
      </c>
      <c r="E22" s="11">
        <f>Detaljbudgetar!F435</f>
        <v>17500</v>
      </c>
      <c r="F22" s="6">
        <f t="shared" si="6"/>
        <v>-16500</v>
      </c>
      <c r="G22" s="23">
        <v>-1000.0</v>
      </c>
      <c r="H22" s="11">
        <f t="shared" si="5"/>
        <v>-17500</v>
      </c>
      <c r="I22" s="23">
        <v>0.0</v>
      </c>
      <c r="J22" s="6">
        <f t="shared" si="2"/>
        <v>-17500</v>
      </c>
    </row>
    <row r="23" ht="15.75" customHeight="1">
      <c r="A23" s="4"/>
      <c r="C23" s="4"/>
      <c r="D23" s="11"/>
      <c r="E23" s="11"/>
      <c r="F23" s="11"/>
      <c r="G23" s="11"/>
      <c r="H23" s="11"/>
      <c r="I23" s="11"/>
      <c r="J23" s="11"/>
    </row>
    <row r="24" ht="15.75" customHeight="1">
      <c r="A24" s="4"/>
      <c r="C24" s="2" t="s">
        <v>30</v>
      </c>
      <c r="D24" s="27">
        <f t="shared" ref="D24:J24" si="7">SUM(D2:D22)</f>
        <v>6944047</v>
      </c>
      <c r="E24" s="27">
        <f t="shared" si="7"/>
        <v>6685415.45</v>
      </c>
      <c r="F24" s="27">
        <f t="shared" si="7"/>
        <v>895963</v>
      </c>
      <c r="G24" s="27">
        <f t="shared" si="7"/>
        <v>-140400</v>
      </c>
      <c r="H24" s="27">
        <f t="shared" si="7"/>
        <v>258631.55</v>
      </c>
      <c r="I24" s="13">
        <f t="shared" si="7"/>
        <v>252109</v>
      </c>
      <c r="J24" s="13">
        <f t="shared" si="7"/>
        <v>6522.55</v>
      </c>
    </row>
    <row r="25" ht="15.75" customHeight="1">
      <c r="A25" s="4"/>
    </row>
    <row r="26" ht="15.75" customHeight="1">
      <c r="A26" s="4" t="s">
        <v>31</v>
      </c>
    </row>
    <row r="27" ht="15.75" customHeight="1">
      <c r="A27" s="4"/>
      <c r="C27" t="s">
        <v>32</v>
      </c>
      <c r="H27" s="1">
        <v>-25000.0</v>
      </c>
    </row>
    <row r="28" ht="15.75" customHeight="1">
      <c r="A28" s="4"/>
    </row>
    <row r="29" ht="15.75" customHeight="1">
      <c r="A29" s="4"/>
      <c r="C29" s="28" t="s">
        <v>33</v>
      </c>
      <c r="H29" s="13">
        <f>H24+H27</f>
        <v>233631.55</v>
      </c>
    </row>
    <row r="30" ht="15.75" customHeight="1">
      <c r="A30" s="4"/>
    </row>
    <row r="31" ht="15.75" customHeight="1">
      <c r="A31" s="4" t="s">
        <v>34</v>
      </c>
    </row>
    <row r="32" ht="15.75" customHeight="1">
      <c r="A32" s="4"/>
      <c r="C32" t="s">
        <v>35</v>
      </c>
      <c r="H32" s="1">
        <v>-100000.0</v>
      </c>
    </row>
    <row r="33" ht="15.75" customHeight="1">
      <c r="A33" s="4"/>
      <c r="C33" t="s">
        <v>36</v>
      </c>
      <c r="H33">
        <v>-60000.0</v>
      </c>
    </row>
    <row r="34" ht="15.75" customHeight="1">
      <c r="A34" s="4"/>
    </row>
    <row r="35" ht="15.75" customHeight="1">
      <c r="A35" s="4"/>
      <c r="C35" s="28" t="s">
        <v>37</v>
      </c>
      <c r="H35" s="13">
        <f>H29+SUM(H31:H34)</f>
        <v>73631.55</v>
      </c>
    </row>
    <row r="36" ht="15.75" customHeight="1">
      <c r="A36" s="4"/>
    </row>
    <row r="37" ht="15.75" customHeight="1">
      <c r="A37" s="29" t="s">
        <v>38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ht="15.75" customHeight="1">
      <c r="A38" s="4"/>
      <c r="B38" s="2" t="s">
        <v>10</v>
      </c>
      <c r="G38" s="2" t="s">
        <v>39</v>
      </c>
    </row>
    <row r="39" ht="15.75" customHeight="1">
      <c r="A39" s="4"/>
      <c r="B39" s="4"/>
      <c r="C39" s="2" t="s">
        <v>40</v>
      </c>
      <c r="D39" s="2" t="s">
        <v>41</v>
      </c>
      <c r="E39" s="31" t="s">
        <v>42</v>
      </c>
      <c r="F39" s="31" t="s">
        <v>43</v>
      </c>
      <c r="G39" s="4"/>
      <c r="H39" s="2" t="s">
        <v>40</v>
      </c>
      <c r="I39" s="2" t="s">
        <v>41</v>
      </c>
      <c r="J39" s="31" t="s">
        <v>42</v>
      </c>
      <c r="K39" s="2" t="s">
        <v>44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C40" s="26" t="s">
        <v>45</v>
      </c>
      <c r="D40" s="32">
        <v>20000.0</v>
      </c>
      <c r="E40" s="33" t="s">
        <v>46</v>
      </c>
      <c r="F40" s="1" t="s">
        <v>47</v>
      </c>
      <c r="H40" s="1" t="s">
        <v>48</v>
      </c>
      <c r="I40" s="34">
        <v>1500.0</v>
      </c>
      <c r="J40" s="4"/>
      <c r="K40" s="1" t="s">
        <v>49</v>
      </c>
    </row>
    <row r="41" ht="15.75" customHeight="1">
      <c r="A41" s="4"/>
      <c r="C41" s="35" t="s">
        <v>50</v>
      </c>
      <c r="D41" s="36">
        <v>17790.0</v>
      </c>
      <c r="E41" s="16"/>
      <c r="H41" s="1" t="s">
        <v>51</v>
      </c>
      <c r="I41" s="34">
        <v>3000.0</v>
      </c>
      <c r="J41" s="4"/>
      <c r="K41" s="1" t="s">
        <v>49</v>
      </c>
    </row>
    <row r="42" ht="15.75" customHeight="1">
      <c r="A42" s="4"/>
      <c r="C42" s="35" t="s">
        <v>52</v>
      </c>
      <c r="D42" s="36">
        <v>600.0</v>
      </c>
      <c r="E42" s="33" t="s">
        <v>53</v>
      </c>
      <c r="F42" s="1" t="s">
        <v>54</v>
      </c>
      <c r="H42" s="1" t="s">
        <v>55</v>
      </c>
      <c r="I42" s="34">
        <v>3400.0</v>
      </c>
      <c r="J42" s="4"/>
    </row>
    <row r="43" ht="15.75" customHeight="1">
      <c r="A43" s="4"/>
      <c r="C43" s="35" t="s">
        <v>56</v>
      </c>
      <c r="D43" s="37">
        <v>39070.0</v>
      </c>
      <c r="E43" s="33" t="s">
        <v>57</v>
      </c>
      <c r="F43" s="1" t="s">
        <v>54</v>
      </c>
      <c r="H43" s="26" t="s">
        <v>58</v>
      </c>
      <c r="I43" s="34">
        <v>1550.0</v>
      </c>
      <c r="J43" s="4"/>
    </row>
    <row r="44" ht="15.75" customHeight="1">
      <c r="A44" s="4"/>
      <c r="C44" s="35" t="s">
        <v>59</v>
      </c>
      <c r="D44" s="36">
        <v>7400.0</v>
      </c>
      <c r="E44" s="33" t="s">
        <v>60</v>
      </c>
      <c r="F44" s="1" t="s">
        <v>54</v>
      </c>
      <c r="H44" s="26" t="s">
        <v>61</v>
      </c>
      <c r="I44" s="34">
        <v>2500.0</v>
      </c>
      <c r="J44" s="4"/>
      <c r="K44" s="1" t="s">
        <v>62</v>
      </c>
    </row>
    <row r="45" ht="15.75" customHeight="1">
      <c r="A45" s="4"/>
      <c r="C45" s="1" t="s">
        <v>63</v>
      </c>
      <c r="D45" s="38">
        <v>58402.0</v>
      </c>
      <c r="E45" s="16"/>
      <c r="F45" s="1" t="s">
        <v>64</v>
      </c>
      <c r="H45" s="26" t="s">
        <v>65</v>
      </c>
      <c r="I45" s="34">
        <v>3330.0</v>
      </c>
      <c r="J45" s="4"/>
      <c r="K45" s="1" t="s">
        <v>66</v>
      </c>
    </row>
    <row r="46" ht="15.75" customHeight="1">
      <c r="A46" s="4"/>
      <c r="C46" s="35" t="s">
        <v>67</v>
      </c>
      <c r="D46" s="38">
        <v>2075.0</v>
      </c>
      <c r="E46" s="16"/>
      <c r="F46" s="1" t="s">
        <v>68</v>
      </c>
      <c r="H46" s="26" t="s">
        <v>69</v>
      </c>
      <c r="I46" s="34">
        <v>3000.0</v>
      </c>
      <c r="J46" s="4"/>
      <c r="K46" s="1" t="s">
        <v>70</v>
      </c>
    </row>
    <row r="47" ht="15.75" customHeight="1">
      <c r="A47" s="4"/>
      <c r="C47" s="35" t="s">
        <v>71</v>
      </c>
      <c r="D47" s="38">
        <v>2654.45</v>
      </c>
      <c r="E47" s="16"/>
      <c r="F47" s="1" t="s">
        <v>68</v>
      </c>
      <c r="H47" s="26" t="s">
        <v>72</v>
      </c>
      <c r="I47" s="34">
        <v>700.0</v>
      </c>
      <c r="J47" s="4"/>
      <c r="K47" s="1" t="s">
        <v>70</v>
      </c>
    </row>
    <row r="48" ht="15.75" customHeight="1">
      <c r="A48" s="4"/>
      <c r="C48" s="39" t="s">
        <v>73</v>
      </c>
      <c r="D48" s="38">
        <v>2095.0</v>
      </c>
      <c r="E48" s="16"/>
      <c r="F48" s="1" t="s">
        <v>68</v>
      </c>
      <c r="H48" s="26" t="s">
        <v>74</v>
      </c>
      <c r="I48" s="34">
        <v>3500.0</v>
      </c>
      <c r="J48" s="4"/>
    </row>
    <row r="49" ht="15.75" customHeight="1">
      <c r="A49" s="4"/>
      <c r="C49" s="40"/>
      <c r="D49" s="41"/>
      <c r="E49" s="16"/>
      <c r="H49" s="26" t="s">
        <v>75</v>
      </c>
      <c r="I49" s="34">
        <v>1000.0</v>
      </c>
      <c r="J49" s="4"/>
      <c r="K49" s="1" t="s">
        <v>76</v>
      </c>
    </row>
    <row r="50" ht="15.75" customHeight="1">
      <c r="A50" s="4"/>
      <c r="C50" s="42"/>
      <c r="D50" s="41"/>
      <c r="E50" s="16"/>
      <c r="H50" s="26" t="s">
        <v>77</v>
      </c>
      <c r="I50" s="34">
        <v>5000.0</v>
      </c>
      <c r="J50" s="4"/>
      <c r="K50" s="1" t="s">
        <v>78</v>
      </c>
    </row>
    <row r="51" ht="15.75" customHeight="1">
      <c r="A51" s="4"/>
      <c r="C51" s="42"/>
      <c r="D51" s="41"/>
      <c r="E51" s="16"/>
      <c r="H51" s="26" t="s">
        <v>79</v>
      </c>
      <c r="I51" s="34">
        <v>7575.0</v>
      </c>
      <c r="J51" s="4"/>
      <c r="K51" s="1" t="s">
        <v>80</v>
      </c>
    </row>
    <row r="52" ht="15.75" customHeight="1">
      <c r="A52" s="4"/>
      <c r="C52" s="42"/>
      <c r="D52" s="41"/>
      <c r="E52" s="16"/>
      <c r="H52" s="26" t="s">
        <v>81</v>
      </c>
      <c r="I52" s="34">
        <v>500.0</v>
      </c>
      <c r="J52" s="4"/>
      <c r="K52" s="1" t="s">
        <v>78</v>
      </c>
    </row>
    <row r="53" ht="15.75" customHeight="1">
      <c r="A53" s="4"/>
      <c r="C53" s="42"/>
      <c r="D53" s="41"/>
      <c r="E53" s="16"/>
      <c r="H53" s="26" t="s">
        <v>82</v>
      </c>
      <c r="I53" s="34">
        <v>4600.0</v>
      </c>
      <c r="J53" s="4"/>
      <c r="K53" s="1" t="s">
        <v>80</v>
      </c>
    </row>
    <row r="54" ht="15.75" customHeight="1">
      <c r="A54" s="4"/>
      <c r="C54" s="42"/>
      <c r="D54" s="41"/>
      <c r="E54" s="16"/>
      <c r="H54" s="26" t="s">
        <v>83</v>
      </c>
      <c r="I54" s="34">
        <v>1189.0</v>
      </c>
      <c r="J54" s="4"/>
      <c r="K54" s="1" t="s">
        <v>84</v>
      </c>
    </row>
    <row r="55" ht="15.75" customHeight="1">
      <c r="A55" s="4"/>
      <c r="C55" s="42"/>
      <c r="D55" s="41"/>
      <c r="E55" s="16"/>
      <c r="H55" s="26"/>
      <c r="I55" s="34"/>
      <c r="J55" s="4"/>
      <c r="K55" s="1"/>
    </row>
    <row r="56" ht="15.75" customHeight="1">
      <c r="A56" s="4"/>
      <c r="C56" s="43" t="s">
        <v>85</v>
      </c>
      <c r="D56" s="44">
        <f>SUM(D40:D48)</f>
        <v>150086.45</v>
      </c>
      <c r="E56" s="16"/>
      <c r="H56" s="2" t="s">
        <v>85</v>
      </c>
      <c r="I56" s="45">
        <f>SUM(I40:I54)</f>
        <v>42344</v>
      </c>
      <c r="J56" s="4"/>
    </row>
    <row r="57" ht="15.75" customHeight="1">
      <c r="A57" s="4"/>
      <c r="C57" s="4"/>
      <c r="D57" s="11"/>
      <c r="E57" s="16"/>
      <c r="H57" s="4"/>
      <c r="I57" s="4"/>
      <c r="J57" s="4"/>
    </row>
    <row r="58" ht="15.75" customHeight="1">
      <c r="A58" s="4"/>
      <c r="C58" s="4"/>
      <c r="D58" s="11"/>
      <c r="E58" s="16"/>
      <c r="H58" s="4"/>
      <c r="I58" s="4"/>
      <c r="J58" s="4"/>
    </row>
    <row r="59" ht="15.75" customHeight="1">
      <c r="A59" s="4"/>
      <c r="C59" s="4"/>
      <c r="D59" s="11"/>
      <c r="E59" s="16"/>
      <c r="H59" s="4"/>
      <c r="I59" s="4"/>
      <c r="J59" s="4"/>
    </row>
    <row r="60" ht="15.75" customHeight="1">
      <c r="A60" s="4"/>
      <c r="C60" s="4"/>
      <c r="D60" s="11"/>
      <c r="E60" s="16"/>
      <c r="H60" s="4"/>
      <c r="I60" s="4"/>
      <c r="J60" s="4"/>
    </row>
    <row r="61" ht="15.75" customHeight="1">
      <c r="A61" s="4"/>
      <c r="B61" s="43"/>
      <c r="C61" s="40"/>
      <c r="D61" s="11"/>
      <c r="E61" s="16"/>
      <c r="H61" s="4"/>
      <c r="I61" s="4"/>
      <c r="J61" s="4"/>
    </row>
    <row r="62" ht="15.75" customHeight="1">
      <c r="A62" s="4"/>
      <c r="B62" s="40"/>
      <c r="C62" s="46"/>
      <c r="D62" s="11"/>
      <c r="E62" s="16"/>
      <c r="H62" s="4"/>
      <c r="I62" s="4"/>
      <c r="J62" s="4"/>
    </row>
    <row r="63" ht="15.75" customHeight="1">
      <c r="A63" s="4"/>
      <c r="C63" s="4"/>
      <c r="D63" s="11"/>
      <c r="E63" s="16"/>
      <c r="H63" s="4"/>
      <c r="I63" s="4"/>
      <c r="J63" s="4"/>
    </row>
    <row r="64" ht="15.75" customHeight="1">
      <c r="A64" s="4"/>
      <c r="C64" s="4"/>
      <c r="D64" s="11"/>
      <c r="E64" s="16"/>
      <c r="H64" s="4"/>
      <c r="I64" s="4"/>
      <c r="J64" s="4"/>
    </row>
    <row r="65" ht="15.75" customHeight="1">
      <c r="A65" s="4"/>
      <c r="C65" s="4"/>
      <c r="D65" s="11"/>
      <c r="E65" s="16"/>
      <c r="H65" s="4"/>
      <c r="I65" s="4"/>
      <c r="J65" s="4"/>
    </row>
    <row r="66" ht="15.75" customHeight="1">
      <c r="A66" s="4"/>
      <c r="B66" s="43"/>
      <c r="C66" s="40"/>
      <c r="D66" s="11"/>
      <c r="E66" s="16"/>
      <c r="H66" s="4"/>
      <c r="I66" s="4"/>
      <c r="J66" s="4"/>
    </row>
    <row r="67" ht="15.75" customHeight="1">
      <c r="A67" s="4"/>
      <c r="B67" s="40"/>
      <c r="C67" s="46"/>
      <c r="D67" s="11"/>
      <c r="E67" s="16"/>
      <c r="H67" s="4"/>
      <c r="I67" s="4"/>
      <c r="J67" s="4"/>
    </row>
    <row r="68" ht="15.75" customHeight="1">
      <c r="A68" s="4"/>
      <c r="C68" s="4"/>
      <c r="D68" s="11"/>
      <c r="E68" s="16"/>
      <c r="H68" s="4"/>
      <c r="I68" s="4"/>
      <c r="J68" s="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conditionalFormatting sqref="H2:H22">
    <cfRule type="cellIs" dxfId="0" priority="1" operator="greaterThan">
      <formula>0</formula>
    </cfRule>
  </conditionalFormatting>
  <conditionalFormatting sqref="H2:H22">
    <cfRule type="cellIs" dxfId="1" priority="2" operator="lessThan">
      <formula>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75"/>
    <col customWidth="1" min="2" max="2" width="27.88"/>
    <col customWidth="1" min="3" max="3" width="31.13"/>
    <col customWidth="1" min="4" max="4" width="18.5"/>
    <col customWidth="1" min="5" max="7" width="12.63"/>
  </cols>
  <sheetData>
    <row r="1" ht="15.75" customHeight="1">
      <c r="A1" s="47" t="s">
        <v>86</v>
      </c>
      <c r="B1" s="48" t="s">
        <v>87</v>
      </c>
      <c r="C1" s="49"/>
      <c r="D1" s="50" t="s">
        <v>88</v>
      </c>
      <c r="E1" s="51" t="s">
        <v>89</v>
      </c>
      <c r="F1" s="51" t="s">
        <v>1</v>
      </c>
      <c r="G1" s="51" t="s">
        <v>4</v>
      </c>
    </row>
    <row r="2" ht="15.75" customHeight="1">
      <c r="A2" s="52" t="s">
        <v>9</v>
      </c>
      <c r="B2" s="53" t="s">
        <v>90</v>
      </c>
      <c r="C2" s="54" t="s">
        <v>91</v>
      </c>
      <c r="D2" s="55" t="s">
        <v>92</v>
      </c>
      <c r="E2" s="56"/>
      <c r="F2" s="57">
        <v>6000.0</v>
      </c>
      <c r="G2" s="56"/>
    </row>
    <row r="3" ht="15.75" customHeight="1">
      <c r="A3" s="58"/>
      <c r="B3" s="53"/>
      <c r="C3" s="54" t="s">
        <v>93</v>
      </c>
      <c r="D3" s="55" t="s">
        <v>94</v>
      </c>
      <c r="E3" s="59">
        <v>40000.0</v>
      </c>
      <c r="F3" s="59"/>
      <c r="G3" s="56"/>
    </row>
    <row r="4" ht="15.75" customHeight="1">
      <c r="A4" s="58"/>
      <c r="B4" s="53"/>
      <c r="C4" s="54" t="s">
        <v>95</v>
      </c>
      <c r="D4" s="55" t="s">
        <v>96</v>
      </c>
      <c r="E4" s="56"/>
      <c r="F4" s="59">
        <v>25000.0</v>
      </c>
      <c r="G4" s="56"/>
    </row>
    <row r="5" ht="15.75" customHeight="1">
      <c r="A5" s="58"/>
      <c r="B5" s="53"/>
      <c r="C5" s="54" t="s">
        <v>97</v>
      </c>
      <c r="D5" s="55" t="s">
        <v>98</v>
      </c>
      <c r="E5" s="56"/>
      <c r="F5" s="59">
        <v>13000.0</v>
      </c>
      <c r="G5" s="56"/>
    </row>
    <row r="6" ht="15.75" customHeight="1">
      <c r="A6" s="58"/>
      <c r="B6" s="53"/>
      <c r="C6" s="54" t="s">
        <v>99</v>
      </c>
      <c r="D6" s="55" t="s">
        <v>100</v>
      </c>
      <c r="E6" s="56"/>
      <c r="F6" s="59">
        <f>5000+7000</f>
        <v>12000</v>
      </c>
      <c r="G6" s="56"/>
    </row>
    <row r="7" ht="15.75" customHeight="1">
      <c r="A7" s="58"/>
      <c r="B7" s="53"/>
      <c r="C7" s="54" t="s">
        <v>101</v>
      </c>
      <c r="D7" s="55" t="s">
        <v>102</v>
      </c>
      <c r="E7" s="56"/>
      <c r="F7" s="59">
        <v>15000.0</v>
      </c>
      <c r="G7" s="56"/>
    </row>
    <row r="8" ht="15.75" customHeight="1">
      <c r="A8" s="58"/>
      <c r="B8" s="53"/>
      <c r="C8" s="54" t="s">
        <v>53</v>
      </c>
      <c r="D8" s="55" t="s">
        <v>103</v>
      </c>
      <c r="E8" s="56"/>
      <c r="F8" s="59">
        <v>2000.0</v>
      </c>
      <c r="G8" s="56"/>
    </row>
    <row r="9" ht="15.75" customHeight="1">
      <c r="A9" s="58"/>
      <c r="B9" s="53"/>
      <c r="C9" s="54" t="s">
        <v>104</v>
      </c>
      <c r="D9" s="55" t="s">
        <v>105</v>
      </c>
      <c r="E9" s="56"/>
      <c r="F9" s="59">
        <v>6240.0</v>
      </c>
      <c r="G9" s="56"/>
    </row>
    <row r="10" ht="15.75" customHeight="1">
      <c r="A10" s="58"/>
      <c r="B10" s="53"/>
      <c r="C10" s="54" t="s">
        <v>106</v>
      </c>
      <c r="D10" s="55" t="s">
        <v>107</v>
      </c>
      <c r="E10" s="56"/>
      <c r="F10" s="59">
        <v>5000.0</v>
      </c>
      <c r="G10" s="56"/>
    </row>
    <row r="11" ht="15.75" customHeight="1">
      <c r="A11" s="58"/>
      <c r="B11" s="53"/>
      <c r="C11" s="54" t="s">
        <v>108</v>
      </c>
      <c r="D11" s="55" t="s">
        <v>109</v>
      </c>
      <c r="E11" s="56"/>
      <c r="F11" s="59">
        <v>22000.0</v>
      </c>
      <c r="G11" s="56"/>
    </row>
    <row r="12" ht="15.75" customHeight="1">
      <c r="A12" s="58"/>
      <c r="B12" s="53"/>
      <c r="C12" s="54" t="s">
        <v>110</v>
      </c>
      <c r="D12" s="55" t="s">
        <v>111</v>
      </c>
      <c r="E12" s="56"/>
      <c r="F12" s="59">
        <v>10000.0</v>
      </c>
      <c r="G12" s="56"/>
    </row>
    <row r="13" ht="15.75" customHeight="1">
      <c r="A13" s="58"/>
      <c r="B13" s="53"/>
      <c r="C13" s="58" t="s">
        <v>112</v>
      </c>
      <c r="D13" s="55"/>
      <c r="E13" s="56"/>
      <c r="F13" s="57">
        <v>4250.0</v>
      </c>
      <c r="G13" s="56"/>
    </row>
    <row r="14" ht="15.75" customHeight="1">
      <c r="A14" s="58"/>
      <c r="B14" s="53"/>
      <c r="C14" s="60" t="s">
        <v>113</v>
      </c>
      <c r="D14" s="61" t="s">
        <v>114</v>
      </c>
      <c r="E14" s="56"/>
      <c r="F14" s="57">
        <v>3000.0</v>
      </c>
      <c r="G14" s="62"/>
    </row>
    <row r="15" ht="15.75" customHeight="1">
      <c r="A15" s="58"/>
      <c r="B15" s="53"/>
      <c r="C15" s="60" t="s">
        <v>115</v>
      </c>
      <c r="D15" s="55"/>
      <c r="E15" s="56"/>
      <c r="F15" s="57">
        <v>1000.0</v>
      </c>
      <c r="G15" s="62"/>
    </row>
    <row r="16" ht="15.75" customHeight="1">
      <c r="A16" s="58"/>
      <c r="B16" s="53"/>
      <c r="C16" s="60" t="s">
        <v>116</v>
      </c>
      <c r="D16" s="55"/>
      <c r="E16" s="56"/>
      <c r="F16" s="57">
        <v>1811.0</v>
      </c>
      <c r="G16" s="56"/>
    </row>
    <row r="17" ht="15.75" customHeight="1">
      <c r="A17" s="58"/>
      <c r="B17" s="53"/>
      <c r="C17" s="58"/>
      <c r="D17" s="55"/>
      <c r="E17" s="56"/>
      <c r="F17" s="59"/>
      <c r="G17" s="56"/>
    </row>
    <row r="18" ht="15.75" customHeight="1">
      <c r="A18" s="58"/>
      <c r="B18" s="53"/>
      <c r="C18" s="53" t="s">
        <v>117</v>
      </c>
      <c r="D18" s="55"/>
      <c r="E18" s="59">
        <f>SUM(E2:E13)</f>
        <v>40000</v>
      </c>
      <c r="F18" s="59">
        <f>SUM(F2:F16)</f>
        <v>126301</v>
      </c>
      <c r="G18" s="59">
        <f>E18-F18</f>
        <v>-86301</v>
      </c>
    </row>
    <row r="19" ht="15.75" customHeight="1">
      <c r="A19" s="58"/>
      <c r="B19" s="53"/>
      <c r="C19" s="58"/>
      <c r="D19" s="55"/>
      <c r="E19" s="56"/>
      <c r="F19" s="59"/>
      <c r="G19" s="56"/>
    </row>
    <row r="20" ht="15.75" customHeight="1">
      <c r="A20" s="58"/>
      <c r="B20" s="53" t="s">
        <v>118</v>
      </c>
      <c r="C20" s="58" t="s">
        <v>119</v>
      </c>
      <c r="D20" s="55" t="s">
        <v>120</v>
      </c>
      <c r="E20" s="56">
        <v>0.0</v>
      </c>
      <c r="F20" s="57">
        <v>35000.0</v>
      </c>
      <c r="G20" s="56"/>
    </row>
    <row r="21" ht="15.75" customHeight="1">
      <c r="A21" s="58"/>
      <c r="B21" s="53"/>
      <c r="C21" s="58" t="s">
        <v>121</v>
      </c>
      <c r="D21" s="55" t="s">
        <v>100</v>
      </c>
      <c r="E21" s="56">
        <v>0.0</v>
      </c>
      <c r="F21" s="59">
        <v>1100.0</v>
      </c>
      <c r="G21" s="56"/>
    </row>
    <row r="22" ht="15.75" customHeight="1">
      <c r="A22" s="58"/>
      <c r="B22" s="53"/>
      <c r="C22" s="58"/>
      <c r="D22" s="55"/>
      <c r="E22" s="56"/>
      <c r="F22" s="59"/>
      <c r="G22" s="56"/>
    </row>
    <row r="23" ht="15.75" customHeight="1">
      <c r="A23" s="58"/>
      <c r="B23" s="53"/>
      <c r="C23" s="53" t="s">
        <v>117</v>
      </c>
      <c r="D23" s="55"/>
      <c r="E23" s="59">
        <f t="shared" ref="E23:F23" si="1">SUM(E20:E21)</f>
        <v>0</v>
      </c>
      <c r="F23" s="59">
        <f t="shared" si="1"/>
        <v>36100</v>
      </c>
      <c r="G23" s="59">
        <f>E23-F23</f>
        <v>-36100</v>
      </c>
    </row>
    <row r="24" ht="15.75" customHeight="1">
      <c r="A24" s="58"/>
      <c r="B24" s="53"/>
      <c r="C24" s="58"/>
      <c r="D24" s="55"/>
      <c r="E24" s="56"/>
      <c r="F24" s="59"/>
      <c r="G24" s="56"/>
    </row>
    <row r="25" ht="15.75" customHeight="1">
      <c r="A25" s="58"/>
      <c r="B25" s="53" t="s">
        <v>122</v>
      </c>
      <c r="C25" s="58" t="s">
        <v>119</v>
      </c>
      <c r="D25" s="55" t="s">
        <v>120</v>
      </c>
      <c r="E25" s="56">
        <v>0.0</v>
      </c>
      <c r="F25" s="59">
        <v>5000.0</v>
      </c>
      <c r="G25" s="56">
        <f>E25-F25</f>
        <v>-5000</v>
      </c>
    </row>
    <row r="26" ht="15.75" customHeight="1">
      <c r="A26" s="58"/>
      <c r="B26" s="53"/>
      <c r="C26" s="58"/>
      <c r="D26" s="55"/>
      <c r="E26" s="56"/>
      <c r="F26" s="59"/>
      <c r="G26" s="56"/>
    </row>
    <row r="27" ht="15.75" customHeight="1">
      <c r="A27" s="58"/>
      <c r="B27" s="53" t="s">
        <v>32</v>
      </c>
      <c r="C27" s="58" t="s">
        <v>123</v>
      </c>
      <c r="D27" s="55" t="s">
        <v>124</v>
      </c>
      <c r="E27" s="56"/>
      <c r="F27" s="59">
        <v>5300.0</v>
      </c>
      <c r="G27" s="56"/>
    </row>
    <row r="28" ht="15.75" customHeight="1">
      <c r="A28" s="58"/>
      <c r="B28" s="53"/>
      <c r="C28" s="58" t="s">
        <v>125</v>
      </c>
      <c r="D28" s="55" t="s">
        <v>126</v>
      </c>
      <c r="E28" s="56"/>
      <c r="F28" s="57">
        <v>5000.0</v>
      </c>
      <c r="G28" s="56"/>
    </row>
    <row r="29" ht="15.75" customHeight="1">
      <c r="A29" s="58"/>
      <c r="B29" s="53"/>
      <c r="C29" s="60" t="s">
        <v>127</v>
      </c>
      <c r="D29" s="61"/>
      <c r="E29" s="56"/>
      <c r="F29" s="57">
        <v>500.0</v>
      </c>
      <c r="G29" s="56"/>
    </row>
    <row r="30" ht="15.75" customHeight="1">
      <c r="A30" s="58"/>
      <c r="B30" s="53"/>
      <c r="C30" s="58" t="s">
        <v>128</v>
      </c>
      <c r="D30" s="61" t="s">
        <v>129</v>
      </c>
      <c r="E30" s="56"/>
      <c r="F30" s="59">
        <v>20700.0</v>
      </c>
      <c r="G30" s="56"/>
    </row>
    <row r="31" ht="15.75" customHeight="1">
      <c r="A31" s="58"/>
      <c r="B31" s="53"/>
      <c r="C31" s="58" t="s">
        <v>130</v>
      </c>
      <c r="D31" s="55"/>
      <c r="E31" s="56"/>
      <c r="F31" s="59">
        <v>500.0</v>
      </c>
      <c r="G31" s="56"/>
    </row>
    <row r="32" ht="15.75" customHeight="1">
      <c r="A32" s="58"/>
      <c r="B32" s="53"/>
      <c r="C32" s="58" t="s">
        <v>131</v>
      </c>
      <c r="D32" s="55" t="s">
        <v>132</v>
      </c>
      <c r="E32" s="56"/>
      <c r="F32" s="59">
        <f>2*4740</f>
        <v>9480</v>
      </c>
      <c r="G32" s="56"/>
    </row>
    <row r="33" ht="15.75" customHeight="1">
      <c r="A33" s="58"/>
      <c r="B33" s="53"/>
      <c r="C33" s="60" t="s">
        <v>133</v>
      </c>
      <c r="D33" s="61" t="s">
        <v>134</v>
      </c>
      <c r="E33" s="56"/>
      <c r="F33" s="57">
        <v>1000.0</v>
      </c>
      <c r="G33" s="56"/>
    </row>
    <row r="34" ht="15.75" customHeight="1">
      <c r="A34" s="58"/>
      <c r="B34" s="53"/>
      <c r="C34" s="60" t="s">
        <v>135</v>
      </c>
      <c r="D34" s="55"/>
      <c r="E34" s="56"/>
      <c r="F34" s="57">
        <v>1000.0</v>
      </c>
      <c r="G34" s="56"/>
    </row>
    <row r="35" ht="15.75" customHeight="1">
      <c r="A35" s="58"/>
      <c r="B35" s="53"/>
      <c r="C35" s="58"/>
      <c r="D35" s="55"/>
      <c r="E35" s="56"/>
      <c r="F35" s="59"/>
      <c r="G35" s="56"/>
    </row>
    <row r="36" ht="15.75" customHeight="1">
      <c r="A36" s="58"/>
      <c r="B36" s="53"/>
      <c r="C36" s="53" t="s">
        <v>117</v>
      </c>
      <c r="D36" s="55"/>
      <c r="E36" s="56">
        <f>SUM(E27:E30)</f>
        <v>0</v>
      </c>
      <c r="F36" s="59">
        <f>SUM(F27:F34)</f>
        <v>43480</v>
      </c>
      <c r="G36" s="59">
        <f>E36-F36</f>
        <v>-43480</v>
      </c>
    </row>
    <row r="37" ht="15.75" customHeight="1">
      <c r="A37" s="58"/>
      <c r="B37" s="53"/>
      <c r="C37" s="58"/>
      <c r="D37" s="55"/>
      <c r="E37" s="56"/>
      <c r="F37" s="59"/>
      <c r="G37" s="56"/>
    </row>
    <row r="38" ht="15.75" customHeight="1">
      <c r="A38" s="58"/>
      <c r="B38" s="53" t="s">
        <v>136</v>
      </c>
      <c r="C38" s="54" t="s">
        <v>137</v>
      </c>
      <c r="D38" s="55" t="s">
        <v>138</v>
      </c>
      <c r="E38" s="56"/>
      <c r="F38" s="59">
        <v>3000.0</v>
      </c>
      <c r="G38" s="56"/>
    </row>
    <row r="39" ht="15.75" customHeight="1">
      <c r="A39" s="58"/>
      <c r="B39" s="53"/>
      <c r="C39" s="58" t="s">
        <v>139</v>
      </c>
      <c r="D39" s="55" t="s">
        <v>140</v>
      </c>
      <c r="E39" s="56"/>
      <c r="F39" s="59">
        <v>750.0</v>
      </c>
      <c r="G39" s="56"/>
    </row>
    <row r="40" ht="15.75" customHeight="1">
      <c r="A40" s="58"/>
      <c r="B40" s="53"/>
      <c r="C40" s="58" t="s">
        <v>141</v>
      </c>
      <c r="D40" s="55" t="s">
        <v>142</v>
      </c>
      <c r="E40" s="56"/>
      <c r="F40" s="59">
        <v>750.0</v>
      </c>
      <c r="G40" s="56"/>
    </row>
    <row r="41" ht="15.75" customHeight="1">
      <c r="A41" s="58"/>
      <c r="B41" s="53"/>
      <c r="C41" s="58"/>
      <c r="D41" s="55"/>
      <c r="E41" s="56"/>
      <c r="F41" s="59"/>
      <c r="G41" s="56"/>
    </row>
    <row r="42" ht="15.75" customHeight="1">
      <c r="A42" s="58"/>
      <c r="B42" s="53"/>
      <c r="C42" s="53" t="s">
        <v>117</v>
      </c>
      <c r="D42" s="55"/>
      <c r="E42" s="59">
        <f t="shared" ref="E42:F42" si="2">SUM(E38:E40)</f>
        <v>0</v>
      </c>
      <c r="F42" s="59">
        <f t="shared" si="2"/>
        <v>4500</v>
      </c>
      <c r="G42" s="59">
        <f>E42-F42</f>
        <v>-4500</v>
      </c>
    </row>
    <row r="43" ht="15.75" customHeight="1">
      <c r="A43" s="58"/>
      <c r="B43" s="53"/>
      <c r="C43" s="53"/>
      <c r="D43" s="55"/>
      <c r="E43" s="56"/>
      <c r="F43" s="59"/>
      <c r="G43" s="59"/>
    </row>
    <row r="44" ht="15.75" customHeight="1">
      <c r="A44" s="58"/>
      <c r="B44" s="53" t="s">
        <v>143</v>
      </c>
      <c r="C44" s="58" t="s">
        <v>144</v>
      </c>
      <c r="D44" s="55" t="s">
        <v>145</v>
      </c>
      <c r="E44" s="56"/>
      <c r="F44" s="59">
        <v>10000.0</v>
      </c>
      <c r="G44" s="56"/>
    </row>
    <row r="45" ht="15.75" customHeight="1">
      <c r="A45" s="58"/>
      <c r="B45" s="53"/>
      <c r="C45" s="58"/>
      <c r="D45" s="55"/>
      <c r="E45" s="56"/>
      <c r="F45" s="59"/>
      <c r="G45" s="56"/>
    </row>
    <row r="46" ht="15.75" customHeight="1">
      <c r="A46" s="58"/>
      <c r="B46" s="53"/>
      <c r="C46" s="53" t="s">
        <v>117</v>
      </c>
      <c r="D46" s="55"/>
      <c r="E46" s="56">
        <v>0.0</v>
      </c>
      <c r="F46" s="59">
        <f>SUM(F44)</f>
        <v>10000</v>
      </c>
      <c r="G46" s="59">
        <f>E46-F46</f>
        <v>-10000</v>
      </c>
    </row>
    <row r="47" ht="15.75" customHeight="1">
      <c r="A47" s="58"/>
      <c r="B47" s="53"/>
      <c r="C47" s="58"/>
      <c r="D47" s="55"/>
      <c r="E47" s="56"/>
      <c r="F47" s="59"/>
      <c r="G47" s="56"/>
    </row>
    <row r="48" ht="15.75" customHeight="1">
      <c r="A48" s="58"/>
      <c r="B48" s="53" t="s">
        <v>146</v>
      </c>
      <c r="C48" s="54" t="s">
        <v>147</v>
      </c>
      <c r="D48" s="55" t="s">
        <v>148</v>
      </c>
      <c r="E48" s="59">
        <f>50*40</f>
        <v>2000</v>
      </c>
      <c r="F48" s="59"/>
      <c r="G48" s="56"/>
    </row>
    <row r="49" ht="15.75" customHeight="1">
      <c r="A49" s="58"/>
      <c r="B49" s="53"/>
      <c r="C49" s="54" t="s">
        <v>149</v>
      </c>
      <c r="D49" s="55" t="s">
        <v>150</v>
      </c>
      <c r="E49" s="59">
        <v>4000.0</v>
      </c>
      <c r="F49" s="59"/>
      <c r="G49" s="56"/>
    </row>
    <row r="50" ht="15.75" customHeight="1">
      <c r="A50" s="58"/>
      <c r="B50" s="53"/>
      <c r="C50" s="54" t="s">
        <v>151</v>
      </c>
      <c r="D50" s="55" t="s">
        <v>152</v>
      </c>
      <c r="E50" s="56"/>
      <c r="F50" s="59">
        <v>3000.0</v>
      </c>
      <c r="G50" s="56"/>
    </row>
    <row r="51" ht="15.75" customHeight="1">
      <c r="A51" s="58"/>
      <c r="B51" s="53"/>
      <c r="C51" s="54" t="s">
        <v>153</v>
      </c>
      <c r="D51" s="55" t="s">
        <v>154</v>
      </c>
      <c r="E51" s="56"/>
      <c r="F51" s="59">
        <v>4000.0</v>
      </c>
      <c r="G51" s="56"/>
    </row>
    <row r="52" ht="15.75" customHeight="1">
      <c r="A52" s="58"/>
      <c r="B52" s="53"/>
      <c r="C52" s="54" t="s">
        <v>155</v>
      </c>
      <c r="D52" s="55" t="s">
        <v>156</v>
      </c>
      <c r="E52" s="56"/>
      <c r="F52" s="59">
        <v>1500.0</v>
      </c>
      <c r="G52" s="56"/>
    </row>
    <row r="53" ht="15.75" customHeight="1">
      <c r="A53" s="58"/>
      <c r="B53" s="53"/>
      <c r="C53" s="58"/>
      <c r="D53" s="55"/>
      <c r="E53" s="56"/>
      <c r="F53" s="59"/>
      <c r="G53" s="56"/>
    </row>
    <row r="54" ht="15.75" customHeight="1">
      <c r="A54" s="58"/>
      <c r="B54" s="53"/>
      <c r="C54" s="53" t="s">
        <v>117</v>
      </c>
      <c r="D54" s="55"/>
      <c r="E54" s="59">
        <f t="shared" ref="E54:F54" si="3">SUM(E48:E52)</f>
        <v>6000</v>
      </c>
      <c r="F54" s="59">
        <f t="shared" si="3"/>
        <v>8500</v>
      </c>
      <c r="G54" s="59">
        <f>E54-F54</f>
        <v>-2500</v>
      </c>
    </row>
    <row r="55" ht="15.75" customHeight="1">
      <c r="A55" s="58"/>
      <c r="B55" s="53"/>
      <c r="C55" s="58"/>
      <c r="D55" s="55"/>
      <c r="E55" s="56"/>
      <c r="F55" s="59"/>
      <c r="G55" s="56"/>
    </row>
    <row r="56" ht="15.75" customHeight="1">
      <c r="A56" s="58"/>
      <c r="B56" s="53" t="s">
        <v>157</v>
      </c>
      <c r="C56" s="54" t="s">
        <v>147</v>
      </c>
      <c r="D56" s="55" t="s">
        <v>148</v>
      </c>
      <c r="E56" s="59">
        <f>50*40</f>
        <v>2000</v>
      </c>
      <c r="F56" s="59"/>
      <c r="G56" s="56"/>
    </row>
    <row r="57" ht="15.75" customHeight="1">
      <c r="A57" s="58"/>
      <c r="B57" s="53"/>
      <c r="C57" s="54" t="s">
        <v>149</v>
      </c>
      <c r="D57" s="55" t="s">
        <v>150</v>
      </c>
      <c r="E57" s="59">
        <v>4000.0</v>
      </c>
      <c r="F57" s="59"/>
      <c r="G57" s="56"/>
    </row>
    <row r="58" ht="15.75" customHeight="1">
      <c r="A58" s="58"/>
      <c r="B58" s="53"/>
      <c r="C58" s="54" t="s">
        <v>151</v>
      </c>
      <c r="D58" s="55" t="s">
        <v>152</v>
      </c>
      <c r="E58" s="56"/>
      <c r="F58" s="59">
        <v>3000.0</v>
      </c>
      <c r="G58" s="56"/>
    </row>
    <row r="59" ht="15.75" customHeight="1">
      <c r="A59" s="58"/>
      <c r="B59" s="53"/>
      <c r="C59" s="54" t="s">
        <v>153</v>
      </c>
      <c r="D59" s="55" t="s">
        <v>154</v>
      </c>
      <c r="E59" s="56"/>
      <c r="F59" s="59">
        <v>4000.0</v>
      </c>
      <c r="G59" s="56"/>
    </row>
    <row r="60" ht="15.75" customHeight="1">
      <c r="A60" s="58"/>
      <c r="B60" s="53"/>
      <c r="C60" s="54" t="s">
        <v>155</v>
      </c>
      <c r="D60" s="55" t="s">
        <v>156</v>
      </c>
      <c r="E60" s="56"/>
      <c r="F60" s="59">
        <v>1500.0</v>
      </c>
      <c r="G60" s="56"/>
    </row>
    <row r="61" ht="15.75" customHeight="1">
      <c r="A61" s="58"/>
      <c r="B61" s="53"/>
      <c r="C61" s="58"/>
      <c r="D61" s="55"/>
      <c r="E61" s="56"/>
      <c r="F61" s="59"/>
      <c r="G61" s="56"/>
    </row>
    <row r="62" ht="15.75" customHeight="1">
      <c r="A62" s="58"/>
      <c r="B62" s="53"/>
      <c r="C62" s="53" t="s">
        <v>117</v>
      </c>
      <c r="D62" s="55"/>
      <c r="E62" s="59">
        <f t="shared" ref="E62:F62" si="4">SUM(E56:E60)</f>
        <v>6000</v>
      </c>
      <c r="F62" s="59">
        <f t="shared" si="4"/>
        <v>8500</v>
      </c>
      <c r="G62" s="59">
        <f>E62-F62</f>
        <v>-2500</v>
      </c>
    </row>
    <row r="63" ht="15.75" customHeight="1">
      <c r="A63" s="58"/>
      <c r="B63" s="53"/>
      <c r="C63" s="58"/>
      <c r="D63" s="55"/>
      <c r="E63" s="56"/>
      <c r="F63" s="59"/>
      <c r="G63" s="56"/>
    </row>
    <row r="64" ht="15.75" customHeight="1">
      <c r="A64" s="58"/>
      <c r="B64" s="53" t="s">
        <v>158</v>
      </c>
      <c r="C64" s="58" t="s">
        <v>159</v>
      </c>
      <c r="D64" s="55" t="s">
        <v>160</v>
      </c>
      <c r="E64" s="56">
        <v>1500.0</v>
      </c>
      <c r="F64" s="59"/>
      <c r="G64" s="56"/>
    </row>
    <row r="65" ht="15.75" customHeight="1">
      <c r="A65" s="58"/>
      <c r="B65" s="53"/>
      <c r="C65" s="58" t="s">
        <v>161</v>
      </c>
      <c r="D65" s="55"/>
      <c r="E65" s="56"/>
      <c r="F65" s="59">
        <v>1500.0</v>
      </c>
      <c r="G65" s="56"/>
    </row>
    <row r="66" ht="15.75" customHeight="1">
      <c r="A66" s="58"/>
      <c r="B66" s="53"/>
      <c r="C66" s="58" t="s">
        <v>162</v>
      </c>
      <c r="D66" s="55"/>
      <c r="E66" s="56"/>
      <c r="F66" s="59">
        <v>1500.0</v>
      </c>
      <c r="G66" s="56"/>
    </row>
    <row r="67" ht="15.75" customHeight="1">
      <c r="A67" s="58"/>
      <c r="B67" s="53"/>
      <c r="C67" s="58" t="s">
        <v>121</v>
      </c>
      <c r="D67" s="55"/>
      <c r="E67" s="56"/>
      <c r="F67" s="59">
        <v>1500.0</v>
      </c>
      <c r="G67" s="56"/>
    </row>
    <row r="68" ht="15.75" customHeight="1">
      <c r="A68" s="58"/>
      <c r="B68" s="53"/>
      <c r="C68" s="58"/>
      <c r="D68" s="55"/>
      <c r="E68" s="56"/>
      <c r="F68" s="59"/>
      <c r="G68" s="56"/>
    </row>
    <row r="69" ht="15.75" customHeight="1">
      <c r="A69" s="58"/>
      <c r="B69" s="53"/>
      <c r="C69" s="53" t="s">
        <v>117</v>
      </c>
      <c r="D69" s="55"/>
      <c r="E69" s="56">
        <f t="shared" ref="E69:F69" si="5">SUM(E64:E67)</f>
        <v>1500</v>
      </c>
      <c r="F69" s="59">
        <f t="shared" si="5"/>
        <v>4500</v>
      </c>
      <c r="G69" s="56">
        <f>E69-F69</f>
        <v>-3000</v>
      </c>
    </row>
    <row r="70" ht="15.75" customHeight="1">
      <c r="A70" s="58"/>
      <c r="B70" s="53"/>
      <c r="C70" s="58"/>
      <c r="D70" s="55"/>
      <c r="E70" s="56"/>
      <c r="F70" s="59"/>
      <c r="G70" s="56"/>
    </row>
    <row r="71" ht="15.75" customHeight="1">
      <c r="A71" s="58"/>
      <c r="B71" s="53" t="s">
        <v>163</v>
      </c>
      <c r="C71" s="58" t="s">
        <v>164</v>
      </c>
      <c r="D71" s="55" t="s">
        <v>165</v>
      </c>
      <c r="E71" s="56"/>
      <c r="F71" s="59">
        <v>12000.0</v>
      </c>
      <c r="G71" s="56"/>
    </row>
    <row r="72" ht="15.75" customHeight="1">
      <c r="A72" s="58"/>
      <c r="B72" s="53"/>
      <c r="C72" s="58"/>
      <c r="D72" s="55"/>
      <c r="E72" s="56"/>
      <c r="F72" s="59"/>
      <c r="G72" s="56"/>
    </row>
    <row r="73" ht="15.75" customHeight="1">
      <c r="A73" s="58"/>
      <c r="B73" s="53"/>
      <c r="C73" s="53" t="s">
        <v>117</v>
      </c>
      <c r="D73" s="55"/>
      <c r="E73" s="56">
        <f t="shared" ref="E73:F73" si="6">SUM(E71)</f>
        <v>0</v>
      </c>
      <c r="F73" s="56">
        <f t="shared" si="6"/>
        <v>12000</v>
      </c>
      <c r="G73" s="56">
        <f>E73-F73</f>
        <v>-12000</v>
      </c>
    </row>
    <row r="74" ht="15.75" customHeight="1">
      <c r="A74" s="58"/>
      <c r="B74" s="53"/>
      <c r="C74" s="53"/>
      <c r="D74" s="55"/>
      <c r="E74" s="56"/>
      <c r="F74" s="56"/>
      <c r="G74" s="56"/>
    </row>
    <row r="75" ht="15.75" customHeight="1">
      <c r="A75" s="58"/>
      <c r="B75" s="53" t="s">
        <v>166</v>
      </c>
      <c r="C75" s="58" t="s">
        <v>167</v>
      </c>
      <c r="D75" s="55"/>
      <c r="E75" s="56"/>
      <c r="F75" s="56">
        <v>1000.0</v>
      </c>
      <c r="G75" s="56"/>
    </row>
    <row r="76" ht="15.75" customHeight="1">
      <c r="A76" s="58"/>
      <c r="B76" s="53"/>
      <c r="C76" s="58" t="s">
        <v>139</v>
      </c>
      <c r="D76" s="55"/>
      <c r="E76" s="56"/>
      <c r="F76" s="56">
        <v>500.0</v>
      </c>
      <c r="G76" s="56"/>
    </row>
    <row r="77" ht="15.75" customHeight="1">
      <c r="A77" s="58"/>
      <c r="B77" s="53"/>
      <c r="C77" s="60" t="s">
        <v>168</v>
      </c>
      <c r="D77" s="61" t="s">
        <v>138</v>
      </c>
      <c r="E77" s="56"/>
      <c r="F77" s="63">
        <v>500.0</v>
      </c>
      <c r="G77" s="62"/>
    </row>
    <row r="78" ht="15.75" customHeight="1">
      <c r="A78" s="58"/>
      <c r="B78" s="53"/>
      <c r="C78" s="53"/>
      <c r="D78" s="55"/>
      <c r="E78" s="56"/>
      <c r="F78" s="56"/>
      <c r="G78" s="56"/>
    </row>
    <row r="79" ht="15.75" customHeight="1">
      <c r="A79" s="58"/>
      <c r="B79" s="53"/>
      <c r="C79" s="53" t="s">
        <v>117</v>
      </c>
      <c r="D79" s="55"/>
      <c r="E79" s="56">
        <f>SUM(E75)</f>
        <v>0</v>
      </c>
      <c r="F79" s="56">
        <f>SUM(F75:F77)</f>
        <v>2000</v>
      </c>
      <c r="G79" s="56">
        <f>E79-F79</f>
        <v>-2000</v>
      </c>
    </row>
    <row r="80" ht="15.75" customHeight="1">
      <c r="A80" s="58"/>
      <c r="B80" s="53"/>
      <c r="C80" s="58"/>
      <c r="D80" s="55"/>
      <c r="E80" s="56"/>
      <c r="F80" s="59"/>
      <c r="G80" s="56"/>
    </row>
    <row r="81" ht="15.75" customHeight="1">
      <c r="A81" s="58"/>
      <c r="B81" s="53"/>
      <c r="C81" s="64" t="s">
        <v>169</v>
      </c>
      <c r="D81" s="65"/>
      <c r="E81" s="66">
        <f t="shared" ref="E81:F81" si="7">E18+E36+E42+E46+E54+E62+E23+E25+E69+E73+E79</f>
        <v>53500</v>
      </c>
      <c r="F81" s="66">
        <f t="shared" si="7"/>
        <v>260881</v>
      </c>
      <c r="G81" s="66">
        <f>E81-F81</f>
        <v>-207381</v>
      </c>
    </row>
    <row r="82" ht="15.75" customHeight="1">
      <c r="A82" s="4"/>
      <c r="B82" s="2"/>
      <c r="C82" s="4"/>
      <c r="D82" s="67"/>
      <c r="E82" s="11"/>
      <c r="F82" s="16"/>
      <c r="G82" s="11"/>
    </row>
    <row r="83" ht="15.75" customHeight="1">
      <c r="A83" s="4"/>
      <c r="B83" s="2"/>
      <c r="C83" s="68"/>
      <c r="D83" s="69"/>
      <c r="E83" s="70"/>
      <c r="F83" s="71"/>
      <c r="G83" s="11"/>
    </row>
    <row r="84" ht="15.75" customHeight="1">
      <c r="A84" s="72" t="s">
        <v>170</v>
      </c>
      <c r="B84" s="73" t="s">
        <v>90</v>
      </c>
      <c r="C84" s="74" t="s">
        <v>167</v>
      </c>
      <c r="D84" s="75" t="s">
        <v>171</v>
      </c>
      <c r="E84" s="76"/>
      <c r="F84" s="77">
        <v>3000.0</v>
      </c>
      <c r="G84" s="76"/>
    </row>
    <row r="85" ht="15.75" customHeight="1">
      <c r="A85" s="78"/>
      <c r="B85" s="79"/>
      <c r="C85" s="74" t="s">
        <v>172</v>
      </c>
      <c r="D85" s="75" t="s">
        <v>109</v>
      </c>
      <c r="E85" s="76"/>
      <c r="F85" s="77">
        <v>25000.0</v>
      </c>
      <c r="G85" s="76"/>
    </row>
    <row r="86" ht="15.75" customHeight="1">
      <c r="A86" s="78"/>
      <c r="B86" s="79"/>
      <c r="C86" s="74" t="s">
        <v>173</v>
      </c>
      <c r="D86" s="75" t="s">
        <v>145</v>
      </c>
      <c r="E86" s="76"/>
      <c r="F86" s="76">
        <v>5000.0</v>
      </c>
      <c r="G86" s="76"/>
    </row>
    <row r="87" ht="15.75" customHeight="1">
      <c r="A87" s="78"/>
      <c r="B87" s="79"/>
      <c r="C87" s="74"/>
      <c r="D87" s="75"/>
      <c r="E87" s="80"/>
      <c r="F87" s="76"/>
      <c r="G87" s="80"/>
    </row>
    <row r="88" ht="15.75" customHeight="1">
      <c r="A88" s="78"/>
      <c r="B88" s="79"/>
      <c r="C88" s="81" t="s">
        <v>117</v>
      </c>
      <c r="D88" s="82"/>
      <c r="E88" s="83">
        <f t="shared" ref="E88:F88" si="8">SUM(E84:E86)</f>
        <v>0</v>
      </c>
      <c r="F88" s="83">
        <f t="shared" si="8"/>
        <v>33000</v>
      </c>
      <c r="G88" s="83">
        <f>E88-F88</f>
        <v>-33000</v>
      </c>
    </row>
    <row r="89" ht="15.75" customHeight="1">
      <c r="A89" s="78"/>
      <c r="B89" s="79"/>
      <c r="C89" s="78"/>
      <c r="D89" s="84"/>
      <c r="E89" s="85"/>
      <c r="F89" s="86"/>
      <c r="G89" s="85"/>
    </row>
    <row r="90" ht="15.75" customHeight="1">
      <c r="A90" s="4"/>
      <c r="B90" s="2"/>
      <c r="C90" s="4"/>
      <c r="D90" s="67"/>
      <c r="E90" s="11"/>
      <c r="F90" s="16"/>
      <c r="G90" s="11"/>
    </row>
    <row r="91" ht="15.75" customHeight="1">
      <c r="A91" s="87" t="s">
        <v>13</v>
      </c>
      <c r="B91" s="88" t="s">
        <v>90</v>
      </c>
      <c r="C91" s="89" t="s">
        <v>174</v>
      </c>
      <c r="D91" s="90"/>
      <c r="E91" s="91"/>
      <c r="F91" s="92">
        <v>1000.0</v>
      </c>
      <c r="G91" s="91"/>
    </row>
    <row r="92" ht="15.75" customHeight="1">
      <c r="A92" s="93"/>
      <c r="B92" s="88"/>
      <c r="C92" s="93" t="s">
        <v>175</v>
      </c>
      <c r="D92" s="94"/>
      <c r="E92" s="91"/>
      <c r="F92" s="92">
        <v>1000.0</v>
      </c>
      <c r="G92" s="91"/>
    </row>
    <row r="93" ht="15.75" customHeight="1">
      <c r="A93" s="93"/>
      <c r="B93" s="88"/>
      <c r="C93" s="93"/>
      <c r="D93" s="94"/>
      <c r="E93" s="91"/>
      <c r="F93" s="92"/>
      <c r="G93" s="91"/>
    </row>
    <row r="94" ht="15.75" customHeight="1">
      <c r="A94" s="93"/>
      <c r="B94" s="88"/>
      <c r="C94" s="95" t="s">
        <v>176</v>
      </c>
      <c r="D94" s="94"/>
      <c r="E94" s="91">
        <f t="shared" ref="E94:F94" si="9">SUM(E91:E92)</f>
        <v>0</v>
      </c>
      <c r="F94" s="91">
        <f t="shared" si="9"/>
        <v>2000</v>
      </c>
      <c r="G94" s="91">
        <f>E94-F94</f>
        <v>-2000</v>
      </c>
    </row>
    <row r="95" ht="15.75" customHeight="1">
      <c r="A95" s="93"/>
      <c r="B95" s="88"/>
      <c r="C95" s="93"/>
      <c r="D95" s="94"/>
      <c r="E95" s="91"/>
      <c r="F95" s="92"/>
      <c r="G95" s="91"/>
    </row>
    <row r="96" ht="15.75" customHeight="1">
      <c r="A96" s="93"/>
      <c r="B96" s="88" t="s">
        <v>177</v>
      </c>
      <c r="C96" s="93" t="s">
        <v>178</v>
      </c>
      <c r="D96" s="90"/>
      <c r="E96" s="91"/>
      <c r="F96" s="96">
        <v>1500.0</v>
      </c>
      <c r="G96" s="91"/>
    </row>
    <row r="97" ht="15.75" customHeight="1">
      <c r="A97" s="93"/>
      <c r="B97" s="88"/>
      <c r="C97" s="93" t="s">
        <v>179</v>
      </c>
      <c r="D97" s="90"/>
      <c r="E97" s="91"/>
      <c r="F97" s="96">
        <v>3000.0</v>
      </c>
      <c r="G97" s="91"/>
    </row>
    <row r="98" ht="15.75" customHeight="1">
      <c r="A98" s="93"/>
      <c r="B98" s="88"/>
      <c r="C98" s="97" t="s">
        <v>180</v>
      </c>
      <c r="D98" s="90"/>
      <c r="E98" s="92"/>
      <c r="F98" s="96">
        <v>9000.0</v>
      </c>
      <c r="G98" s="91"/>
    </row>
    <row r="99" ht="15.75" customHeight="1">
      <c r="A99" s="93"/>
      <c r="B99" s="88"/>
      <c r="C99" s="95"/>
      <c r="D99" s="90"/>
      <c r="E99" s="92"/>
      <c r="F99" s="92"/>
      <c r="G99" s="91"/>
    </row>
    <row r="100" ht="15.75" customHeight="1">
      <c r="A100" s="93"/>
      <c r="B100" s="88"/>
      <c r="C100" s="95" t="s">
        <v>176</v>
      </c>
      <c r="D100" s="90"/>
      <c r="E100" s="92">
        <f>SUM(E96:E97)</f>
        <v>0</v>
      </c>
      <c r="F100" s="92">
        <f>SUM(F96:F98)</f>
        <v>13500</v>
      </c>
      <c r="G100" s="91">
        <f>E100-F100</f>
        <v>-13500</v>
      </c>
    </row>
    <row r="101" ht="15.75" customHeight="1">
      <c r="A101" s="93"/>
      <c r="B101" s="88"/>
      <c r="C101" s="95"/>
      <c r="D101" s="94"/>
      <c r="E101" s="98"/>
      <c r="F101" s="98"/>
      <c r="G101" s="98"/>
    </row>
    <row r="102" ht="15.75" customHeight="1">
      <c r="A102" s="93"/>
      <c r="B102" s="88" t="s">
        <v>181</v>
      </c>
      <c r="C102" s="95"/>
      <c r="D102" s="94"/>
      <c r="E102" s="98"/>
      <c r="F102" s="98"/>
      <c r="G102" s="91"/>
    </row>
    <row r="103" ht="15.75" customHeight="1">
      <c r="A103" s="93"/>
      <c r="B103" s="88"/>
      <c r="C103" s="93" t="s">
        <v>182</v>
      </c>
      <c r="D103" s="94"/>
      <c r="E103" s="98"/>
      <c r="F103" s="92">
        <v>10000.0</v>
      </c>
      <c r="G103" s="91"/>
    </row>
    <row r="104" ht="15.75" customHeight="1">
      <c r="A104" s="93"/>
      <c r="B104" s="88"/>
      <c r="C104" s="95"/>
      <c r="D104" s="94"/>
      <c r="E104" s="98"/>
      <c r="F104" s="98"/>
      <c r="G104" s="98"/>
    </row>
    <row r="105" ht="15.75" customHeight="1">
      <c r="A105" s="93"/>
      <c r="B105" s="88"/>
      <c r="C105" s="95" t="s">
        <v>176</v>
      </c>
      <c r="D105" s="90"/>
      <c r="E105" s="92">
        <f>SUM(E103)</f>
        <v>0</v>
      </c>
      <c r="F105" s="92">
        <f>F103</f>
        <v>10000</v>
      </c>
      <c r="G105" s="91">
        <f>E105-F105</f>
        <v>-10000</v>
      </c>
    </row>
    <row r="106" ht="15.75" customHeight="1">
      <c r="A106" s="93"/>
      <c r="B106" s="88"/>
      <c r="C106" s="95"/>
      <c r="D106" s="94"/>
      <c r="E106" s="98"/>
      <c r="F106" s="98"/>
      <c r="G106" s="98"/>
    </row>
    <row r="107" ht="15.75" customHeight="1">
      <c r="A107" s="93"/>
      <c r="B107" s="88"/>
      <c r="C107" s="95" t="s">
        <v>169</v>
      </c>
      <c r="D107" s="94"/>
      <c r="E107" s="98">
        <f t="shared" ref="E107:G107" si="10">E105+E100+E94</f>
        <v>0</v>
      </c>
      <c r="F107" s="98">
        <f t="shared" si="10"/>
        <v>25500</v>
      </c>
      <c r="G107" s="98">
        <f t="shared" si="10"/>
        <v>-25500</v>
      </c>
    </row>
    <row r="108" ht="15.75" customHeight="1">
      <c r="A108" s="93"/>
      <c r="B108" s="88"/>
      <c r="C108" s="95"/>
      <c r="D108" s="94"/>
      <c r="E108" s="98"/>
      <c r="F108" s="98"/>
      <c r="G108" s="98"/>
    </row>
    <row r="109" ht="15.75" customHeight="1">
      <c r="A109" s="93"/>
      <c r="B109" s="88"/>
      <c r="C109" s="93"/>
      <c r="D109" s="90"/>
      <c r="E109" s="92"/>
      <c r="F109" s="92"/>
      <c r="G109" s="91"/>
    </row>
    <row r="110" ht="15.75" customHeight="1">
      <c r="A110" s="4"/>
      <c r="B110" s="2"/>
      <c r="C110" s="4"/>
      <c r="D110" s="67"/>
      <c r="E110" s="11"/>
      <c r="F110" s="16"/>
      <c r="G110" s="11"/>
    </row>
    <row r="111" ht="15.75" customHeight="1">
      <c r="A111" s="99" t="s">
        <v>183</v>
      </c>
      <c r="B111" s="100" t="s">
        <v>90</v>
      </c>
      <c r="C111" s="101" t="s">
        <v>184</v>
      </c>
      <c r="D111" s="102" t="s">
        <v>185</v>
      </c>
      <c r="E111" s="103"/>
      <c r="F111" s="104">
        <v>50000.0</v>
      </c>
      <c r="G111" s="103"/>
    </row>
    <row r="112" ht="15.75" customHeight="1">
      <c r="A112" s="101"/>
      <c r="B112" s="100"/>
      <c r="C112" s="101" t="s">
        <v>167</v>
      </c>
      <c r="D112" s="102" t="s">
        <v>171</v>
      </c>
      <c r="E112" s="103"/>
      <c r="F112" s="104">
        <v>4000.0</v>
      </c>
      <c r="G112" s="103"/>
    </row>
    <row r="113" ht="15.75" customHeight="1">
      <c r="A113" s="101"/>
      <c r="B113" s="100"/>
      <c r="C113" s="101" t="s">
        <v>186</v>
      </c>
      <c r="D113" s="102" t="s">
        <v>187</v>
      </c>
      <c r="E113" s="103"/>
      <c r="F113" s="104">
        <v>25000.0</v>
      </c>
      <c r="G113" s="103"/>
    </row>
    <row r="114" ht="15.75" customHeight="1">
      <c r="A114" s="101"/>
      <c r="B114" s="100"/>
      <c r="C114" s="101" t="s">
        <v>168</v>
      </c>
      <c r="D114" s="102" t="s">
        <v>138</v>
      </c>
      <c r="E114" s="103"/>
      <c r="F114" s="104">
        <v>10000.0</v>
      </c>
      <c r="G114" s="103"/>
    </row>
    <row r="115" ht="15.75" customHeight="1">
      <c r="A115" s="101"/>
      <c r="B115" s="100"/>
      <c r="C115" s="101" t="s">
        <v>188</v>
      </c>
      <c r="D115" s="102" t="s">
        <v>189</v>
      </c>
      <c r="E115" s="103"/>
      <c r="F115" s="104">
        <v>2000.0</v>
      </c>
      <c r="G115" s="103"/>
    </row>
    <row r="116" ht="15.75" customHeight="1">
      <c r="A116" s="101"/>
      <c r="B116" s="100"/>
      <c r="C116" s="101" t="s">
        <v>190</v>
      </c>
      <c r="D116" s="105" t="s">
        <v>191</v>
      </c>
      <c r="E116" s="103"/>
      <c r="F116" s="104">
        <v>2500.0</v>
      </c>
      <c r="G116" s="103"/>
    </row>
    <row r="117" ht="15.75" customHeight="1">
      <c r="A117" s="106"/>
      <c r="B117" s="106"/>
      <c r="C117" s="106"/>
      <c r="D117" s="107"/>
      <c r="E117" s="108"/>
      <c r="F117" s="108"/>
      <c r="G117" s="108"/>
    </row>
    <row r="118" ht="15.75" customHeight="1">
      <c r="A118" s="106"/>
      <c r="B118" s="106"/>
      <c r="C118" s="109" t="s">
        <v>117</v>
      </c>
      <c r="D118" s="107"/>
      <c r="E118" s="110">
        <f t="shared" ref="E118:F118" si="11">SUM(E111:E116)</f>
        <v>0</v>
      </c>
      <c r="F118" s="110">
        <f t="shared" si="11"/>
        <v>93500</v>
      </c>
      <c r="G118" s="110">
        <f>E118-F118</f>
        <v>-93500</v>
      </c>
    </row>
    <row r="119" ht="15.75" customHeight="1">
      <c r="A119" s="101"/>
      <c r="B119" s="100"/>
      <c r="C119" s="101"/>
      <c r="D119" s="102"/>
      <c r="E119" s="103"/>
      <c r="F119" s="104"/>
      <c r="G119" s="103"/>
    </row>
    <row r="120" ht="15.75" customHeight="1">
      <c r="A120" s="101"/>
      <c r="B120" s="100" t="s">
        <v>192</v>
      </c>
      <c r="C120" s="101" t="s">
        <v>139</v>
      </c>
      <c r="D120" s="102" t="s">
        <v>102</v>
      </c>
      <c r="E120" s="103"/>
      <c r="F120" s="104">
        <v>4000.0</v>
      </c>
      <c r="G120" s="103"/>
    </row>
    <row r="121" ht="15.75" customHeight="1">
      <c r="A121" s="101"/>
      <c r="B121" s="100"/>
      <c r="C121" s="101"/>
      <c r="D121" s="102"/>
      <c r="E121" s="103"/>
      <c r="F121" s="104"/>
      <c r="G121" s="103"/>
    </row>
    <row r="122" ht="15.75" customHeight="1">
      <c r="A122" s="101"/>
      <c r="B122" s="100"/>
      <c r="C122" s="100" t="s">
        <v>117</v>
      </c>
      <c r="D122" s="102"/>
      <c r="E122" s="103">
        <f>SUM(E120)</f>
        <v>0</v>
      </c>
      <c r="F122" s="104">
        <f>F120</f>
        <v>4000</v>
      </c>
      <c r="G122" s="103">
        <f>E122-F122</f>
        <v>-4000</v>
      </c>
    </row>
    <row r="123" ht="15.75" customHeight="1">
      <c r="A123" s="101"/>
      <c r="B123" s="100"/>
      <c r="C123" s="101"/>
      <c r="D123" s="102"/>
      <c r="E123" s="103"/>
      <c r="F123" s="104"/>
      <c r="G123" s="103"/>
    </row>
    <row r="124" ht="15.75" customHeight="1">
      <c r="A124" s="101"/>
      <c r="B124" s="100" t="s">
        <v>193</v>
      </c>
      <c r="C124" s="101" t="s">
        <v>194</v>
      </c>
      <c r="D124" s="102" t="s">
        <v>102</v>
      </c>
      <c r="E124" s="103"/>
      <c r="F124" s="104">
        <v>4500.0</v>
      </c>
      <c r="G124" s="103"/>
    </row>
    <row r="125" ht="15.75" customHeight="1">
      <c r="A125" s="101"/>
      <c r="B125" s="100"/>
      <c r="C125" s="101"/>
      <c r="D125" s="102"/>
      <c r="E125" s="103"/>
      <c r="F125" s="104"/>
      <c r="G125" s="103"/>
    </row>
    <row r="126" ht="15.75" customHeight="1">
      <c r="A126" s="101"/>
      <c r="B126" s="100"/>
      <c r="C126" s="100" t="s">
        <v>117</v>
      </c>
      <c r="D126" s="103"/>
      <c r="E126" s="103">
        <f>SUM(E124)</f>
        <v>0</v>
      </c>
      <c r="F126" s="104">
        <f>F124</f>
        <v>4500</v>
      </c>
      <c r="G126" s="103">
        <f>E126-F126</f>
        <v>-4500</v>
      </c>
    </row>
    <row r="127" ht="15.75" customHeight="1">
      <c r="A127" s="101"/>
      <c r="B127" s="100"/>
      <c r="C127" s="101"/>
      <c r="D127" s="102"/>
      <c r="E127" s="103"/>
      <c r="F127" s="104"/>
      <c r="G127" s="103"/>
    </row>
    <row r="128" ht="15.75" customHeight="1">
      <c r="A128" s="101"/>
      <c r="B128" s="100" t="s">
        <v>195</v>
      </c>
      <c r="C128" s="101" t="s">
        <v>196</v>
      </c>
      <c r="D128" s="102" t="s">
        <v>197</v>
      </c>
      <c r="E128" s="103">
        <v>2000.0</v>
      </c>
      <c r="F128" s="104"/>
      <c r="G128" s="103"/>
    </row>
    <row r="129" ht="15.75" customHeight="1">
      <c r="A129" s="101"/>
      <c r="B129" s="100"/>
      <c r="C129" s="101" t="s">
        <v>198</v>
      </c>
      <c r="D129" s="107"/>
      <c r="E129" s="103"/>
      <c r="F129" s="104">
        <v>4500.0</v>
      </c>
      <c r="G129" s="103"/>
    </row>
    <row r="130" ht="15.75" customHeight="1">
      <c r="A130" s="106"/>
      <c r="B130" s="106"/>
      <c r="C130" s="106"/>
      <c r="D130" s="107"/>
      <c r="E130" s="108"/>
      <c r="F130" s="108"/>
      <c r="G130" s="108"/>
    </row>
    <row r="131" ht="15.75" customHeight="1">
      <c r="A131" s="106"/>
      <c r="B131" s="106"/>
      <c r="C131" s="109" t="s">
        <v>117</v>
      </c>
      <c r="D131" s="107"/>
      <c r="E131" s="110">
        <f t="shared" ref="E131:F131" si="12">SUM(E128:E129)</f>
        <v>2000</v>
      </c>
      <c r="F131" s="110">
        <f t="shared" si="12"/>
        <v>4500</v>
      </c>
      <c r="G131" s="110">
        <f>E131-F131</f>
        <v>-2500</v>
      </c>
    </row>
    <row r="132" ht="15.75" customHeight="1">
      <c r="A132" s="101"/>
      <c r="B132" s="100"/>
      <c r="C132" s="101"/>
      <c r="D132" s="102"/>
      <c r="E132" s="103"/>
      <c r="F132" s="104"/>
      <c r="G132" s="103"/>
    </row>
    <row r="133" ht="15.75" customHeight="1">
      <c r="A133" s="101"/>
      <c r="B133" s="100"/>
      <c r="C133" s="100" t="s">
        <v>169</v>
      </c>
      <c r="D133" s="111"/>
      <c r="E133" s="112">
        <f t="shared" ref="E133:F133" si="13">E118+E122+E126+E131</f>
        <v>2000</v>
      </c>
      <c r="F133" s="112">
        <f t="shared" si="13"/>
        <v>106500</v>
      </c>
      <c r="G133" s="112">
        <f>E133-F133</f>
        <v>-104500</v>
      </c>
    </row>
    <row r="134" ht="15.75" customHeight="1">
      <c r="A134" s="4"/>
      <c r="B134" s="2"/>
      <c r="C134" s="4"/>
      <c r="D134" s="67"/>
      <c r="E134" s="11"/>
      <c r="F134" s="16"/>
      <c r="G134" s="11"/>
    </row>
    <row r="135" ht="15.75" customHeight="1">
      <c r="A135" s="113" t="s">
        <v>16</v>
      </c>
      <c r="B135" s="114" t="s">
        <v>90</v>
      </c>
      <c r="C135" s="115" t="s">
        <v>167</v>
      </c>
      <c r="D135" s="116" t="s">
        <v>171</v>
      </c>
      <c r="E135" s="117"/>
      <c r="F135" s="118">
        <v>1000.0</v>
      </c>
      <c r="G135" s="117"/>
    </row>
    <row r="136" ht="15.75" customHeight="1">
      <c r="A136" s="115"/>
      <c r="B136" s="119"/>
      <c r="C136" s="115" t="s">
        <v>162</v>
      </c>
      <c r="D136" s="116" t="s">
        <v>109</v>
      </c>
      <c r="E136" s="117"/>
      <c r="F136" s="118">
        <v>30000.0</v>
      </c>
      <c r="G136" s="117"/>
    </row>
    <row r="137" ht="15.75" customHeight="1">
      <c r="A137" s="115"/>
      <c r="B137" s="119"/>
      <c r="C137" s="115" t="s">
        <v>199</v>
      </c>
      <c r="D137" s="116" t="s">
        <v>200</v>
      </c>
      <c r="E137" s="118">
        <v>0.0</v>
      </c>
      <c r="F137" s="118"/>
      <c r="G137" s="117"/>
    </row>
    <row r="138" ht="15.75" customHeight="1">
      <c r="A138" s="115"/>
      <c r="B138" s="119"/>
      <c r="C138" s="115" t="s">
        <v>201</v>
      </c>
      <c r="D138" s="116" t="s">
        <v>202</v>
      </c>
      <c r="E138" s="117"/>
      <c r="F138" s="118">
        <v>10000.0</v>
      </c>
      <c r="G138" s="117"/>
    </row>
    <row r="139" ht="15.75" customHeight="1">
      <c r="A139" s="115"/>
      <c r="B139" s="119"/>
      <c r="C139" s="115" t="s">
        <v>203</v>
      </c>
      <c r="D139" s="116"/>
      <c r="E139" s="117"/>
      <c r="F139" s="118">
        <v>1000.0</v>
      </c>
      <c r="G139" s="117"/>
    </row>
    <row r="140" ht="15.75" customHeight="1">
      <c r="A140" s="115"/>
      <c r="B140" s="119"/>
      <c r="C140" s="115" t="s">
        <v>204</v>
      </c>
      <c r="D140" s="116"/>
      <c r="E140" s="117"/>
      <c r="F140" s="118">
        <v>2000.0</v>
      </c>
      <c r="G140" s="117"/>
    </row>
    <row r="141" ht="15.75" customHeight="1">
      <c r="A141" s="115"/>
      <c r="B141" s="119"/>
      <c r="C141" s="115"/>
      <c r="D141" s="116"/>
      <c r="E141" s="117"/>
      <c r="F141" s="118"/>
      <c r="G141" s="117"/>
    </row>
    <row r="142" ht="15.75" customHeight="1">
      <c r="A142" s="115"/>
      <c r="B142" s="119"/>
      <c r="C142" s="120" t="s">
        <v>169</v>
      </c>
      <c r="D142" s="121"/>
      <c r="E142" s="122">
        <f t="shared" ref="E142:F142" si="14">sum(E135:E140)</f>
        <v>0</v>
      </c>
      <c r="F142" s="122">
        <f t="shared" si="14"/>
        <v>44000</v>
      </c>
      <c r="G142" s="122">
        <f>E142-F142</f>
        <v>-44000</v>
      </c>
    </row>
    <row r="143" ht="15.75" customHeight="1">
      <c r="A143" s="123"/>
      <c r="B143" s="68"/>
      <c r="C143" s="123"/>
      <c r="D143" s="124"/>
      <c r="E143" s="125"/>
      <c r="F143" s="126"/>
      <c r="G143" s="125"/>
    </row>
    <row r="144" ht="15.75" customHeight="1">
      <c r="A144" s="127" t="s">
        <v>17</v>
      </c>
      <c r="B144" s="128" t="s">
        <v>90</v>
      </c>
      <c r="C144" s="129" t="s">
        <v>167</v>
      </c>
      <c r="D144" s="130" t="s">
        <v>171</v>
      </c>
      <c r="E144" s="131"/>
      <c r="F144" s="132">
        <v>1000.0</v>
      </c>
      <c r="G144" s="131"/>
    </row>
    <row r="145" ht="15.75" customHeight="1">
      <c r="A145" s="127"/>
      <c r="B145" s="128"/>
      <c r="C145" s="129"/>
      <c r="D145" s="130"/>
      <c r="E145" s="131"/>
      <c r="F145" s="132"/>
      <c r="G145" s="131"/>
    </row>
    <row r="146" ht="15.75" customHeight="1">
      <c r="A146" s="127"/>
      <c r="B146" s="128"/>
      <c r="C146" s="128" t="s">
        <v>117</v>
      </c>
      <c r="D146" s="130"/>
      <c r="E146" s="131"/>
      <c r="F146" s="132">
        <f>SUM(F144)</f>
        <v>1000</v>
      </c>
      <c r="G146" s="131"/>
    </row>
    <row r="147" ht="15.75" customHeight="1">
      <c r="A147" s="127"/>
      <c r="B147" s="128"/>
      <c r="C147" s="129"/>
      <c r="D147" s="130"/>
      <c r="E147" s="131"/>
      <c r="F147" s="132"/>
      <c r="G147" s="131"/>
    </row>
    <row r="148" ht="15.75" customHeight="1">
      <c r="A148" s="133"/>
      <c r="B148" s="128" t="s">
        <v>205</v>
      </c>
      <c r="C148" s="129" t="s">
        <v>167</v>
      </c>
      <c r="D148" s="130" t="s">
        <v>171</v>
      </c>
      <c r="E148" s="131"/>
      <c r="F148" s="132">
        <v>2000.0</v>
      </c>
      <c r="G148" s="131"/>
    </row>
    <row r="149" ht="15.75" customHeight="1">
      <c r="A149" s="133"/>
      <c r="B149" s="134"/>
      <c r="C149" s="135" t="s">
        <v>206</v>
      </c>
      <c r="D149" s="130"/>
      <c r="E149" s="131"/>
      <c r="F149" s="136">
        <v>300.0</v>
      </c>
      <c r="G149" s="131"/>
    </row>
    <row r="150" ht="15.75" customHeight="1">
      <c r="A150" s="133"/>
      <c r="B150" s="134"/>
      <c r="C150" s="129" t="s">
        <v>207</v>
      </c>
      <c r="D150" s="130" t="s">
        <v>208</v>
      </c>
      <c r="E150" s="131"/>
      <c r="F150" s="132">
        <v>10000.0</v>
      </c>
      <c r="G150" s="131"/>
    </row>
    <row r="151" ht="15.75" customHeight="1">
      <c r="A151" s="133"/>
      <c r="B151" s="134"/>
      <c r="C151" s="133" t="s">
        <v>209</v>
      </c>
      <c r="D151" s="130" t="s">
        <v>187</v>
      </c>
      <c r="E151" s="131"/>
      <c r="F151" s="132">
        <v>6000.0</v>
      </c>
      <c r="G151" s="131"/>
    </row>
    <row r="152" ht="15.75" customHeight="1">
      <c r="A152" s="133"/>
      <c r="B152" s="134"/>
      <c r="C152" s="134"/>
      <c r="D152" s="130"/>
      <c r="E152" s="131"/>
      <c r="F152" s="132"/>
      <c r="G152" s="131"/>
    </row>
    <row r="153" ht="15.75" customHeight="1">
      <c r="A153" s="133"/>
      <c r="B153" s="134"/>
      <c r="C153" s="134" t="s">
        <v>117</v>
      </c>
      <c r="D153" s="130"/>
      <c r="E153" s="132">
        <f>SUM(E144:E151)</f>
        <v>0</v>
      </c>
      <c r="F153" s="132">
        <f>SUM(F148:F151)</f>
        <v>18300</v>
      </c>
      <c r="G153" s="132">
        <f>E153-F153</f>
        <v>-18300</v>
      </c>
    </row>
    <row r="154" ht="15.75" customHeight="1">
      <c r="A154" s="133"/>
      <c r="B154" s="134"/>
      <c r="C154" s="133"/>
      <c r="D154" s="130"/>
      <c r="E154" s="131"/>
      <c r="F154" s="132"/>
      <c r="G154" s="131"/>
    </row>
    <row r="155" ht="15.75" customHeight="1">
      <c r="A155" s="133"/>
      <c r="B155" s="128" t="s">
        <v>210</v>
      </c>
      <c r="C155" s="129" t="s">
        <v>167</v>
      </c>
      <c r="D155" s="130" t="s">
        <v>171</v>
      </c>
      <c r="E155" s="131"/>
      <c r="F155" s="136">
        <v>1800.0</v>
      </c>
      <c r="G155" s="131"/>
    </row>
    <row r="156" ht="15.75" customHeight="1">
      <c r="A156" s="133"/>
      <c r="B156" s="134"/>
      <c r="C156" s="129" t="s">
        <v>211</v>
      </c>
      <c r="D156" s="130" t="s">
        <v>212</v>
      </c>
      <c r="E156" s="131"/>
      <c r="F156" s="132">
        <v>7000.0</v>
      </c>
      <c r="G156" s="131"/>
    </row>
    <row r="157" ht="15.75" customHeight="1">
      <c r="A157" s="133"/>
      <c r="B157" s="134"/>
      <c r="C157" s="129" t="s">
        <v>213</v>
      </c>
      <c r="D157" s="130" t="s">
        <v>156</v>
      </c>
      <c r="E157" s="131"/>
      <c r="F157" s="132">
        <v>5000.0</v>
      </c>
      <c r="G157" s="131"/>
    </row>
    <row r="158" ht="15.75" customHeight="1">
      <c r="A158" s="133"/>
      <c r="B158" s="134"/>
      <c r="C158" s="137" t="s">
        <v>214</v>
      </c>
      <c r="D158" s="138" t="s">
        <v>215</v>
      </c>
      <c r="E158" s="131"/>
      <c r="F158" s="136">
        <v>2750.0</v>
      </c>
      <c r="G158" s="131"/>
    </row>
    <row r="159" ht="15.75" customHeight="1">
      <c r="A159" s="133"/>
      <c r="B159" s="134"/>
      <c r="C159" s="133" t="s">
        <v>216</v>
      </c>
      <c r="D159" s="138" t="s">
        <v>145</v>
      </c>
      <c r="E159" s="131"/>
      <c r="F159" s="136">
        <v>1000.0</v>
      </c>
      <c r="G159" s="131"/>
    </row>
    <row r="160" ht="15.75" customHeight="1">
      <c r="A160" s="133"/>
      <c r="B160" s="134"/>
      <c r="C160" s="137" t="s">
        <v>217</v>
      </c>
      <c r="D160" s="138" t="s">
        <v>105</v>
      </c>
      <c r="E160" s="131"/>
      <c r="F160" s="136">
        <v>7200.0</v>
      </c>
      <c r="G160" s="131"/>
    </row>
    <row r="161" ht="15.75" customHeight="1">
      <c r="A161" s="133"/>
      <c r="B161" s="134"/>
      <c r="C161" s="134"/>
      <c r="D161" s="130"/>
      <c r="E161" s="132"/>
      <c r="F161" s="132"/>
      <c r="G161" s="132"/>
    </row>
    <row r="162" ht="15.75" customHeight="1">
      <c r="A162" s="133"/>
      <c r="B162" s="134"/>
      <c r="C162" s="134" t="s">
        <v>117</v>
      </c>
      <c r="D162" s="130"/>
      <c r="E162" s="132">
        <f>SUM(E155:E159)</f>
        <v>0</v>
      </c>
      <c r="F162" s="132">
        <f>SUM(F155:F160)</f>
        <v>24750</v>
      </c>
      <c r="G162" s="132">
        <f>E162-F162</f>
        <v>-24750</v>
      </c>
    </row>
    <row r="163" ht="15.75" customHeight="1">
      <c r="A163" s="133"/>
      <c r="B163" s="134"/>
      <c r="C163" s="133"/>
      <c r="D163" s="130"/>
      <c r="E163" s="131"/>
      <c r="F163" s="132"/>
      <c r="G163" s="131"/>
    </row>
    <row r="164" ht="15.75" customHeight="1">
      <c r="A164" s="133"/>
      <c r="B164" s="128" t="s">
        <v>218</v>
      </c>
      <c r="C164" s="129" t="s">
        <v>167</v>
      </c>
      <c r="D164" s="130" t="s">
        <v>171</v>
      </c>
      <c r="E164" s="131"/>
      <c r="F164" s="132">
        <v>1000.0</v>
      </c>
      <c r="G164" s="131"/>
    </row>
    <row r="165" ht="15.75" customHeight="1">
      <c r="A165" s="133"/>
      <c r="B165" s="134"/>
      <c r="C165" s="129" t="s">
        <v>188</v>
      </c>
      <c r="D165" s="130" t="s">
        <v>189</v>
      </c>
      <c r="E165" s="131"/>
      <c r="F165" s="132">
        <v>10000.0</v>
      </c>
      <c r="G165" s="131"/>
    </row>
    <row r="166" ht="15.75" customHeight="1">
      <c r="A166" s="133"/>
      <c r="B166" s="134"/>
      <c r="C166" s="129" t="s">
        <v>219</v>
      </c>
      <c r="D166" s="130" t="s">
        <v>220</v>
      </c>
      <c r="E166" s="131"/>
      <c r="F166" s="132">
        <v>800.0</v>
      </c>
      <c r="G166" s="131"/>
      <c r="H166" s="1" t="s">
        <v>221</v>
      </c>
    </row>
    <row r="167" ht="15.75" customHeight="1">
      <c r="A167" s="133"/>
      <c r="B167" s="134"/>
      <c r="C167" s="129" t="s">
        <v>190</v>
      </c>
      <c r="D167" s="130" t="s">
        <v>222</v>
      </c>
      <c r="E167" s="131"/>
      <c r="F167" s="132">
        <v>500.0</v>
      </c>
      <c r="G167" s="131"/>
    </row>
    <row r="168" ht="15.75" customHeight="1">
      <c r="A168" s="133"/>
      <c r="B168" s="134"/>
      <c r="C168" s="133" t="s">
        <v>223</v>
      </c>
      <c r="D168" s="130" t="s">
        <v>98</v>
      </c>
      <c r="E168" s="131"/>
      <c r="F168" s="136">
        <v>5000.0</v>
      </c>
      <c r="G168" s="131"/>
    </row>
    <row r="169" ht="15.75" customHeight="1">
      <c r="A169" s="133"/>
      <c r="B169" s="134"/>
      <c r="C169" s="133" t="s">
        <v>224</v>
      </c>
      <c r="D169" s="138" t="s">
        <v>225</v>
      </c>
      <c r="E169" s="131"/>
      <c r="F169" s="132">
        <v>5000.0</v>
      </c>
      <c r="G169" s="131"/>
    </row>
    <row r="170" ht="15.75" customHeight="1">
      <c r="A170" s="133"/>
      <c r="B170" s="134"/>
      <c r="C170" s="133" t="s">
        <v>226</v>
      </c>
      <c r="D170" s="138" t="s">
        <v>105</v>
      </c>
      <c r="E170" s="131"/>
      <c r="F170" s="132">
        <v>2400.0</v>
      </c>
      <c r="G170" s="131"/>
    </row>
    <row r="171" ht="15.75" customHeight="1">
      <c r="A171" s="133"/>
      <c r="B171" s="134"/>
      <c r="C171" s="133"/>
      <c r="D171" s="130"/>
      <c r="E171" s="131"/>
      <c r="F171" s="132"/>
      <c r="G171" s="131"/>
    </row>
    <row r="172" ht="15.75" customHeight="1">
      <c r="A172" s="133"/>
      <c r="B172" s="134"/>
      <c r="C172" s="134" t="s">
        <v>117</v>
      </c>
      <c r="D172" s="130"/>
      <c r="E172" s="132">
        <f>SUM(E164:E167)</f>
        <v>0</v>
      </c>
      <c r="F172" s="132">
        <f>SUM(F164:F170)</f>
        <v>24700</v>
      </c>
      <c r="G172" s="132">
        <f>E172-F172</f>
        <v>-24700</v>
      </c>
    </row>
    <row r="173" ht="15.75" customHeight="1">
      <c r="A173" s="133"/>
      <c r="B173" s="134"/>
      <c r="C173" s="133"/>
      <c r="D173" s="130"/>
      <c r="E173" s="131"/>
      <c r="F173" s="132"/>
      <c r="G173" s="131"/>
    </row>
    <row r="174" ht="15.75" customHeight="1">
      <c r="A174" s="133"/>
      <c r="B174" s="134"/>
      <c r="C174" s="134" t="s">
        <v>169</v>
      </c>
      <c r="D174" s="139"/>
      <c r="E174" s="140">
        <f>E153+E162+E172</f>
        <v>0</v>
      </c>
      <c r="F174" s="140">
        <f>F153+F162+F172+F146</f>
        <v>68750</v>
      </c>
      <c r="G174" s="140">
        <f>E174-F174</f>
        <v>-68750</v>
      </c>
    </row>
    <row r="175" ht="15.75" customHeight="1">
      <c r="A175" s="4"/>
      <c r="B175" s="2"/>
      <c r="C175" s="4"/>
      <c r="D175" s="67"/>
      <c r="E175" s="11"/>
      <c r="F175" s="16"/>
      <c r="G175" s="11"/>
    </row>
    <row r="176" ht="15.75" customHeight="1">
      <c r="A176" s="141" t="s">
        <v>18</v>
      </c>
      <c r="B176" s="142" t="s">
        <v>90</v>
      </c>
      <c r="C176" s="143" t="s">
        <v>167</v>
      </c>
      <c r="D176" s="144" t="s">
        <v>171</v>
      </c>
      <c r="E176" s="145"/>
      <c r="F176" s="146">
        <v>1500.0</v>
      </c>
      <c r="G176" s="145"/>
    </row>
    <row r="177" ht="15.75" customHeight="1">
      <c r="A177" s="141"/>
      <c r="B177" s="147"/>
      <c r="C177" s="143" t="s">
        <v>227</v>
      </c>
      <c r="D177" s="144" t="s">
        <v>228</v>
      </c>
      <c r="E177" s="145"/>
      <c r="F177" s="146">
        <v>5000.0</v>
      </c>
      <c r="G177" s="145"/>
    </row>
    <row r="178" ht="15.75" customHeight="1">
      <c r="A178" s="141"/>
      <c r="B178" s="147"/>
      <c r="C178" s="143" t="s">
        <v>229</v>
      </c>
      <c r="D178" s="144" t="s">
        <v>228</v>
      </c>
      <c r="E178" s="145"/>
      <c r="F178" s="146">
        <v>7000.0</v>
      </c>
      <c r="G178" s="145"/>
    </row>
    <row r="179" ht="15.75" customHeight="1">
      <c r="A179" s="141"/>
      <c r="B179" s="147"/>
      <c r="C179" s="147" t="s">
        <v>169</v>
      </c>
      <c r="D179" s="144"/>
      <c r="E179" s="148">
        <f t="shared" ref="E179:F179" si="15">SUM(E176:E178)</f>
        <v>0</v>
      </c>
      <c r="F179" s="149">
        <f t="shared" si="15"/>
        <v>13500</v>
      </c>
      <c r="G179" s="148">
        <f>E179-F179</f>
        <v>-13500</v>
      </c>
    </row>
    <row r="180" ht="15.75" customHeight="1">
      <c r="A180" s="150"/>
      <c r="B180" s="151"/>
      <c r="C180" s="152"/>
      <c r="D180" s="153"/>
      <c r="E180" s="154"/>
      <c r="F180" s="155"/>
      <c r="G180" s="154"/>
    </row>
    <row r="181" ht="15.75" customHeight="1">
      <c r="A181" s="156" t="s">
        <v>19</v>
      </c>
      <c r="B181" s="157" t="s">
        <v>90</v>
      </c>
      <c r="C181" s="158" t="s">
        <v>167</v>
      </c>
      <c r="D181" s="159" t="s">
        <v>171</v>
      </c>
      <c r="E181" s="160"/>
      <c r="F181" s="161">
        <v>1000.0</v>
      </c>
      <c r="G181" s="160"/>
    </row>
    <row r="182" ht="15.75" customHeight="1">
      <c r="A182" s="162"/>
      <c r="B182" s="162"/>
      <c r="C182" s="162"/>
      <c r="D182" s="163"/>
      <c r="E182" s="164"/>
      <c r="F182" s="164"/>
      <c r="G182" s="164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ht="15.75" customHeight="1">
      <c r="A183" s="162"/>
      <c r="B183" s="165" t="s">
        <v>230</v>
      </c>
      <c r="C183" s="166" t="s">
        <v>231</v>
      </c>
      <c r="D183" s="163"/>
      <c r="E183" s="164"/>
      <c r="F183" s="167">
        <v>3000.0</v>
      </c>
      <c r="G183" s="164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ht="15.75" customHeight="1">
      <c r="A184" s="162"/>
      <c r="B184" s="162"/>
      <c r="C184" s="166" t="s">
        <v>232</v>
      </c>
      <c r="D184" s="168" t="s">
        <v>154</v>
      </c>
      <c r="E184" s="164"/>
      <c r="F184" s="167">
        <v>7000.0</v>
      </c>
      <c r="G184" s="164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ht="15.75" customHeight="1">
      <c r="A185" s="162"/>
      <c r="B185" s="162"/>
      <c r="C185" s="162"/>
      <c r="D185" s="163"/>
      <c r="E185" s="164"/>
      <c r="F185" s="164"/>
      <c r="G185" s="164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ht="15.75" customHeight="1">
      <c r="A186" s="158"/>
      <c r="B186" s="157"/>
      <c r="C186" s="157" t="s">
        <v>169</v>
      </c>
      <c r="D186" s="169"/>
      <c r="E186" s="170">
        <f t="shared" ref="E186:F186" si="16">SUM(E181:E185)</f>
        <v>0</v>
      </c>
      <c r="F186" s="170">
        <f t="shared" si="16"/>
        <v>11000</v>
      </c>
      <c r="G186" s="170">
        <f>E186-F186</f>
        <v>-11000</v>
      </c>
    </row>
    <row r="187" ht="15.75" customHeight="1">
      <c r="A187" s="4"/>
      <c r="B187" s="2"/>
      <c r="C187" s="4"/>
      <c r="D187" s="67"/>
      <c r="E187" s="11"/>
      <c r="F187" s="16"/>
      <c r="G187" s="11"/>
    </row>
    <row r="188" ht="15.75" customHeight="1">
      <c r="A188" s="171" t="s">
        <v>20</v>
      </c>
      <c r="B188" s="172" t="s">
        <v>90</v>
      </c>
      <c r="C188" s="173" t="s">
        <v>167</v>
      </c>
      <c r="D188" s="174" t="s">
        <v>171</v>
      </c>
      <c r="E188" s="175"/>
      <c r="F188" s="176">
        <f>100*4+150*4</f>
        <v>1000</v>
      </c>
      <c r="G188" s="176">
        <f>sum(E188-F188)</f>
        <v>-1000</v>
      </c>
    </row>
    <row r="189" ht="15.75" customHeight="1">
      <c r="A189" s="177"/>
      <c r="B189" s="172"/>
      <c r="C189" s="173"/>
      <c r="D189" s="174"/>
      <c r="E189" s="175"/>
      <c r="F189" s="176"/>
      <c r="G189" s="176"/>
    </row>
    <row r="190" ht="15.75" customHeight="1">
      <c r="A190" s="177"/>
      <c r="B190" s="172"/>
      <c r="C190" s="172" t="s">
        <v>117</v>
      </c>
      <c r="D190" s="174"/>
      <c r="E190" s="176">
        <f t="shared" ref="E190:G190" si="17">sum(E188:E189)</f>
        <v>0</v>
      </c>
      <c r="F190" s="176">
        <f t="shared" si="17"/>
        <v>1000</v>
      </c>
      <c r="G190" s="176">
        <f t="shared" si="17"/>
        <v>-1000</v>
      </c>
    </row>
    <row r="191" ht="15.75" customHeight="1">
      <c r="A191" s="177"/>
      <c r="B191" s="172"/>
      <c r="C191" s="173"/>
      <c r="D191" s="174"/>
      <c r="E191" s="175"/>
      <c r="F191" s="176"/>
      <c r="G191" s="175"/>
    </row>
    <row r="192" ht="15.75" customHeight="1">
      <c r="A192" s="177"/>
      <c r="B192" s="172" t="s">
        <v>233</v>
      </c>
      <c r="C192" s="178" t="s">
        <v>147</v>
      </c>
      <c r="D192" s="174" t="s">
        <v>228</v>
      </c>
      <c r="E192" s="179">
        <v>1800.0</v>
      </c>
      <c r="F192" s="179"/>
      <c r="G192" s="176">
        <f t="shared" ref="G192:G198" si="18">sum(E192-F192)</f>
        <v>1800</v>
      </c>
    </row>
    <row r="193" ht="15.75" customHeight="1">
      <c r="A193" s="177"/>
      <c r="B193" s="172"/>
      <c r="C193" s="178" t="s">
        <v>234</v>
      </c>
      <c r="D193" s="174"/>
      <c r="E193" s="180">
        <v>4800.0</v>
      </c>
      <c r="F193" s="176"/>
      <c r="G193" s="176">
        <f t="shared" si="18"/>
        <v>4800</v>
      </c>
    </row>
    <row r="194" ht="15.75" customHeight="1">
      <c r="A194" s="177"/>
      <c r="B194" s="172"/>
      <c r="C194" s="178" t="s">
        <v>155</v>
      </c>
      <c r="D194" s="174"/>
      <c r="E194" s="180"/>
      <c r="F194" s="179">
        <v>1000.0</v>
      </c>
      <c r="G194" s="176">
        <f t="shared" si="18"/>
        <v>-1000</v>
      </c>
    </row>
    <row r="195" ht="15.75" customHeight="1">
      <c r="A195" s="177"/>
      <c r="B195" s="172"/>
      <c r="C195" s="178" t="s">
        <v>235</v>
      </c>
      <c r="D195" s="174"/>
      <c r="E195" s="180"/>
      <c r="F195" s="179">
        <v>3000.0</v>
      </c>
      <c r="G195" s="176">
        <f t="shared" si="18"/>
        <v>-3000</v>
      </c>
    </row>
    <row r="196" ht="15.75" customHeight="1">
      <c r="A196" s="177"/>
      <c r="B196" s="172"/>
      <c r="C196" s="178" t="s">
        <v>232</v>
      </c>
      <c r="D196" s="174"/>
      <c r="E196" s="180"/>
      <c r="F196" s="179">
        <v>3000.0</v>
      </c>
      <c r="G196" s="176">
        <f t="shared" si="18"/>
        <v>-3000</v>
      </c>
    </row>
    <row r="197" ht="15.75" customHeight="1">
      <c r="A197" s="177"/>
      <c r="B197" s="172"/>
      <c r="C197" s="178" t="s">
        <v>236</v>
      </c>
      <c r="D197" s="174"/>
      <c r="E197" s="180"/>
      <c r="F197" s="179">
        <v>600.0</v>
      </c>
      <c r="G197" s="176">
        <f t="shared" si="18"/>
        <v>-600</v>
      </c>
    </row>
    <row r="198" ht="15.75" customHeight="1">
      <c r="A198" s="177"/>
      <c r="B198" s="172"/>
      <c r="C198" s="178" t="s">
        <v>121</v>
      </c>
      <c r="D198" s="174"/>
      <c r="E198" s="180"/>
      <c r="F198" s="179">
        <v>1400.0</v>
      </c>
      <c r="G198" s="176">
        <f t="shared" si="18"/>
        <v>-1400</v>
      </c>
    </row>
    <row r="199" ht="15.75" customHeight="1">
      <c r="A199" s="177"/>
      <c r="B199" s="172"/>
      <c r="C199" s="173"/>
      <c r="D199" s="174"/>
      <c r="E199" s="175"/>
      <c r="F199" s="176"/>
      <c r="G199" s="176"/>
    </row>
    <row r="200" ht="15.75" customHeight="1">
      <c r="A200" s="177"/>
      <c r="B200" s="172"/>
      <c r="C200" s="181" t="s">
        <v>176</v>
      </c>
      <c r="D200" s="174"/>
      <c r="E200" s="175">
        <f t="shared" ref="E200:F200" si="19">SUM(E192:E199)</f>
        <v>6600</v>
      </c>
      <c r="F200" s="176">
        <f t="shared" si="19"/>
        <v>9000</v>
      </c>
      <c r="G200" s="176">
        <f>sum(E200-F200)</f>
        <v>-2400</v>
      </c>
    </row>
    <row r="201" ht="15.75" customHeight="1">
      <c r="A201" s="177"/>
      <c r="B201" s="172"/>
      <c r="C201" s="173"/>
      <c r="D201" s="174"/>
      <c r="E201" s="175"/>
      <c r="F201" s="176"/>
      <c r="G201" s="176"/>
    </row>
    <row r="202" ht="15.75" customHeight="1">
      <c r="A202" s="177"/>
      <c r="B202" s="181" t="s">
        <v>237</v>
      </c>
      <c r="C202" s="178" t="s">
        <v>238</v>
      </c>
      <c r="D202" s="174"/>
      <c r="E202" s="180">
        <v>4000.0</v>
      </c>
      <c r="F202" s="179">
        <v>2500.0</v>
      </c>
      <c r="G202" s="176">
        <f>sum(E202-F202)</f>
        <v>1500</v>
      </c>
    </row>
    <row r="203" ht="15.75" customHeight="1">
      <c r="A203" s="177"/>
      <c r="B203" s="172"/>
      <c r="C203" s="173"/>
      <c r="D203" s="174"/>
      <c r="E203" s="175"/>
      <c r="F203" s="176"/>
      <c r="G203" s="176"/>
    </row>
    <row r="204" ht="15.75" customHeight="1">
      <c r="A204" s="177"/>
      <c r="B204" s="172"/>
      <c r="C204" s="181" t="s">
        <v>176</v>
      </c>
      <c r="D204" s="174"/>
      <c r="E204" s="176">
        <f>sum(E202:E203)</f>
        <v>4000</v>
      </c>
      <c r="F204" s="176">
        <f>sum(F202)</f>
        <v>2500</v>
      </c>
      <c r="G204" s="176">
        <f>sum(G192)</f>
        <v>1800</v>
      </c>
    </row>
    <row r="205" ht="15.75" customHeight="1">
      <c r="A205" s="177"/>
      <c r="B205" s="172"/>
      <c r="C205" s="173"/>
      <c r="D205" s="174"/>
      <c r="E205" s="175"/>
      <c r="F205" s="176"/>
      <c r="G205" s="175"/>
    </row>
    <row r="206" ht="15.75" customHeight="1">
      <c r="A206" s="177"/>
      <c r="B206" s="172" t="s">
        <v>239</v>
      </c>
      <c r="C206" s="178" t="s">
        <v>147</v>
      </c>
      <c r="D206" s="174"/>
      <c r="E206" s="179">
        <v>1800.0</v>
      </c>
      <c r="F206" s="179"/>
      <c r="G206" s="176">
        <f t="shared" ref="G206:G212" si="20">sum(E206-F206)</f>
        <v>1800</v>
      </c>
    </row>
    <row r="207" ht="15.75" customHeight="1">
      <c r="A207" s="177"/>
      <c r="B207" s="172"/>
      <c r="C207" s="178" t="s">
        <v>234</v>
      </c>
      <c r="D207" s="174"/>
      <c r="E207" s="180">
        <v>4800.0</v>
      </c>
      <c r="F207" s="176"/>
      <c r="G207" s="176">
        <f t="shared" si="20"/>
        <v>4800</v>
      </c>
    </row>
    <row r="208" ht="15.75" customHeight="1">
      <c r="A208" s="177"/>
      <c r="B208" s="172"/>
      <c r="C208" s="178" t="s">
        <v>155</v>
      </c>
      <c r="D208" s="174"/>
      <c r="E208" s="180"/>
      <c r="F208" s="179">
        <v>1000.0</v>
      </c>
      <c r="G208" s="176">
        <f t="shared" si="20"/>
        <v>-1000</v>
      </c>
    </row>
    <row r="209" ht="15.75" customHeight="1">
      <c r="A209" s="177"/>
      <c r="B209" s="172"/>
      <c r="C209" s="178" t="s">
        <v>235</v>
      </c>
      <c r="D209" s="174"/>
      <c r="E209" s="180"/>
      <c r="F209" s="179">
        <v>3000.0</v>
      </c>
      <c r="G209" s="176">
        <f t="shared" si="20"/>
        <v>-3000</v>
      </c>
    </row>
    <row r="210" ht="15.75" customHeight="1">
      <c r="A210" s="177"/>
      <c r="B210" s="172"/>
      <c r="C210" s="178" t="s">
        <v>232</v>
      </c>
      <c r="D210" s="174"/>
      <c r="E210" s="180"/>
      <c r="F210" s="179">
        <v>3000.0</v>
      </c>
      <c r="G210" s="176">
        <f t="shared" si="20"/>
        <v>-3000</v>
      </c>
    </row>
    <row r="211">
      <c r="A211" s="177"/>
      <c r="B211" s="172"/>
      <c r="C211" s="178" t="s">
        <v>236</v>
      </c>
      <c r="D211" s="174"/>
      <c r="E211" s="180"/>
      <c r="F211" s="179">
        <v>600.0</v>
      </c>
      <c r="G211" s="176">
        <f t="shared" si="20"/>
        <v>-600</v>
      </c>
    </row>
    <row r="212" ht="15.75" customHeight="1">
      <c r="A212" s="177"/>
      <c r="B212" s="172"/>
      <c r="C212" s="178" t="s">
        <v>121</v>
      </c>
      <c r="D212" s="174"/>
      <c r="E212" s="180"/>
      <c r="F212" s="179">
        <v>1400.0</v>
      </c>
      <c r="G212" s="176">
        <f t="shared" si="20"/>
        <v>-1400</v>
      </c>
    </row>
    <row r="213" ht="15.75" customHeight="1">
      <c r="A213" s="177"/>
      <c r="B213" s="172"/>
      <c r="C213" s="178"/>
      <c r="D213" s="174"/>
      <c r="E213" s="180"/>
      <c r="F213" s="176"/>
      <c r="G213" s="176"/>
    </row>
    <row r="214" ht="15.75" customHeight="1">
      <c r="A214" s="177"/>
      <c r="B214" s="172"/>
      <c r="C214" s="181" t="s">
        <v>176</v>
      </c>
      <c r="D214" s="174"/>
      <c r="E214" s="180">
        <f t="shared" ref="E214:F214" si="21">SUM(E206:E213)</f>
        <v>6600</v>
      </c>
      <c r="F214" s="176">
        <f t="shared" si="21"/>
        <v>9000</v>
      </c>
      <c r="G214" s="176">
        <f>sum(E214-F214)</f>
        <v>-2400</v>
      </c>
    </row>
    <row r="215" ht="15.75" customHeight="1">
      <c r="A215" s="177"/>
      <c r="B215" s="172"/>
      <c r="C215" s="178"/>
      <c r="D215" s="174"/>
      <c r="E215" s="180"/>
      <c r="F215" s="176"/>
      <c r="G215" s="176"/>
    </row>
    <row r="216" ht="15.75" customHeight="1">
      <c r="A216" s="177"/>
      <c r="B216" s="181" t="s">
        <v>240</v>
      </c>
      <c r="C216" s="178" t="s">
        <v>238</v>
      </c>
      <c r="D216" s="174"/>
      <c r="E216" s="180">
        <v>4000.0</v>
      </c>
      <c r="F216" s="179">
        <v>2500.0</v>
      </c>
      <c r="G216" s="176">
        <f>sum(E216-F216)</f>
        <v>1500</v>
      </c>
    </row>
    <row r="217" ht="15.75" customHeight="1">
      <c r="A217" s="177"/>
      <c r="B217" s="172"/>
      <c r="C217" s="178"/>
      <c r="D217" s="174"/>
      <c r="E217" s="180"/>
      <c r="F217" s="176"/>
      <c r="G217" s="176"/>
    </row>
    <row r="218" ht="15.75" customHeight="1">
      <c r="A218" s="177"/>
      <c r="B218" s="172"/>
      <c r="C218" s="172" t="s">
        <v>117</v>
      </c>
      <c r="D218" s="174"/>
      <c r="E218" s="176">
        <f>sum(E216:E217)</f>
        <v>4000</v>
      </c>
      <c r="F218" s="176">
        <f>SUM(F216:F217)</f>
        <v>2500</v>
      </c>
      <c r="G218" s="176">
        <f>sum(G206:G217)</f>
        <v>-3300</v>
      </c>
    </row>
    <row r="219" ht="15.75" customHeight="1">
      <c r="A219" s="177"/>
      <c r="B219" s="172"/>
      <c r="C219" s="173"/>
      <c r="D219" s="174"/>
      <c r="E219" s="176"/>
      <c r="F219" s="176"/>
      <c r="G219" s="176"/>
    </row>
    <row r="220" ht="15.75" customHeight="1">
      <c r="A220" s="177"/>
      <c r="B220" s="182"/>
      <c r="C220" s="182" t="s">
        <v>169</v>
      </c>
      <c r="D220" s="183"/>
      <c r="E220" s="184">
        <f t="shared" ref="E220:F220" si="22">E218+E204+E190+E200+E214</f>
        <v>21200</v>
      </c>
      <c r="F220" s="184">
        <f t="shared" si="22"/>
        <v>24000</v>
      </c>
      <c r="G220" s="184">
        <f>E220-F220</f>
        <v>-2800</v>
      </c>
    </row>
    <row r="221" ht="15.75" customHeight="1">
      <c r="A221" s="4"/>
      <c r="B221" s="2"/>
      <c r="C221" s="4"/>
      <c r="D221" s="67"/>
      <c r="E221" s="11"/>
      <c r="F221" s="16"/>
      <c r="G221" s="11"/>
    </row>
    <row r="222" ht="15.75" customHeight="1">
      <c r="A222" s="185" t="s">
        <v>22</v>
      </c>
      <c r="B222" s="186" t="s">
        <v>90</v>
      </c>
      <c r="C222" s="187" t="s">
        <v>167</v>
      </c>
      <c r="D222" s="188" t="s">
        <v>171</v>
      </c>
      <c r="E222" s="189"/>
      <c r="F222" s="190">
        <v>3000.0</v>
      </c>
      <c r="G222" s="191"/>
    </row>
    <row r="223" ht="15.75" customHeight="1">
      <c r="A223" s="185"/>
      <c r="B223" s="186"/>
      <c r="C223" s="187" t="s">
        <v>186</v>
      </c>
      <c r="D223" s="188" t="s">
        <v>187</v>
      </c>
      <c r="E223" s="189"/>
      <c r="F223" s="192">
        <v>10000.0</v>
      </c>
      <c r="G223" s="191"/>
    </row>
    <row r="224" ht="15.75" customHeight="1">
      <c r="A224" s="187"/>
      <c r="B224" s="186"/>
      <c r="C224" s="187" t="s">
        <v>139</v>
      </c>
      <c r="D224" s="188" t="s">
        <v>241</v>
      </c>
      <c r="E224" s="189"/>
      <c r="F224" s="190">
        <v>10000.0</v>
      </c>
      <c r="G224" s="191"/>
    </row>
    <row r="225" ht="15.75" customHeight="1">
      <c r="A225" s="187"/>
      <c r="B225" s="186"/>
      <c r="C225" s="187" t="s">
        <v>242</v>
      </c>
      <c r="D225" s="188" t="s">
        <v>220</v>
      </c>
      <c r="E225" s="189"/>
      <c r="F225" s="192">
        <v>400.0</v>
      </c>
      <c r="G225" s="191"/>
    </row>
    <row r="226" ht="15.75" customHeight="1">
      <c r="A226" s="187"/>
      <c r="B226" s="186"/>
      <c r="C226" s="187" t="s">
        <v>224</v>
      </c>
      <c r="D226" s="188"/>
      <c r="E226" s="189"/>
      <c r="F226" s="190">
        <v>6000.0</v>
      </c>
      <c r="G226" s="191"/>
    </row>
    <row r="227" ht="15.75" customHeight="1">
      <c r="A227" s="187"/>
      <c r="B227" s="186"/>
      <c r="C227" s="187" t="s">
        <v>243</v>
      </c>
      <c r="D227" s="188"/>
      <c r="E227" s="189"/>
      <c r="F227" s="192">
        <v>3000.0</v>
      </c>
      <c r="G227" s="191"/>
    </row>
    <row r="228" ht="15.75" customHeight="1">
      <c r="A228" s="187"/>
      <c r="B228" s="186"/>
      <c r="C228" s="193" t="s">
        <v>244</v>
      </c>
      <c r="D228" s="194" t="s">
        <v>241</v>
      </c>
      <c r="E228" s="189"/>
      <c r="F228" s="190">
        <v>1000.0</v>
      </c>
      <c r="G228" s="191"/>
    </row>
    <row r="229" ht="15.75" customHeight="1">
      <c r="A229" s="187"/>
      <c r="B229" s="186"/>
      <c r="C229" s="193" t="s">
        <v>245</v>
      </c>
      <c r="D229" s="195" t="s">
        <v>165</v>
      </c>
      <c r="E229" s="189"/>
      <c r="F229" s="190">
        <v>1000.0</v>
      </c>
      <c r="G229" s="191"/>
    </row>
    <row r="230" ht="15.75" customHeight="1">
      <c r="A230" s="187"/>
      <c r="B230" s="186"/>
      <c r="C230" s="187"/>
      <c r="D230" s="188"/>
      <c r="E230" s="189"/>
      <c r="F230" s="192"/>
      <c r="G230" s="191"/>
    </row>
    <row r="231" ht="15.75" customHeight="1">
      <c r="A231" s="187"/>
      <c r="B231" s="186"/>
      <c r="C231" s="186" t="s">
        <v>117</v>
      </c>
      <c r="D231" s="188"/>
      <c r="E231" s="192">
        <f>SUM(E222:E226)</f>
        <v>0</v>
      </c>
      <c r="F231" s="192">
        <f>SUM(F222:F229)</f>
        <v>34400</v>
      </c>
      <c r="G231" s="191">
        <f>E231-F231</f>
        <v>-34400</v>
      </c>
    </row>
    <row r="232" ht="15.75" customHeight="1">
      <c r="A232" s="187"/>
      <c r="B232" s="186"/>
      <c r="C232" s="187"/>
      <c r="D232" s="188"/>
      <c r="E232" s="189"/>
      <c r="F232" s="192"/>
      <c r="G232" s="191"/>
    </row>
    <row r="233" ht="15.75" customHeight="1">
      <c r="A233" s="187"/>
      <c r="B233" s="186" t="s">
        <v>246</v>
      </c>
      <c r="C233" s="187" t="s">
        <v>247</v>
      </c>
      <c r="D233" s="188" t="s">
        <v>248</v>
      </c>
      <c r="E233" s="190">
        <v>4000.0</v>
      </c>
      <c r="F233" s="192"/>
      <c r="G233" s="191"/>
    </row>
    <row r="234" ht="15.75" customHeight="1">
      <c r="A234" s="187"/>
      <c r="B234" s="186"/>
      <c r="C234" s="187" t="s">
        <v>249</v>
      </c>
      <c r="D234" s="188" t="s">
        <v>250</v>
      </c>
      <c r="E234" s="190">
        <v>30000.0</v>
      </c>
      <c r="F234" s="192"/>
      <c r="G234" s="191"/>
    </row>
    <row r="235" ht="15.75" customHeight="1">
      <c r="A235" s="187"/>
      <c r="B235" s="186"/>
      <c r="C235" s="187" t="s">
        <v>251</v>
      </c>
      <c r="D235" s="188" t="s">
        <v>189</v>
      </c>
      <c r="E235" s="189"/>
      <c r="F235" s="190">
        <v>400.0</v>
      </c>
      <c r="G235" s="191"/>
    </row>
    <row r="236" ht="15.75" customHeight="1">
      <c r="A236" s="187"/>
      <c r="B236" s="186"/>
      <c r="C236" s="187"/>
      <c r="D236" s="188"/>
      <c r="E236" s="189"/>
      <c r="F236" s="192"/>
      <c r="G236" s="191"/>
    </row>
    <row r="237" ht="15.75" customHeight="1">
      <c r="A237" s="187"/>
      <c r="B237" s="186"/>
      <c r="C237" s="186" t="s">
        <v>117</v>
      </c>
      <c r="D237" s="188"/>
      <c r="E237" s="192">
        <f t="shared" ref="E237:F237" si="23">SUM(E233:E235)</f>
        <v>34000</v>
      </c>
      <c r="F237" s="192">
        <f t="shared" si="23"/>
        <v>400</v>
      </c>
      <c r="G237" s="191">
        <f>E237-F237</f>
        <v>33600</v>
      </c>
    </row>
    <row r="238" ht="15.75" customHeight="1">
      <c r="A238" s="187"/>
      <c r="B238" s="186"/>
      <c r="C238" s="187"/>
      <c r="D238" s="188"/>
      <c r="E238" s="189"/>
      <c r="F238" s="192"/>
      <c r="G238" s="191"/>
    </row>
    <row r="239" ht="15.75" customHeight="1">
      <c r="A239" s="187"/>
      <c r="B239" s="186" t="s">
        <v>252</v>
      </c>
      <c r="C239" s="187" t="s">
        <v>253</v>
      </c>
      <c r="D239" s="188" t="s">
        <v>254</v>
      </c>
      <c r="E239" s="190">
        <v>10000.0</v>
      </c>
      <c r="F239" s="192"/>
      <c r="G239" s="191"/>
    </row>
    <row r="240" ht="15.75" customHeight="1">
      <c r="A240" s="187"/>
      <c r="B240" s="186"/>
      <c r="C240" s="187"/>
      <c r="D240" s="188"/>
      <c r="E240" s="189"/>
      <c r="F240" s="192"/>
      <c r="G240" s="191"/>
    </row>
    <row r="241" ht="15.75" customHeight="1">
      <c r="A241" s="187"/>
      <c r="B241" s="186"/>
      <c r="C241" s="186" t="s">
        <v>117</v>
      </c>
      <c r="D241" s="188"/>
      <c r="E241" s="192">
        <f t="shared" ref="E241:F241" si="24">SUM(E239)</f>
        <v>10000</v>
      </c>
      <c r="F241" s="192">
        <f t="shared" si="24"/>
        <v>0</v>
      </c>
      <c r="G241" s="191">
        <f>E241-F241</f>
        <v>10000</v>
      </c>
    </row>
    <row r="242" ht="15.75" customHeight="1">
      <c r="A242" s="187"/>
      <c r="B242" s="186"/>
      <c r="C242" s="187"/>
      <c r="D242" s="188"/>
      <c r="E242" s="189"/>
      <c r="F242" s="192"/>
      <c r="G242" s="191"/>
    </row>
    <row r="243" ht="15.75" customHeight="1">
      <c r="A243" s="187"/>
      <c r="B243" s="196" t="s">
        <v>255</v>
      </c>
      <c r="C243" s="193" t="s">
        <v>253</v>
      </c>
      <c r="D243" s="195" t="s">
        <v>254</v>
      </c>
      <c r="E243" s="197">
        <v>9000.0</v>
      </c>
      <c r="F243" s="190">
        <v>0.0</v>
      </c>
      <c r="G243" s="191">
        <f>E243-F243</f>
        <v>9000</v>
      </c>
    </row>
    <row r="244" ht="15.75" customHeight="1">
      <c r="A244" s="187"/>
      <c r="B244" s="186"/>
      <c r="C244" s="187"/>
      <c r="D244" s="188"/>
      <c r="E244" s="189"/>
      <c r="F244" s="192"/>
      <c r="G244" s="191"/>
    </row>
    <row r="245" ht="15.75" customHeight="1">
      <c r="A245" s="187"/>
      <c r="B245" s="186"/>
      <c r="C245" s="196" t="s">
        <v>169</v>
      </c>
      <c r="D245" s="188"/>
      <c r="E245" s="197">
        <f t="shared" ref="E245:F245" si="25">E243</f>
        <v>9000</v>
      </c>
      <c r="F245" s="192">
        <f t="shared" si="25"/>
        <v>0</v>
      </c>
      <c r="G245" s="191">
        <f>E245-F245</f>
        <v>9000</v>
      </c>
    </row>
    <row r="246" ht="15.75" customHeight="1">
      <c r="A246" s="187"/>
      <c r="B246" s="186"/>
      <c r="C246" s="187"/>
      <c r="D246" s="188"/>
      <c r="E246" s="189"/>
      <c r="F246" s="192"/>
      <c r="G246" s="191"/>
    </row>
    <row r="247" ht="15.75" customHeight="1">
      <c r="A247" s="187"/>
      <c r="B247" s="186" t="s">
        <v>256</v>
      </c>
      <c r="C247" s="187" t="s">
        <v>253</v>
      </c>
      <c r="D247" s="188" t="s">
        <v>254</v>
      </c>
      <c r="E247" s="190">
        <v>244000.0</v>
      </c>
      <c r="F247" s="192"/>
      <c r="G247" s="191"/>
    </row>
    <row r="248" ht="15.75" customHeight="1">
      <c r="A248" s="187"/>
      <c r="B248" s="186"/>
      <c r="C248" s="187" t="s">
        <v>162</v>
      </c>
      <c r="D248" s="188" t="s">
        <v>109</v>
      </c>
      <c r="E248" s="189"/>
      <c r="F248" s="190">
        <v>22000.0</v>
      </c>
      <c r="G248" s="191"/>
    </row>
    <row r="249" ht="15.75" customHeight="1">
      <c r="A249" s="187"/>
      <c r="B249" s="186"/>
      <c r="C249" s="187" t="s">
        <v>257</v>
      </c>
      <c r="D249" s="188" t="s">
        <v>258</v>
      </c>
      <c r="E249" s="192"/>
      <c r="F249" s="190">
        <v>112000.0</v>
      </c>
      <c r="G249" s="191"/>
    </row>
    <row r="250" ht="15.75" customHeight="1">
      <c r="A250" s="187"/>
      <c r="B250" s="186"/>
      <c r="C250" s="187"/>
      <c r="D250" s="188"/>
      <c r="E250" s="189"/>
      <c r="F250" s="192"/>
      <c r="G250" s="191"/>
    </row>
    <row r="251" ht="15.75" customHeight="1">
      <c r="A251" s="187"/>
      <c r="B251" s="186"/>
      <c r="C251" s="186" t="s">
        <v>117</v>
      </c>
      <c r="D251" s="188"/>
      <c r="E251" s="192">
        <f t="shared" ref="E251:F251" si="26">SUM(E247:E249)</f>
        <v>244000</v>
      </c>
      <c r="F251" s="192">
        <f t="shared" si="26"/>
        <v>134000</v>
      </c>
      <c r="G251" s="191">
        <f>E251-F251</f>
        <v>110000</v>
      </c>
    </row>
    <row r="252" ht="15.75" customHeight="1">
      <c r="A252" s="187"/>
      <c r="B252" s="186"/>
      <c r="C252" s="187"/>
      <c r="D252" s="188"/>
      <c r="E252" s="189"/>
      <c r="F252" s="192"/>
      <c r="G252" s="191"/>
    </row>
    <row r="253" ht="15.75" customHeight="1">
      <c r="A253" s="187"/>
      <c r="B253" s="186" t="s">
        <v>259</v>
      </c>
      <c r="C253" s="187" t="s">
        <v>253</v>
      </c>
      <c r="D253" s="188" t="s">
        <v>254</v>
      </c>
      <c r="E253" s="192">
        <v>60000.0</v>
      </c>
      <c r="F253" s="192"/>
      <c r="G253" s="191"/>
    </row>
    <row r="254" ht="15.75" customHeight="1">
      <c r="A254" s="187"/>
      <c r="B254" s="186"/>
      <c r="C254" s="187" t="s">
        <v>260</v>
      </c>
      <c r="D254" s="188" t="s">
        <v>261</v>
      </c>
      <c r="E254" s="192">
        <v>9000.0</v>
      </c>
      <c r="F254" s="192"/>
      <c r="G254" s="191"/>
    </row>
    <row r="255" ht="15.75" customHeight="1">
      <c r="A255" s="187"/>
      <c r="B255" s="186"/>
      <c r="C255" s="187" t="s">
        <v>251</v>
      </c>
      <c r="D255" s="195" t="s">
        <v>262</v>
      </c>
      <c r="E255" s="189"/>
      <c r="F255" s="192">
        <v>2400.0</v>
      </c>
      <c r="G255" s="191"/>
    </row>
    <row r="256" ht="15.75" customHeight="1">
      <c r="A256" s="187"/>
      <c r="B256" s="186"/>
      <c r="C256" s="193" t="s">
        <v>257</v>
      </c>
      <c r="D256" s="195" t="s">
        <v>154</v>
      </c>
      <c r="E256" s="197"/>
      <c r="F256" s="198">
        <v>20000.0</v>
      </c>
      <c r="G256" s="191"/>
    </row>
    <row r="257" ht="15.75" customHeight="1">
      <c r="A257" s="187"/>
      <c r="B257" s="186"/>
      <c r="C257" s="187"/>
      <c r="D257" s="188"/>
      <c r="E257" s="189"/>
      <c r="F257" s="192"/>
      <c r="G257" s="191"/>
    </row>
    <row r="258" ht="15.75" customHeight="1">
      <c r="A258" s="187"/>
      <c r="B258" s="186"/>
      <c r="C258" s="186" t="s">
        <v>117</v>
      </c>
      <c r="D258" s="188"/>
      <c r="E258" s="192">
        <f>SUM(E253:E255)</f>
        <v>69000</v>
      </c>
      <c r="F258" s="192">
        <f>SUM(F253:F256)</f>
        <v>22400</v>
      </c>
      <c r="G258" s="191">
        <f>E258-F258</f>
        <v>46600</v>
      </c>
    </row>
    <row r="259" ht="15.75" customHeight="1">
      <c r="A259" s="187"/>
      <c r="B259" s="186"/>
      <c r="C259" s="188"/>
      <c r="D259" s="188"/>
      <c r="E259" s="192"/>
      <c r="F259" s="192"/>
      <c r="G259" s="191"/>
    </row>
    <row r="260" ht="15.75" customHeight="1">
      <c r="A260" s="187"/>
      <c r="B260" s="186"/>
      <c r="C260" s="199" t="s">
        <v>263</v>
      </c>
      <c r="D260" s="188"/>
      <c r="E260" s="192">
        <f t="shared" ref="E260:F260" si="27">E258+E251+E241+E245+E231+E237</f>
        <v>366000</v>
      </c>
      <c r="F260" s="192">
        <f t="shared" si="27"/>
        <v>191200</v>
      </c>
      <c r="G260" s="191">
        <f>E260-F260</f>
        <v>174800</v>
      </c>
    </row>
    <row r="261" ht="15.75" customHeight="1">
      <c r="A261" s="187"/>
      <c r="B261" s="186"/>
      <c r="C261" s="187"/>
      <c r="D261" s="188"/>
      <c r="E261" s="189"/>
      <c r="F261" s="192"/>
      <c r="G261" s="191"/>
    </row>
    <row r="262" ht="15.75" customHeight="1">
      <c r="A262" s="187"/>
      <c r="B262" s="200" t="s">
        <v>264</v>
      </c>
      <c r="C262" s="201" t="s">
        <v>265</v>
      </c>
      <c r="D262" s="202" t="s">
        <v>171</v>
      </c>
      <c r="E262" s="203"/>
      <c r="F262" s="204">
        <v>5000.0</v>
      </c>
      <c r="G262" s="203"/>
    </row>
    <row r="263" ht="15.75" customHeight="1">
      <c r="A263" s="187"/>
      <c r="B263" s="205"/>
      <c r="C263" s="201" t="s">
        <v>266</v>
      </c>
      <c r="D263" s="202" t="s">
        <v>100</v>
      </c>
      <c r="E263" s="203"/>
      <c r="F263" s="204">
        <v>15000.0</v>
      </c>
      <c r="G263" s="203"/>
    </row>
    <row r="264" ht="15.75" customHeight="1">
      <c r="A264" s="187"/>
      <c r="B264" s="205"/>
      <c r="C264" s="202" t="s">
        <v>267</v>
      </c>
      <c r="D264" s="202" t="s">
        <v>268</v>
      </c>
      <c r="E264" s="203"/>
      <c r="F264" s="204">
        <v>12000.0</v>
      </c>
      <c r="G264" s="203"/>
    </row>
    <row r="265" ht="15.75" customHeight="1">
      <c r="A265" s="187"/>
      <c r="B265" s="205"/>
      <c r="C265" s="201" t="s">
        <v>269</v>
      </c>
      <c r="D265" s="201" t="s">
        <v>102</v>
      </c>
      <c r="E265" s="203"/>
      <c r="F265" s="204">
        <v>12000.0</v>
      </c>
      <c r="G265" s="206"/>
    </row>
    <row r="266" ht="15.75" customHeight="1">
      <c r="A266" s="187"/>
      <c r="B266" s="205"/>
      <c r="C266" s="201" t="s">
        <v>270</v>
      </c>
      <c r="D266" s="201" t="s">
        <v>102</v>
      </c>
      <c r="E266" s="203"/>
      <c r="F266" s="204">
        <v>5000.0</v>
      </c>
      <c r="G266" s="203"/>
    </row>
    <row r="267" ht="15.75" customHeight="1">
      <c r="A267" s="187"/>
      <c r="B267" s="205"/>
      <c r="C267" s="202" t="s">
        <v>224</v>
      </c>
      <c r="D267" s="207" t="s">
        <v>225</v>
      </c>
      <c r="E267" s="203"/>
      <c r="F267" s="204">
        <v>12000.0</v>
      </c>
      <c r="G267" s="203"/>
    </row>
    <row r="268" ht="15.75" customHeight="1">
      <c r="A268" s="187"/>
      <c r="B268" s="205"/>
      <c r="C268" s="201" t="s">
        <v>271</v>
      </c>
      <c r="D268" s="207"/>
      <c r="E268" s="203"/>
      <c r="F268" s="204">
        <v>2500.0</v>
      </c>
      <c r="G268" s="203"/>
    </row>
    <row r="269" ht="15.75" customHeight="1">
      <c r="A269" s="187"/>
      <c r="B269" s="205"/>
      <c r="C269" s="202" t="s">
        <v>272</v>
      </c>
      <c r="D269" s="207" t="s">
        <v>225</v>
      </c>
      <c r="E269" s="203"/>
      <c r="F269" s="204">
        <v>4000.0</v>
      </c>
      <c r="G269" s="203"/>
    </row>
    <row r="270" ht="15.75" customHeight="1">
      <c r="A270" s="187"/>
      <c r="B270" s="205"/>
      <c r="C270" s="208" t="s">
        <v>273</v>
      </c>
      <c r="D270" s="208" t="s">
        <v>100</v>
      </c>
      <c r="E270" s="203"/>
      <c r="F270" s="209">
        <v>2000.0</v>
      </c>
      <c r="G270" s="203"/>
    </row>
    <row r="271" ht="15.75" customHeight="1">
      <c r="A271" s="187"/>
      <c r="B271" s="205"/>
      <c r="C271" s="210" t="s">
        <v>274</v>
      </c>
      <c r="D271" s="208" t="s">
        <v>109</v>
      </c>
      <c r="E271" s="211"/>
      <c r="F271" s="204">
        <v>4000.0</v>
      </c>
      <c r="G271" s="211"/>
    </row>
    <row r="272" ht="15.75" customHeight="1">
      <c r="A272" s="187"/>
      <c r="B272" s="205"/>
      <c r="C272" s="210" t="s">
        <v>275</v>
      </c>
      <c r="D272" s="208" t="s">
        <v>187</v>
      </c>
      <c r="E272" s="211"/>
      <c r="F272" s="204">
        <v>6000.0</v>
      </c>
      <c r="G272" s="211"/>
    </row>
    <row r="273" ht="15.75" customHeight="1">
      <c r="A273" s="187"/>
      <c r="B273" s="205"/>
      <c r="C273" s="210" t="s">
        <v>186</v>
      </c>
      <c r="D273" s="208" t="s">
        <v>187</v>
      </c>
      <c r="E273" s="211"/>
      <c r="F273" s="204">
        <v>10000.0</v>
      </c>
      <c r="G273" s="211"/>
    </row>
    <row r="274" ht="15.75" customHeight="1">
      <c r="A274" s="187"/>
      <c r="B274" s="205"/>
      <c r="C274" s="205"/>
      <c r="D274" s="207"/>
      <c r="E274" s="211"/>
      <c r="F274" s="211"/>
      <c r="G274" s="211"/>
    </row>
    <row r="275" ht="15.75" customHeight="1">
      <c r="A275" s="187"/>
      <c r="B275" s="205"/>
      <c r="C275" s="200" t="s">
        <v>117</v>
      </c>
      <c r="D275" s="207"/>
      <c r="E275" s="211">
        <f>SUM(E262:E269)</f>
        <v>0</v>
      </c>
      <c r="F275" s="211">
        <f>SUM(F262:F273)</f>
        <v>89500</v>
      </c>
      <c r="G275" s="211">
        <f>E275-F275</f>
        <v>-89500</v>
      </c>
    </row>
    <row r="276" ht="15.75" customHeight="1">
      <c r="A276" s="187"/>
      <c r="B276" s="205"/>
      <c r="C276" s="207"/>
      <c r="D276" s="207"/>
      <c r="E276" s="203"/>
      <c r="F276" s="203"/>
      <c r="G276" s="203"/>
    </row>
    <row r="277" ht="15.75" customHeight="1">
      <c r="A277" s="187"/>
      <c r="B277" s="200" t="s">
        <v>276</v>
      </c>
      <c r="C277" s="202" t="s">
        <v>253</v>
      </c>
      <c r="D277" s="202" t="s">
        <v>254</v>
      </c>
      <c r="E277" s="204">
        <v>1955000.0</v>
      </c>
      <c r="F277" s="206"/>
      <c r="G277" s="206"/>
    </row>
    <row r="278" ht="15.75" customHeight="1">
      <c r="A278" s="187"/>
      <c r="B278" s="205"/>
      <c r="C278" s="201" t="s">
        <v>277</v>
      </c>
      <c r="D278" s="201" t="s">
        <v>254</v>
      </c>
      <c r="E278" s="204">
        <v>120000.0</v>
      </c>
      <c r="F278" s="206"/>
      <c r="G278" s="206"/>
    </row>
    <row r="279" ht="15.75" customHeight="1">
      <c r="A279" s="187"/>
      <c r="B279" s="205"/>
      <c r="C279" s="202" t="s">
        <v>278</v>
      </c>
      <c r="D279" s="202" t="s">
        <v>254</v>
      </c>
      <c r="E279" s="204">
        <v>99800.0</v>
      </c>
      <c r="F279" s="203"/>
      <c r="G279" s="203"/>
    </row>
    <row r="280" ht="15.75" customHeight="1">
      <c r="A280" s="187"/>
      <c r="B280" s="205"/>
      <c r="C280" s="202" t="s">
        <v>279</v>
      </c>
      <c r="D280" s="202" t="s">
        <v>280</v>
      </c>
      <c r="E280" s="204">
        <v>20000.0</v>
      </c>
      <c r="F280" s="204">
        <v>25000.0</v>
      </c>
      <c r="G280" s="203"/>
    </row>
    <row r="281" ht="15.75" customHeight="1">
      <c r="A281" s="187"/>
      <c r="B281" s="205"/>
      <c r="C281" s="205" t="s">
        <v>281</v>
      </c>
      <c r="D281" s="201" t="s">
        <v>282</v>
      </c>
      <c r="E281" s="203"/>
      <c r="F281" s="204">
        <v>100000.0</v>
      </c>
      <c r="G281" s="203"/>
    </row>
    <row r="282" ht="15.75" customHeight="1">
      <c r="A282" s="187"/>
      <c r="B282" s="205"/>
      <c r="C282" s="205" t="s">
        <v>283</v>
      </c>
      <c r="D282" s="202" t="s">
        <v>154</v>
      </c>
      <c r="E282" s="203"/>
      <c r="F282" s="204">
        <v>36000.0</v>
      </c>
      <c r="G282" s="203"/>
    </row>
    <row r="283" ht="15.75" customHeight="1">
      <c r="A283" s="187"/>
      <c r="B283" s="205"/>
      <c r="C283" s="205" t="s">
        <v>284</v>
      </c>
      <c r="D283" s="202" t="s">
        <v>187</v>
      </c>
      <c r="E283" s="203"/>
      <c r="F283" s="204">
        <v>3000.0</v>
      </c>
      <c r="G283" s="203"/>
    </row>
    <row r="284" ht="15.75" customHeight="1">
      <c r="A284" s="187"/>
      <c r="B284" s="205"/>
      <c r="C284" s="205" t="s">
        <v>285</v>
      </c>
      <c r="D284" s="202" t="s">
        <v>187</v>
      </c>
      <c r="E284" s="203"/>
      <c r="F284" s="204">
        <v>8000.0</v>
      </c>
      <c r="G284" s="203"/>
    </row>
    <row r="285" ht="15.75" customHeight="1">
      <c r="A285" s="187"/>
      <c r="B285" s="205"/>
      <c r="C285" s="210" t="s">
        <v>286</v>
      </c>
      <c r="D285" s="202" t="s">
        <v>142</v>
      </c>
      <c r="E285" s="203"/>
      <c r="F285" s="204">
        <v>12000.0</v>
      </c>
      <c r="G285" s="203"/>
    </row>
    <row r="286" ht="15.75" customHeight="1">
      <c r="A286" s="187"/>
      <c r="B286" s="205"/>
      <c r="C286" s="210" t="s">
        <v>287</v>
      </c>
      <c r="D286" s="202" t="s">
        <v>288</v>
      </c>
      <c r="E286" s="203"/>
      <c r="F286" s="204">
        <v>22000.0</v>
      </c>
      <c r="G286" s="203"/>
    </row>
    <row r="287" ht="15.75" customHeight="1">
      <c r="A287" s="187"/>
      <c r="B287" s="205"/>
      <c r="C287" s="205" t="s">
        <v>162</v>
      </c>
      <c r="D287" s="202" t="s">
        <v>109</v>
      </c>
      <c r="E287" s="203"/>
      <c r="F287" s="204">
        <v>160000.0</v>
      </c>
      <c r="G287" s="206"/>
    </row>
    <row r="288" ht="15.75" customHeight="1">
      <c r="A288" s="187"/>
      <c r="B288" s="205"/>
      <c r="C288" s="205" t="s">
        <v>289</v>
      </c>
      <c r="D288" s="202" t="s">
        <v>126</v>
      </c>
      <c r="E288" s="203"/>
      <c r="F288" s="211">
        <v>2000.0</v>
      </c>
      <c r="G288" s="203"/>
    </row>
    <row r="289" ht="15.75" customHeight="1">
      <c r="A289" s="187"/>
      <c r="B289" s="205"/>
      <c r="C289" s="210" t="s">
        <v>155</v>
      </c>
      <c r="D289" s="201" t="s">
        <v>156</v>
      </c>
      <c r="E289" s="203"/>
      <c r="F289" s="204">
        <v>8000.0</v>
      </c>
      <c r="G289" s="203"/>
    </row>
    <row r="290" ht="15.75" customHeight="1">
      <c r="A290" s="187"/>
      <c r="B290" s="205"/>
      <c r="C290" s="205" t="s">
        <v>290</v>
      </c>
      <c r="D290" s="202" t="s">
        <v>262</v>
      </c>
      <c r="E290" s="203"/>
      <c r="F290" s="204">
        <v>45000.0</v>
      </c>
      <c r="G290" s="206"/>
    </row>
    <row r="291" ht="15.75" customHeight="1">
      <c r="A291" s="187"/>
      <c r="B291" s="205"/>
      <c r="C291" s="210" t="s">
        <v>291</v>
      </c>
      <c r="D291" s="202" t="s">
        <v>262</v>
      </c>
      <c r="E291" s="203"/>
      <c r="F291" s="204">
        <v>9000.0</v>
      </c>
      <c r="G291" s="203"/>
    </row>
    <row r="292" ht="15.75" customHeight="1">
      <c r="A292" s="187"/>
      <c r="B292" s="205"/>
      <c r="C292" s="205" t="s">
        <v>292</v>
      </c>
      <c r="D292" s="207" t="s">
        <v>114</v>
      </c>
      <c r="E292" s="203"/>
      <c r="F292" s="209">
        <v>700.0</v>
      </c>
      <c r="G292" s="203"/>
      <c r="H292" s="1"/>
    </row>
    <row r="293" ht="15.75" customHeight="1">
      <c r="A293" s="187"/>
      <c r="B293" s="205"/>
      <c r="C293" s="210" t="s">
        <v>293</v>
      </c>
      <c r="D293" s="208" t="s">
        <v>294</v>
      </c>
      <c r="E293" s="203"/>
      <c r="F293" s="209">
        <v>0.0</v>
      </c>
      <c r="G293" s="203"/>
    </row>
    <row r="294" ht="15.75" customHeight="1">
      <c r="A294" s="187"/>
      <c r="B294" s="205"/>
      <c r="C294" s="210" t="s">
        <v>295</v>
      </c>
      <c r="D294" s="208" t="s">
        <v>288</v>
      </c>
      <c r="E294" s="203"/>
      <c r="F294" s="209">
        <v>2500.0</v>
      </c>
      <c r="G294" s="203"/>
    </row>
    <row r="295" ht="15.75" customHeight="1">
      <c r="A295" s="187"/>
      <c r="B295" s="205"/>
      <c r="C295" s="210" t="s">
        <v>296</v>
      </c>
      <c r="D295" s="208" t="s">
        <v>288</v>
      </c>
      <c r="E295" s="203"/>
      <c r="F295" s="209">
        <v>2500.0</v>
      </c>
      <c r="G295" s="203"/>
    </row>
    <row r="296" ht="15.75" customHeight="1">
      <c r="A296" s="187"/>
      <c r="B296" s="205"/>
      <c r="C296" s="205"/>
      <c r="D296" s="207"/>
      <c r="E296" s="203"/>
      <c r="F296" s="203"/>
      <c r="G296" s="203"/>
    </row>
    <row r="297" ht="15.75" customHeight="1">
      <c r="A297" s="187"/>
      <c r="B297" s="205"/>
      <c r="C297" s="200" t="s">
        <v>117</v>
      </c>
      <c r="D297" s="207"/>
      <c r="E297" s="211">
        <f>SUM(E277:E280)</f>
        <v>2194800</v>
      </c>
      <c r="F297" s="211">
        <f>SUM(F277:F295)</f>
        <v>435700</v>
      </c>
      <c r="G297" s="211">
        <f>E297-F297</f>
        <v>1759100</v>
      </c>
    </row>
    <row r="298" ht="15.75" customHeight="1">
      <c r="A298" s="187"/>
      <c r="B298" s="205"/>
      <c r="C298" s="205"/>
      <c r="D298" s="207"/>
      <c r="E298" s="203"/>
      <c r="F298" s="203"/>
      <c r="G298" s="203"/>
    </row>
    <row r="299" ht="15.75" customHeight="1">
      <c r="A299" s="187"/>
      <c r="B299" s="200" t="s">
        <v>297</v>
      </c>
      <c r="C299" s="201" t="s">
        <v>298</v>
      </c>
      <c r="D299" s="202" t="s">
        <v>254</v>
      </c>
      <c r="E299" s="204">
        <v>26000.0</v>
      </c>
      <c r="F299" s="203"/>
      <c r="G299" s="203"/>
    </row>
    <row r="300" ht="15.75" customHeight="1">
      <c r="A300" s="187"/>
      <c r="B300" s="205"/>
      <c r="C300" s="202" t="s">
        <v>232</v>
      </c>
      <c r="D300" s="202" t="s">
        <v>154</v>
      </c>
      <c r="E300" s="203"/>
      <c r="F300" s="204">
        <v>30000.0</v>
      </c>
      <c r="G300" s="203"/>
    </row>
    <row r="301" ht="15.75" customHeight="1">
      <c r="A301" s="187"/>
      <c r="B301" s="205"/>
      <c r="C301" s="202" t="s">
        <v>162</v>
      </c>
      <c r="D301" s="202" t="s">
        <v>109</v>
      </c>
      <c r="E301" s="203"/>
      <c r="F301" s="204">
        <v>7000.0</v>
      </c>
      <c r="G301" s="203"/>
    </row>
    <row r="302" ht="15.75" customHeight="1">
      <c r="A302" s="187"/>
      <c r="B302" s="205"/>
      <c r="C302" s="207"/>
      <c r="D302" s="207"/>
      <c r="E302" s="203"/>
      <c r="F302" s="203"/>
      <c r="G302" s="203"/>
    </row>
    <row r="303" ht="15.75" customHeight="1">
      <c r="A303" s="187"/>
      <c r="B303" s="205"/>
      <c r="C303" s="200" t="s">
        <v>117</v>
      </c>
      <c r="D303" s="207"/>
      <c r="E303" s="211">
        <f t="shared" ref="E303:F303" si="28">SUM(E299:E301)</f>
        <v>26000</v>
      </c>
      <c r="F303" s="211">
        <f t="shared" si="28"/>
        <v>37000</v>
      </c>
      <c r="G303" s="211">
        <f>E303-F303</f>
        <v>-11000</v>
      </c>
    </row>
    <row r="304" ht="15.75" customHeight="1">
      <c r="A304" s="187"/>
      <c r="B304" s="205"/>
      <c r="C304" s="205"/>
      <c r="D304" s="207"/>
      <c r="E304" s="203"/>
      <c r="F304" s="203"/>
      <c r="G304" s="203"/>
    </row>
    <row r="305" ht="15.75" customHeight="1">
      <c r="A305" s="187"/>
      <c r="B305" s="200" t="s">
        <v>299</v>
      </c>
      <c r="C305" s="210" t="s">
        <v>300</v>
      </c>
      <c r="D305" s="202" t="s">
        <v>160</v>
      </c>
      <c r="E305" s="204">
        <v>18300.0</v>
      </c>
      <c r="F305" s="206"/>
      <c r="G305" s="206"/>
    </row>
    <row r="306" ht="15.75" customHeight="1">
      <c r="A306" s="187"/>
      <c r="B306" s="205"/>
      <c r="C306" s="205" t="s">
        <v>301</v>
      </c>
      <c r="D306" s="207"/>
      <c r="E306" s="203"/>
      <c r="F306" s="204">
        <v>151500.0</v>
      </c>
      <c r="G306" s="203"/>
    </row>
    <row r="307" ht="15.75" customHeight="1">
      <c r="A307" s="187"/>
      <c r="B307" s="205"/>
      <c r="C307" s="205" t="s">
        <v>302</v>
      </c>
      <c r="D307" s="208" t="s">
        <v>294</v>
      </c>
      <c r="E307" s="203"/>
      <c r="F307" s="211">
        <v>1500.0</v>
      </c>
      <c r="G307" s="203"/>
    </row>
    <row r="308" ht="15.75" customHeight="1">
      <c r="A308" s="187"/>
      <c r="B308" s="205"/>
      <c r="C308" s="210" t="s">
        <v>303</v>
      </c>
      <c r="D308" s="208" t="s">
        <v>304</v>
      </c>
      <c r="E308" s="203"/>
      <c r="F308" s="209">
        <v>2000.0</v>
      </c>
      <c r="G308" s="203"/>
    </row>
    <row r="309" ht="15.75" customHeight="1">
      <c r="A309" s="187"/>
      <c r="B309" s="205"/>
      <c r="C309" s="205"/>
      <c r="D309" s="207"/>
      <c r="E309" s="203"/>
      <c r="F309" s="203"/>
      <c r="G309" s="203"/>
    </row>
    <row r="310" ht="15.75" customHeight="1">
      <c r="A310" s="187"/>
      <c r="B310" s="205"/>
      <c r="C310" s="200" t="s">
        <v>117</v>
      </c>
      <c r="D310" s="207"/>
      <c r="E310" s="211">
        <f>SUM(E305:E306)</f>
        <v>18300</v>
      </c>
      <c r="F310" s="211">
        <f>SUM(F305:F308)</f>
        <v>155000</v>
      </c>
      <c r="G310" s="211">
        <f>E310-F310</f>
        <v>-136700</v>
      </c>
    </row>
    <row r="311" ht="15.75" customHeight="1">
      <c r="A311" s="187"/>
      <c r="B311" s="205"/>
      <c r="C311" s="205"/>
      <c r="D311" s="207"/>
      <c r="E311" s="203"/>
      <c r="F311" s="203"/>
      <c r="G311" s="203"/>
    </row>
    <row r="312" ht="15.75" customHeight="1">
      <c r="A312" s="187"/>
      <c r="B312" s="200" t="s">
        <v>305</v>
      </c>
      <c r="C312" s="205" t="s">
        <v>151</v>
      </c>
      <c r="D312" s="202" t="s">
        <v>152</v>
      </c>
      <c r="E312" s="203"/>
      <c r="F312" s="204">
        <v>36000.0</v>
      </c>
      <c r="G312" s="203"/>
    </row>
    <row r="313" ht="15.75" customHeight="1">
      <c r="A313" s="187"/>
      <c r="B313" s="205"/>
      <c r="C313" s="210" t="s">
        <v>162</v>
      </c>
      <c r="D313" s="208" t="s">
        <v>109</v>
      </c>
      <c r="E313" s="203"/>
      <c r="F313" s="209">
        <v>12500.0</v>
      </c>
      <c r="G313" s="203"/>
    </row>
    <row r="314" ht="15.75" customHeight="1">
      <c r="A314" s="187"/>
      <c r="B314" s="205"/>
      <c r="C314" s="210" t="s">
        <v>306</v>
      </c>
      <c r="D314" s="208" t="s">
        <v>142</v>
      </c>
      <c r="E314" s="203"/>
      <c r="F314" s="209">
        <v>1000.0</v>
      </c>
      <c r="G314" s="203"/>
    </row>
    <row r="315" ht="15.75" customHeight="1">
      <c r="A315" s="187"/>
      <c r="B315" s="205"/>
      <c r="C315" s="210" t="s">
        <v>307</v>
      </c>
      <c r="D315" s="208" t="s">
        <v>308</v>
      </c>
      <c r="E315" s="203"/>
      <c r="F315" s="209">
        <v>15000.0</v>
      </c>
      <c r="G315" s="203"/>
    </row>
    <row r="316" ht="15.75" customHeight="1">
      <c r="A316" s="187"/>
      <c r="B316" s="205"/>
      <c r="C316" s="212" t="s">
        <v>309</v>
      </c>
      <c r="D316" s="208" t="s">
        <v>114</v>
      </c>
      <c r="E316" s="211"/>
      <c r="F316" s="204">
        <v>1500.0</v>
      </c>
      <c r="G316" s="211"/>
    </row>
    <row r="317" ht="15.75" customHeight="1">
      <c r="A317" s="187"/>
      <c r="B317" s="205"/>
      <c r="C317" s="200"/>
      <c r="D317" s="207"/>
      <c r="E317" s="211"/>
      <c r="F317" s="211"/>
      <c r="G317" s="211"/>
    </row>
    <row r="318" ht="15.75" customHeight="1">
      <c r="A318" s="187"/>
      <c r="B318" s="205"/>
      <c r="C318" s="200" t="s">
        <v>117</v>
      </c>
      <c r="D318" s="207"/>
      <c r="E318" s="211">
        <f t="shared" ref="E318:F318" si="29">SUM(E312:E316)</f>
        <v>0</v>
      </c>
      <c r="F318" s="211">
        <f t="shared" si="29"/>
        <v>66000</v>
      </c>
      <c r="G318" s="211">
        <f>E318-F318</f>
        <v>-66000</v>
      </c>
    </row>
    <row r="319" ht="15.75" customHeight="1">
      <c r="A319" s="187"/>
      <c r="B319" s="186"/>
      <c r="C319" s="187"/>
      <c r="D319" s="188"/>
      <c r="E319" s="189"/>
      <c r="F319" s="192"/>
      <c r="G319" s="191"/>
    </row>
    <row r="320" ht="15.75" customHeight="1">
      <c r="A320" s="187"/>
      <c r="B320" s="186"/>
      <c r="C320" s="186" t="s">
        <v>310</v>
      </c>
      <c r="D320" s="188"/>
      <c r="E320" s="189">
        <f t="shared" ref="E320:F320" si="30">E318+E310+E303+E297+E275</f>
        <v>2239100</v>
      </c>
      <c r="F320" s="189">
        <f t="shared" si="30"/>
        <v>783200</v>
      </c>
      <c r="G320" s="191">
        <f>E320-F320</f>
        <v>1455900</v>
      </c>
    </row>
    <row r="321" ht="15.75" customHeight="1">
      <c r="A321" s="187"/>
      <c r="B321" s="186"/>
      <c r="C321" s="187"/>
      <c r="D321" s="188"/>
      <c r="E321" s="189"/>
      <c r="F321" s="192"/>
      <c r="G321" s="191"/>
    </row>
    <row r="322" ht="15.75" customHeight="1">
      <c r="A322" s="187"/>
      <c r="B322" s="186"/>
      <c r="C322" s="187"/>
      <c r="D322" s="188"/>
      <c r="E322" s="189"/>
      <c r="F322" s="192"/>
      <c r="G322" s="191"/>
    </row>
    <row r="323" ht="15.75" customHeight="1">
      <c r="A323" s="187"/>
      <c r="B323" s="186" t="s">
        <v>169</v>
      </c>
      <c r="C323" s="187"/>
      <c r="D323" s="199"/>
      <c r="E323" s="213">
        <f t="shared" ref="E323:F323" si="31">E320+E260</f>
        <v>2605100</v>
      </c>
      <c r="F323" s="213">
        <f t="shared" si="31"/>
        <v>974400</v>
      </c>
      <c r="G323" s="214">
        <f>E323-F323</f>
        <v>1630700</v>
      </c>
    </row>
    <row r="324" ht="15.75" customHeight="1">
      <c r="A324" s="4"/>
      <c r="B324" s="2"/>
      <c r="C324" s="4"/>
      <c r="D324" s="67"/>
      <c r="E324" s="11"/>
      <c r="F324" s="16"/>
      <c r="G324" s="11"/>
    </row>
    <row r="325" ht="15.75" customHeight="1">
      <c r="A325" s="87" t="s">
        <v>311</v>
      </c>
      <c r="B325" s="215" t="s">
        <v>90</v>
      </c>
      <c r="C325" s="93" t="s">
        <v>167</v>
      </c>
      <c r="D325" s="90" t="s">
        <v>171</v>
      </c>
      <c r="E325" s="91"/>
      <c r="F325" s="92">
        <v>1000.0</v>
      </c>
      <c r="G325" s="91"/>
    </row>
    <row r="326" ht="15.75" customHeight="1">
      <c r="A326" s="93"/>
      <c r="B326" s="95"/>
      <c r="C326" s="216" t="s">
        <v>312</v>
      </c>
      <c r="D326" s="90" t="s">
        <v>313</v>
      </c>
      <c r="E326" s="92">
        <v>70000.0</v>
      </c>
      <c r="F326" s="92"/>
      <c r="G326" s="91"/>
    </row>
    <row r="327" ht="15.75" customHeight="1">
      <c r="A327" s="93"/>
      <c r="B327" s="95"/>
      <c r="C327" s="216" t="s">
        <v>314</v>
      </c>
      <c r="D327" s="90" t="s">
        <v>315</v>
      </c>
      <c r="E327" s="92">
        <v>50000.0</v>
      </c>
      <c r="F327" s="92"/>
      <c r="G327" s="91"/>
    </row>
    <row r="328" ht="15.75" customHeight="1">
      <c r="A328" s="93"/>
      <c r="B328" s="95"/>
      <c r="C328" s="216" t="s">
        <v>316</v>
      </c>
      <c r="D328" s="90" t="s">
        <v>317</v>
      </c>
      <c r="E328" s="91"/>
      <c r="F328" s="92">
        <v>70000.0</v>
      </c>
      <c r="G328" s="91"/>
    </row>
    <row r="329" ht="15.75" customHeight="1">
      <c r="A329" s="93"/>
      <c r="B329" s="95"/>
      <c r="C329" s="216" t="s">
        <v>318</v>
      </c>
      <c r="D329" s="90" t="s">
        <v>319</v>
      </c>
      <c r="E329" s="91"/>
      <c r="F329" s="92">
        <v>48000.0</v>
      </c>
      <c r="G329" s="91"/>
    </row>
    <row r="330" ht="15.75" customHeight="1">
      <c r="A330" s="93"/>
      <c r="B330" s="95"/>
      <c r="C330" s="216" t="s">
        <v>320</v>
      </c>
      <c r="D330" s="90" t="s">
        <v>225</v>
      </c>
      <c r="E330" s="91"/>
      <c r="F330" s="92">
        <v>25000.0</v>
      </c>
      <c r="G330" s="91"/>
    </row>
    <row r="331" ht="15.75" customHeight="1">
      <c r="A331" s="93"/>
      <c r="B331" s="95"/>
      <c r="C331" s="216" t="s">
        <v>321</v>
      </c>
      <c r="D331" s="90" t="s">
        <v>322</v>
      </c>
      <c r="E331" s="91">
        <v>15000.0</v>
      </c>
      <c r="F331" s="92"/>
      <c r="G331" s="91"/>
    </row>
    <row r="332" ht="15.75" customHeight="1">
      <c r="A332" s="93"/>
      <c r="B332" s="95"/>
      <c r="C332" s="93"/>
      <c r="D332" s="90"/>
      <c r="E332" s="91"/>
      <c r="F332" s="92"/>
      <c r="G332" s="91"/>
    </row>
    <row r="333" ht="15.75" customHeight="1">
      <c r="A333" s="93"/>
      <c r="B333" s="95"/>
      <c r="C333" s="217" t="s">
        <v>169</v>
      </c>
      <c r="D333" s="94"/>
      <c r="E333" s="98">
        <f t="shared" ref="E333:F333" si="32">SUM(E325:E331)</f>
        <v>135000</v>
      </c>
      <c r="F333" s="98">
        <f t="shared" si="32"/>
        <v>144000</v>
      </c>
      <c r="G333" s="98">
        <f>E333-F333</f>
        <v>-9000</v>
      </c>
    </row>
    <row r="334" ht="15.75" customHeight="1">
      <c r="A334" s="4"/>
      <c r="B334" s="2"/>
      <c r="C334" s="4"/>
      <c r="D334" s="67"/>
      <c r="E334" s="11"/>
      <c r="F334" s="16"/>
      <c r="G334" s="11"/>
    </row>
    <row r="335" ht="15.75" customHeight="1">
      <c r="A335" s="218" t="s">
        <v>25</v>
      </c>
      <c r="B335" s="219" t="s">
        <v>90</v>
      </c>
      <c r="C335" s="220" t="s">
        <v>167</v>
      </c>
      <c r="D335" s="221" t="s">
        <v>171</v>
      </c>
      <c r="E335" s="222"/>
      <c r="F335" s="223">
        <v>1000.0</v>
      </c>
      <c r="G335" s="222"/>
    </row>
    <row r="336" ht="15.75" customHeight="1">
      <c r="A336" s="220"/>
      <c r="B336" s="224"/>
      <c r="C336" s="220" t="s">
        <v>323</v>
      </c>
      <c r="D336" s="221" t="s">
        <v>212</v>
      </c>
      <c r="E336" s="222"/>
      <c r="F336" s="223">
        <v>3000.0</v>
      </c>
      <c r="G336" s="222"/>
    </row>
    <row r="337" ht="15.75" customHeight="1">
      <c r="A337" s="220"/>
      <c r="B337" s="224"/>
      <c r="C337" s="220" t="s">
        <v>324</v>
      </c>
      <c r="D337" s="221"/>
      <c r="E337" s="222"/>
      <c r="F337" s="223">
        <v>3500.0</v>
      </c>
      <c r="G337" s="222"/>
    </row>
    <row r="338" ht="15.75" customHeight="1">
      <c r="A338" s="220"/>
      <c r="B338" s="224"/>
      <c r="C338" s="220"/>
      <c r="D338" s="221"/>
      <c r="E338" s="222"/>
      <c r="F338" s="223"/>
      <c r="G338" s="222"/>
    </row>
    <row r="339" ht="15.75" customHeight="1">
      <c r="A339" s="220"/>
      <c r="B339" s="224"/>
      <c r="C339" s="219" t="s">
        <v>176</v>
      </c>
      <c r="D339" s="221"/>
      <c r="E339" s="222"/>
      <c r="F339" s="223">
        <f>SUM(F335:F338)</f>
        <v>7500</v>
      </c>
      <c r="G339" s="222"/>
    </row>
    <row r="340" ht="15.75" customHeight="1">
      <c r="A340" s="220"/>
      <c r="B340" s="224"/>
      <c r="C340" s="220"/>
      <c r="D340" s="221"/>
      <c r="E340" s="222"/>
      <c r="F340" s="223"/>
      <c r="G340" s="222"/>
    </row>
    <row r="341" ht="15.75" customHeight="1">
      <c r="A341" s="220"/>
      <c r="B341" s="219" t="s">
        <v>325</v>
      </c>
      <c r="C341" s="225" t="s">
        <v>232</v>
      </c>
      <c r="D341" s="221"/>
      <c r="E341" s="226"/>
      <c r="F341" s="227">
        <v>2000.0</v>
      </c>
      <c r="G341" s="222"/>
    </row>
    <row r="342" ht="15.75" customHeight="1">
      <c r="A342" s="220"/>
      <c r="B342" s="224"/>
      <c r="C342" s="225" t="s">
        <v>326</v>
      </c>
      <c r="D342" s="221"/>
      <c r="E342" s="226"/>
      <c r="F342" s="227">
        <v>200.0</v>
      </c>
      <c r="G342" s="222"/>
    </row>
    <row r="343" ht="15.75" customHeight="1">
      <c r="A343" s="220"/>
      <c r="B343" s="224"/>
      <c r="C343" s="225" t="s">
        <v>327</v>
      </c>
      <c r="D343" s="221"/>
      <c r="E343" s="226"/>
      <c r="F343" s="227">
        <v>300.0</v>
      </c>
      <c r="G343" s="222"/>
    </row>
    <row r="344" ht="15.75" customHeight="1">
      <c r="A344" s="220"/>
      <c r="B344" s="224"/>
      <c r="C344" s="220"/>
      <c r="D344" s="221"/>
      <c r="E344" s="222"/>
      <c r="F344" s="223"/>
      <c r="G344" s="222"/>
    </row>
    <row r="345" ht="15.75" customHeight="1">
      <c r="A345" s="220"/>
      <c r="B345" s="224"/>
      <c r="C345" s="219" t="s">
        <v>176</v>
      </c>
      <c r="D345" s="221"/>
      <c r="E345" s="222"/>
      <c r="F345" s="223">
        <f>SUM(F341:F344)</f>
        <v>2500</v>
      </c>
      <c r="G345" s="222"/>
    </row>
    <row r="346" ht="15.75" customHeight="1">
      <c r="A346" s="220"/>
      <c r="B346" s="224"/>
      <c r="C346" s="220"/>
      <c r="D346" s="221"/>
      <c r="E346" s="222"/>
      <c r="F346" s="223"/>
      <c r="G346" s="222"/>
    </row>
    <row r="347" ht="15.75" customHeight="1">
      <c r="A347" s="220"/>
      <c r="B347" s="224"/>
      <c r="C347" s="220"/>
      <c r="D347" s="221"/>
      <c r="E347" s="222"/>
      <c r="F347" s="223"/>
      <c r="G347" s="222"/>
    </row>
    <row r="348" ht="15.75" customHeight="1">
      <c r="A348" s="220"/>
      <c r="B348" s="224"/>
      <c r="C348" s="224" t="s">
        <v>169</v>
      </c>
      <c r="D348" s="228"/>
      <c r="E348" s="229">
        <f>SUM(E335:E337)</f>
        <v>0</v>
      </c>
      <c r="F348" s="229">
        <f>F339+F345</f>
        <v>10000</v>
      </c>
      <c r="G348" s="229">
        <f>E348-F348</f>
        <v>-10000</v>
      </c>
    </row>
    <row r="349" ht="15.75" customHeight="1">
      <c r="A349" s="4"/>
      <c r="B349" s="2"/>
      <c r="C349" s="4"/>
      <c r="D349" s="67"/>
      <c r="E349" s="11"/>
      <c r="F349" s="16"/>
      <c r="G349" s="11"/>
    </row>
    <row r="350" ht="15.75" customHeight="1">
      <c r="A350" s="127" t="s">
        <v>328</v>
      </c>
      <c r="B350" s="134" t="s">
        <v>90</v>
      </c>
      <c r="C350" s="133" t="s">
        <v>167</v>
      </c>
      <c r="D350" s="130" t="s">
        <v>171</v>
      </c>
      <c r="E350" s="131"/>
      <c r="F350" s="132">
        <v>2000.0</v>
      </c>
      <c r="G350" s="131"/>
    </row>
    <row r="351" ht="15.75" customHeight="1">
      <c r="A351" s="230"/>
      <c r="B351" s="134"/>
      <c r="C351" s="133" t="s">
        <v>329</v>
      </c>
      <c r="D351" s="130" t="s">
        <v>330</v>
      </c>
      <c r="E351" s="131"/>
      <c r="F351" s="136">
        <v>5000.0</v>
      </c>
      <c r="G351" s="131"/>
    </row>
    <row r="352" ht="15.75" customHeight="1">
      <c r="A352" s="230"/>
      <c r="B352" s="134"/>
      <c r="C352" s="133" t="s">
        <v>331</v>
      </c>
      <c r="D352" s="130" t="s">
        <v>294</v>
      </c>
      <c r="E352" s="131"/>
      <c r="F352" s="132">
        <v>6000.0</v>
      </c>
      <c r="G352" s="131"/>
    </row>
    <row r="353" ht="15.75" customHeight="1">
      <c r="A353" s="230"/>
      <c r="B353" s="134"/>
      <c r="C353" s="133" t="s">
        <v>332</v>
      </c>
      <c r="D353" s="130" t="s">
        <v>333</v>
      </c>
      <c r="E353" s="131"/>
      <c r="F353" s="132">
        <v>10000.0</v>
      </c>
      <c r="G353" s="131"/>
    </row>
    <row r="354" ht="15.75" customHeight="1">
      <c r="A354" s="230"/>
      <c r="B354" s="134"/>
      <c r="C354" s="133" t="s">
        <v>334</v>
      </c>
      <c r="D354" s="130" t="s">
        <v>335</v>
      </c>
      <c r="E354" s="131"/>
      <c r="F354" s="132">
        <v>5000.0</v>
      </c>
      <c r="G354" s="131"/>
    </row>
    <row r="355" ht="15.75" customHeight="1">
      <c r="A355" s="230"/>
      <c r="B355" s="134"/>
      <c r="C355" s="133" t="s">
        <v>336</v>
      </c>
      <c r="D355" s="130" t="s">
        <v>337</v>
      </c>
      <c r="E355" s="131"/>
      <c r="F355" s="132">
        <v>4000.0</v>
      </c>
      <c r="G355" s="131"/>
    </row>
    <row r="356" ht="15.75" customHeight="1">
      <c r="A356" s="230"/>
      <c r="B356" s="134"/>
      <c r="C356" s="137" t="s">
        <v>338</v>
      </c>
      <c r="D356" s="130" t="s">
        <v>339</v>
      </c>
      <c r="E356" s="131"/>
      <c r="F356" s="136">
        <v>7000.0</v>
      </c>
      <c r="G356" s="131"/>
      <c r="H356" s="1" t="s">
        <v>340</v>
      </c>
    </row>
    <row r="357" ht="15.75" customHeight="1">
      <c r="A357" s="230"/>
      <c r="B357" s="134"/>
      <c r="C357" s="133" t="s">
        <v>139</v>
      </c>
      <c r="D357" s="130" t="s">
        <v>341</v>
      </c>
      <c r="E357" s="131"/>
      <c r="F357" s="132">
        <v>5000.0</v>
      </c>
      <c r="G357" s="131"/>
    </row>
    <row r="358" ht="15.75" customHeight="1">
      <c r="A358" s="230"/>
      <c r="B358" s="134"/>
      <c r="C358" s="133" t="s">
        <v>342</v>
      </c>
      <c r="D358" s="130" t="s">
        <v>114</v>
      </c>
      <c r="E358" s="131"/>
      <c r="F358" s="132">
        <v>15000.0</v>
      </c>
      <c r="G358" s="131"/>
    </row>
    <row r="359" ht="15.75" customHeight="1">
      <c r="A359" s="230"/>
      <c r="B359" s="134"/>
      <c r="C359" s="133" t="s">
        <v>343</v>
      </c>
      <c r="D359" s="130" t="s">
        <v>187</v>
      </c>
      <c r="E359" s="131"/>
      <c r="F359" s="132">
        <v>4000.0</v>
      </c>
      <c r="G359" s="131"/>
    </row>
    <row r="360" ht="15.75" customHeight="1">
      <c r="A360" s="230"/>
      <c r="B360" s="134"/>
      <c r="C360" s="129" t="s">
        <v>344</v>
      </c>
      <c r="D360" s="130" t="s">
        <v>100</v>
      </c>
      <c r="E360" s="131"/>
      <c r="F360" s="132">
        <v>2500.0</v>
      </c>
      <c r="G360" s="131"/>
    </row>
    <row r="361" ht="15.75" customHeight="1">
      <c r="A361" s="230"/>
      <c r="B361" s="134"/>
      <c r="C361" s="129" t="s">
        <v>224</v>
      </c>
      <c r="D361" s="130"/>
      <c r="E361" s="131"/>
      <c r="F361" s="132">
        <v>2500.0</v>
      </c>
      <c r="G361" s="131"/>
    </row>
    <row r="362" ht="15.75" customHeight="1">
      <c r="A362" s="230"/>
      <c r="B362" s="134"/>
      <c r="C362" s="134"/>
      <c r="D362" s="130"/>
      <c r="E362" s="132"/>
      <c r="F362" s="132"/>
      <c r="G362" s="131"/>
    </row>
    <row r="363" ht="15.75" customHeight="1">
      <c r="A363" s="230"/>
      <c r="B363" s="134"/>
      <c r="C363" s="134" t="s">
        <v>117</v>
      </c>
      <c r="D363" s="130"/>
      <c r="E363" s="132">
        <f t="shared" ref="E363:F363" si="33">SUM(E350:E361)</f>
        <v>0</v>
      </c>
      <c r="F363" s="132">
        <f t="shared" si="33"/>
        <v>68000</v>
      </c>
      <c r="G363" s="131">
        <f>E363-F363</f>
        <v>-68000</v>
      </c>
    </row>
    <row r="364" ht="15.75" customHeight="1">
      <c r="A364" s="230"/>
      <c r="B364" s="134"/>
      <c r="C364" s="133"/>
      <c r="D364" s="130"/>
      <c r="E364" s="132"/>
      <c r="F364" s="132"/>
      <c r="G364" s="131"/>
    </row>
    <row r="365" ht="15.75" customHeight="1">
      <c r="A365" s="230"/>
      <c r="B365" s="134" t="s">
        <v>345</v>
      </c>
      <c r="C365" s="133" t="s">
        <v>234</v>
      </c>
      <c r="D365" s="130" t="s">
        <v>197</v>
      </c>
      <c r="E365" s="136">
        <v>800.0</v>
      </c>
      <c r="F365" s="132"/>
      <c r="G365" s="131"/>
    </row>
    <row r="366" ht="15.75" customHeight="1">
      <c r="A366" s="230"/>
      <c r="B366" s="134"/>
      <c r="C366" s="133" t="s">
        <v>149</v>
      </c>
      <c r="D366" s="130" t="s">
        <v>150</v>
      </c>
      <c r="E366" s="132">
        <v>3000.0</v>
      </c>
      <c r="F366" s="132"/>
      <c r="G366" s="131"/>
    </row>
    <row r="367" ht="15.75" customHeight="1">
      <c r="A367" s="230"/>
      <c r="B367" s="134"/>
      <c r="C367" s="133" t="s">
        <v>153</v>
      </c>
      <c r="D367" s="130" t="s">
        <v>154</v>
      </c>
      <c r="E367" s="131"/>
      <c r="F367" s="132">
        <v>3000.0</v>
      </c>
      <c r="G367" s="131"/>
    </row>
    <row r="368" ht="15.75" customHeight="1">
      <c r="A368" s="230"/>
      <c r="B368" s="134"/>
      <c r="C368" s="133" t="s">
        <v>151</v>
      </c>
      <c r="D368" s="130" t="s">
        <v>152</v>
      </c>
      <c r="E368" s="131"/>
      <c r="F368" s="132">
        <v>3000.0</v>
      </c>
      <c r="G368" s="131"/>
    </row>
    <row r="369" ht="15.75" customHeight="1">
      <c r="A369" s="230"/>
      <c r="B369" s="134"/>
      <c r="C369" s="133" t="s">
        <v>155</v>
      </c>
      <c r="D369" s="130" t="s">
        <v>156</v>
      </c>
      <c r="E369" s="131"/>
      <c r="F369" s="132">
        <v>2000.0</v>
      </c>
      <c r="G369" s="131"/>
    </row>
    <row r="370" ht="15.75" customHeight="1">
      <c r="A370" s="230"/>
      <c r="B370" s="134"/>
      <c r="C370" s="137" t="s">
        <v>346</v>
      </c>
      <c r="D370" s="138" t="s">
        <v>109</v>
      </c>
      <c r="E370" s="132"/>
      <c r="F370" s="136">
        <v>300.0</v>
      </c>
      <c r="G370" s="131"/>
    </row>
    <row r="371" ht="15.75" customHeight="1">
      <c r="A371" s="230"/>
      <c r="B371" s="134"/>
      <c r="C371" s="134"/>
      <c r="D371" s="130"/>
      <c r="E371" s="132"/>
      <c r="F371" s="132"/>
      <c r="G371" s="131"/>
    </row>
    <row r="372" ht="15.75" customHeight="1">
      <c r="A372" s="230"/>
      <c r="B372" s="134"/>
      <c r="C372" s="134" t="s">
        <v>117</v>
      </c>
      <c r="D372" s="130"/>
      <c r="E372" s="132">
        <f>SUM(E365:E369)</f>
        <v>3800</v>
      </c>
      <c r="F372" s="132">
        <f>SUM(F365:F370)</f>
        <v>8300</v>
      </c>
      <c r="G372" s="131">
        <f>E372-F372</f>
        <v>-4500</v>
      </c>
    </row>
    <row r="373" ht="15.75" customHeight="1">
      <c r="A373" s="230"/>
      <c r="B373" s="134"/>
      <c r="C373" s="133"/>
      <c r="D373" s="130"/>
      <c r="E373" s="132"/>
      <c r="F373" s="132"/>
      <c r="G373" s="131"/>
    </row>
    <row r="374" ht="15.75" customHeight="1">
      <c r="A374" s="230"/>
      <c r="B374" s="134" t="s">
        <v>347</v>
      </c>
      <c r="C374" s="133" t="s">
        <v>234</v>
      </c>
      <c r="D374" s="130" t="s">
        <v>197</v>
      </c>
      <c r="E374" s="132">
        <v>1000.0</v>
      </c>
      <c r="F374" s="132"/>
      <c r="G374" s="131"/>
    </row>
    <row r="375" ht="15.75" customHeight="1">
      <c r="A375" s="230"/>
      <c r="B375" s="134"/>
      <c r="C375" s="133" t="s">
        <v>149</v>
      </c>
      <c r="D375" s="130" t="s">
        <v>150</v>
      </c>
      <c r="E375" s="132">
        <v>3000.0</v>
      </c>
      <c r="F375" s="132"/>
      <c r="G375" s="131"/>
    </row>
    <row r="376" ht="15.75" customHeight="1">
      <c r="A376" s="230"/>
      <c r="B376" s="134"/>
      <c r="C376" s="133" t="s">
        <v>153</v>
      </c>
      <c r="D376" s="130" t="s">
        <v>154</v>
      </c>
      <c r="E376" s="131"/>
      <c r="F376" s="136">
        <v>2500.0</v>
      </c>
      <c r="G376" s="131"/>
    </row>
    <row r="377" ht="15.75" customHeight="1">
      <c r="A377" s="230"/>
      <c r="B377" s="134"/>
      <c r="C377" s="133" t="s">
        <v>151</v>
      </c>
      <c r="D377" s="130" t="s">
        <v>152</v>
      </c>
      <c r="E377" s="131"/>
      <c r="F377" s="132">
        <v>3000.0</v>
      </c>
      <c r="G377" s="131"/>
    </row>
    <row r="378" ht="15.75" customHeight="1">
      <c r="A378" s="230"/>
      <c r="B378" s="134"/>
      <c r="C378" s="133" t="s">
        <v>155</v>
      </c>
      <c r="D378" s="130" t="s">
        <v>156</v>
      </c>
      <c r="E378" s="131"/>
      <c r="F378" s="136">
        <v>1000.0</v>
      </c>
      <c r="G378" s="131"/>
    </row>
    <row r="379" ht="15.75" customHeight="1">
      <c r="A379" s="231"/>
      <c r="B379" s="231"/>
      <c r="C379" s="231" t="s">
        <v>346</v>
      </c>
      <c r="D379" s="232" t="s">
        <v>109</v>
      </c>
      <c r="E379" s="233"/>
      <c r="F379" s="234">
        <v>300.0</v>
      </c>
      <c r="G379" s="233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</row>
    <row r="380" ht="15.75" customHeight="1">
      <c r="A380" s="230"/>
      <c r="B380" s="134"/>
      <c r="C380" s="134"/>
      <c r="D380" s="130"/>
      <c r="E380" s="132"/>
      <c r="F380" s="132"/>
      <c r="G380" s="131"/>
    </row>
    <row r="381" ht="15.75" customHeight="1">
      <c r="A381" s="230"/>
      <c r="B381" s="134"/>
      <c r="C381" s="134" t="s">
        <v>117</v>
      </c>
      <c r="D381" s="130"/>
      <c r="E381" s="132">
        <f>SUM(E374:E378)</f>
        <v>4000</v>
      </c>
      <c r="F381" s="132">
        <f>SUM(F374:F379)</f>
        <v>6800</v>
      </c>
      <c r="G381" s="131">
        <f>E381-F381</f>
        <v>-2800</v>
      </c>
    </row>
    <row r="382" ht="15.75" customHeight="1">
      <c r="A382" s="230"/>
      <c r="B382" s="134"/>
      <c r="C382" s="133"/>
      <c r="D382" s="130"/>
      <c r="E382" s="132"/>
      <c r="F382" s="132"/>
      <c r="G382" s="131"/>
    </row>
    <row r="383" ht="15.75" customHeight="1">
      <c r="A383" s="230"/>
      <c r="B383" s="134" t="s">
        <v>348</v>
      </c>
      <c r="C383" s="133" t="s">
        <v>234</v>
      </c>
      <c r="D383" s="130" t="s">
        <v>349</v>
      </c>
      <c r="E383" s="136">
        <v>3000.0</v>
      </c>
      <c r="F383" s="132"/>
      <c r="G383" s="131"/>
    </row>
    <row r="384" ht="15.75" customHeight="1">
      <c r="A384" s="230"/>
      <c r="B384" s="134"/>
      <c r="C384" s="133" t="s">
        <v>149</v>
      </c>
      <c r="D384" s="130" t="s">
        <v>150</v>
      </c>
      <c r="E384" s="132">
        <v>3000.0</v>
      </c>
      <c r="F384" s="132"/>
      <c r="G384" s="131"/>
    </row>
    <row r="385" ht="15.75" customHeight="1">
      <c r="A385" s="230"/>
      <c r="B385" s="134"/>
      <c r="C385" s="133" t="s">
        <v>153</v>
      </c>
      <c r="D385" s="130" t="s">
        <v>154</v>
      </c>
      <c r="E385" s="131"/>
      <c r="F385" s="132">
        <v>2500.0</v>
      </c>
      <c r="G385" s="131"/>
    </row>
    <row r="386" ht="15.75" customHeight="1">
      <c r="A386" s="230"/>
      <c r="B386" s="134"/>
      <c r="C386" s="133" t="s">
        <v>151</v>
      </c>
      <c r="D386" s="130" t="s">
        <v>152</v>
      </c>
      <c r="E386" s="131"/>
      <c r="F386" s="132">
        <v>3000.0</v>
      </c>
      <c r="G386" s="131"/>
    </row>
    <row r="387" ht="15.75" customHeight="1">
      <c r="A387" s="230"/>
      <c r="B387" s="134"/>
      <c r="C387" s="133" t="s">
        <v>155</v>
      </c>
      <c r="D387" s="130" t="s">
        <v>156</v>
      </c>
      <c r="E387" s="131"/>
      <c r="F387" s="132">
        <v>1500.0</v>
      </c>
      <c r="G387" s="131"/>
    </row>
    <row r="388" ht="15.75" customHeight="1">
      <c r="A388" s="231"/>
      <c r="B388" s="231"/>
      <c r="C388" s="231" t="s">
        <v>346</v>
      </c>
      <c r="D388" s="232" t="s">
        <v>109</v>
      </c>
      <c r="E388" s="233"/>
      <c r="F388" s="234">
        <v>300.0</v>
      </c>
      <c r="G388" s="233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</row>
    <row r="389" ht="15.75" customHeight="1">
      <c r="A389" s="230"/>
      <c r="B389" s="134"/>
      <c r="C389" s="134"/>
      <c r="D389" s="130"/>
      <c r="E389" s="132"/>
      <c r="F389" s="132"/>
      <c r="G389" s="131"/>
    </row>
    <row r="390" ht="15.75" customHeight="1">
      <c r="A390" s="230"/>
      <c r="B390" s="134"/>
      <c r="C390" s="134" t="s">
        <v>117</v>
      </c>
      <c r="D390" s="130"/>
      <c r="E390" s="132">
        <f>SUM(E383:E387)</f>
        <v>6000</v>
      </c>
      <c r="F390" s="132">
        <f>SUM(F383:F388)</f>
        <v>7300</v>
      </c>
      <c r="G390" s="131">
        <f>E390-F390</f>
        <v>-1300</v>
      </c>
    </row>
    <row r="391" ht="15.75" customHeight="1">
      <c r="A391" s="230"/>
      <c r="B391" s="134"/>
      <c r="C391" s="133"/>
      <c r="D391" s="130"/>
      <c r="E391" s="131"/>
      <c r="F391" s="132"/>
      <c r="G391" s="131"/>
    </row>
    <row r="392" ht="15.75" customHeight="1">
      <c r="A392" s="230"/>
      <c r="B392" s="134"/>
      <c r="C392" s="134" t="s">
        <v>169</v>
      </c>
      <c r="D392" s="139"/>
      <c r="E392" s="140">
        <f>E363+E372+E390+E381</f>
        <v>13800</v>
      </c>
      <c r="F392" s="140">
        <f>F363+F372+F381+F390</f>
        <v>90400</v>
      </c>
      <c r="G392" s="140">
        <f>E392-F392</f>
        <v>-76600</v>
      </c>
    </row>
    <row r="393" ht="15.75" customHeight="1">
      <c r="A393" s="4"/>
      <c r="B393" s="2"/>
      <c r="C393" s="4"/>
      <c r="D393" s="67"/>
      <c r="E393" s="11"/>
      <c r="F393" s="16"/>
      <c r="G393" s="11"/>
    </row>
    <row r="394" ht="15.75" customHeight="1">
      <c r="A394" s="235" t="s">
        <v>27</v>
      </c>
      <c r="B394" s="236" t="s">
        <v>90</v>
      </c>
      <c r="C394" s="237" t="s">
        <v>350</v>
      </c>
      <c r="D394" s="238" t="s">
        <v>154</v>
      </c>
      <c r="E394" s="239"/>
      <c r="F394" s="240">
        <v>2000.0</v>
      </c>
      <c r="G394" s="241"/>
      <c r="H394" s="1" t="s">
        <v>351</v>
      </c>
    </row>
    <row r="395" ht="15.75" customHeight="1">
      <c r="A395" s="242"/>
      <c r="B395" s="243"/>
      <c r="C395" s="237" t="s">
        <v>352</v>
      </c>
      <c r="D395" s="238"/>
      <c r="E395" s="239"/>
      <c r="F395" s="239">
        <v>1000.0</v>
      </c>
      <c r="G395" s="241"/>
    </row>
    <row r="396" ht="15.75" customHeight="1">
      <c r="A396" s="242"/>
      <c r="B396" s="243"/>
      <c r="C396" s="237" t="s">
        <v>139</v>
      </c>
      <c r="D396" s="238" t="s">
        <v>102</v>
      </c>
      <c r="E396" s="239"/>
      <c r="F396" s="240">
        <v>4000.0</v>
      </c>
      <c r="G396" s="244"/>
    </row>
    <row r="397" ht="15.75" customHeight="1">
      <c r="A397" s="242"/>
      <c r="B397" s="243"/>
      <c r="C397" s="245" t="s">
        <v>186</v>
      </c>
      <c r="D397" s="238" t="s">
        <v>171</v>
      </c>
      <c r="E397" s="239"/>
      <c r="F397" s="240">
        <v>6000.0</v>
      </c>
      <c r="G397" s="244"/>
    </row>
    <row r="398" ht="15.75" customHeight="1">
      <c r="A398" s="242"/>
      <c r="B398" s="243"/>
      <c r="C398" s="237"/>
      <c r="D398" s="238"/>
      <c r="E398" s="246"/>
      <c r="F398" s="239"/>
      <c r="G398" s="241"/>
    </row>
    <row r="399" ht="15.75" customHeight="1">
      <c r="A399" s="242"/>
      <c r="B399" s="243"/>
      <c r="C399" s="247" t="s">
        <v>353</v>
      </c>
      <c r="D399" s="238"/>
      <c r="E399" s="246"/>
      <c r="F399" s="239">
        <f>SUM(F394:F398)</f>
        <v>13000</v>
      </c>
      <c r="G399" s="241">
        <f>E399-F399</f>
        <v>-13000</v>
      </c>
    </row>
    <row r="400" ht="15.75" customHeight="1">
      <c r="A400" s="242"/>
      <c r="B400" s="243"/>
      <c r="C400" s="237"/>
      <c r="D400" s="238"/>
      <c r="E400" s="246"/>
      <c r="F400" s="239"/>
      <c r="G400" s="241"/>
    </row>
    <row r="401" ht="15.75" customHeight="1">
      <c r="A401" s="242"/>
      <c r="B401" s="236" t="s">
        <v>354</v>
      </c>
      <c r="C401" s="245" t="s">
        <v>232</v>
      </c>
      <c r="D401" s="248" t="s">
        <v>154</v>
      </c>
      <c r="E401" s="246"/>
      <c r="F401" s="240">
        <v>2700.0</v>
      </c>
      <c r="G401" s="241"/>
    </row>
    <row r="402" ht="15.75" customHeight="1">
      <c r="A402" s="242"/>
      <c r="B402" s="243"/>
      <c r="C402" s="245" t="s">
        <v>162</v>
      </c>
      <c r="D402" s="248" t="s">
        <v>109</v>
      </c>
      <c r="E402" s="246"/>
      <c r="F402" s="240">
        <v>650.0</v>
      </c>
      <c r="G402" s="241"/>
    </row>
    <row r="403" ht="15.75" customHeight="1">
      <c r="A403" s="242"/>
      <c r="B403" s="243"/>
      <c r="C403" s="237"/>
      <c r="D403" s="238"/>
      <c r="E403" s="246"/>
      <c r="F403" s="239"/>
      <c r="G403" s="241"/>
    </row>
    <row r="404" ht="15.75" customHeight="1">
      <c r="A404" s="242"/>
      <c r="B404" s="236" t="s">
        <v>355</v>
      </c>
      <c r="C404" s="245" t="s">
        <v>232</v>
      </c>
      <c r="D404" s="248" t="s">
        <v>154</v>
      </c>
      <c r="E404" s="246"/>
      <c r="F404" s="240">
        <v>2700.0</v>
      </c>
      <c r="G404" s="241"/>
    </row>
    <row r="405" ht="15.75" customHeight="1">
      <c r="A405" s="242"/>
      <c r="B405" s="243"/>
      <c r="C405" s="245" t="s">
        <v>162</v>
      </c>
      <c r="D405" s="248" t="s">
        <v>109</v>
      </c>
      <c r="E405" s="246"/>
      <c r="F405" s="240">
        <v>650.0</v>
      </c>
      <c r="G405" s="241"/>
    </row>
    <row r="406" ht="15.75" customHeight="1">
      <c r="A406" s="242"/>
      <c r="B406" s="243"/>
      <c r="C406" s="237"/>
      <c r="D406" s="238"/>
      <c r="E406" s="246"/>
      <c r="F406" s="239"/>
      <c r="G406" s="241"/>
    </row>
    <row r="407" ht="15.75" customHeight="1">
      <c r="A407" s="242"/>
      <c r="B407" s="236" t="s">
        <v>356</v>
      </c>
      <c r="C407" s="245" t="s">
        <v>356</v>
      </c>
      <c r="D407" s="248" t="s">
        <v>191</v>
      </c>
      <c r="E407" s="246"/>
      <c r="F407" s="240">
        <v>3000.0</v>
      </c>
      <c r="G407" s="241"/>
    </row>
    <row r="408" ht="15.75" customHeight="1">
      <c r="A408" s="242"/>
      <c r="B408" s="243"/>
      <c r="C408" s="237"/>
      <c r="D408" s="238"/>
      <c r="E408" s="246"/>
      <c r="F408" s="239"/>
      <c r="G408" s="241"/>
    </row>
    <row r="409" ht="15.75" customHeight="1">
      <c r="A409" s="242"/>
      <c r="B409" s="243"/>
      <c r="C409" s="247" t="s">
        <v>117</v>
      </c>
      <c r="D409" s="238"/>
      <c r="E409" s="246"/>
      <c r="F409" s="239">
        <f>SUM(F401:F408)</f>
        <v>9700</v>
      </c>
      <c r="G409" s="241">
        <f>E409-F409</f>
        <v>-9700</v>
      </c>
    </row>
    <row r="410" ht="15.75" customHeight="1">
      <c r="A410" s="242"/>
      <c r="B410" s="243"/>
      <c r="C410" s="237"/>
      <c r="D410" s="238"/>
      <c r="E410" s="246"/>
      <c r="F410" s="239"/>
      <c r="G410" s="241"/>
    </row>
    <row r="411" ht="15.75" customHeight="1">
      <c r="A411" s="242"/>
      <c r="B411" s="243"/>
      <c r="C411" s="249" t="s">
        <v>169</v>
      </c>
      <c r="D411" s="250"/>
      <c r="E411" s="251">
        <f>SUM(E394:E397)</f>
        <v>0</v>
      </c>
      <c r="F411" s="251">
        <f>SUM(F399,F409)</f>
        <v>22700</v>
      </c>
      <c r="G411" s="244">
        <f>E411-F411</f>
        <v>-22700</v>
      </c>
    </row>
    <row r="412" ht="15.75" customHeight="1">
      <c r="A412" s="4"/>
      <c r="B412" s="2"/>
      <c r="C412" s="4"/>
      <c r="D412" s="67"/>
      <c r="E412" s="11"/>
      <c r="F412" s="16"/>
      <c r="G412" s="11"/>
    </row>
    <row r="413" ht="15.75" customHeight="1">
      <c r="A413" s="252" t="s">
        <v>28</v>
      </c>
      <c r="B413" s="253" t="s">
        <v>90</v>
      </c>
      <c r="C413" s="254" t="s">
        <v>167</v>
      </c>
      <c r="D413" s="255" t="s">
        <v>171</v>
      </c>
      <c r="E413" s="254"/>
      <c r="F413" s="256">
        <v>1000.0</v>
      </c>
      <c r="G413" s="254"/>
    </row>
    <row r="414" ht="15.75" customHeight="1">
      <c r="A414" s="257"/>
      <c r="B414" s="258"/>
      <c r="C414" s="257" t="s">
        <v>357</v>
      </c>
      <c r="D414" s="255" t="s">
        <v>154</v>
      </c>
      <c r="E414" s="254"/>
      <c r="F414" s="256">
        <v>5500.0</v>
      </c>
      <c r="G414" s="254"/>
    </row>
    <row r="415" ht="15.75" customHeight="1">
      <c r="A415" s="257"/>
      <c r="B415" s="258"/>
      <c r="C415" s="257" t="s">
        <v>358</v>
      </c>
      <c r="D415" s="255" t="s">
        <v>212</v>
      </c>
      <c r="E415" s="254"/>
      <c r="F415" s="256">
        <v>1400.0</v>
      </c>
      <c r="G415" s="254"/>
    </row>
    <row r="416" ht="15.75" customHeight="1">
      <c r="A416" s="257"/>
      <c r="B416" s="258"/>
      <c r="C416" s="257" t="s">
        <v>139</v>
      </c>
      <c r="D416" s="255" t="s">
        <v>359</v>
      </c>
      <c r="E416" s="254"/>
      <c r="F416" s="256">
        <v>2000.0</v>
      </c>
      <c r="G416" s="254"/>
    </row>
    <row r="417" ht="15.75" customHeight="1">
      <c r="A417" s="257"/>
      <c r="B417" s="258"/>
      <c r="C417" s="257" t="s">
        <v>360</v>
      </c>
      <c r="D417" s="255" t="s">
        <v>154</v>
      </c>
      <c r="E417" s="254"/>
      <c r="F417" s="256">
        <v>11000.0</v>
      </c>
      <c r="G417" s="254"/>
    </row>
    <row r="418" ht="15.75" customHeight="1">
      <c r="A418" s="257"/>
      <c r="B418" s="258"/>
      <c r="C418" s="257" t="s">
        <v>224</v>
      </c>
      <c r="D418" s="259" t="s">
        <v>225</v>
      </c>
      <c r="E418" s="254"/>
      <c r="F418" s="256">
        <v>1000.0</v>
      </c>
      <c r="G418" s="254"/>
    </row>
    <row r="419" ht="15.75" customHeight="1">
      <c r="A419" s="257"/>
      <c r="B419" s="258"/>
      <c r="C419" s="257"/>
      <c r="D419" s="255"/>
      <c r="E419" s="254"/>
      <c r="F419" s="256"/>
      <c r="G419" s="254"/>
    </row>
    <row r="420" ht="15.75" customHeight="1">
      <c r="A420" s="257"/>
      <c r="B420" s="258"/>
      <c r="C420" s="258" t="s">
        <v>169</v>
      </c>
      <c r="D420" s="260"/>
      <c r="E420" s="261">
        <f>SUM(E413:E415)</f>
        <v>0</v>
      </c>
      <c r="F420" s="261">
        <f>SUM(F413:F418)</f>
        <v>21900</v>
      </c>
      <c r="G420" s="261">
        <f>E420-F420</f>
        <v>-21900</v>
      </c>
    </row>
    <row r="421" ht="15.75" customHeight="1">
      <c r="A421" s="4"/>
      <c r="B421" s="2"/>
      <c r="C421" s="4"/>
      <c r="D421" s="67"/>
      <c r="E421" s="11"/>
      <c r="F421" s="16"/>
      <c r="G421" s="11"/>
    </row>
    <row r="422" ht="15.75" customHeight="1">
      <c r="A422" s="262" t="s">
        <v>11</v>
      </c>
      <c r="B422" s="109" t="s">
        <v>90</v>
      </c>
      <c r="C422" s="106" t="s">
        <v>361</v>
      </c>
      <c r="D422" s="263">
        <v>4037.0</v>
      </c>
      <c r="E422" s="108"/>
      <c r="F422" s="110">
        <v>500.0</v>
      </c>
      <c r="G422" s="103"/>
    </row>
    <row r="423" ht="15.75" customHeight="1">
      <c r="A423" s="106"/>
      <c r="B423" s="106"/>
      <c r="C423" s="106" t="s">
        <v>362</v>
      </c>
      <c r="D423" s="264">
        <v>4045.0</v>
      </c>
      <c r="E423" s="108"/>
      <c r="F423" s="110">
        <v>1000.0</v>
      </c>
      <c r="G423" s="103"/>
    </row>
    <row r="424" ht="15.75" customHeight="1">
      <c r="A424" s="106"/>
      <c r="B424" s="106"/>
      <c r="C424" s="106" t="s">
        <v>139</v>
      </c>
      <c r="D424" s="263">
        <v>7631.0</v>
      </c>
      <c r="E424" s="108"/>
      <c r="F424" s="110">
        <v>1000.0</v>
      </c>
      <c r="G424" s="103"/>
    </row>
    <row r="425" ht="15.75" customHeight="1">
      <c r="A425" s="106"/>
      <c r="B425" s="106"/>
      <c r="C425" s="106" t="s">
        <v>167</v>
      </c>
      <c r="D425" s="263">
        <v>7691.0</v>
      </c>
      <c r="E425" s="108"/>
      <c r="F425" s="110">
        <v>1000.0</v>
      </c>
      <c r="G425" s="103"/>
    </row>
    <row r="426" ht="15.75" customHeight="1">
      <c r="A426" s="106"/>
      <c r="B426" s="106"/>
      <c r="C426" s="106" t="s">
        <v>363</v>
      </c>
      <c r="D426" s="263">
        <v>4029.0</v>
      </c>
      <c r="E426" s="108"/>
      <c r="F426" s="110">
        <v>1000.0</v>
      </c>
      <c r="G426" s="103"/>
    </row>
    <row r="427" ht="15.75" customHeight="1">
      <c r="A427" s="106"/>
      <c r="B427" s="106"/>
      <c r="C427" s="106" t="s">
        <v>162</v>
      </c>
      <c r="D427" s="263">
        <v>5010.0</v>
      </c>
      <c r="E427" s="108"/>
      <c r="F427" s="265">
        <v>2100.0</v>
      </c>
      <c r="G427" s="266"/>
    </row>
    <row r="428" ht="15.75" customHeight="1">
      <c r="A428" s="101"/>
      <c r="B428" s="100"/>
      <c r="C428" s="101"/>
      <c r="D428" s="102"/>
      <c r="E428" s="103"/>
      <c r="F428" s="104"/>
      <c r="G428" s="103"/>
    </row>
    <row r="429" ht="15.75" customHeight="1">
      <c r="A429" s="101"/>
      <c r="B429" s="100"/>
      <c r="C429" s="100" t="s">
        <v>169</v>
      </c>
      <c r="D429" s="102"/>
      <c r="E429" s="266">
        <v>0.0</v>
      </c>
      <c r="F429" s="112">
        <f>SUM(F422:F427)</f>
        <v>6600</v>
      </c>
      <c r="G429" s="266">
        <f>E429-F429</f>
        <v>-6600</v>
      </c>
    </row>
    <row r="430" ht="15.75" customHeight="1">
      <c r="A430" s="4"/>
      <c r="B430" s="2"/>
      <c r="C430" s="4"/>
      <c r="D430" s="67"/>
      <c r="E430" s="11"/>
      <c r="F430" s="16"/>
      <c r="G430" s="11"/>
    </row>
    <row r="431" ht="15.75" customHeight="1">
      <c r="A431" s="267" t="s">
        <v>29</v>
      </c>
      <c r="B431" s="268" t="s">
        <v>90</v>
      </c>
      <c r="C431" s="269" t="s">
        <v>364</v>
      </c>
      <c r="D431" s="270" t="s">
        <v>365</v>
      </c>
      <c r="E431" s="271"/>
      <c r="F431" s="272">
        <v>16000.0</v>
      </c>
      <c r="G431" s="273"/>
    </row>
    <row r="432" ht="15.75" customHeight="1">
      <c r="A432" s="274"/>
      <c r="B432" s="88"/>
      <c r="C432" s="275" t="s">
        <v>167</v>
      </c>
      <c r="D432" s="276" t="s">
        <v>171</v>
      </c>
      <c r="E432" s="273"/>
      <c r="F432" s="277">
        <v>1000.0</v>
      </c>
      <c r="G432" s="273"/>
    </row>
    <row r="433" ht="15.75" customHeight="1">
      <c r="A433" s="274"/>
      <c r="B433" s="88"/>
      <c r="C433" s="275" t="s">
        <v>366</v>
      </c>
      <c r="D433" s="276" t="s">
        <v>138</v>
      </c>
      <c r="E433" s="273"/>
      <c r="F433" s="277">
        <v>500.0</v>
      </c>
      <c r="G433" s="273"/>
    </row>
    <row r="434" ht="15.75" customHeight="1">
      <c r="A434" s="274"/>
      <c r="B434" s="88"/>
      <c r="C434" s="274"/>
      <c r="D434" s="278"/>
      <c r="E434" s="273"/>
      <c r="F434" s="279"/>
      <c r="G434" s="273"/>
    </row>
    <row r="435" ht="15.75" customHeight="1">
      <c r="A435" s="274"/>
      <c r="B435" s="88"/>
      <c r="C435" s="88" t="s">
        <v>169</v>
      </c>
      <c r="D435" s="278"/>
      <c r="E435" s="280">
        <v>0.0</v>
      </c>
      <c r="F435" s="281">
        <f>SUM(F431:F433)</f>
        <v>17500</v>
      </c>
      <c r="G435" s="280">
        <f>E435-F435</f>
        <v>-17500</v>
      </c>
    </row>
    <row r="436" ht="15.75" customHeight="1">
      <c r="B436" s="28"/>
      <c r="D436" s="282"/>
      <c r="E436" s="13"/>
      <c r="F436" s="283"/>
      <c r="G436" s="13"/>
    </row>
    <row r="437" ht="15.75" customHeight="1">
      <c r="B437" s="28"/>
      <c r="D437" s="282"/>
      <c r="E437" s="13"/>
      <c r="F437" s="283"/>
      <c r="G437" s="13"/>
    </row>
    <row r="438" ht="15.75" customHeight="1">
      <c r="B438" s="28"/>
      <c r="D438" s="282"/>
      <c r="E438" s="13"/>
      <c r="F438" s="283"/>
      <c r="G438" s="13"/>
    </row>
    <row r="439" ht="15.75" customHeight="1">
      <c r="B439" s="28"/>
      <c r="D439" s="282"/>
      <c r="E439" s="13"/>
      <c r="F439" s="283"/>
      <c r="G439" s="13"/>
    </row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88"/>
    <col customWidth="1" min="3" max="3" width="16.75"/>
    <col customWidth="1" min="4" max="4" width="17.25"/>
    <col customWidth="1" min="5" max="13" width="12.63"/>
  </cols>
  <sheetData>
    <row r="1" ht="15.75" customHeight="1">
      <c r="A1" s="284" t="s">
        <v>14</v>
      </c>
      <c r="B1" s="285" t="s">
        <v>87</v>
      </c>
      <c r="C1" s="285" t="s">
        <v>367</v>
      </c>
      <c r="D1" s="286" t="s">
        <v>368</v>
      </c>
      <c r="E1" s="287" t="s">
        <v>0</v>
      </c>
      <c r="F1" s="288" t="s">
        <v>1</v>
      </c>
      <c r="G1" s="287" t="s">
        <v>4</v>
      </c>
      <c r="H1" s="289"/>
    </row>
    <row r="2" ht="15.75" customHeight="1">
      <c r="A2" s="4"/>
      <c r="B2" s="40"/>
      <c r="C2" s="40"/>
      <c r="D2" s="290"/>
      <c r="E2" s="291"/>
      <c r="F2" s="291"/>
      <c r="G2" s="291"/>
      <c r="H2" s="291"/>
      <c r="I2" s="40"/>
      <c r="J2" s="290"/>
      <c r="K2" s="291"/>
      <c r="L2" s="291"/>
      <c r="M2" s="291"/>
    </row>
    <row r="3" ht="15.75" customHeight="1">
      <c r="A3" s="292"/>
      <c r="B3" s="285" t="s">
        <v>90</v>
      </c>
      <c r="C3" s="40"/>
      <c r="D3" s="40"/>
      <c r="E3" s="40"/>
      <c r="F3" s="40"/>
      <c r="G3" s="291"/>
      <c r="H3" s="293"/>
      <c r="I3" s="40"/>
      <c r="J3" s="40"/>
      <c r="K3" s="40"/>
      <c r="L3" s="40"/>
      <c r="M3" s="291"/>
    </row>
    <row r="4" ht="15.75" customHeight="1">
      <c r="A4" s="4"/>
      <c r="B4" s="40"/>
      <c r="C4" s="294" t="s">
        <v>122</v>
      </c>
      <c r="D4" s="295" t="s">
        <v>369</v>
      </c>
      <c r="E4" s="291"/>
      <c r="F4" s="296">
        <v>8000.0</v>
      </c>
      <c r="G4" s="291"/>
      <c r="H4" s="291"/>
      <c r="I4" s="294"/>
      <c r="J4" s="295"/>
      <c r="K4" s="291"/>
      <c r="L4" s="296"/>
      <c r="M4" s="291"/>
    </row>
    <row r="5" ht="15.75" customHeight="1">
      <c r="A5" s="4"/>
      <c r="B5" s="40"/>
      <c r="C5" s="294" t="s">
        <v>370</v>
      </c>
      <c r="D5" s="295" t="s">
        <v>371</v>
      </c>
      <c r="E5" s="291"/>
      <c r="F5" s="296">
        <v>500.0</v>
      </c>
      <c r="G5" s="291"/>
      <c r="H5" s="291"/>
      <c r="I5" s="294"/>
      <c r="J5" s="295"/>
      <c r="K5" s="291"/>
      <c r="L5" s="296"/>
      <c r="M5" s="291"/>
    </row>
    <row r="6" ht="15.75" customHeight="1">
      <c r="A6" s="4"/>
      <c r="B6" s="40"/>
      <c r="C6" s="294" t="s">
        <v>224</v>
      </c>
      <c r="D6" s="295" t="s">
        <v>225</v>
      </c>
      <c r="E6" s="291"/>
      <c r="F6" s="296">
        <v>10000.0</v>
      </c>
      <c r="G6" s="291"/>
      <c r="H6" s="291"/>
      <c r="I6" s="294"/>
      <c r="J6" s="295"/>
      <c r="K6" s="291"/>
      <c r="L6" s="296"/>
      <c r="M6" s="291"/>
    </row>
    <row r="7" ht="15.75" customHeight="1">
      <c r="A7" s="4"/>
      <c r="B7" s="40"/>
      <c r="C7" s="294" t="s">
        <v>372</v>
      </c>
      <c r="D7" s="295" t="s">
        <v>187</v>
      </c>
      <c r="E7" s="291"/>
      <c r="F7" s="296">
        <v>15000.0</v>
      </c>
      <c r="G7" s="291"/>
      <c r="H7" s="291"/>
      <c r="I7" s="294"/>
      <c r="J7" s="295"/>
      <c r="K7" s="291"/>
      <c r="L7" s="296"/>
      <c r="M7" s="291"/>
    </row>
    <row r="8" ht="15.75" customHeight="1">
      <c r="A8" s="4"/>
      <c r="B8" s="40"/>
      <c r="C8" s="294" t="s">
        <v>123</v>
      </c>
      <c r="D8" s="295" t="s">
        <v>373</v>
      </c>
      <c r="E8" s="291"/>
      <c r="F8" s="296">
        <v>1000.0</v>
      </c>
      <c r="G8" s="291"/>
      <c r="H8" s="291"/>
      <c r="I8" s="294"/>
      <c r="J8" s="295"/>
      <c r="K8" s="291"/>
      <c r="L8" s="296"/>
      <c r="M8" s="291"/>
    </row>
    <row r="9" ht="15.75" customHeight="1">
      <c r="A9" s="4"/>
      <c r="B9" s="40"/>
      <c r="C9" s="294" t="s">
        <v>374</v>
      </c>
      <c r="D9" s="295" t="s">
        <v>335</v>
      </c>
      <c r="E9" s="291"/>
      <c r="F9" s="297">
        <v>11000.0</v>
      </c>
      <c r="G9" s="291"/>
      <c r="H9" s="291"/>
      <c r="I9" s="294"/>
      <c r="J9" s="295"/>
      <c r="K9" s="291"/>
      <c r="L9" s="296"/>
      <c r="M9" s="291"/>
    </row>
    <row r="10" ht="15.75" customHeight="1">
      <c r="A10" s="4"/>
      <c r="B10" s="40"/>
      <c r="C10" s="294" t="s">
        <v>375</v>
      </c>
      <c r="D10" s="295" t="s">
        <v>100</v>
      </c>
      <c r="E10" s="291"/>
      <c r="F10" s="296">
        <v>3000.0</v>
      </c>
      <c r="G10" s="291"/>
      <c r="H10" s="291"/>
      <c r="I10" s="294"/>
      <c r="J10" s="295"/>
      <c r="K10" s="291"/>
      <c r="L10" s="296"/>
      <c r="M10" s="291"/>
    </row>
    <row r="11" ht="15.75" customHeight="1">
      <c r="A11" s="4"/>
      <c r="B11" s="40"/>
      <c r="C11" s="294" t="s">
        <v>376</v>
      </c>
      <c r="D11" s="295" t="s">
        <v>212</v>
      </c>
      <c r="E11" s="291"/>
      <c r="F11" s="297">
        <v>2500.0</v>
      </c>
      <c r="G11" s="291"/>
      <c r="H11" s="291"/>
      <c r="I11" s="294"/>
      <c r="J11" s="295"/>
      <c r="K11" s="291"/>
      <c r="L11" s="296"/>
      <c r="M11" s="291"/>
    </row>
    <row r="12" ht="15.75" customHeight="1">
      <c r="A12" s="4"/>
      <c r="B12" s="40"/>
      <c r="C12" s="294" t="s">
        <v>377</v>
      </c>
      <c r="D12" s="298" t="s">
        <v>335</v>
      </c>
      <c r="E12" s="291"/>
      <c r="F12" s="297">
        <v>10000.0</v>
      </c>
      <c r="G12" s="291"/>
      <c r="H12" s="299" t="s">
        <v>378</v>
      </c>
      <c r="I12" s="294"/>
      <c r="J12" s="295"/>
      <c r="K12" s="291"/>
      <c r="L12" s="296"/>
      <c r="M12" s="291"/>
    </row>
    <row r="13" ht="15.75" customHeight="1">
      <c r="A13" s="4"/>
      <c r="B13" s="40"/>
      <c r="C13" s="294" t="s">
        <v>162</v>
      </c>
      <c r="D13" s="295" t="s">
        <v>109</v>
      </c>
      <c r="E13" s="291"/>
      <c r="F13" s="296">
        <v>1000.0</v>
      </c>
      <c r="G13" s="291"/>
      <c r="H13" s="291"/>
      <c r="I13" s="294"/>
      <c r="J13" s="295"/>
      <c r="K13" s="291"/>
      <c r="L13" s="296"/>
      <c r="M13" s="291"/>
    </row>
    <row r="14" ht="15.75" customHeight="1">
      <c r="A14" s="4"/>
      <c r="B14" s="40"/>
      <c r="C14" s="35" t="s">
        <v>379</v>
      </c>
      <c r="D14" s="300" t="s">
        <v>220</v>
      </c>
      <c r="E14" s="291"/>
      <c r="F14" s="299">
        <v>3000.0</v>
      </c>
      <c r="G14" s="291"/>
      <c r="H14" s="291"/>
      <c r="I14" s="40"/>
      <c r="J14" s="290"/>
      <c r="K14" s="291"/>
      <c r="L14" s="291"/>
      <c r="M14" s="291"/>
    </row>
    <row r="15" ht="15.75" customHeight="1">
      <c r="A15" s="4"/>
      <c r="B15" s="40"/>
      <c r="C15" s="35" t="s">
        <v>380</v>
      </c>
      <c r="D15" s="300" t="s">
        <v>105</v>
      </c>
      <c r="E15" s="291"/>
      <c r="F15" s="299">
        <v>2330.0</v>
      </c>
      <c r="G15" s="291"/>
      <c r="H15" s="291"/>
      <c r="I15" s="40"/>
      <c r="J15" s="290"/>
      <c r="K15" s="291"/>
      <c r="L15" s="291"/>
      <c r="M15" s="291"/>
    </row>
    <row r="16" ht="15.75" customHeight="1">
      <c r="A16" s="4"/>
      <c r="B16" s="40"/>
      <c r="C16" s="35" t="s">
        <v>381</v>
      </c>
      <c r="D16" s="300" t="s">
        <v>382</v>
      </c>
      <c r="E16" s="291"/>
      <c r="F16" s="299">
        <v>750.0</v>
      </c>
      <c r="G16" s="291"/>
      <c r="H16" s="291"/>
      <c r="I16" s="40"/>
      <c r="J16" s="290"/>
      <c r="K16" s="291"/>
      <c r="L16" s="291"/>
      <c r="M16" s="291"/>
    </row>
    <row r="17" ht="15.75" customHeight="1">
      <c r="A17" s="301"/>
      <c r="B17" s="301"/>
      <c r="C17" s="302" t="s">
        <v>383</v>
      </c>
      <c r="D17" s="303" t="s">
        <v>288</v>
      </c>
      <c r="E17" s="304"/>
      <c r="F17" s="305">
        <v>8300.0</v>
      </c>
      <c r="G17" s="304"/>
      <c r="H17" s="304"/>
      <c r="I17" s="301"/>
      <c r="J17" s="306"/>
      <c r="K17" s="304"/>
      <c r="L17" s="304"/>
      <c r="M17" s="304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</row>
    <row r="18" ht="15.75" customHeight="1">
      <c r="A18" s="301"/>
      <c r="B18" s="301"/>
      <c r="C18" s="302" t="s">
        <v>384</v>
      </c>
      <c r="D18" s="303" t="s">
        <v>98</v>
      </c>
      <c r="E18" s="304"/>
      <c r="F18" s="305">
        <v>1100.0</v>
      </c>
      <c r="G18" s="304"/>
      <c r="H18" s="304"/>
      <c r="I18" s="301"/>
      <c r="J18" s="306"/>
      <c r="K18" s="304"/>
      <c r="L18" s="304"/>
      <c r="M18" s="304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</row>
    <row r="19" ht="15.75" customHeight="1">
      <c r="A19" s="4"/>
      <c r="B19" s="40"/>
      <c r="C19" s="35" t="s">
        <v>167</v>
      </c>
      <c r="D19" s="300" t="s">
        <v>171</v>
      </c>
      <c r="E19" s="291"/>
      <c r="F19" s="299">
        <v>3000.0</v>
      </c>
      <c r="G19" s="291"/>
      <c r="H19" s="291"/>
      <c r="I19" s="40"/>
      <c r="J19" s="290"/>
      <c r="K19" s="291"/>
      <c r="L19" s="291"/>
      <c r="M19" s="291"/>
    </row>
    <row r="20" ht="15.75" customHeight="1">
      <c r="A20" s="4"/>
      <c r="B20" s="40"/>
      <c r="C20" s="35" t="s">
        <v>385</v>
      </c>
      <c r="D20" s="300" t="s">
        <v>105</v>
      </c>
      <c r="E20" s="291"/>
      <c r="F20" s="299">
        <v>1700.0</v>
      </c>
      <c r="G20" s="291"/>
      <c r="H20" s="299" t="s">
        <v>386</v>
      </c>
      <c r="I20" s="40"/>
      <c r="J20" s="290"/>
      <c r="K20" s="291"/>
      <c r="L20" s="291"/>
      <c r="M20" s="291"/>
    </row>
    <row r="21" ht="15.75" customHeight="1">
      <c r="A21" s="4"/>
      <c r="B21" s="40"/>
      <c r="C21" s="40"/>
      <c r="D21" s="290"/>
      <c r="E21" s="291"/>
      <c r="F21" s="291"/>
      <c r="G21" s="291"/>
      <c r="H21" s="291"/>
      <c r="I21" s="40"/>
      <c r="J21" s="290"/>
      <c r="K21" s="291"/>
      <c r="L21" s="291"/>
      <c r="M21" s="291"/>
    </row>
    <row r="22" ht="15.75" customHeight="1">
      <c r="A22" s="4"/>
      <c r="B22" s="40"/>
      <c r="C22" s="308" t="s">
        <v>117</v>
      </c>
      <c r="D22" s="290"/>
      <c r="E22" s="309">
        <f>SUM(E3:E11)</f>
        <v>0</v>
      </c>
      <c r="F22" s="288">
        <f>SUM(F3:F20)</f>
        <v>82180</v>
      </c>
      <c r="G22" s="310">
        <f>E22-F22</f>
        <v>-82180</v>
      </c>
      <c r="H22" s="291"/>
      <c r="I22" s="308"/>
      <c r="J22" s="290"/>
      <c r="K22" s="309"/>
      <c r="L22" s="288"/>
      <c r="M22" s="310"/>
    </row>
    <row r="23" ht="15.75" customHeight="1">
      <c r="A23" s="4"/>
      <c r="B23" s="40"/>
      <c r="C23" s="40"/>
      <c r="D23" s="290"/>
      <c r="E23" s="291"/>
      <c r="F23" s="291"/>
      <c r="G23" s="291"/>
      <c r="H23" s="291"/>
      <c r="I23" s="40"/>
      <c r="J23" s="290"/>
      <c r="K23" s="291"/>
      <c r="L23" s="291"/>
      <c r="M23" s="291"/>
    </row>
    <row r="24" ht="15.75" customHeight="1">
      <c r="A24" s="4"/>
      <c r="B24" s="311" t="s">
        <v>139</v>
      </c>
      <c r="C24" s="294" t="s">
        <v>139</v>
      </c>
      <c r="D24" s="295" t="s">
        <v>241</v>
      </c>
      <c r="E24" s="299"/>
      <c r="F24" s="297">
        <v>10000.0</v>
      </c>
      <c r="G24" s="296">
        <f>E24-F24</f>
        <v>-10000</v>
      </c>
      <c r="H24" s="287"/>
      <c r="I24" s="294"/>
      <c r="J24" s="295"/>
      <c r="K24" s="291"/>
      <c r="L24" s="296"/>
      <c r="M24" s="296"/>
    </row>
    <row r="25" ht="15.75" customHeight="1">
      <c r="A25" s="4"/>
      <c r="B25" s="40"/>
      <c r="C25" s="40"/>
      <c r="D25" s="290"/>
      <c r="E25" s="291"/>
      <c r="F25" s="291"/>
      <c r="G25" s="291"/>
      <c r="H25" s="291"/>
      <c r="I25" s="40"/>
      <c r="J25" s="290"/>
      <c r="K25" s="291"/>
      <c r="L25" s="291"/>
      <c r="M25" s="291"/>
    </row>
    <row r="26" ht="15.75" customHeight="1">
      <c r="A26" s="4"/>
      <c r="B26" s="40"/>
      <c r="C26" s="308" t="s">
        <v>117</v>
      </c>
      <c r="D26" s="290"/>
      <c r="E26" s="309">
        <f t="shared" ref="E26:F26" si="1">SUM(E24)</f>
        <v>0</v>
      </c>
      <c r="F26" s="288">
        <f t="shared" si="1"/>
        <v>10000</v>
      </c>
      <c r="G26" s="310">
        <f>E26-F26</f>
        <v>-10000</v>
      </c>
      <c r="H26" s="291"/>
      <c r="I26" s="308"/>
      <c r="J26" s="290"/>
      <c r="K26" s="309"/>
      <c r="L26" s="288"/>
      <c r="M26" s="310"/>
    </row>
    <row r="27" ht="15.75" customHeight="1">
      <c r="A27" s="4"/>
      <c r="B27" s="40"/>
      <c r="C27" s="40"/>
      <c r="D27" s="290"/>
      <c r="E27" s="291"/>
      <c r="F27" s="291"/>
      <c r="G27" s="291"/>
      <c r="H27" s="291"/>
      <c r="I27" s="40"/>
      <c r="J27" s="290"/>
      <c r="K27" s="291"/>
      <c r="L27" s="291"/>
      <c r="M27" s="291"/>
    </row>
    <row r="28" ht="15.75" customHeight="1">
      <c r="A28" s="4"/>
      <c r="B28" s="285" t="s">
        <v>387</v>
      </c>
      <c r="C28" s="294" t="s">
        <v>388</v>
      </c>
      <c r="D28" s="295" t="s">
        <v>150</v>
      </c>
      <c r="E28" s="296">
        <v>10000.0</v>
      </c>
      <c r="F28" s="291"/>
      <c r="G28" s="291"/>
      <c r="H28" s="293"/>
      <c r="I28" s="294"/>
      <c r="J28" s="295"/>
      <c r="K28" s="296"/>
      <c r="L28" s="291"/>
      <c r="M28" s="291"/>
    </row>
    <row r="29" ht="15.75" customHeight="1">
      <c r="A29" s="4"/>
      <c r="B29" s="40"/>
      <c r="C29" s="294" t="s">
        <v>389</v>
      </c>
      <c r="D29" s="295" t="s">
        <v>390</v>
      </c>
      <c r="E29" s="296">
        <v>2000.0</v>
      </c>
      <c r="F29" s="291"/>
      <c r="G29" s="291"/>
      <c r="H29" s="291"/>
      <c r="I29" s="294"/>
      <c r="J29" s="295"/>
      <c r="K29" s="296"/>
      <c r="L29" s="291"/>
      <c r="M29" s="291"/>
    </row>
    <row r="30" ht="15.75" customHeight="1">
      <c r="A30" s="4"/>
      <c r="B30" s="40"/>
      <c r="C30" s="294" t="s">
        <v>391</v>
      </c>
      <c r="D30" s="295" t="s">
        <v>152</v>
      </c>
      <c r="E30" s="291"/>
      <c r="F30" s="296">
        <v>5600.0</v>
      </c>
      <c r="G30" s="291"/>
      <c r="H30" s="291"/>
      <c r="I30" s="294"/>
      <c r="J30" s="295"/>
      <c r="K30" s="291"/>
      <c r="L30" s="296"/>
      <c r="M30" s="291"/>
    </row>
    <row r="31" ht="15.75" customHeight="1">
      <c r="A31" s="4"/>
      <c r="B31" s="40"/>
      <c r="C31" s="294" t="s">
        <v>161</v>
      </c>
      <c r="D31" s="295" t="s">
        <v>154</v>
      </c>
      <c r="E31" s="291"/>
      <c r="F31" s="296">
        <v>2000.0</v>
      </c>
      <c r="G31" s="291"/>
      <c r="H31" s="291"/>
      <c r="I31" s="294"/>
      <c r="J31" s="295"/>
      <c r="K31" s="291"/>
      <c r="L31" s="296"/>
      <c r="M31" s="291"/>
    </row>
    <row r="32" ht="15.75" customHeight="1">
      <c r="A32" s="4"/>
      <c r="B32" s="40"/>
      <c r="C32" s="294" t="s">
        <v>155</v>
      </c>
      <c r="D32" s="295" t="s">
        <v>156</v>
      </c>
      <c r="E32" s="291"/>
      <c r="F32" s="296">
        <v>500.0</v>
      </c>
      <c r="G32" s="291"/>
      <c r="H32" s="291"/>
      <c r="I32" s="294"/>
      <c r="J32" s="295"/>
      <c r="K32" s="291"/>
      <c r="L32" s="296"/>
      <c r="M32" s="291"/>
    </row>
    <row r="33" ht="15.75" customHeight="1">
      <c r="A33" s="4"/>
      <c r="B33" s="40"/>
      <c r="C33" s="294" t="s">
        <v>392</v>
      </c>
      <c r="D33" s="295" t="s">
        <v>393</v>
      </c>
      <c r="E33" s="291"/>
      <c r="F33" s="296">
        <v>500.0</v>
      </c>
      <c r="G33" s="291"/>
      <c r="H33" s="291"/>
      <c r="I33" s="294"/>
      <c r="J33" s="295"/>
      <c r="K33" s="291"/>
      <c r="L33" s="296"/>
      <c r="M33" s="291"/>
    </row>
    <row r="34" ht="15.75" customHeight="1">
      <c r="A34" s="4"/>
      <c r="B34" s="40"/>
      <c r="C34" s="294" t="s">
        <v>394</v>
      </c>
      <c r="D34" s="295" t="s">
        <v>294</v>
      </c>
      <c r="E34" s="291"/>
      <c r="F34" s="296">
        <v>500.0</v>
      </c>
      <c r="G34" s="291"/>
      <c r="H34" s="291"/>
      <c r="I34" s="294"/>
      <c r="J34" s="295"/>
      <c r="K34" s="291"/>
      <c r="L34" s="296"/>
      <c r="M34" s="291"/>
    </row>
    <row r="35" ht="15.75" customHeight="1">
      <c r="A35" s="4"/>
      <c r="B35" s="40"/>
      <c r="C35" s="40"/>
      <c r="D35" s="290"/>
      <c r="E35" s="291"/>
      <c r="F35" s="291"/>
      <c r="G35" s="291"/>
      <c r="H35" s="291"/>
      <c r="I35" s="294"/>
      <c r="J35" s="290"/>
      <c r="K35" s="291"/>
      <c r="L35" s="296"/>
      <c r="M35" s="291"/>
    </row>
    <row r="36" ht="15.75" customHeight="1">
      <c r="A36" s="4"/>
      <c r="B36" s="40"/>
      <c r="C36" s="308" t="s">
        <v>117</v>
      </c>
      <c r="D36" s="290"/>
      <c r="E36" s="288">
        <f t="shared" ref="E36:F36" si="2">SUM(E28:E34)</f>
        <v>12000</v>
      </c>
      <c r="F36" s="288">
        <f t="shared" si="2"/>
        <v>9100</v>
      </c>
      <c r="G36" s="312">
        <f>E36-F36</f>
        <v>2900</v>
      </c>
      <c r="H36" s="291"/>
      <c r="I36" s="40"/>
      <c r="J36" s="290"/>
      <c r="K36" s="291"/>
      <c r="L36" s="291"/>
      <c r="M36" s="291"/>
    </row>
    <row r="37" ht="15.75" customHeight="1">
      <c r="A37" s="4"/>
      <c r="B37" s="40"/>
      <c r="C37" s="40"/>
      <c r="D37" s="290"/>
      <c r="E37" s="291"/>
      <c r="F37" s="291"/>
      <c r="G37" s="291"/>
      <c r="H37" s="291"/>
      <c r="I37" s="308"/>
      <c r="J37" s="290"/>
      <c r="K37" s="288"/>
      <c r="L37" s="288"/>
      <c r="M37" s="312"/>
    </row>
    <row r="38" ht="15.75" customHeight="1">
      <c r="A38" s="4"/>
      <c r="B38" s="313">
        <v>33.0</v>
      </c>
      <c r="C38" s="285" t="s">
        <v>395</v>
      </c>
      <c r="D38" s="290"/>
      <c r="E38" s="288">
        <f>B38*E36</f>
        <v>396000</v>
      </c>
      <c r="F38" s="288">
        <f>B38*F36</f>
        <v>300300</v>
      </c>
      <c r="G38" s="288">
        <f>E38-F38</f>
        <v>95700</v>
      </c>
      <c r="H38" s="291"/>
      <c r="I38" s="40"/>
      <c r="J38" s="290"/>
      <c r="K38" s="291"/>
      <c r="L38" s="291"/>
      <c r="M38" s="291"/>
    </row>
    <row r="39" ht="15.75" customHeight="1">
      <c r="A39" s="4"/>
      <c r="B39" s="40"/>
      <c r="C39" s="40"/>
      <c r="D39" s="290"/>
      <c r="E39" s="291"/>
      <c r="F39" s="291"/>
      <c r="G39" s="291"/>
      <c r="H39" s="288"/>
      <c r="I39" s="285"/>
      <c r="J39" s="290"/>
      <c r="K39" s="288"/>
      <c r="L39" s="288"/>
      <c r="M39" s="288"/>
    </row>
    <row r="40" ht="15.75" customHeight="1">
      <c r="A40" s="4"/>
      <c r="B40" s="285" t="s">
        <v>396</v>
      </c>
      <c r="C40" s="294" t="s">
        <v>388</v>
      </c>
      <c r="D40" s="295" t="s">
        <v>150</v>
      </c>
      <c r="E40" s="296">
        <v>25000.0</v>
      </c>
      <c r="F40" s="291"/>
      <c r="G40" s="291"/>
      <c r="H40" s="291"/>
      <c r="I40" s="40"/>
      <c r="J40" s="290"/>
      <c r="K40" s="291"/>
      <c r="L40" s="291"/>
      <c r="M40" s="291"/>
    </row>
    <row r="41" ht="15.75" customHeight="1">
      <c r="A41" s="4"/>
      <c r="B41" s="40"/>
      <c r="C41" s="294" t="s">
        <v>391</v>
      </c>
      <c r="D41" s="295" t="s">
        <v>152</v>
      </c>
      <c r="E41" s="291"/>
      <c r="F41" s="296">
        <v>18250.0</v>
      </c>
      <c r="G41" s="291"/>
      <c r="H41" s="293"/>
      <c r="I41" s="294"/>
      <c r="J41" s="295"/>
      <c r="K41" s="296"/>
      <c r="L41" s="291"/>
      <c r="M41" s="291"/>
    </row>
    <row r="42" ht="15.75" customHeight="1">
      <c r="A42" s="4"/>
      <c r="B42" s="40"/>
      <c r="C42" s="294" t="s">
        <v>155</v>
      </c>
      <c r="D42" s="295" t="s">
        <v>156</v>
      </c>
      <c r="E42" s="291"/>
      <c r="F42" s="296">
        <v>2000.0</v>
      </c>
      <c r="G42" s="291"/>
      <c r="H42" s="291"/>
      <c r="I42" s="294"/>
      <c r="J42" s="295"/>
      <c r="K42" s="291"/>
      <c r="L42" s="296"/>
      <c r="M42" s="291"/>
    </row>
    <row r="43" ht="15.75" customHeight="1">
      <c r="A43" s="4"/>
      <c r="B43" s="40"/>
      <c r="C43" s="294" t="s">
        <v>392</v>
      </c>
      <c r="D43" s="295" t="s">
        <v>393</v>
      </c>
      <c r="E43" s="291"/>
      <c r="F43" s="296">
        <v>1000.0</v>
      </c>
      <c r="G43" s="291"/>
      <c r="H43" s="291"/>
      <c r="I43" s="294"/>
      <c r="J43" s="295"/>
      <c r="K43" s="291"/>
      <c r="L43" s="296"/>
      <c r="M43" s="291"/>
    </row>
    <row r="44" ht="15.75" customHeight="1">
      <c r="A44" s="4"/>
      <c r="B44" s="40"/>
      <c r="C44" s="40"/>
      <c r="D44" s="290"/>
      <c r="E44" s="291"/>
      <c r="F44" s="291"/>
      <c r="G44" s="291"/>
      <c r="H44" s="291"/>
      <c r="I44" s="294"/>
      <c r="J44" s="295"/>
      <c r="K44" s="291"/>
      <c r="L44" s="296"/>
      <c r="M44" s="291"/>
    </row>
    <row r="45" ht="15.75" customHeight="1">
      <c r="A45" s="4"/>
      <c r="B45" s="40"/>
      <c r="C45" s="308" t="s">
        <v>117</v>
      </c>
      <c r="D45" s="290"/>
      <c r="E45" s="288">
        <f t="shared" ref="E45:F45" si="3">SUM(E40:E43)</f>
        <v>25000</v>
      </c>
      <c r="F45" s="288">
        <f t="shared" si="3"/>
        <v>21250</v>
      </c>
      <c r="G45" s="312">
        <f>E45-F45</f>
        <v>3750</v>
      </c>
      <c r="H45" s="291"/>
      <c r="I45" s="294"/>
      <c r="J45" s="290"/>
      <c r="K45" s="291"/>
      <c r="L45" s="296"/>
      <c r="M45" s="291"/>
    </row>
    <row r="46" ht="15.75" customHeight="1">
      <c r="A46" s="4"/>
      <c r="B46" s="40"/>
      <c r="C46" s="40"/>
      <c r="D46" s="290"/>
      <c r="E46" s="291"/>
      <c r="F46" s="291"/>
      <c r="G46" s="291"/>
      <c r="H46" s="291"/>
      <c r="I46" s="40"/>
      <c r="J46" s="290"/>
      <c r="K46" s="291"/>
      <c r="L46" s="291"/>
      <c r="M46" s="291"/>
    </row>
    <row r="47" ht="15.75" customHeight="1">
      <c r="A47" s="4"/>
      <c r="B47" s="285" t="s">
        <v>397</v>
      </c>
      <c r="C47" s="294" t="s">
        <v>388</v>
      </c>
      <c r="D47" s="295" t="s">
        <v>150</v>
      </c>
      <c r="E47" s="296">
        <v>25000.0</v>
      </c>
      <c r="F47" s="291"/>
      <c r="G47" s="291"/>
      <c r="H47" s="291"/>
      <c r="I47" s="308"/>
      <c r="J47" s="290"/>
      <c r="K47" s="288"/>
      <c r="L47" s="288"/>
      <c r="M47" s="312"/>
    </row>
    <row r="48" ht="15.75" customHeight="1">
      <c r="A48" s="4"/>
      <c r="B48" s="40"/>
      <c r="C48" s="294" t="s">
        <v>391</v>
      </c>
      <c r="D48" s="295" t="s">
        <v>152</v>
      </c>
      <c r="E48" s="291"/>
      <c r="F48" s="296">
        <v>18250.0</v>
      </c>
      <c r="G48" s="291"/>
      <c r="H48" s="291"/>
      <c r="I48" s="40"/>
      <c r="J48" s="290"/>
      <c r="K48" s="291"/>
      <c r="L48" s="291"/>
      <c r="M48" s="291"/>
    </row>
    <row r="49" ht="15.75" customHeight="1">
      <c r="A49" s="4"/>
      <c r="B49" s="40"/>
      <c r="C49" s="294" t="s">
        <v>155</v>
      </c>
      <c r="D49" s="295" t="s">
        <v>156</v>
      </c>
      <c r="E49" s="291"/>
      <c r="F49" s="296">
        <v>2000.0</v>
      </c>
      <c r="G49" s="291"/>
      <c r="H49" s="293"/>
      <c r="I49" s="294"/>
      <c r="J49" s="295"/>
      <c r="K49" s="296"/>
      <c r="L49" s="291"/>
      <c r="M49" s="291"/>
    </row>
    <row r="50" ht="15.75" customHeight="1">
      <c r="A50" s="4"/>
      <c r="B50" s="40"/>
      <c r="C50" s="294" t="s">
        <v>392</v>
      </c>
      <c r="D50" s="295" t="s">
        <v>393</v>
      </c>
      <c r="E50" s="291"/>
      <c r="F50" s="296">
        <v>1000.0</v>
      </c>
      <c r="G50" s="291"/>
      <c r="H50" s="291"/>
      <c r="I50" s="294"/>
      <c r="J50" s="295"/>
      <c r="K50" s="291"/>
      <c r="L50" s="296"/>
      <c r="M50" s="291"/>
    </row>
    <row r="51" ht="15.75" customHeight="1">
      <c r="A51" s="4"/>
      <c r="B51" s="40"/>
      <c r="C51" s="40"/>
      <c r="D51" s="290"/>
      <c r="E51" s="291"/>
      <c r="F51" s="291"/>
      <c r="G51" s="291"/>
      <c r="H51" s="291"/>
      <c r="I51" s="294"/>
      <c r="J51" s="295"/>
      <c r="K51" s="291"/>
      <c r="L51" s="296"/>
      <c r="M51" s="291"/>
    </row>
    <row r="52" ht="15.75" customHeight="1">
      <c r="A52" s="4"/>
      <c r="B52" s="40"/>
      <c r="C52" s="308" t="s">
        <v>117</v>
      </c>
      <c r="D52" s="290"/>
      <c r="E52" s="288">
        <f t="shared" ref="E52:F52" si="4">SUM(E47:E50)</f>
        <v>25000</v>
      </c>
      <c r="F52" s="288">
        <f t="shared" si="4"/>
        <v>21250</v>
      </c>
      <c r="G52" s="312">
        <f>E52-F52</f>
        <v>3750</v>
      </c>
      <c r="H52" s="291"/>
      <c r="I52" s="294"/>
      <c r="J52" s="295"/>
      <c r="K52" s="291"/>
      <c r="L52" s="296"/>
      <c r="M52" s="291"/>
    </row>
    <row r="53" ht="15.75" customHeight="1">
      <c r="A53" s="4"/>
      <c r="B53" s="40"/>
      <c r="C53" s="40"/>
      <c r="D53" s="290"/>
      <c r="E53" s="291"/>
      <c r="F53" s="291"/>
      <c r="G53" s="291"/>
      <c r="H53" s="291"/>
      <c r="I53" s="294"/>
      <c r="J53" s="290"/>
      <c r="K53" s="291"/>
      <c r="L53" s="296"/>
      <c r="M53" s="291"/>
    </row>
    <row r="54" ht="15.75" customHeight="1">
      <c r="A54" s="4"/>
      <c r="B54" s="285" t="s">
        <v>398</v>
      </c>
      <c r="C54" s="294" t="s">
        <v>399</v>
      </c>
      <c r="D54" s="295" t="s">
        <v>400</v>
      </c>
      <c r="E54" s="296">
        <v>125000.0</v>
      </c>
      <c r="F54" s="291"/>
      <c r="G54" s="291"/>
      <c r="H54" s="291"/>
      <c r="I54" s="40"/>
      <c r="J54" s="290"/>
      <c r="K54" s="291"/>
      <c r="L54" s="291"/>
      <c r="M54" s="291"/>
    </row>
    <row r="55" ht="15.75" customHeight="1">
      <c r="A55" s="4"/>
      <c r="B55" s="40"/>
      <c r="C55" s="294" t="s">
        <v>162</v>
      </c>
      <c r="D55" s="295" t="s">
        <v>109</v>
      </c>
      <c r="E55" s="291"/>
      <c r="F55" s="296">
        <v>25750.0</v>
      </c>
      <c r="G55" s="291"/>
      <c r="H55" s="291"/>
      <c r="I55" s="308"/>
      <c r="J55" s="290"/>
      <c r="K55" s="288"/>
      <c r="L55" s="288"/>
      <c r="M55" s="312"/>
    </row>
    <row r="56" ht="15.75" customHeight="1">
      <c r="A56" s="4"/>
      <c r="B56" s="40"/>
      <c r="C56" s="294" t="s">
        <v>161</v>
      </c>
      <c r="D56" s="295" t="s">
        <v>154</v>
      </c>
      <c r="E56" s="291"/>
      <c r="F56" s="297">
        <v>4000.0</v>
      </c>
      <c r="G56" s="291"/>
      <c r="H56" s="291"/>
      <c r="I56" s="40"/>
      <c r="J56" s="290"/>
      <c r="K56" s="291"/>
      <c r="L56" s="291"/>
      <c r="M56" s="291"/>
    </row>
    <row r="57" ht="15.75" customHeight="1">
      <c r="A57" s="4"/>
      <c r="B57" s="40"/>
      <c r="C57" s="294" t="s">
        <v>391</v>
      </c>
      <c r="D57" s="295" t="s">
        <v>152</v>
      </c>
      <c r="E57" s="291"/>
      <c r="F57" s="296">
        <v>25000.0</v>
      </c>
      <c r="G57" s="291"/>
      <c r="H57" s="293"/>
      <c r="I57" s="294"/>
      <c r="J57" s="295"/>
      <c r="K57" s="296"/>
      <c r="L57" s="291"/>
      <c r="M57" s="291"/>
    </row>
    <row r="58" ht="15.75" customHeight="1">
      <c r="A58" s="4"/>
      <c r="B58" s="40"/>
      <c r="C58" s="314" t="s">
        <v>401</v>
      </c>
      <c r="D58" s="295" t="s">
        <v>393</v>
      </c>
      <c r="E58" s="291"/>
      <c r="F58" s="296">
        <v>1500.0</v>
      </c>
      <c r="G58" s="291"/>
      <c r="H58" s="291"/>
      <c r="I58" s="294"/>
      <c r="J58" s="295"/>
      <c r="K58" s="291"/>
      <c r="L58" s="296"/>
      <c r="M58" s="291"/>
    </row>
    <row r="59" ht="15.75" customHeight="1">
      <c r="A59" s="4"/>
      <c r="B59" s="40"/>
      <c r="C59" s="294" t="s">
        <v>402</v>
      </c>
      <c r="D59" s="295" t="s">
        <v>393</v>
      </c>
      <c r="E59" s="291"/>
      <c r="F59" s="297">
        <v>2000.0</v>
      </c>
      <c r="G59" s="291"/>
      <c r="H59" s="291"/>
      <c r="I59" s="294"/>
      <c r="J59" s="295"/>
      <c r="K59" s="291"/>
      <c r="L59" s="296"/>
      <c r="M59" s="291"/>
    </row>
    <row r="60" ht="15.75" customHeight="1">
      <c r="A60" s="4"/>
      <c r="B60" s="40"/>
      <c r="C60" s="294" t="s">
        <v>403</v>
      </c>
      <c r="D60" s="295" t="s">
        <v>154</v>
      </c>
      <c r="E60" s="291"/>
      <c r="F60" s="297">
        <v>3200.0</v>
      </c>
      <c r="G60" s="291"/>
      <c r="H60" s="291"/>
      <c r="I60" s="294"/>
      <c r="J60" s="295"/>
      <c r="K60" s="291"/>
      <c r="L60" s="296"/>
      <c r="M60" s="291"/>
    </row>
    <row r="61" ht="15.75" customHeight="1">
      <c r="A61" s="4"/>
      <c r="B61" s="40"/>
      <c r="C61" s="294" t="s">
        <v>404</v>
      </c>
      <c r="D61" s="295" t="s">
        <v>393</v>
      </c>
      <c r="E61" s="291"/>
      <c r="F61" s="296">
        <v>2000.0</v>
      </c>
      <c r="G61" s="291"/>
      <c r="H61" s="291"/>
      <c r="I61" s="294"/>
      <c r="J61" s="295"/>
      <c r="K61" s="291"/>
      <c r="L61" s="296"/>
      <c r="M61" s="291"/>
    </row>
    <row r="62" ht="15.75" customHeight="1">
      <c r="A62" s="4"/>
      <c r="B62" s="40"/>
      <c r="C62" s="294" t="s">
        <v>405</v>
      </c>
      <c r="D62" s="295" t="s">
        <v>308</v>
      </c>
      <c r="E62" s="291"/>
      <c r="F62" s="296">
        <v>11000.0</v>
      </c>
      <c r="G62" s="291"/>
      <c r="H62" s="291"/>
      <c r="I62" s="294"/>
      <c r="J62" s="295"/>
      <c r="K62" s="291"/>
      <c r="L62" s="296"/>
      <c r="M62" s="291"/>
    </row>
    <row r="63" ht="15.75" customHeight="1">
      <c r="A63" s="4"/>
      <c r="B63" s="40"/>
      <c r="C63" s="294" t="s">
        <v>406</v>
      </c>
      <c r="D63" s="295" t="s">
        <v>308</v>
      </c>
      <c r="E63" s="291"/>
      <c r="F63" s="296">
        <v>4000.0</v>
      </c>
      <c r="G63" s="291"/>
      <c r="H63" s="291"/>
      <c r="I63" s="294"/>
      <c r="J63" s="295"/>
      <c r="K63" s="291"/>
      <c r="L63" s="296"/>
      <c r="M63" s="291"/>
    </row>
    <row r="64" ht="15.75" customHeight="1">
      <c r="A64" s="4"/>
      <c r="B64" s="40"/>
      <c r="C64" s="294" t="s">
        <v>251</v>
      </c>
      <c r="D64" s="295" t="s">
        <v>189</v>
      </c>
      <c r="E64" s="291"/>
      <c r="F64" s="296">
        <v>3500.0</v>
      </c>
      <c r="G64" s="291"/>
      <c r="H64" s="291"/>
      <c r="I64" s="294"/>
      <c r="J64" s="295"/>
      <c r="K64" s="291"/>
      <c r="L64" s="296"/>
      <c r="M64" s="291"/>
    </row>
    <row r="65" ht="15.75" customHeight="1">
      <c r="A65" s="4"/>
      <c r="B65" s="40"/>
      <c r="C65" s="294" t="s">
        <v>407</v>
      </c>
      <c r="D65" s="295" t="s">
        <v>294</v>
      </c>
      <c r="E65" s="291"/>
      <c r="F65" s="296">
        <v>7200.0</v>
      </c>
      <c r="G65" s="291"/>
      <c r="H65" s="291"/>
      <c r="I65" s="294"/>
      <c r="J65" s="295"/>
      <c r="K65" s="291"/>
      <c r="L65" s="296"/>
      <c r="M65" s="291"/>
    </row>
    <row r="66" ht="15.75" customHeight="1">
      <c r="A66" s="4"/>
      <c r="B66" s="40"/>
      <c r="C66" s="294" t="s">
        <v>394</v>
      </c>
      <c r="D66" s="295" t="s">
        <v>294</v>
      </c>
      <c r="E66" s="291"/>
      <c r="F66" s="296">
        <v>1500.0</v>
      </c>
      <c r="G66" s="291"/>
      <c r="H66" s="291"/>
      <c r="I66" s="294"/>
      <c r="J66" s="295"/>
      <c r="K66" s="291"/>
      <c r="L66" s="296"/>
      <c r="M66" s="291"/>
    </row>
    <row r="67" ht="15.75" customHeight="1">
      <c r="A67" s="4"/>
      <c r="B67" s="40"/>
      <c r="C67" s="294" t="s">
        <v>121</v>
      </c>
      <c r="D67" s="295" t="s">
        <v>319</v>
      </c>
      <c r="E67" s="291"/>
      <c r="F67" s="296">
        <v>3800.0</v>
      </c>
      <c r="G67" s="291"/>
      <c r="H67" s="291"/>
      <c r="I67" s="294"/>
      <c r="J67" s="295"/>
      <c r="K67" s="291"/>
      <c r="L67" s="296"/>
      <c r="M67" s="291"/>
    </row>
    <row r="68" ht="15.75" customHeight="1">
      <c r="A68" s="4"/>
      <c r="B68" s="40"/>
      <c r="C68" s="294" t="s">
        <v>384</v>
      </c>
      <c r="D68" s="295" t="s">
        <v>98</v>
      </c>
      <c r="E68" s="291"/>
      <c r="F68" s="297">
        <v>2600.0</v>
      </c>
      <c r="G68" s="291"/>
      <c r="H68" s="291"/>
      <c r="I68" s="294"/>
      <c r="J68" s="295"/>
      <c r="K68" s="291"/>
      <c r="L68" s="296"/>
      <c r="M68" s="291"/>
    </row>
    <row r="69" ht="15.75" customHeight="1">
      <c r="A69" s="4"/>
      <c r="B69" s="40"/>
      <c r="C69" s="294" t="s">
        <v>408</v>
      </c>
      <c r="D69" s="295" t="s">
        <v>126</v>
      </c>
      <c r="E69" s="291"/>
      <c r="F69" s="296">
        <v>500.0</v>
      </c>
      <c r="G69" s="291"/>
      <c r="H69" s="291"/>
      <c r="I69" s="294"/>
      <c r="J69" s="295"/>
      <c r="K69" s="291"/>
      <c r="L69" s="296"/>
      <c r="M69" s="291"/>
    </row>
    <row r="70" ht="15.75" customHeight="1">
      <c r="A70" s="4"/>
      <c r="B70" s="40"/>
      <c r="C70" s="294" t="s">
        <v>409</v>
      </c>
      <c r="D70" s="295" t="s">
        <v>132</v>
      </c>
      <c r="E70" s="291"/>
      <c r="F70" s="296">
        <v>200.0</v>
      </c>
      <c r="G70" s="291"/>
      <c r="H70" s="291"/>
      <c r="I70" s="294"/>
      <c r="J70" s="295"/>
      <c r="K70" s="291"/>
      <c r="L70" s="296"/>
      <c r="M70" s="291"/>
    </row>
    <row r="71" ht="15.75" customHeight="1">
      <c r="A71" s="4"/>
      <c r="B71" s="40"/>
      <c r="C71" s="294" t="s">
        <v>410</v>
      </c>
      <c r="D71" s="295" t="s">
        <v>411</v>
      </c>
      <c r="E71" s="291"/>
      <c r="F71" s="296">
        <v>3000.0</v>
      </c>
      <c r="G71" s="291"/>
      <c r="H71" s="291"/>
      <c r="I71" s="294"/>
      <c r="J71" s="295"/>
      <c r="K71" s="291"/>
      <c r="L71" s="296"/>
      <c r="M71" s="291"/>
    </row>
    <row r="72" ht="15.75" customHeight="1">
      <c r="A72" s="4"/>
      <c r="B72" s="40"/>
      <c r="C72" s="294" t="s">
        <v>155</v>
      </c>
      <c r="D72" s="295" t="s">
        <v>288</v>
      </c>
      <c r="E72" s="291"/>
      <c r="F72" s="296">
        <v>2000.0</v>
      </c>
      <c r="G72" s="291"/>
      <c r="H72" s="291"/>
      <c r="I72" s="294"/>
      <c r="J72" s="295"/>
      <c r="K72" s="291"/>
      <c r="L72" s="296"/>
      <c r="M72" s="291"/>
    </row>
    <row r="73" ht="15.75" customHeight="1">
      <c r="A73" s="4"/>
      <c r="B73" s="40"/>
      <c r="C73" s="294" t="s">
        <v>412</v>
      </c>
      <c r="D73" s="295" t="s">
        <v>413</v>
      </c>
      <c r="E73" s="291"/>
      <c r="F73" s="296">
        <v>7000.0</v>
      </c>
      <c r="G73" s="291"/>
      <c r="H73" s="291"/>
      <c r="I73" s="294"/>
      <c r="J73" s="295"/>
      <c r="K73" s="291"/>
      <c r="L73" s="296"/>
      <c r="M73" s="291"/>
    </row>
    <row r="74" ht="15.75" customHeight="1">
      <c r="A74" s="4"/>
      <c r="B74" s="40"/>
      <c r="C74" s="35" t="s">
        <v>414</v>
      </c>
      <c r="D74" s="300" t="s">
        <v>288</v>
      </c>
      <c r="E74" s="291"/>
      <c r="F74" s="299">
        <v>5700.0</v>
      </c>
      <c r="G74" s="291"/>
      <c r="H74" s="291"/>
      <c r="I74" s="294"/>
      <c r="J74" s="295"/>
      <c r="K74" s="291"/>
      <c r="L74" s="296"/>
      <c r="M74" s="291"/>
    </row>
    <row r="75" ht="15.75" customHeight="1">
      <c r="A75" s="4"/>
      <c r="B75" s="40"/>
      <c r="C75" s="40"/>
      <c r="D75" s="290"/>
      <c r="E75" s="291"/>
      <c r="F75" s="291"/>
      <c r="G75" s="291"/>
      <c r="H75" s="291"/>
      <c r="I75" s="294"/>
      <c r="J75" s="295"/>
      <c r="K75" s="291"/>
      <c r="L75" s="296"/>
      <c r="M75" s="291"/>
    </row>
    <row r="76" ht="15.75" customHeight="1">
      <c r="A76" s="4"/>
      <c r="B76" s="40"/>
      <c r="C76" s="308" t="s">
        <v>117</v>
      </c>
      <c r="D76" s="290"/>
      <c r="E76" s="288">
        <f>SUM(E54:E71)</f>
        <v>125000</v>
      </c>
      <c r="F76" s="288">
        <f>SUM(F54:F74)</f>
        <v>115450</v>
      </c>
      <c r="G76" s="312">
        <f>E76-F76</f>
        <v>9550</v>
      </c>
      <c r="H76" s="291"/>
      <c r="I76" s="294"/>
      <c r="J76" s="295"/>
      <c r="K76" s="291"/>
      <c r="L76" s="296"/>
      <c r="M76" s="291"/>
    </row>
    <row r="77" ht="15.75" customHeight="1">
      <c r="A77" s="4"/>
      <c r="B77" s="40"/>
      <c r="C77" s="40"/>
      <c r="D77" s="290"/>
      <c r="E77" s="291"/>
      <c r="F77" s="291"/>
      <c r="G77" s="291"/>
      <c r="H77" s="291"/>
      <c r="I77" s="294"/>
      <c r="J77" s="295"/>
      <c r="K77" s="291"/>
      <c r="L77" s="296"/>
      <c r="M77" s="291"/>
    </row>
    <row r="78" ht="15.75" customHeight="1">
      <c r="A78" s="4"/>
      <c r="B78" s="285" t="s">
        <v>415</v>
      </c>
      <c r="C78" s="294" t="s">
        <v>388</v>
      </c>
      <c r="D78" s="295" t="s">
        <v>150</v>
      </c>
      <c r="E78" s="296">
        <v>10000.0</v>
      </c>
      <c r="F78" s="291"/>
      <c r="G78" s="291"/>
      <c r="H78" s="291"/>
      <c r="I78" s="294"/>
      <c r="J78" s="290"/>
      <c r="K78" s="291"/>
      <c r="L78" s="296"/>
      <c r="M78" s="291"/>
    </row>
    <row r="79" ht="15.75" customHeight="1">
      <c r="A79" s="4"/>
      <c r="B79" s="40"/>
      <c r="C79" s="294" t="s">
        <v>234</v>
      </c>
      <c r="D79" s="295" t="s">
        <v>349</v>
      </c>
      <c r="E79" s="296">
        <v>12750.0</v>
      </c>
      <c r="F79" s="291"/>
      <c r="G79" s="291"/>
      <c r="H79" s="291"/>
      <c r="I79" s="40"/>
      <c r="J79" s="290"/>
      <c r="K79" s="291"/>
      <c r="L79" s="291"/>
      <c r="M79" s="291"/>
    </row>
    <row r="80" ht="15.75" customHeight="1">
      <c r="A80" s="4"/>
      <c r="B80" s="40"/>
      <c r="C80" s="294" t="s">
        <v>391</v>
      </c>
      <c r="D80" s="295" t="s">
        <v>152</v>
      </c>
      <c r="E80" s="291"/>
      <c r="F80" s="296">
        <v>5600.0</v>
      </c>
      <c r="G80" s="291"/>
      <c r="H80" s="291"/>
      <c r="I80" s="308"/>
      <c r="J80" s="290"/>
      <c r="K80" s="288"/>
      <c r="L80" s="288"/>
      <c r="M80" s="312"/>
    </row>
    <row r="81" ht="15.75" customHeight="1">
      <c r="A81" s="4"/>
      <c r="B81" s="40"/>
      <c r="C81" s="294" t="s">
        <v>161</v>
      </c>
      <c r="D81" s="295" t="s">
        <v>154</v>
      </c>
      <c r="E81" s="291"/>
      <c r="F81" s="296">
        <v>5000.0</v>
      </c>
      <c r="G81" s="291"/>
      <c r="H81" s="291"/>
      <c r="I81" s="40"/>
      <c r="J81" s="290"/>
      <c r="K81" s="291"/>
      <c r="L81" s="291"/>
      <c r="M81" s="291"/>
    </row>
    <row r="82" ht="15.75" customHeight="1">
      <c r="A82" s="4"/>
      <c r="B82" s="40"/>
      <c r="C82" s="294" t="s">
        <v>155</v>
      </c>
      <c r="D82" s="295" t="s">
        <v>156</v>
      </c>
      <c r="E82" s="291"/>
      <c r="F82" s="296">
        <v>2000.0</v>
      </c>
      <c r="G82" s="291"/>
      <c r="H82" s="293"/>
      <c r="I82" s="294"/>
      <c r="J82" s="295"/>
      <c r="K82" s="296"/>
      <c r="L82" s="291"/>
      <c r="M82" s="291"/>
    </row>
    <row r="83" ht="15.75" customHeight="1">
      <c r="A83" s="4"/>
      <c r="B83" s="40"/>
      <c r="C83" s="294" t="s">
        <v>392</v>
      </c>
      <c r="D83" s="295" t="s">
        <v>393</v>
      </c>
      <c r="E83" s="291"/>
      <c r="F83" s="296">
        <v>500.0</v>
      </c>
      <c r="G83" s="291"/>
      <c r="H83" s="291"/>
      <c r="I83" s="294"/>
      <c r="J83" s="295"/>
      <c r="K83" s="296"/>
      <c r="L83" s="291"/>
      <c r="M83" s="291"/>
    </row>
    <row r="84" ht="15.75" customHeight="1">
      <c r="A84" s="4"/>
      <c r="B84" s="40"/>
      <c r="C84" s="294" t="s">
        <v>121</v>
      </c>
      <c r="D84" s="295" t="s">
        <v>319</v>
      </c>
      <c r="E84" s="291"/>
      <c r="F84" s="296">
        <v>2000.0</v>
      </c>
      <c r="G84" s="291"/>
      <c r="H84" s="291"/>
      <c r="I84" s="294"/>
      <c r="J84" s="295"/>
      <c r="K84" s="291"/>
      <c r="L84" s="296"/>
      <c r="M84" s="291"/>
    </row>
    <row r="85" ht="15.75" customHeight="1">
      <c r="A85" s="4"/>
      <c r="B85" s="40"/>
      <c r="C85" s="40"/>
      <c r="D85" s="290"/>
      <c r="E85" s="291"/>
      <c r="F85" s="291"/>
      <c r="G85" s="291"/>
      <c r="H85" s="291"/>
      <c r="I85" s="294"/>
      <c r="J85" s="295"/>
      <c r="K85" s="291"/>
      <c r="L85" s="296"/>
      <c r="M85" s="291"/>
    </row>
    <row r="86" ht="15.75" customHeight="1">
      <c r="A86" s="4"/>
      <c r="B86" s="40"/>
      <c r="C86" s="308" t="s">
        <v>117</v>
      </c>
      <c r="D86" s="290"/>
      <c r="E86" s="288">
        <f t="shared" ref="E86:F86" si="5">SUM(E78:E84)</f>
        <v>22750</v>
      </c>
      <c r="F86" s="288">
        <f t="shared" si="5"/>
        <v>15100</v>
      </c>
      <c r="G86" s="312">
        <f>E86-F86</f>
        <v>7650</v>
      </c>
      <c r="H86" s="291"/>
      <c r="I86" s="294"/>
      <c r="J86" s="295"/>
      <c r="K86" s="291"/>
      <c r="L86" s="296"/>
      <c r="M86" s="291"/>
    </row>
    <row r="87" ht="15.75" customHeight="1">
      <c r="A87" s="4"/>
      <c r="B87" s="40"/>
      <c r="C87" s="40"/>
      <c r="D87" s="290"/>
      <c r="E87" s="291"/>
      <c r="F87" s="291"/>
      <c r="G87" s="291"/>
      <c r="H87" s="291"/>
      <c r="I87" s="294"/>
      <c r="J87" s="295"/>
      <c r="K87" s="291"/>
      <c r="L87" s="296"/>
      <c r="M87" s="291"/>
    </row>
    <row r="88" ht="15.75" customHeight="1">
      <c r="A88" s="4"/>
      <c r="B88" s="285" t="s">
        <v>416</v>
      </c>
      <c r="C88" s="294" t="s">
        <v>388</v>
      </c>
      <c r="D88" s="295" t="s">
        <v>150</v>
      </c>
      <c r="E88" s="296">
        <v>3500.0</v>
      </c>
      <c r="F88" s="291"/>
      <c r="G88" s="291"/>
      <c r="H88" s="291"/>
      <c r="I88" s="294"/>
      <c r="J88" s="295"/>
      <c r="K88" s="291"/>
      <c r="L88" s="296"/>
      <c r="M88" s="291"/>
    </row>
    <row r="89" ht="15.75" customHeight="1">
      <c r="A89" s="4"/>
      <c r="B89" s="40"/>
      <c r="C89" s="294" t="s">
        <v>234</v>
      </c>
      <c r="D89" s="295" t="s">
        <v>349</v>
      </c>
      <c r="E89" s="296">
        <v>12900.0</v>
      </c>
      <c r="F89" s="291"/>
      <c r="G89" s="291"/>
      <c r="H89" s="291"/>
      <c r="I89" s="294"/>
      <c r="J89" s="290"/>
      <c r="K89" s="291"/>
      <c r="L89" s="296"/>
      <c r="M89" s="291"/>
    </row>
    <row r="90" ht="15.75" customHeight="1">
      <c r="A90" s="4"/>
      <c r="B90" s="40"/>
      <c r="C90" s="294" t="s">
        <v>391</v>
      </c>
      <c r="D90" s="295" t="s">
        <v>152</v>
      </c>
      <c r="E90" s="291"/>
      <c r="F90" s="296">
        <v>2250.0</v>
      </c>
      <c r="G90" s="291"/>
      <c r="H90" s="291"/>
      <c r="I90" s="40"/>
      <c r="J90" s="290"/>
      <c r="K90" s="291"/>
      <c r="L90" s="291"/>
      <c r="M90" s="291"/>
    </row>
    <row r="91" ht="15.75" customHeight="1">
      <c r="A91" s="4"/>
      <c r="B91" s="40"/>
      <c r="C91" s="294" t="s">
        <v>161</v>
      </c>
      <c r="D91" s="295" t="s">
        <v>154</v>
      </c>
      <c r="E91" s="291"/>
      <c r="F91" s="296">
        <v>25000.0</v>
      </c>
      <c r="G91" s="291"/>
      <c r="H91" s="291"/>
      <c r="I91" s="308"/>
      <c r="J91" s="290"/>
      <c r="K91" s="288"/>
      <c r="L91" s="288"/>
      <c r="M91" s="312"/>
    </row>
    <row r="92" ht="15.75" customHeight="1">
      <c r="A92" s="4"/>
      <c r="B92" s="40"/>
      <c r="C92" s="294" t="s">
        <v>417</v>
      </c>
      <c r="D92" s="295" t="s">
        <v>109</v>
      </c>
      <c r="E92" s="291"/>
      <c r="F92" s="296">
        <v>1200.0</v>
      </c>
      <c r="G92" s="291"/>
      <c r="H92" s="291"/>
      <c r="I92" s="40"/>
      <c r="J92" s="290"/>
      <c r="K92" s="291"/>
      <c r="L92" s="291"/>
      <c r="M92" s="291"/>
    </row>
    <row r="93" ht="15.75" customHeight="1">
      <c r="A93" s="4"/>
      <c r="B93" s="40"/>
      <c r="C93" s="294" t="s">
        <v>155</v>
      </c>
      <c r="D93" s="295" t="s">
        <v>156</v>
      </c>
      <c r="E93" s="291"/>
      <c r="F93" s="296">
        <v>1000.0</v>
      </c>
      <c r="G93" s="291"/>
      <c r="H93" s="293"/>
      <c r="I93" s="294"/>
      <c r="J93" s="295"/>
      <c r="K93" s="296"/>
      <c r="L93" s="291"/>
      <c r="M93" s="291"/>
    </row>
    <row r="94" ht="15.75" customHeight="1">
      <c r="A94" s="4"/>
      <c r="B94" s="40"/>
      <c r="C94" s="294" t="s">
        <v>392</v>
      </c>
      <c r="D94" s="295" t="s">
        <v>393</v>
      </c>
      <c r="E94" s="291"/>
      <c r="F94" s="296">
        <v>1000.0</v>
      </c>
      <c r="G94" s="291"/>
      <c r="H94" s="291"/>
      <c r="I94" s="294"/>
      <c r="J94" s="295"/>
      <c r="K94" s="291"/>
      <c r="L94" s="296"/>
      <c r="M94" s="291"/>
    </row>
    <row r="95" ht="15.75" customHeight="1">
      <c r="A95" s="4"/>
      <c r="B95" s="40"/>
      <c r="C95" s="294" t="s">
        <v>121</v>
      </c>
      <c r="D95" s="295" t="s">
        <v>319</v>
      </c>
      <c r="E95" s="291"/>
      <c r="F95" s="296">
        <v>2000.0</v>
      </c>
      <c r="G95" s="291"/>
      <c r="H95" s="291"/>
      <c r="I95" s="294"/>
      <c r="J95" s="295"/>
      <c r="K95" s="291"/>
      <c r="L95" s="296"/>
      <c r="M95" s="291"/>
    </row>
    <row r="96" ht="15.75" customHeight="1">
      <c r="A96" s="4"/>
      <c r="B96" s="40"/>
      <c r="C96" s="294" t="s">
        <v>418</v>
      </c>
      <c r="D96" s="295" t="s">
        <v>335</v>
      </c>
      <c r="E96" s="291"/>
      <c r="F96" s="296">
        <v>2000.0</v>
      </c>
      <c r="G96" s="291"/>
      <c r="H96" s="291"/>
      <c r="I96" s="294"/>
      <c r="J96" s="295"/>
      <c r="K96" s="291"/>
      <c r="L96" s="296"/>
      <c r="M96" s="291"/>
    </row>
    <row r="97" ht="15.75" customHeight="1">
      <c r="A97" s="4"/>
      <c r="B97" s="40"/>
      <c r="C97" s="40"/>
      <c r="D97" s="290"/>
      <c r="E97" s="291"/>
      <c r="F97" s="291"/>
      <c r="G97" s="291"/>
      <c r="H97" s="291"/>
      <c r="I97" s="294"/>
      <c r="J97" s="295"/>
      <c r="K97" s="291"/>
      <c r="L97" s="296"/>
      <c r="M97" s="291"/>
    </row>
    <row r="98" ht="15.75" customHeight="1">
      <c r="A98" s="4"/>
      <c r="B98" s="40"/>
      <c r="C98" s="308" t="s">
        <v>117</v>
      </c>
      <c r="D98" s="290"/>
      <c r="E98" s="288">
        <f>SUM(E88:E95)</f>
        <v>16400</v>
      </c>
      <c r="F98" s="288">
        <f>SUM(F88:F96)</f>
        <v>34450</v>
      </c>
      <c r="G98" s="310">
        <f>E98-F98</f>
        <v>-18050</v>
      </c>
      <c r="H98" s="291"/>
      <c r="I98" s="294"/>
      <c r="J98" s="295"/>
      <c r="K98" s="291"/>
      <c r="L98" s="296"/>
      <c r="M98" s="291"/>
    </row>
    <row r="99" ht="15.75" customHeight="1">
      <c r="A99" s="4"/>
      <c r="B99" s="40"/>
      <c r="C99" s="40"/>
      <c r="D99" s="290"/>
      <c r="E99" s="291"/>
      <c r="F99" s="291"/>
      <c r="G99" s="291"/>
      <c r="H99" s="291"/>
      <c r="I99" s="294"/>
      <c r="J99" s="295"/>
      <c r="K99" s="291"/>
      <c r="L99" s="296"/>
      <c r="M99" s="291"/>
    </row>
    <row r="100" ht="15.75" customHeight="1">
      <c r="A100" s="4"/>
      <c r="B100" s="308" t="s">
        <v>419</v>
      </c>
      <c r="C100" s="294" t="s">
        <v>388</v>
      </c>
      <c r="D100" s="295" t="s">
        <v>150</v>
      </c>
      <c r="E100" s="296">
        <v>10000.0</v>
      </c>
      <c r="F100" s="291"/>
      <c r="G100" s="291"/>
      <c r="H100" s="291"/>
      <c r="I100" s="294"/>
      <c r="J100" s="295"/>
      <c r="K100" s="291"/>
      <c r="L100" s="296"/>
      <c r="M100" s="291"/>
    </row>
    <row r="101" ht="15.75" customHeight="1">
      <c r="A101" s="4"/>
      <c r="B101" s="40"/>
      <c r="C101" s="294" t="s">
        <v>234</v>
      </c>
      <c r="D101" s="295" t="s">
        <v>349</v>
      </c>
      <c r="E101" s="296">
        <v>7000.0</v>
      </c>
      <c r="F101" s="291"/>
      <c r="G101" s="291"/>
      <c r="H101" s="291"/>
      <c r="I101" s="294"/>
      <c r="J101" s="295"/>
      <c r="K101" s="291"/>
      <c r="L101" s="296"/>
      <c r="M101" s="291"/>
    </row>
    <row r="102" ht="15.75" customHeight="1">
      <c r="A102" s="4"/>
      <c r="B102" s="40"/>
      <c r="C102" s="294" t="s">
        <v>161</v>
      </c>
      <c r="D102" s="295" t="s">
        <v>154</v>
      </c>
      <c r="E102" s="291"/>
      <c r="F102" s="296">
        <v>5000.0</v>
      </c>
      <c r="G102" s="291"/>
      <c r="H102" s="291"/>
      <c r="I102" s="294"/>
      <c r="J102" s="290"/>
      <c r="K102" s="291"/>
      <c r="L102" s="296"/>
      <c r="M102" s="291"/>
    </row>
    <row r="103" ht="15.75" customHeight="1">
      <c r="A103" s="4"/>
      <c r="B103" s="40"/>
      <c r="C103" s="294" t="s">
        <v>420</v>
      </c>
      <c r="D103" s="295" t="s">
        <v>152</v>
      </c>
      <c r="E103" s="291"/>
      <c r="F103" s="296">
        <v>6600.0</v>
      </c>
      <c r="G103" s="291"/>
      <c r="H103" s="291"/>
      <c r="I103" s="40"/>
      <c r="J103" s="290"/>
      <c r="K103" s="291"/>
      <c r="L103" s="291"/>
      <c r="M103" s="291"/>
    </row>
    <row r="104" ht="15.75" customHeight="1">
      <c r="A104" s="4"/>
      <c r="B104" s="40"/>
      <c r="C104" s="294" t="s">
        <v>121</v>
      </c>
      <c r="D104" s="295" t="s">
        <v>319</v>
      </c>
      <c r="E104" s="291"/>
      <c r="F104" s="296">
        <v>3500.0</v>
      </c>
      <c r="G104" s="291"/>
      <c r="H104" s="291"/>
      <c r="I104" s="308"/>
      <c r="J104" s="290"/>
      <c r="K104" s="288"/>
      <c r="L104" s="288"/>
      <c r="M104" s="310"/>
    </row>
    <row r="105" ht="15.75" customHeight="1">
      <c r="A105" s="4"/>
      <c r="B105" s="40"/>
      <c r="C105" s="294" t="s">
        <v>155</v>
      </c>
      <c r="D105" s="295" t="s">
        <v>156</v>
      </c>
      <c r="E105" s="291"/>
      <c r="F105" s="296">
        <v>1250.0</v>
      </c>
      <c r="G105" s="291"/>
      <c r="H105" s="291"/>
      <c r="I105" s="40"/>
      <c r="J105" s="290"/>
      <c r="K105" s="291"/>
      <c r="L105" s="291"/>
      <c r="M105" s="291"/>
    </row>
    <row r="106" ht="15.75" customHeight="1">
      <c r="A106" s="4"/>
      <c r="B106" s="40"/>
      <c r="C106" s="294" t="s">
        <v>392</v>
      </c>
      <c r="D106" s="295" t="s">
        <v>393</v>
      </c>
      <c r="E106" s="291"/>
      <c r="F106" s="296">
        <v>500.0</v>
      </c>
      <c r="G106" s="291"/>
      <c r="H106" s="315"/>
      <c r="I106" s="294"/>
      <c r="J106" s="295"/>
      <c r="K106" s="296"/>
      <c r="L106" s="291"/>
      <c r="M106" s="291"/>
    </row>
    <row r="107" ht="15.75" customHeight="1">
      <c r="A107" s="4"/>
      <c r="B107" s="40"/>
      <c r="C107" s="40"/>
      <c r="D107" s="290"/>
      <c r="E107" s="291"/>
      <c r="F107" s="291"/>
      <c r="G107" s="291"/>
      <c r="H107" s="291"/>
      <c r="I107" s="294"/>
      <c r="J107" s="295"/>
      <c r="K107" s="296"/>
      <c r="L107" s="291"/>
      <c r="M107" s="291"/>
    </row>
    <row r="108" ht="15.75" customHeight="1">
      <c r="A108" s="4"/>
      <c r="B108" s="40"/>
      <c r="C108" s="285" t="s">
        <v>117</v>
      </c>
      <c r="D108" s="290"/>
      <c r="E108" s="288">
        <f t="shared" ref="E108:F108" si="6">SUM(E100:E106)</f>
        <v>17000</v>
      </c>
      <c r="F108" s="288">
        <f t="shared" si="6"/>
        <v>16850</v>
      </c>
      <c r="G108" s="288">
        <f>E108-F108</f>
        <v>150</v>
      </c>
      <c r="H108" s="291"/>
      <c r="I108" s="294"/>
      <c r="J108" s="295"/>
      <c r="K108" s="291"/>
      <c r="L108" s="296"/>
      <c r="M108" s="291"/>
    </row>
    <row r="109" ht="15.75" customHeight="1">
      <c r="A109" s="4"/>
      <c r="B109" s="40"/>
      <c r="C109" s="40"/>
      <c r="D109" s="290"/>
      <c r="E109" s="291"/>
      <c r="F109" s="291"/>
      <c r="G109" s="291"/>
      <c r="H109" s="291"/>
      <c r="I109" s="294"/>
      <c r="J109" s="295"/>
      <c r="K109" s="291"/>
      <c r="L109" s="296"/>
      <c r="M109" s="291"/>
    </row>
    <row r="110" ht="15.75" customHeight="1">
      <c r="A110" s="4"/>
      <c r="B110" s="308" t="s">
        <v>421</v>
      </c>
      <c r="C110" s="294" t="s">
        <v>388</v>
      </c>
      <c r="D110" s="295" t="s">
        <v>150</v>
      </c>
      <c r="E110" s="296">
        <v>2000.0</v>
      </c>
      <c r="F110" s="291"/>
      <c r="G110" s="291"/>
      <c r="H110" s="291"/>
      <c r="I110" s="294"/>
      <c r="J110" s="295"/>
      <c r="K110" s="291"/>
      <c r="L110" s="296"/>
      <c r="M110" s="291"/>
    </row>
    <row r="111" ht="15.75" customHeight="1">
      <c r="A111" s="4"/>
      <c r="B111" s="40"/>
      <c r="C111" s="294" t="s">
        <v>234</v>
      </c>
      <c r="D111" s="295" t="s">
        <v>349</v>
      </c>
      <c r="E111" s="296">
        <v>3000.0</v>
      </c>
      <c r="F111" s="291"/>
      <c r="G111" s="291"/>
      <c r="H111" s="291"/>
      <c r="I111" s="294"/>
      <c r="J111" s="295"/>
      <c r="K111" s="291"/>
      <c r="L111" s="296"/>
      <c r="M111" s="291"/>
    </row>
    <row r="112" ht="15.75" customHeight="1">
      <c r="A112" s="4"/>
      <c r="B112" s="40"/>
      <c r="C112" s="294" t="s">
        <v>422</v>
      </c>
      <c r="D112" s="295" t="s">
        <v>100</v>
      </c>
      <c r="E112" s="291"/>
      <c r="F112" s="296">
        <v>400.0</v>
      </c>
      <c r="G112" s="291"/>
      <c r="H112" s="291"/>
      <c r="I112" s="294"/>
      <c r="J112" s="295"/>
      <c r="K112" s="291"/>
      <c r="L112" s="296"/>
      <c r="M112" s="291"/>
    </row>
    <row r="113" ht="15.75" customHeight="1">
      <c r="A113" s="4"/>
      <c r="B113" s="40"/>
      <c r="C113" s="294" t="s">
        <v>391</v>
      </c>
      <c r="D113" s="295" t="s">
        <v>152</v>
      </c>
      <c r="E113" s="291"/>
      <c r="F113" s="296">
        <v>2000.0</v>
      </c>
      <c r="G113" s="291"/>
      <c r="H113" s="291"/>
      <c r="I113" s="294"/>
      <c r="J113" s="295"/>
      <c r="K113" s="291"/>
      <c r="L113" s="296"/>
      <c r="M113" s="291"/>
    </row>
    <row r="114" ht="15.75" customHeight="1">
      <c r="A114" s="4"/>
      <c r="B114" s="40"/>
      <c r="C114" s="294" t="s">
        <v>161</v>
      </c>
      <c r="D114" s="295" t="s">
        <v>154</v>
      </c>
      <c r="E114" s="291"/>
      <c r="F114" s="296">
        <v>4600.0</v>
      </c>
      <c r="G114" s="291"/>
      <c r="H114" s="291"/>
      <c r="I114" s="294"/>
      <c r="J114" s="290"/>
      <c r="K114" s="291"/>
      <c r="L114" s="296"/>
      <c r="M114" s="291"/>
    </row>
    <row r="115" ht="15.75" customHeight="1">
      <c r="A115" s="4"/>
      <c r="B115" s="40"/>
      <c r="C115" s="35" t="s">
        <v>423</v>
      </c>
      <c r="D115" s="300" t="s">
        <v>294</v>
      </c>
      <c r="E115" s="291"/>
      <c r="F115" s="299">
        <v>400.0</v>
      </c>
      <c r="G115" s="291"/>
      <c r="H115" s="291"/>
      <c r="I115" s="40"/>
      <c r="J115" s="290"/>
      <c r="K115" s="291"/>
      <c r="L115" s="291"/>
      <c r="M115" s="291"/>
    </row>
    <row r="116" ht="15.75" customHeight="1">
      <c r="A116" s="4"/>
      <c r="B116" s="40"/>
      <c r="C116" s="40"/>
      <c r="D116" s="290"/>
      <c r="E116" s="291"/>
      <c r="F116" s="291"/>
      <c r="G116" s="291"/>
      <c r="H116" s="291"/>
      <c r="I116" s="40"/>
      <c r="J116" s="290"/>
      <c r="K116" s="291"/>
      <c r="L116" s="291"/>
      <c r="M116" s="291"/>
    </row>
    <row r="117" ht="15.75" customHeight="1">
      <c r="A117" s="4"/>
      <c r="B117" s="40"/>
      <c r="C117" s="285" t="s">
        <v>117</v>
      </c>
      <c r="D117" s="290"/>
      <c r="E117" s="288">
        <f t="shared" ref="E117:F117" si="7">SUM(E110:E115)</f>
        <v>5000</v>
      </c>
      <c r="F117" s="288">
        <f t="shared" si="7"/>
        <v>7400</v>
      </c>
      <c r="G117" s="316">
        <f>E117-F117</f>
        <v>-2400</v>
      </c>
      <c r="H117" s="291"/>
      <c r="I117" s="285"/>
      <c r="J117" s="290"/>
      <c r="K117" s="288"/>
      <c r="L117" s="288"/>
      <c r="M117" s="288"/>
    </row>
    <row r="118" ht="15.75" customHeight="1">
      <c r="A118" s="4"/>
      <c r="B118" s="40"/>
      <c r="C118" s="40"/>
      <c r="D118" s="290"/>
      <c r="E118" s="291"/>
      <c r="F118" s="291"/>
      <c r="G118" s="291"/>
      <c r="H118" s="291"/>
      <c r="I118" s="40"/>
      <c r="J118" s="290"/>
      <c r="K118" s="291"/>
      <c r="L118" s="291"/>
      <c r="M118" s="291"/>
    </row>
    <row r="119" ht="15.75" customHeight="1">
      <c r="A119" s="4"/>
      <c r="B119" s="285" t="s">
        <v>424</v>
      </c>
      <c r="C119" s="294" t="s">
        <v>388</v>
      </c>
      <c r="D119" s="295" t="s">
        <v>150</v>
      </c>
      <c r="E119" s="296">
        <v>3000.0</v>
      </c>
      <c r="F119" s="291"/>
      <c r="G119" s="291"/>
      <c r="H119" s="315"/>
      <c r="I119" s="294"/>
      <c r="J119" s="295"/>
      <c r="K119" s="296"/>
      <c r="L119" s="291"/>
      <c r="M119" s="291"/>
    </row>
    <row r="120" ht="15.75" customHeight="1">
      <c r="A120" s="4"/>
      <c r="B120" s="40"/>
      <c r="C120" s="294" t="s">
        <v>234</v>
      </c>
      <c r="D120" s="295" t="s">
        <v>349</v>
      </c>
      <c r="E120" s="296">
        <v>3500.0</v>
      </c>
      <c r="F120" s="291"/>
      <c r="G120" s="291"/>
      <c r="H120" s="291"/>
      <c r="I120" s="294"/>
      <c r="J120" s="295"/>
      <c r="K120" s="296"/>
      <c r="L120" s="291"/>
      <c r="M120" s="291"/>
    </row>
    <row r="121" ht="15.75" customHeight="1">
      <c r="A121" s="4"/>
      <c r="B121" s="40"/>
      <c r="C121" s="294" t="s">
        <v>391</v>
      </c>
      <c r="D121" s="295" t="s">
        <v>152</v>
      </c>
      <c r="E121" s="291"/>
      <c r="F121" s="296">
        <v>2000.0</v>
      </c>
      <c r="G121" s="291"/>
      <c r="H121" s="291"/>
      <c r="I121" s="294"/>
      <c r="J121" s="295"/>
      <c r="K121" s="291"/>
      <c r="L121" s="296"/>
      <c r="M121" s="291"/>
    </row>
    <row r="122" ht="15.75" customHeight="1">
      <c r="A122" s="4"/>
      <c r="B122" s="40"/>
      <c r="C122" s="294" t="s">
        <v>161</v>
      </c>
      <c r="D122" s="295" t="s">
        <v>154</v>
      </c>
      <c r="E122" s="291"/>
      <c r="F122" s="296">
        <v>5000.0</v>
      </c>
      <c r="G122" s="291"/>
      <c r="H122" s="291"/>
      <c r="I122" s="294"/>
      <c r="J122" s="295"/>
      <c r="K122" s="291"/>
      <c r="L122" s="296"/>
      <c r="M122" s="291"/>
    </row>
    <row r="123" ht="15.75" customHeight="1">
      <c r="A123" s="4"/>
      <c r="B123" s="40"/>
      <c r="C123" s="40"/>
      <c r="D123" s="290"/>
      <c r="E123" s="291"/>
      <c r="F123" s="291"/>
      <c r="G123" s="291"/>
      <c r="H123" s="291"/>
      <c r="I123" s="294"/>
      <c r="J123" s="290"/>
      <c r="K123" s="291"/>
      <c r="L123" s="296"/>
      <c r="M123" s="291"/>
    </row>
    <row r="124" ht="15.75" customHeight="1">
      <c r="A124" s="4"/>
      <c r="B124" s="40"/>
      <c r="C124" s="285" t="s">
        <v>117</v>
      </c>
      <c r="D124" s="290"/>
      <c r="E124" s="288">
        <f t="shared" ref="E124:F124" si="8">SUM(E119:E122)</f>
        <v>6500</v>
      </c>
      <c r="F124" s="288">
        <f t="shared" si="8"/>
        <v>7000</v>
      </c>
      <c r="G124" s="316">
        <f>E124-F124</f>
        <v>-500</v>
      </c>
      <c r="H124" s="291"/>
      <c r="I124" s="40"/>
      <c r="J124" s="290"/>
      <c r="K124" s="291"/>
      <c r="L124" s="291"/>
      <c r="M124" s="291"/>
    </row>
    <row r="125" ht="15.75" customHeight="1">
      <c r="A125" s="4"/>
      <c r="B125" s="40"/>
      <c r="C125" s="40"/>
      <c r="D125" s="290"/>
      <c r="E125" s="291"/>
      <c r="F125" s="291"/>
      <c r="G125" s="291"/>
      <c r="H125" s="291"/>
      <c r="I125" s="285"/>
      <c r="J125" s="290"/>
      <c r="K125" s="288"/>
      <c r="L125" s="288"/>
      <c r="M125" s="316"/>
    </row>
    <row r="126" ht="15.75" customHeight="1">
      <c r="A126" s="4"/>
      <c r="B126" s="285" t="s">
        <v>425</v>
      </c>
      <c r="C126" s="294" t="s">
        <v>388</v>
      </c>
      <c r="D126" s="295" t="s">
        <v>150</v>
      </c>
      <c r="E126" s="317">
        <v>0.0</v>
      </c>
      <c r="F126" s="291"/>
      <c r="G126" s="291"/>
      <c r="H126" s="291"/>
      <c r="I126" s="40"/>
      <c r="J126" s="290"/>
      <c r="K126" s="291"/>
      <c r="L126" s="291"/>
      <c r="M126" s="291"/>
    </row>
    <row r="127" ht="15.75" customHeight="1">
      <c r="A127" s="4"/>
      <c r="B127" s="40"/>
      <c r="C127" s="294" t="s">
        <v>234</v>
      </c>
      <c r="D127" s="295" t="s">
        <v>349</v>
      </c>
      <c r="E127" s="296">
        <v>7000.0</v>
      </c>
      <c r="F127" s="291"/>
      <c r="G127" s="291"/>
      <c r="H127" s="293"/>
      <c r="I127" s="294"/>
      <c r="J127" s="295"/>
      <c r="K127" s="296"/>
      <c r="L127" s="291"/>
      <c r="M127" s="291"/>
    </row>
    <row r="128" ht="15.75" customHeight="1">
      <c r="A128" s="4"/>
      <c r="B128" s="40"/>
      <c r="C128" s="294" t="s">
        <v>161</v>
      </c>
      <c r="D128" s="295">
        <v>4029.0</v>
      </c>
      <c r="E128" s="291"/>
      <c r="F128" s="296">
        <v>7000.0</v>
      </c>
      <c r="G128" s="291"/>
      <c r="H128" s="291"/>
      <c r="I128" s="294"/>
      <c r="J128" s="295"/>
      <c r="K128" s="296"/>
      <c r="L128" s="291"/>
      <c r="M128" s="291"/>
    </row>
    <row r="129" ht="15.75" customHeight="1">
      <c r="A129" s="4"/>
      <c r="B129" s="40"/>
      <c r="C129" s="294" t="s">
        <v>391</v>
      </c>
      <c r="D129" s="295" t="s">
        <v>152</v>
      </c>
      <c r="E129" s="291"/>
      <c r="F129" s="296">
        <v>2000.0</v>
      </c>
      <c r="G129" s="291"/>
      <c r="H129" s="291"/>
      <c r="I129" s="294"/>
      <c r="J129" s="295"/>
      <c r="K129" s="291"/>
      <c r="L129" s="296"/>
      <c r="M129" s="291"/>
    </row>
    <row r="130" ht="15.75" customHeight="1">
      <c r="A130" s="4"/>
      <c r="B130" s="40"/>
      <c r="C130" s="294" t="s">
        <v>162</v>
      </c>
      <c r="D130" s="295" t="s">
        <v>109</v>
      </c>
      <c r="E130" s="291"/>
      <c r="F130" s="296">
        <v>1750.0</v>
      </c>
      <c r="G130" s="291"/>
      <c r="H130" s="291"/>
      <c r="I130" s="294"/>
      <c r="J130" s="295"/>
      <c r="K130" s="291"/>
      <c r="L130" s="296"/>
      <c r="M130" s="291"/>
    </row>
    <row r="131" ht="15.75" customHeight="1">
      <c r="A131" s="4"/>
      <c r="B131" s="40"/>
      <c r="C131" s="294" t="s">
        <v>155</v>
      </c>
      <c r="D131" s="295" t="s">
        <v>156</v>
      </c>
      <c r="E131" s="291"/>
      <c r="F131" s="296">
        <v>1000.0</v>
      </c>
      <c r="G131" s="291"/>
      <c r="H131" s="291"/>
      <c r="I131" s="294"/>
      <c r="J131" s="290"/>
      <c r="K131" s="291"/>
      <c r="L131" s="296"/>
      <c r="M131" s="291"/>
    </row>
    <row r="132" ht="15.75" customHeight="1">
      <c r="A132" s="4"/>
      <c r="B132" s="40"/>
      <c r="C132" s="294" t="s">
        <v>392</v>
      </c>
      <c r="D132" s="295" t="s">
        <v>393</v>
      </c>
      <c r="E132" s="291"/>
      <c r="F132" s="296">
        <v>500.0</v>
      </c>
      <c r="G132" s="291"/>
      <c r="H132" s="291"/>
      <c r="I132" s="40"/>
      <c r="J132" s="290"/>
      <c r="K132" s="291"/>
      <c r="L132" s="291"/>
      <c r="M132" s="291"/>
    </row>
    <row r="133" ht="15.75" customHeight="1">
      <c r="A133" s="4"/>
      <c r="B133" s="40"/>
      <c r="C133" s="294" t="s">
        <v>426</v>
      </c>
      <c r="D133" s="295" t="s">
        <v>371</v>
      </c>
      <c r="E133" s="291"/>
      <c r="F133" s="296">
        <v>1000.0</v>
      </c>
      <c r="G133" s="291"/>
      <c r="H133" s="291"/>
      <c r="I133" s="285"/>
      <c r="J133" s="290"/>
      <c r="K133" s="288"/>
      <c r="L133" s="288"/>
      <c r="M133" s="316"/>
    </row>
    <row r="134" ht="15.75" customHeight="1">
      <c r="A134" s="4"/>
      <c r="B134" s="40"/>
      <c r="C134" s="40"/>
      <c r="D134" s="290"/>
      <c r="E134" s="291"/>
      <c r="F134" s="291"/>
      <c r="G134" s="291"/>
      <c r="H134" s="291"/>
      <c r="I134" s="40"/>
      <c r="J134" s="290"/>
      <c r="K134" s="291"/>
      <c r="L134" s="291"/>
      <c r="M134" s="291"/>
    </row>
    <row r="135" ht="15.75" customHeight="1">
      <c r="A135" s="4"/>
      <c r="B135" s="40"/>
      <c r="C135" s="285" t="s">
        <v>117</v>
      </c>
      <c r="D135" s="290"/>
      <c r="E135" s="288">
        <f t="shared" ref="E135:F135" si="9">SUM(E126:E133)</f>
        <v>7000</v>
      </c>
      <c r="F135" s="288">
        <f t="shared" si="9"/>
        <v>13250</v>
      </c>
      <c r="G135" s="316">
        <f>E135-F135</f>
        <v>-6250</v>
      </c>
      <c r="H135" s="293"/>
      <c r="I135" s="294"/>
      <c r="J135" s="295"/>
      <c r="K135" s="317"/>
      <c r="L135" s="291"/>
      <c r="M135" s="291"/>
    </row>
    <row r="136" ht="15.75" customHeight="1">
      <c r="A136" s="4"/>
      <c r="B136" s="40"/>
      <c r="C136" s="40"/>
      <c r="D136" s="290"/>
      <c r="E136" s="291"/>
      <c r="F136" s="291"/>
      <c r="G136" s="291"/>
      <c r="H136" s="291"/>
      <c r="I136" s="294"/>
      <c r="J136" s="295"/>
      <c r="K136" s="296"/>
      <c r="L136" s="291"/>
      <c r="M136" s="291"/>
    </row>
    <row r="137" ht="15.75" customHeight="1">
      <c r="A137" s="4"/>
      <c r="B137" s="40"/>
      <c r="C137" s="40"/>
      <c r="D137" s="290"/>
      <c r="E137" s="291"/>
      <c r="F137" s="291"/>
      <c r="G137" s="291"/>
      <c r="H137" s="291"/>
      <c r="I137" s="294"/>
      <c r="J137" s="294"/>
      <c r="K137" s="291"/>
      <c r="L137" s="296"/>
      <c r="M137" s="291"/>
    </row>
    <row r="138" ht="15.75" customHeight="1">
      <c r="A138" s="4"/>
      <c r="B138" s="285" t="s">
        <v>169</v>
      </c>
      <c r="C138" s="40"/>
      <c r="D138" s="290"/>
      <c r="E138" s="288">
        <f>E22+E26+E38+E45+E52+E76+E86+E98+E108+E117+E124+E135</f>
        <v>645650</v>
      </c>
      <c r="F138" s="288">
        <f>F22+F38+F45+F52+F76+F86+F98+F108+F117+F124+F135+F26+F137</f>
        <v>644480</v>
      </c>
      <c r="G138" s="288">
        <f>E138-F138</f>
        <v>1170</v>
      </c>
      <c r="H138" s="291"/>
      <c r="I138" s="294"/>
      <c r="J138" s="295"/>
      <c r="K138" s="291"/>
      <c r="L138" s="296"/>
      <c r="M138" s="291"/>
    </row>
    <row r="139" ht="15.75" customHeight="1">
      <c r="A139" s="4"/>
      <c r="B139" s="40"/>
      <c r="C139" s="40"/>
      <c r="D139" s="290"/>
      <c r="E139" s="291"/>
      <c r="F139" s="291"/>
      <c r="G139" s="291"/>
      <c r="H139" s="291"/>
      <c r="I139" s="294"/>
      <c r="J139" s="295"/>
      <c r="K139" s="291"/>
      <c r="L139" s="296"/>
      <c r="M139" s="291"/>
    </row>
    <row r="140" ht="15.75" customHeight="1">
      <c r="A140" s="4"/>
      <c r="B140" s="40"/>
      <c r="C140" s="40"/>
      <c r="D140" s="290"/>
      <c r="E140" s="291"/>
      <c r="F140" s="291"/>
      <c r="G140" s="291"/>
      <c r="H140" s="291"/>
      <c r="I140" s="294"/>
      <c r="J140" s="295"/>
      <c r="K140" s="291"/>
      <c r="L140" s="296"/>
      <c r="M140" s="291"/>
    </row>
    <row r="141" ht="15.75" customHeight="1">
      <c r="A141" s="4"/>
      <c r="B141" s="40"/>
      <c r="C141" s="294"/>
      <c r="D141" s="295"/>
      <c r="E141" s="291"/>
      <c r="F141" s="296"/>
      <c r="G141" s="291"/>
      <c r="H141" s="291"/>
      <c r="I141" s="294"/>
      <c r="J141" s="295"/>
      <c r="K141" s="291"/>
      <c r="L141" s="296"/>
      <c r="M141" s="291"/>
    </row>
    <row r="142" ht="15.75" customHeight="1">
      <c r="A142" s="4"/>
      <c r="B142" s="40"/>
      <c r="C142" s="294"/>
      <c r="D142" s="295"/>
      <c r="E142" s="291"/>
      <c r="F142" s="296"/>
      <c r="G142" s="291"/>
      <c r="H142" s="291"/>
      <c r="I142" s="294"/>
      <c r="J142" s="295"/>
      <c r="K142" s="291"/>
      <c r="L142" s="296"/>
      <c r="M142" s="291"/>
    </row>
    <row r="143" ht="15.75" customHeight="1">
      <c r="A143" s="4"/>
      <c r="B143" s="40"/>
      <c r="C143" s="40"/>
      <c r="D143" s="290"/>
      <c r="E143" s="291"/>
      <c r="F143" s="291"/>
      <c r="G143" s="291"/>
      <c r="H143" s="291"/>
      <c r="I143" s="40"/>
      <c r="J143" s="40"/>
      <c r="K143" s="291"/>
      <c r="L143" s="291"/>
      <c r="M143" s="291"/>
    </row>
    <row r="144" ht="15.75" customHeight="1">
      <c r="A144" s="4"/>
      <c r="B144" s="40"/>
      <c r="C144" s="285"/>
      <c r="D144" s="290"/>
      <c r="E144" s="288"/>
      <c r="F144" s="288"/>
      <c r="G144" s="316">
        <f>SUM(F4:F135)-F138-F36+F38</f>
        <v>653580</v>
      </c>
      <c r="H144" s="291"/>
      <c r="I144" s="285"/>
      <c r="J144" s="290"/>
      <c r="K144" s="288"/>
      <c r="L144" s="288"/>
      <c r="M144" s="316"/>
    </row>
    <row r="145" ht="15.75" customHeight="1">
      <c r="A145" s="4"/>
      <c r="B145" s="40"/>
      <c r="C145" s="40"/>
      <c r="D145" s="290"/>
      <c r="E145" s="291"/>
      <c r="F145" s="291"/>
      <c r="G145" s="291"/>
      <c r="H145" s="291"/>
      <c r="I145" s="40"/>
      <c r="J145" s="290"/>
      <c r="K145" s="291"/>
      <c r="L145" s="291"/>
      <c r="M145" s="291"/>
    </row>
    <row r="146" ht="15.75" customHeight="1">
      <c r="B146" s="40"/>
      <c r="C146" s="40"/>
      <c r="D146" s="290"/>
      <c r="E146" s="291"/>
      <c r="F146" s="291"/>
      <c r="G146" s="291"/>
      <c r="H146" s="40"/>
      <c r="I146" s="40"/>
      <c r="J146" s="290"/>
      <c r="K146" s="291"/>
      <c r="L146" s="291"/>
      <c r="M146" s="291"/>
    </row>
    <row r="147" ht="15.75" customHeight="1">
      <c r="B147" s="285"/>
      <c r="C147" s="40"/>
      <c r="D147" s="290"/>
      <c r="E147" s="288"/>
      <c r="F147" s="288"/>
      <c r="G147" s="288"/>
      <c r="H147" s="285"/>
      <c r="I147" s="40"/>
      <c r="J147" s="290"/>
      <c r="K147" s="288"/>
      <c r="L147" s="288"/>
      <c r="M147" s="288"/>
    </row>
    <row r="148" ht="15.75" customHeight="1">
      <c r="B148" s="40"/>
      <c r="C148" s="40"/>
      <c r="D148" s="290"/>
      <c r="E148" s="40"/>
      <c r="F148" s="40"/>
      <c r="G148" s="40"/>
    </row>
    <row r="149" ht="15.75" customHeight="1">
      <c r="B149" s="40"/>
      <c r="C149" s="40"/>
      <c r="D149" s="290"/>
      <c r="E149" s="40"/>
      <c r="F149" s="40"/>
      <c r="G149" s="40"/>
    </row>
    <row r="150" ht="15.75" customHeight="1">
      <c r="D150" s="282"/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27.25"/>
    <col customWidth="1" min="8" max="8" width="31.5"/>
    <col customWidth="1" min="9" max="9" width="20.88"/>
  </cols>
  <sheetData>
    <row r="1" ht="32.25" customHeight="1"/>
    <row r="2">
      <c r="A2" s="318" t="s">
        <v>352</v>
      </c>
      <c r="B2" s="318" t="s">
        <v>427</v>
      </c>
      <c r="C2" s="319" t="s">
        <v>428</v>
      </c>
      <c r="D2" s="320" t="s">
        <v>429</v>
      </c>
      <c r="E2" s="321" t="s">
        <v>430</v>
      </c>
      <c r="F2" s="322" t="s">
        <v>431</v>
      </c>
      <c r="G2" s="318" t="s">
        <v>432</v>
      </c>
      <c r="H2" s="323" t="s">
        <v>433</v>
      </c>
      <c r="I2" s="323" t="s">
        <v>434</v>
      </c>
    </row>
    <row r="3">
      <c r="A3" s="324"/>
      <c r="B3" s="324"/>
      <c r="C3" s="324"/>
      <c r="D3" s="325"/>
      <c r="E3" s="324"/>
      <c r="F3" s="326"/>
      <c r="G3" s="324"/>
      <c r="H3" s="324"/>
      <c r="I3" s="324"/>
    </row>
    <row r="4">
      <c r="A4" s="327" t="s">
        <v>435</v>
      </c>
      <c r="F4" s="328"/>
      <c r="G4" s="329"/>
      <c r="H4" s="329"/>
      <c r="I4" s="329"/>
    </row>
    <row r="5">
      <c r="A5" s="324"/>
      <c r="B5" s="330" t="s">
        <v>238</v>
      </c>
      <c r="C5" s="324"/>
      <c r="D5" s="331"/>
      <c r="E5" s="332">
        <v>3000.0</v>
      </c>
      <c r="F5" s="326">
        <f t="shared" ref="F5:F9" si="1">D5-E5</f>
        <v>-3000</v>
      </c>
      <c r="G5" s="330" t="s">
        <v>436</v>
      </c>
      <c r="H5" s="324"/>
      <c r="I5" s="324"/>
    </row>
    <row r="6">
      <c r="A6" s="324"/>
      <c r="B6" s="330" t="s">
        <v>232</v>
      </c>
      <c r="C6" s="324"/>
      <c r="D6" s="331"/>
      <c r="E6" s="332">
        <v>3000.0</v>
      </c>
      <c r="F6" s="326">
        <f t="shared" si="1"/>
        <v>-3000</v>
      </c>
      <c r="G6" s="330" t="s">
        <v>436</v>
      </c>
      <c r="H6" s="324"/>
      <c r="I6" s="324"/>
    </row>
    <row r="7">
      <c r="A7" s="324"/>
      <c r="B7" s="330" t="s">
        <v>437</v>
      </c>
      <c r="C7" s="324"/>
      <c r="D7" s="333">
        <v>5000.0</v>
      </c>
      <c r="E7" s="334"/>
      <c r="F7" s="335">
        <f t="shared" si="1"/>
        <v>5000</v>
      </c>
      <c r="G7" s="330" t="s">
        <v>436</v>
      </c>
      <c r="H7" s="324"/>
      <c r="I7" s="324"/>
    </row>
    <row r="8">
      <c r="A8" s="324"/>
      <c r="B8" s="330" t="s">
        <v>438</v>
      </c>
      <c r="C8" s="324"/>
      <c r="D8" s="333">
        <v>3000.0</v>
      </c>
      <c r="E8" s="334"/>
      <c r="F8" s="335">
        <f t="shared" si="1"/>
        <v>3000</v>
      </c>
      <c r="G8" s="330" t="s">
        <v>436</v>
      </c>
      <c r="H8" s="324"/>
      <c r="I8" s="324"/>
    </row>
    <row r="9">
      <c r="A9" s="324"/>
      <c r="B9" s="330" t="s">
        <v>439</v>
      </c>
      <c r="C9" s="324"/>
      <c r="D9" s="333">
        <v>3000.0</v>
      </c>
      <c r="E9" s="334"/>
      <c r="F9" s="335">
        <f t="shared" si="1"/>
        <v>3000</v>
      </c>
      <c r="G9" s="330" t="s">
        <v>436</v>
      </c>
      <c r="H9" s="324"/>
      <c r="I9" s="324"/>
    </row>
    <row r="10">
      <c r="A10" s="324"/>
      <c r="B10" s="330"/>
      <c r="C10" s="324"/>
      <c r="D10" s="325"/>
      <c r="E10" s="324"/>
      <c r="F10" s="335"/>
      <c r="G10" s="324"/>
      <c r="H10" s="324"/>
      <c r="I10" s="324"/>
    </row>
    <row r="11">
      <c r="A11" s="330" t="s">
        <v>440</v>
      </c>
      <c r="B11" s="330"/>
      <c r="C11" s="324"/>
      <c r="D11" s="331">
        <f>SUM(D7:D10)</f>
        <v>11000</v>
      </c>
      <c r="E11" s="334">
        <f>SUM(E5:E10)</f>
        <v>6000</v>
      </c>
      <c r="F11" s="335">
        <f>D11-E11</f>
        <v>5000</v>
      </c>
      <c r="G11" s="324"/>
      <c r="H11" s="324"/>
      <c r="I11" s="324"/>
    </row>
    <row r="12">
      <c r="A12" s="324"/>
      <c r="B12" s="330"/>
      <c r="C12" s="324"/>
      <c r="D12" s="325"/>
      <c r="E12" s="324"/>
      <c r="F12" s="326"/>
      <c r="G12" s="324"/>
      <c r="H12" s="324"/>
      <c r="I12" s="324"/>
    </row>
    <row r="13">
      <c r="A13" s="336" t="s">
        <v>441</v>
      </c>
      <c r="F13" s="337">
        <f>F37</f>
        <v>-73100</v>
      </c>
      <c r="G13" s="336"/>
      <c r="H13" s="336"/>
      <c r="I13" s="336"/>
    </row>
    <row r="14">
      <c r="A14" s="338"/>
      <c r="B14" s="338" t="s">
        <v>442</v>
      </c>
      <c r="C14" s="339">
        <v>6570.0</v>
      </c>
      <c r="D14" s="338"/>
      <c r="E14" s="340">
        <v>400.0</v>
      </c>
      <c r="F14" s="341">
        <f t="shared" ref="F14:F30" si="2">D14-E14</f>
        <v>-400</v>
      </c>
      <c r="G14" s="338" t="s">
        <v>436</v>
      </c>
      <c r="H14" s="342" t="s">
        <v>443</v>
      </c>
      <c r="I14" s="338"/>
    </row>
    <row r="15">
      <c r="A15" s="338"/>
      <c r="B15" s="338" t="s">
        <v>444</v>
      </c>
      <c r="C15" s="339">
        <v>5820.0</v>
      </c>
      <c r="D15" s="338"/>
      <c r="E15" s="340">
        <v>3500.0</v>
      </c>
      <c r="F15" s="341">
        <f t="shared" si="2"/>
        <v>-3500</v>
      </c>
      <c r="G15" s="338" t="s">
        <v>445</v>
      </c>
      <c r="H15" s="342" t="s">
        <v>446</v>
      </c>
      <c r="I15" s="342"/>
    </row>
    <row r="16">
      <c r="A16" s="338"/>
      <c r="B16" s="338" t="s">
        <v>447</v>
      </c>
      <c r="C16" s="339">
        <v>4037.0</v>
      </c>
      <c r="D16" s="338"/>
      <c r="E16" s="340">
        <v>5000.0</v>
      </c>
      <c r="F16" s="341">
        <f t="shared" si="2"/>
        <v>-5000</v>
      </c>
      <c r="G16" s="338" t="s">
        <v>445</v>
      </c>
      <c r="H16" s="342"/>
      <c r="I16" s="342"/>
    </row>
    <row r="17">
      <c r="A17" s="338"/>
      <c r="B17" s="338" t="s">
        <v>448</v>
      </c>
      <c r="C17" s="339">
        <v>5410.0</v>
      </c>
      <c r="D17" s="338"/>
      <c r="E17" s="340">
        <v>1000.0</v>
      </c>
      <c r="F17" s="341">
        <f t="shared" si="2"/>
        <v>-1000</v>
      </c>
      <c r="G17" s="338" t="s">
        <v>445</v>
      </c>
      <c r="H17" s="338"/>
      <c r="I17" s="338"/>
    </row>
    <row r="18">
      <c r="A18" s="338"/>
      <c r="B18" s="338" t="s">
        <v>449</v>
      </c>
      <c r="C18" s="339">
        <v>5460.0</v>
      </c>
      <c r="D18" s="338"/>
      <c r="E18" s="340">
        <v>2000.0</v>
      </c>
      <c r="F18" s="341">
        <f t="shared" si="2"/>
        <v>-2000</v>
      </c>
      <c r="G18" s="338" t="s">
        <v>445</v>
      </c>
      <c r="H18" s="342" t="s">
        <v>450</v>
      </c>
      <c r="I18" s="342"/>
    </row>
    <row r="19">
      <c r="A19" s="338"/>
      <c r="B19" s="338" t="s">
        <v>451</v>
      </c>
      <c r="C19" s="339">
        <v>6072.0</v>
      </c>
      <c r="D19" s="338"/>
      <c r="E19" s="343">
        <v>3000.0</v>
      </c>
      <c r="F19" s="341">
        <f t="shared" si="2"/>
        <v>-3000</v>
      </c>
      <c r="G19" s="338" t="s">
        <v>445</v>
      </c>
      <c r="H19" s="342"/>
      <c r="I19" s="342"/>
    </row>
    <row r="20">
      <c r="A20" s="338"/>
      <c r="B20" s="338" t="s">
        <v>452</v>
      </c>
      <c r="C20" s="339">
        <v>7691.0</v>
      </c>
      <c r="D20" s="338"/>
      <c r="E20" s="340">
        <v>1000.0</v>
      </c>
      <c r="F20" s="341">
        <f t="shared" si="2"/>
        <v>-1000</v>
      </c>
      <c r="G20" s="338" t="s">
        <v>436</v>
      </c>
      <c r="H20" s="342" t="s">
        <v>453</v>
      </c>
      <c r="I20" s="342"/>
    </row>
    <row r="21">
      <c r="A21" s="338"/>
      <c r="B21" s="338" t="s">
        <v>106</v>
      </c>
      <c r="C21" s="339">
        <v>6110.0</v>
      </c>
      <c r="D21" s="338"/>
      <c r="E21" s="340">
        <v>2000.0</v>
      </c>
      <c r="F21" s="341">
        <f t="shared" si="2"/>
        <v>-2000</v>
      </c>
      <c r="G21" s="338" t="s">
        <v>445</v>
      </c>
      <c r="H21" s="342" t="s">
        <v>454</v>
      </c>
      <c r="I21" s="342"/>
    </row>
    <row r="22">
      <c r="A22" s="338"/>
      <c r="B22" s="338" t="s">
        <v>273</v>
      </c>
      <c r="C22" s="339">
        <v>7630.0</v>
      </c>
      <c r="D22" s="338"/>
      <c r="E22" s="340">
        <v>4400.0</v>
      </c>
      <c r="F22" s="341">
        <f t="shared" si="2"/>
        <v>-4400</v>
      </c>
      <c r="G22" s="338" t="s">
        <v>436</v>
      </c>
      <c r="H22" s="338"/>
      <c r="I22" s="338"/>
    </row>
    <row r="23">
      <c r="A23" s="338"/>
      <c r="B23" s="338" t="s">
        <v>455</v>
      </c>
      <c r="C23" s="339">
        <v>5461.0</v>
      </c>
      <c r="D23" s="338"/>
      <c r="E23" s="340">
        <v>7500.0</v>
      </c>
      <c r="F23" s="341">
        <f t="shared" si="2"/>
        <v>-7500</v>
      </c>
      <c r="G23" s="338" t="s">
        <v>445</v>
      </c>
      <c r="H23" s="342" t="s">
        <v>456</v>
      </c>
      <c r="I23" s="338"/>
    </row>
    <row r="24">
      <c r="A24" s="338"/>
      <c r="B24" s="338" t="s">
        <v>457</v>
      </c>
      <c r="C24" s="339">
        <v>7620.0</v>
      </c>
      <c r="D24" s="338"/>
      <c r="E24" s="340">
        <v>3000.0</v>
      </c>
      <c r="F24" s="341">
        <f t="shared" si="2"/>
        <v>-3000</v>
      </c>
      <c r="G24" s="338" t="s">
        <v>445</v>
      </c>
      <c r="H24" s="342"/>
      <c r="I24" s="338"/>
    </row>
    <row r="25">
      <c r="A25" s="338"/>
      <c r="B25" s="338" t="s">
        <v>385</v>
      </c>
      <c r="C25" s="339">
        <v>5420.0</v>
      </c>
      <c r="D25" s="338"/>
      <c r="E25" s="343">
        <v>3000.0</v>
      </c>
      <c r="F25" s="341">
        <f t="shared" si="2"/>
        <v>-3000</v>
      </c>
      <c r="G25" s="338" t="s">
        <v>436</v>
      </c>
      <c r="H25" s="338"/>
      <c r="I25" s="338"/>
    </row>
    <row r="26">
      <c r="A26" s="338"/>
      <c r="B26" s="344" t="s">
        <v>458</v>
      </c>
      <c r="C26" s="339"/>
      <c r="D26" s="345">
        <v>10000.0</v>
      </c>
      <c r="E26" s="340"/>
      <c r="F26" s="346">
        <f t="shared" si="2"/>
        <v>10000</v>
      </c>
      <c r="G26" s="344" t="s">
        <v>445</v>
      </c>
      <c r="H26" s="342"/>
      <c r="I26" s="342"/>
    </row>
    <row r="27">
      <c r="A27" s="338"/>
      <c r="B27" s="338" t="s">
        <v>459</v>
      </c>
      <c r="C27" s="339" t="s">
        <v>460</v>
      </c>
      <c r="D27" s="338"/>
      <c r="E27" s="343">
        <v>1000.0</v>
      </c>
      <c r="F27" s="341">
        <f t="shared" si="2"/>
        <v>-1000</v>
      </c>
      <c r="G27" s="338" t="s">
        <v>436</v>
      </c>
      <c r="H27" s="342" t="s">
        <v>461</v>
      </c>
      <c r="I27" s="342"/>
    </row>
    <row r="28">
      <c r="A28" s="338"/>
      <c r="B28" s="338" t="s">
        <v>462</v>
      </c>
      <c r="C28" s="339">
        <v>6150.0</v>
      </c>
      <c r="D28" s="338"/>
      <c r="E28" s="340">
        <v>16000.0</v>
      </c>
      <c r="F28" s="341">
        <f t="shared" si="2"/>
        <v>-16000</v>
      </c>
      <c r="G28" s="338" t="s">
        <v>445</v>
      </c>
      <c r="H28" s="342"/>
      <c r="I28" s="342"/>
    </row>
    <row r="29">
      <c r="A29" s="338"/>
      <c r="B29" s="338" t="s">
        <v>463</v>
      </c>
      <c r="C29" s="339">
        <v>4027.0</v>
      </c>
      <c r="D29" s="338"/>
      <c r="E29" s="343">
        <v>17500.0</v>
      </c>
      <c r="F29" s="341">
        <f t="shared" si="2"/>
        <v>-17500</v>
      </c>
      <c r="G29" s="338" t="s">
        <v>445</v>
      </c>
      <c r="H29" s="342" t="s">
        <v>464</v>
      </c>
      <c r="I29" s="342"/>
    </row>
    <row r="30">
      <c r="A30" s="338"/>
      <c r="B30" s="338" t="s">
        <v>465</v>
      </c>
      <c r="C30" s="339">
        <v>5510.0</v>
      </c>
      <c r="D30" s="338"/>
      <c r="E30" s="340">
        <v>500.0</v>
      </c>
      <c r="F30" s="341">
        <f t="shared" si="2"/>
        <v>-500</v>
      </c>
      <c r="G30" s="338" t="s">
        <v>445</v>
      </c>
      <c r="H30" s="342" t="s">
        <v>466</v>
      </c>
      <c r="I30" s="342"/>
    </row>
    <row r="31">
      <c r="A31" s="338"/>
      <c r="B31" s="338" t="s">
        <v>467</v>
      </c>
      <c r="C31" s="339">
        <v>5420.0</v>
      </c>
      <c r="D31" s="338"/>
      <c r="E31" s="340">
        <v>5000.0</v>
      </c>
      <c r="F31" s="341">
        <v>-5000.0</v>
      </c>
      <c r="G31" s="338"/>
      <c r="H31" s="342" t="s">
        <v>468</v>
      </c>
      <c r="I31" s="342"/>
    </row>
    <row r="32">
      <c r="A32" s="338"/>
      <c r="B32" s="338" t="s">
        <v>469</v>
      </c>
      <c r="C32" s="339"/>
      <c r="D32" s="338"/>
      <c r="E32" s="343">
        <v>2000.0</v>
      </c>
      <c r="F32" s="341">
        <f t="shared" ref="F32:F33" si="3">D32-E32</f>
        <v>-2000</v>
      </c>
      <c r="G32" s="338" t="s">
        <v>436</v>
      </c>
      <c r="H32" s="342" t="s">
        <v>470</v>
      </c>
      <c r="I32" s="342"/>
    </row>
    <row r="33">
      <c r="A33" s="338"/>
      <c r="B33" s="338" t="s">
        <v>471</v>
      </c>
      <c r="C33" s="339"/>
      <c r="D33" s="338"/>
      <c r="E33" s="340">
        <v>1000.0</v>
      </c>
      <c r="F33" s="341">
        <f t="shared" si="3"/>
        <v>-1000</v>
      </c>
      <c r="G33" s="338" t="s">
        <v>445</v>
      </c>
      <c r="H33" s="342" t="s">
        <v>472</v>
      </c>
      <c r="I33" s="342"/>
    </row>
    <row r="34">
      <c r="A34" s="338"/>
      <c r="B34" s="344" t="s">
        <v>473</v>
      </c>
      <c r="C34" s="347">
        <v>5460.0</v>
      </c>
      <c r="D34" s="338"/>
      <c r="E34" s="343">
        <v>2300.0</v>
      </c>
      <c r="F34" s="343">
        <v>-2300.0</v>
      </c>
      <c r="G34" s="344" t="s">
        <v>445</v>
      </c>
      <c r="H34" s="348" t="s">
        <v>474</v>
      </c>
      <c r="I34" s="342"/>
    </row>
    <row r="35">
      <c r="A35" s="338"/>
      <c r="B35" s="338" t="s">
        <v>475</v>
      </c>
      <c r="C35" s="339"/>
      <c r="D35" s="338"/>
      <c r="E35" s="340">
        <v>2000.0</v>
      </c>
      <c r="F35" s="341">
        <f>D35-E35</f>
        <v>-2000</v>
      </c>
      <c r="G35" s="338" t="s">
        <v>445</v>
      </c>
      <c r="H35" s="342" t="s">
        <v>476</v>
      </c>
      <c r="I35" s="342"/>
    </row>
    <row r="36">
      <c r="A36" s="338"/>
      <c r="B36" s="338"/>
      <c r="C36" s="349"/>
      <c r="D36" s="338"/>
      <c r="E36" s="338"/>
      <c r="F36" s="349"/>
      <c r="G36" s="338"/>
      <c r="H36" s="338"/>
      <c r="I36" s="338"/>
    </row>
    <row r="37">
      <c r="A37" s="338" t="s">
        <v>440</v>
      </c>
      <c r="B37" s="338"/>
      <c r="C37" s="349"/>
      <c r="D37" s="350">
        <f>SUM(D14:D36)</f>
        <v>10000</v>
      </c>
      <c r="E37" s="340">
        <f>SUM(E14:E35)</f>
        <v>83100</v>
      </c>
      <c r="F37" s="341">
        <f>D37-E37</f>
        <v>-73100</v>
      </c>
      <c r="G37" s="338"/>
      <c r="H37" s="338"/>
      <c r="I37" s="338"/>
    </row>
    <row r="38">
      <c r="A38" s="338"/>
      <c r="B38" s="338"/>
      <c r="C38" s="349"/>
      <c r="D38" s="338"/>
      <c r="E38" s="338"/>
      <c r="F38" s="349"/>
      <c r="G38" s="338"/>
      <c r="H38" s="338"/>
      <c r="I38" s="338"/>
    </row>
    <row r="39">
      <c r="A39" s="336" t="s">
        <v>477</v>
      </c>
      <c r="F39" s="337">
        <f>F46</f>
        <v>-21600</v>
      </c>
      <c r="G39" s="336" t="s">
        <v>436</v>
      </c>
      <c r="H39" s="336"/>
      <c r="I39" s="336"/>
    </row>
    <row r="40">
      <c r="A40" s="338"/>
      <c r="B40" s="338" t="s">
        <v>478</v>
      </c>
      <c r="C40" s="339">
        <v>7691.0</v>
      </c>
      <c r="D40" s="338"/>
      <c r="E40" s="340">
        <v>5000.0</v>
      </c>
      <c r="F40" s="341">
        <f t="shared" ref="F40:F44" si="4">D40-E40</f>
        <v>-5000</v>
      </c>
      <c r="G40" s="338"/>
      <c r="H40" s="342" t="s">
        <v>479</v>
      </c>
      <c r="I40" s="342"/>
    </row>
    <row r="41">
      <c r="A41" s="338"/>
      <c r="B41" s="338" t="s">
        <v>480</v>
      </c>
      <c r="C41" s="339">
        <v>5010.0</v>
      </c>
      <c r="D41" s="338"/>
      <c r="E41" s="340">
        <v>700.0</v>
      </c>
      <c r="F41" s="341">
        <f t="shared" si="4"/>
        <v>-700</v>
      </c>
      <c r="G41" s="338"/>
      <c r="H41" s="338"/>
      <c r="I41" s="338"/>
    </row>
    <row r="42">
      <c r="A42" s="338"/>
      <c r="B42" s="338" t="s">
        <v>481</v>
      </c>
      <c r="C42" s="339">
        <v>7692.0</v>
      </c>
      <c r="D42" s="338"/>
      <c r="E42" s="340">
        <v>10000.0</v>
      </c>
      <c r="F42" s="341">
        <f t="shared" si="4"/>
        <v>-10000</v>
      </c>
      <c r="G42" s="338"/>
      <c r="H42" s="342"/>
      <c r="I42" s="342"/>
    </row>
    <row r="43">
      <c r="A43" s="338"/>
      <c r="B43" s="338" t="s">
        <v>139</v>
      </c>
      <c r="C43" s="339">
        <v>7631.0</v>
      </c>
      <c r="D43" s="338"/>
      <c r="E43" s="340">
        <v>4700.0</v>
      </c>
      <c r="F43" s="341">
        <f t="shared" si="4"/>
        <v>-4700</v>
      </c>
      <c r="G43" s="338"/>
      <c r="H43" s="342"/>
      <c r="I43" s="342"/>
    </row>
    <row r="44">
      <c r="A44" s="338"/>
      <c r="B44" s="338" t="s">
        <v>482</v>
      </c>
      <c r="C44" s="339">
        <v>5486.0</v>
      </c>
      <c r="D44" s="338"/>
      <c r="E44" s="340">
        <v>1200.0</v>
      </c>
      <c r="F44" s="341">
        <f t="shared" si="4"/>
        <v>-1200</v>
      </c>
      <c r="G44" s="338"/>
      <c r="H44" s="342" t="s">
        <v>483</v>
      </c>
      <c r="I44" s="342"/>
    </row>
    <row r="45">
      <c r="A45" s="338"/>
      <c r="B45" s="338"/>
      <c r="C45" s="349"/>
      <c r="D45" s="338"/>
      <c r="E45" s="338"/>
      <c r="F45" s="349"/>
      <c r="G45" s="338"/>
      <c r="H45" s="338"/>
      <c r="I45" s="338"/>
    </row>
    <row r="46">
      <c r="A46" s="338" t="s">
        <v>440</v>
      </c>
      <c r="B46" s="338"/>
      <c r="C46" s="349"/>
      <c r="D46" s="350"/>
      <c r="E46" s="340">
        <f>SUM(E40:E44)</f>
        <v>21600</v>
      </c>
      <c r="F46" s="341">
        <f>D46-E46</f>
        <v>-21600</v>
      </c>
      <c r="G46" s="338"/>
      <c r="H46" s="338"/>
      <c r="I46" s="338"/>
    </row>
    <row r="47">
      <c r="A47" s="338"/>
      <c r="B47" s="338"/>
      <c r="C47" s="349"/>
      <c r="D47" s="338"/>
      <c r="E47" s="338"/>
      <c r="F47" s="349"/>
      <c r="G47" s="338"/>
      <c r="H47" s="338"/>
      <c r="I47" s="338"/>
    </row>
    <row r="48">
      <c r="A48" s="351" t="s">
        <v>484</v>
      </c>
      <c r="B48" s="336"/>
      <c r="C48" s="352"/>
      <c r="D48" s="336"/>
      <c r="E48" s="336"/>
      <c r="F48" s="337">
        <f>F58</f>
        <v>-35600</v>
      </c>
      <c r="G48" s="336"/>
      <c r="H48" s="336"/>
      <c r="I48" s="336"/>
    </row>
    <row r="49">
      <c r="A49" s="338"/>
      <c r="B49" s="338" t="s">
        <v>485</v>
      </c>
      <c r="C49" s="339" t="s">
        <v>486</v>
      </c>
      <c r="D49" s="338"/>
      <c r="E49" s="340">
        <v>11000.0</v>
      </c>
      <c r="F49" s="353">
        <f t="shared" ref="F49:F56" si="5">D49-E49</f>
        <v>-11000</v>
      </c>
      <c r="G49" s="338" t="s">
        <v>445</v>
      </c>
      <c r="H49" s="342" t="s">
        <v>487</v>
      </c>
      <c r="I49" s="342"/>
    </row>
    <row r="50">
      <c r="A50" s="338"/>
      <c r="B50" s="338" t="s">
        <v>488</v>
      </c>
      <c r="C50" s="339">
        <v>4036.0</v>
      </c>
      <c r="D50" s="338"/>
      <c r="E50" s="340">
        <v>14000.0</v>
      </c>
      <c r="F50" s="353">
        <f t="shared" si="5"/>
        <v>-14000</v>
      </c>
      <c r="G50" s="338" t="s">
        <v>445</v>
      </c>
      <c r="H50" s="342" t="s">
        <v>489</v>
      </c>
      <c r="I50" s="342"/>
    </row>
    <row r="51">
      <c r="A51" s="338"/>
      <c r="B51" s="338" t="s">
        <v>490</v>
      </c>
      <c r="C51" s="339">
        <v>5010.0</v>
      </c>
      <c r="D51" s="338"/>
      <c r="E51" s="340">
        <v>700.0</v>
      </c>
      <c r="F51" s="353">
        <f t="shared" si="5"/>
        <v>-700</v>
      </c>
      <c r="G51" s="338" t="s">
        <v>436</v>
      </c>
      <c r="H51" s="338"/>
      <c r="I51" s="338"/>
    </row>
    <row r="52">
      <c r="A52" s="338"/>
      <c r="B52" s="338" t="s">
        <v>491</v>
      </c>
      <c r="C52" s="339">
        <v>4030.0</v>
      </c>
      <c r="D52" s="338"/>
      <c r="E52" s="340">
        <v>2000.0</v>
      </c>
      <c r="F52" s="353">
        <f t="shared" si="5"/>
        <v>-2000</v>
      </c>
      <c r="G52" s="338" t="s">
        <v>445</v>
      </c>
      <c r="H52" s="338"/>
      <c r="I52" s="338"/>
    </row>
    <row r="53">
      <c r="A53" s="338"/>
      <c r="B53" s="338" t="s">
        <v>492</v>
      </c>
      <c r="C53" s="339">
        <v>7691.0</v>
      </c>
      <c r="D53" s="338"/>
      <c r="E53" s="340">
        <f>9*100</f>
        <v>900</v>
      </c>
      <c r="F53" s="353">
        <f t="shared" si="5"/>
        <v>-900</v>
      </c>
      <c r="G53" s="338" t="s">
        <v>436</v>
      </c>
      <c r="H53" s="342" t="s">
        <v>493</v>
      </c>
      <c r="I53" s="342"/>
    </row>
    <row r="54">
      <c r="A54" s="338"/>
      <c r="B54" s="338" t="s">
        <v>494</v>
      </c>
      <c r="C54" s="339">
        <v>5510.0</v>
      </c>
      <c r="D54" s="338"/>
      <c r="E54" s="343">
        <v>2000.0</v>
      </c>
      <c r="F54" s="353">
        <f t="shared" si="5"/>
        <v>-2000</v>
      </c>
      <c r="G54" s="338" t="s">
        <v>445</v>
      </c>
      <c r="H54" s="342" t="s">
        <v>495</v>
      </c>
      <c r="I54" s="342"/>
    </row>
    <row r="55">
      <c r="A55" s="338"/>
      <c r="B55" s="338" t="s">
        <v>496</v>
      </c>
      <c r="C55" s="339"/>
      <c r="D55" s="338"/>
      <c r="E55" s="340">
        <v>500.0</v>
      </c>
      <c r="F55" s="353">
        <f t="shared" si="5"/>
        <v>-500</v>
      </c>
      <c r="G55" s="338" t="s">
        <v>445</v>
      </c>
      <c r="H55" s="342" t="s">
        <v>497</v>
      </c>
      <c r="I55" s="342"/>
    </row>
    <row r="56">
      <c r="A56" s="338"/>
      <c r="B56" s="338" t="s">
        <v>498</v>
      </c>
      <c r="C56" s="339">
        <v>7692.0</v>
      </c>
      <c r="D56" s="338"/>
      <c r="E56" s="340">
        <v>4500.0</v>
      </c>
      <c r="F56" s="353">
        <f t="shared" si="5"/>
        <v>-4500</v>
      </c>
      <c r="G56" s="338" t="s">
        <v>436</v>
      </c>
      <c r="H56" s="342" t="s">
        <v>499</v>
      </c>
      <c r="I56" s="342"/>
    </row>
    <row r="57">
      <c r="A57" s="338"/>
      <c r="B57" s="338"/>
      <c r="C57" s="349"/>
      <c r="D57" s="338"/>
      <c r="E57" s="338"/>
      <c r="F57" s="349"/>
      <c r="G57" s="338"/>
      <c r="H57" s="338"/>
      <c r="I57" s="338"/>
    </row>
    <row r="58">
      <c r="A58" s="338" t="s">
        <v>440</v>
      </c>
      <c r="B58" s="338"/>
      <c r="C58" s="349"/>
      <c r="D58" s="350">
        <f>SUM(D49:D56)</f>
        <v>0</v>
      </c>
      <c r="E58" s="340">
        <f>SUM(E49:E57)</f>
        <v>35600</v>
      </c>
      <c r="F58" s="353">
        <f>D58-E58</f>
        <v>-35600</v>
      </c>
      <c r="G58" s="338"/>
      <c r="H58" s="338"/>
      <c r="I58" s="338"/>
    </row>
    <row r="59">
      <c r="A59" s="338"/>
      <c r="B59" s="338"/>
      <c r="C59" s="349"/>
      <c r="D59" s="338"/>
      <c r="E59" s="338"/>
      <c r="F59" s="349"/>
      <c r="G59" s="338"/>
      <c r="H59" s="338"/>
      <c r="I59" s="338"/>
    </row>
    <row r="60">
      <c r="A60" s="336" t="s">
        <v>500</v>
      </c>
      <c r="G60" s="336" t="s">
        <v>445</v>
      </c>
      <c r="H60" s="336"/>
      <c r="I60" s="336"/>
    </row>
    <row r="61">
      <c r="A61" s="338"/>
      <c r="B61" s="344" t="s">
        <v>501</v>
      </c>
      <c r="C61" s="339"/>
      <c r="D61" s="338"/>
      <c r="E61" s="343">
        <v>3000.0</v>
      </c>
      <c r="F61" s="341">
        <f t="shared" ref="F61:F74" si="6">D61-E61</f>
        <v>-3000</v>
      </c>
      <c r="G61" s="338"/>
      <c r="H61" s="342" t="s">
        <v>502</v>
      </c>
      <c r="I61" s="342"/>
    </row>
    <row r="62">
      <c r="A62" s="338"/>
      <c r="B62" s="338" t="s">
        <v>503</v>
      </c>
      <c r="C62" s="339">
        <v>4044.0</v>
      </c>
      <c r="D62" s="338"/>
      <c r="E62" s="340">
        <v>8500.0</v>
      </c>
      <c r="F62" s="341">
        <f t="shared" si="6"/>
        <v>-8500</v>
      </c>
      <c r="G62" s="338"/>
      <c r="H62" s="342" t="s">
        <v>502</v>
      </c>
      <c r="I62" s="342"/>
    </row>
    <row r="63">
      <c r="A63" s="338"/>
      <c r="B63" s="338" t="s">
        <v>504</v>
      </c>
      <c r="C63" s="339">
        <v>5482.0</v>
      </c>
      <c r="D63" s="338"/>
      <c r="E63" s="340">
        <v>2000.0</v>
      </c>
      <c r="F63" s="341">
        <f t="shared" si="6"/>
        <v>-2000</v>
      </c>
      <c r="G63" s="338"/>
      <c r="H63" s="342" t="s">
        <v>505</v>
      </c>
      <c r="I63" s="342"/>
    </row>
    <row r="64">
      <c r="A64" s="338"/>
      <c r="B64" s="338" t="s">
        <v>506</v>
      </c>
      <c r="C64" s="339">
        <v>5483.0</v>
      </c>
      <c r="D64" s="338"/>
      <c r="E64" s="340">
        <v>2000.0</v>
      </c>
      <c r="F64" s="341">
        <f t="shared" si="6"/>
        <v>-2000</v>
      </c>
      <c r="G64" s="338"/>
      <c r="H64" s="342" t="s">
        <v>507</v>
      </c>
      <c r="I64" s="342"/>
    </row>
    <row r="65">
      <c r="A65" s="338"/>
      <c r="B65" s="338" t="s">
        <v>508</v>
      </c>
      <c r="C65" s="339">
        <v>5484.0</v>
      </c>
      <c r="D65" s="338"/>
      <c r="E65" s="340">
        <v>2000.0</v>
      </c>
      <c r="F65" s="341">
        <f t="shared" si="6"/>
        <v>-2000</v>
      </c>
      <c r="G65" s="338"/>
      <c r="H65" s="342" t="s">
        <v>509</v>
      </c>
      <c r="I65" s="342"/>
    </row>
    <row r="66">
      <c r="A66" s="338"/>
      <c r="B66" s="338" t="s">
        <v>510</v>
      </c>
      <c r="C66" s="339">
        <v>5485.0</v>
      </c>
      <c r="D66" s="338"/>
      <c r="E66" s="340">
        <v>400.0</v>
      </c>
      <c r="F66" s="341">
        <f t="shared" si="6"/>
        <v>-400</v>
      </c>
      <c r="G66" s="338"/>
      <c r="H66" s="342" t="s">
        <v>511</v>
      </c>
      <c r="I66" s="342"/>
    </row>
    <row r="67">
      <c r="A67" s="338"/>
      <c r="B67" s="338" t="s">
        <v>512</v>
      </c>
      <c r="C67" s="339">
        <v>5480.0</v>
      </c>
      <c r="D67" s="338"/>
      <c r="E67" s="343">
        <v>800.0</v>
      </c>
      <c r="F67" s="353">
        <f t="shared" si="6"/>
        <v>-800</v>
      </c>
      <c r="G67" s="338"/>
      <c r="H67" s="342" t="s">
        <v>513</v>
      </c>
      <c r="I67" s="342" t="s">
        <v>514</v>
      </c>
    </row>
    <row r="68">
      <c r="A68" s="338"/>
      <c r="B68" s="338" t="s">
        <v>515</v>
      </c>
      <c r="C68" s="339">
        <v>5410.0</v>
      </c>
      <c r="D68" s="338"/>
      <c r="E68" s="340">
        <v>200.0</v>
      </c>
      <c r="F68" s="341">
        <f t="shared" si="6"/>
        <v>-200</v>
      </c>
      <c r="G68" s="338"/>
      <c r="H68" s="342" t="s">
        <v>516</v>
      </c>
      <c r="I68" s="342"/>
    </row>
    <row r="69">
      <c r="A69" s="338"/>
      <c r="B69" s="338" t="s">
        <v>394</v>
      </c>
      <c r="C69" s="339">
        <v>5460.0</v>
      </c>
      <c r="D69" s="338"/>
      <c r="E69" s="340">
        <v>1000.0</v>
      </c>
      <c r="F69" s="341">
        <f t="shared" si="6"/>
        <v>-1000</v>
      </c>
      <c r="G69" s="338"/>
      <c r="H69" s="342" t="s">
        <v>517</v>
      </c>
      <c r="I69" s="342"/>
    </row>
    <row r="70">
      <c r="A70" s="338"/>
      <c r="B70" s="338" t="s">
        <v>448</v>
      </c>
      <c r="C70" s="339">
        <v>5410.0</v>
      </c>
      <c r="D70" s="338"/>
      <c r="E70" s="340">
        <v>300.0</v>
      </c>
      <c r="F70" s="341">
        <f t="shared" si="6"/>
        <v>-300</v>
      </c>
      <c r="G70" s="338"/>
      <c r="H70" s="342" t="s">
        <v>518</v>
      </c>
      <c r="I70" s="342"/>
    </row>
    <row r="71">
      <c r="A71" s="338"/>
      <c r="B71" s="338" t="s">
        <v>519</v>
      </c>
      <c r="C71" s="339">
        <v>7692.0</v>
      </c>
      <c r="D71" s="338"/>
      <c r="E71" s="340">
        <v>1500.0</v>
      </c>
      <c r="F71" s="341">
        <f t="shared" si="6"/>
        <v>-1500</v>
      </c>
      <c r="G71" s="338" t="s">
        <v>436</v>
      </c>
      <c r="H71" s="342" t="s">
        <v>520</v>
      </c>
      <c r="I71" s="342"/>
    </row>
    <row r="72">
      <c r="A72" s="338"/>
      <c r="B72" s="338" t="s">
        <v>521</v>
      </c>
      <c r="C72" s="339" t="s">
        <v>165</v>
      </c>
      <c r="D72" s="338"/>
      <c r="E72" s="340">
        <v>1000.0</v>
      </c>
      <c r="F72" s="341">
        <f t="shared" si="6"/>
        <v>-1000</v>
      </c>
      <c r="G72" s="338" t="s">
        <v>436</v>
      </c>
      <c r="H72" s="342" t="s">
        <v>522</v>
      </c>
      <c r="I72" s="342"/>
    </row>
    <row r="73">
      <c r="A73" s="338"/>
      <c r="B73" s="338" t="s">
        <v>523</v>
      </c>
      <c r="C73" s="339"/>
      <c r="D73" s="338"/>
      <c r="E73" s="340">
        <v>1000.0</v>
      </c>
      <c r="F73" s="341">
        <f t="shared" si="6"/>
        <v>-1000</v>
      </c>
      <c r="G73" s="338"/>
      <c r="H73" s="342" t="s">
        <v>502</v>
      </c>
      <c r="I73" s="342"/>
    </row>
    <row r="74">
      <c r="A74" s="338"/>
      <c r="B74" s="338" t="s">
        <v>524</v>
      </c>
      <c r="C74" s="339"/>
      <c r="D74" s="338"/>
      <c r="E74" s="340">
        <v>1000.0</v>
      </c>
      <c r="F74" s="341">
        <f t="shared" si="6"/>
        <v>-1000</v>
      </c>
      <c r="G74" s="338"/>
      <c r="H74" s="342" t="s">
        <v>525</v>
      </c>
      <c r="I74" s="342"/>
    </row>
    <row r="75">
      <c r="A75" s="338"/>
      <c r="B75" s="338"/>
      <c r="C75" s="349"/>
      <c r="D75" s="338"/>
      <c r="E75" s="338"/>
      <c r="F75" s="349"/>
      <c r="G75" s="338"/>
      <c r="H75" s="338"/>
      <c r="I75" s="338"/>
    </row>
    <row r="76">
      <c r="A76" s="338" t="s">
        <v>440</v>
      </c>
      <c r="B76" s="338"/>
      <c r="C76" s="349"/>
      <c r="D76" s="350">
        <f>SUM(D63:D72)</f>
        <v>0</v>
      </c>
      <c r="E76" s="340">
        <f>SUM(E61:E74)</f>
        <v>24700</v>
      </c>
      <c r="F76" s="341">
        <f>D76-E76</f>
        <v>-24700</v>
      </c>
      <c r="G76" s="338"/>
      <c r="H76" s="338"/>
      <c r="I76" s="338"/>
    </row>
    <row r="77">
      <c r="A77" s="338"/>
      <c r="B77" s="338"/>
      <c r="C77" s="349"/>
      <c r="D77" s="338"/>
      <c r="E77" s="338"/>
      <c r="F77" s="349"/>
      <c r="G77" s="338"/>
      <c r="H77" s="338"/>
      <c r="I77" s="338"/>
    </row>
    <row r="78">
      <c r="A78" s="336" t="s">
        <v>526</v>
      </c>
      <c r="G78" s="336" t="s">
        <v>436</v>
      </c>
      <c r="H78" s="336" t="s">
        <v>527</v>
      </c>
      <c r="I78" s="336"/>
    </row>
    <row r="79">
      <c r="A79" s="324"/>
      <c r="B79" s="324" t="s">
        <v>167</v>
      </c>
      <c r="C79" s="354" t="s">
        <v>528</v>
      </c>
      <c r="D79" s="324"/>
      <c r="E79" s="355">
        <v>6000.0</v>
      </c>
      <c r="F79" s="326">
        <f>D79-E79</f>
        <v>-6000</v>
      </c>
      <c r="G79" s="324"/>
      <c r="H79" s="356" t="s">
        <v>529</v>
      </c>
      <c r="I79" s="356"/>
    </row>
    <row r="80">
      <c r="A80" s="338"/>
      <c r="B80" s="338"/>
      <c r="C80" s="349"/>
      <c r="D80" s="338"/>
      <c r="E80" s="338"/>
      <c r="F80" s="349"/>
      <c r="G80" s="338"/>
      <c r="H80" s="338"/>
      <c r="I80" s="338"/>
    </row>
    <row r="81">
      <c r="A81" s="338" t="s">
        <v>440</v>
      </c>
      <c r="B81" s="338"/>
      <c r="C81" s="349"/>
      <c r="D81" s="350">
        <f t="shared" ref="D81:E81" si="7">SUM(D79)</f>
        <v>0</v>
      </c>
      <c r="E81" s="340">
        <f t="shared" si="7"/>
        <v>6000</v>
      </c>
      <c r="F81" s="341">
        <f>D81-E81</f>
        <v>-6000</v>
      </c>
      <c r="G81" s="338"/>
      <c r="H81" s="338"/>
      <c r="I81" s="338"/>
    </row>
    <row r="82">
      <c r="A82" s="338"/>
      <c r="B82" s="338"/>
      <c r="C82" s="349"/>
      <c r="D82" s="338"/>
      <c r="E82" s="338"/>
      <c r="F82" s="349"/>
      <c r="G82" s="338"/>
      <c r="H82" s="338"/>
      <c r="I82" s="338"/>
    </row>
    <row r="83">
      <c r="A83" s="336" t="s">
        <v>530</v>
      </c>
      <c r="G83" s="336" t="s">
        <v>445</v>
      </c>
      <c r="H83" s="336"/>
      <c r="I83" s="336"/>
    </row>
    <row r="84">
      <c r="A84" s="338"/>
      <c r="B84" s="338" t="s">
        <v>125</v>
      </c>
      <c r="C84" s="339">
        <v>5611.0</v>
      </c>
      <c r="D84" s="338"/>
      <c r="E84" s="340">
        <v>4300.0</v>
      </c>
      <c r="F84" s="341">
        <f t="shared" ref="F84:F85" si="8">D84-E84</f>
        <v>-4300</v>
      </c>
      <c r="G84" s="338"/>
      <c r="H84" s="338"/>
      <c r="I84" s="338"/>
    </row>
    <row r="85">
      <c r="A85" s="338"/>
      <c r="B85" s="338" t="s">
        <v>531</v>
      </c>
      <c r="C85" s="339" t="s">
        <v>532</v>
      </c>
      <c r="D85" s="338"/>
      <c r="E85" s="340">
        <v>1400.0</v>
      </c>
      <c r="F85" s="341">
        <f t="shared" si="8"/>
        <v>-1400</v>
      </c>
      <c r="G85" s="338"/>
      <c r="H85" s="342" t="s">
        <v>533</v>
      </c>
      <c r="I85" s="342"/>
    </row>
    <row r="86">
      <c r="A86" s="338"/>
      <c r="B86" s="338"/>
      <c r="C86" s="349"/>
      <c r="D86" s="338"/>
      <c r="E86" s="338"/>
      <c r="F86" s="349"/>
      <c r="G86" s="338"/>
      <c r="H86" s="338"/>
      <c r="I86" s="338"/>
    </row>
    <row r="87">
      <c r="A87" s="338" t="s">
        <v>440</v>
      </c>
      <c r="B87" s="338"/>
      <c r="C87" s="349"/>
      <c r="D87" s="350">
        <f t="shared" ref="D87:E87" si="9">SUM(D84:D85)</f>
        <v>0</v>
      </c>
      <c r="E87" s="340">
        <f t="shared" si="9"/>
        <v>5700</v>
      </c>
      <c r="F87" s="341">
        <f>D87-E87</f>
        <v>-5700</v>
      </c>
      <c r="G87" s="338"/>
      <c r="H87" s="338"/>
      <c r="I87" s="338"/>
    </row>
    <row r="88">
      <c r="A88" s="338"/>
      <c r="B88" s="338"/>
      <c r="C88" s="349"/>
      <c r="D88" s="338"/>
      <c r="E88" s="338"/>
      <c r="F88" s="349"/>
      <c r="G88" s="338"/>
      <c r="H88" s="338"/>
      <c r="I88" s="338"/>
    </row>
    <row r="89">
      <c r="A89" s="336" t="s">
        <v>534</v>
      </c>
      <c r="G89" s="336" t="s">
        <v>445</v>
      </c>
      <c r="H89" s="336"/>
      <c r="I89" s="336"/>
    </row>
    <row r="90">
      <c r="A90" s="338"/>
      <c r="B90" s="338" t="s">
        <v>535</v>
      </c>
      <c r="C90" s="339">
        <v>3044.4044</v>
      </c>
      <c r="D90" s="350">
        <v>25000.0</v>
      </c>
      <c r="E90" s="343">
        <v>60000.0</v>
      </c>
      <c r="F90" s="341">
        <f t="shared" ref="F90:F91" si="10">D90-E90</f>
        <v>-35000</v>
      </c>
      <c r="G90" s="338"/>
      <c r="H90" s="342"/>
      <c r="I90" s="342"/>
    </row>
    <row r="91">
      <c r="A91" s="338"/>
      <c r="B91" s="338" t="s">
        <v>437</v>
      </c>
      <c r="C91" s="339">
        <v>3051.0</v>
      </c>
      <c r="D91" s="350">
        <v>25000.0</v>
      </c>
      <c r="E91" s="338"/>
      <c r="F91" s="357">
        <f t="shared" si="10"/>
        <v>25000</v>
      </c>
      <c r="G91" s="338"/>
      <c r="H91" s="342" t="s">
        <v>536</v>
      </c>
      <c r="I91" s="342"/>
    </row>
    <row r="92">
      <c r="A92" s="338"/>
      <c r="B92" s="338"/>
      <c r="C92" s="349"/>
      <c r="D92" s="338"/>
      <c r="E92" s="338"/>
      <c r="F92" s="349"/>
      <c r="G92" s="338"/>
      <c r="H92" s="338"/>
      <c r="I92" s="338"/>
    </row>
    <row r="93">
      <c r="A93" s="338" t="s">
        <v>440</v>
      </c>
      <c r="B93" s="338"/>
      <c r="C93" s="349"/>
      <c r="D93" s="350">
        <f t="shared" ref="D93:E93" si="11">SUM(D90:D91)</f>
        <v>50000</v>
      </c>
      <c r="E93" s="340">
        <f t="shared" si="11"/>
        <v>60000</v>
      </c>
      <c r="F93" s="358">
        <f>D93-E93</f>
        <v>-10000</v>
      </c>
      <c r="G93" s="338"/>
      <c r="H93" s="338"/>
      <c r="I93" s="338"/>
    </row>
    <row r="94">
      <c r="A94" s="338"/>
      <c r="B94" s="338"/>
      <c r="C94" s="349"/>
      <c r="D94" s="338"/>
      <c r="E94" s="338"/>
      <c r="F94" s="349"/>
      <c r="G94" s="338"/>
      <c r="H94" s="338"/>
      <c r="I94" s="338"/>
    </row>
    <row r="95">
      <c r="A95" s="336" t="s">
        <v>537</v>
      </c>
      <c r="G95" s="336" t="s">
        <v>445</v>
      </c>
      <c r="H95" s="336"/>
      <c r="I95" s="336"/>
    </row>
    <row r="96">
      <c r="A96" s="324"/>
      <c r="B96" s="324" t="s">
        <v>538</v>
      </c>
      <c r="C96" s="359">
        <v>7692.0</v>
      </c>
      <c r="D96" s="324"/>
      <c r="E96" s="360">
        <v>8000.0</v>
      </c>
      <c r="F96" s="326">
        <f t="shared" ref="F96:F99" si="12">D96-E96</f>
        <v>-8000</v>
      </c>
      <c r="G96" s="324" t="s">
        <v>436</v>
      </c>
      <c r="H96" s="356"/>
      <c r="I96" s="356"/>
    </row>
    <row r="97">
      <c r="A97" s="324"/>
      <c r="B97" s="330" t="s">
        <v>418</v>
      </c>
      <c r="C97" s="359"/>
      <c r="D97" s="324"/>
      <c r="E97" s="360">
        <v>1000.0</v>
      </c>
      <c r="F97" s="326">
        <f t="shared" si="12"/>
        <v>-1000</v>
      </c>
      <c r="G97" s="324"/>
      <c r="H97" s="356"/>
      <c r="I97" s="356"/>
    </row>
    <row r="98">
      <c r="A98" s="324"/>
      <c r="B98" s="324" t="s">
        <v>539</v>
      </c>
      <c r="C98" s="359">
        <v>7692.0</v>
      </c>
      <c r="D98" s="324"/>
      <c r="E98" s="355">
        <v>11000.0</v>
      </c>
      <c r="F98" s="326">
        <f t="shared" si="12"/>
        <v>-11000</v>
      </c>
      <c r="G98" s="324" t="s">
        <v>436</v>
      </c>
      <c r="H98" s="356" t="s">
        <v>540</v>
      </c>
      <c r="I98" s="356"/>
    </row>
    <row r="99">
      <c r="A99" s="338"/>
      <c r="B99" s="338" t="s">
        <v>541</v>
      </c>
      <c r="C99" s="339">
        <v>5462.0</v>
      </c>
      <c r="D99" s="338"/>
      <c r="E99" s="340">
        <v>3000.0</v>
      </c>
      <c r="F99" s="341">
        <f t="shared" si="12"/>
        <v>-3000</v>
      </c>
      <c r="G99" s="338" t="s">
        <v>445</v>
      </c>
      <c r="H99" s="342" t="s">
        <v>542</v>
      </c>
      <c r="I99" s="342"/>
    </row>
    <row r="100">
      <c r="A100" s="338"/>
      <c r="B100" s="338"/>
      <c r="C100" s="339"/>
      <c r="D100" s="338"/>
      <c r="E100" s="338"/>
      <c r="F100" s="349"/>
      <c r="G100" s="338"/>
      <c r="H100" s="338"/>
      <c r="I100" s="338"/>
    </row>
    <row r="101">
      <c r="A101" s="338" t="s">
        <v>440</v>
      </c>
      <c r="B101" s="338"/>
      <c r="C101" s="349"/>
      <c r="D101" s="350">
        <f t="shared" ref="D101:E101" si="13">SUM(D96:D99)</f>
        <v>0</v>
      </c>
      <c r="E101" s="340">
        <f t="shared" si="13"/>
        <v>23000</v>
      </c>
      <c r="F101" s="341">
        <f>D101-E101</f>
        <v>-23000</v>
      </c>
      <c r="G101" s="338"/>
      <c r="H101" s="338"/>
      <c r="I101" s="338"/>
    </row>
    <row r="102">
      <c r="A102" s="338"/>
      <c r="B102" s="338"/>
      <c r="C102" s="349"/>
      <c r="D102" s="338"/>
      <c r="E102" s="338"/>
      <c r="F102" s="349"/>
      <c r="G102" s="338"/>
      <c r="H102" s="338"/>
      <c r="I102" s="338"/>
    </row>
    <row r="103">
      <c r="A103" s="336" t="s">
        <v>543</v>
      </c>
      <c r="G103" s="336" t="s">
        <v>445</v>
      </c>
      <c r="H103" s="336"/>
      <c r="I103" s="336"/>
    </row>
    <row r="104">
      <c r="A104" s="338"/>
      <c r="B104" s="338" t="s">
        <v>418</v>
      </c>
      <c r="C104" s="339">
        <v>5463.0</v>
      </c>
      <c r="D104" s="338"/>
      <c r="E104" s="340">
        <v>1000.0</v>
      </c>
      <c r="F104" s="341">
        <f t="shared" ref="F104:F106" si="14">D104-E104</f>
        <v>-1000</v>
      </c>
      <c r="G104" s="338"/>
      <c r="H104" s="338"/>
      <c r="I104" s="342"/>
    </row>
    <row r="105">
      <c r="A105" s="338"/>
      <c r="B105" s="338" t="s">
        <v>388</v>
      </c>
      <c r="C105" s="339" t="s">
        <v>150</v>
      </c>
      <c r="D105" s="350">
        <v>7000.0</v>
      </c>
      <c r="E105" s="338"/>
      <c r="F105" s="357">
        <f t="shared" si="14"/>
        <v>7000</v>
      </c>
      <c r="G105" s="338"/>
      <c r="H105" s="342" t="s">
        <v>544</v>
      </c>
      <c r="I105" s="342"/>
    </row>
    <row r="106">
      <c r="A106" s="338"/>
      <c r="B106" s="338" t="s">
        <v>545</v>
      </c>
      <c r="C106" s="339" t="s">
        <v>152</v>
      </c>
      <c r="D106" s="338"/>
      <c r="E106" s="340">
        <v>4500.0</v>
      </c>
      <c r="F106" s="341">
        <f t="shared" si="14"/>
        <v>-4500</v>
      </c>
      <c r="G106" s="338"/>
      <c r="H106" s="342" t="s">
        <v>544</v>
      </c>
      <c r="I106" s="342"/>
    </row>
    <row r="107">
      <c r="A107" s="338"/>
      <c r="B107" s="338" t="s">
        <v>544</v>
      </c>
      <c r="C107" s="339"/>
      <c r="D107" s="350">
        <v>7000.0</v>
      </c>
      <c r="E107" s="338"/>
      <c r="F107" s="349"/>
      <c r="G107" s="338"/>
      <c r="H107" s="342"/>
      <c r="I107" s="342"/>
    </row>
    <row r="108">
      <c r="A108" s="338"/>
      <c r="B108" s="338" t="s">
        <v>546</v>
      </c>
      <c r="C108" s="339">
        <v>5350.0</v>
      </c>
      <c r="D108" s="338"/>
      <c r="E108" s="338"/>
      <c r="F108" s="349"/>
      <c r="G108" s="338"/>
      <c r="H108" s="342"/>
      <c r="I108" s="342"/>
    </row>
    <row r="109">
      <c r="A109" s="338"/>
      <c r="B109" s="338"/>
      <c r="C109" s="339"/>
      <c r="D109" s="338"/>
      <c r="E109" s="338"/>
      <c r="F109" s="349"/>
      <c r="G109" s="338"/>
      <c r="H109" s="342"/>
      <c r="I109" s="342"/>
    </row>
    <row r="110">
      <c r="A110" s="338" t="s">
        <v>440</v>
      </c>
      <c r="B110" s="338"/>
      <c r="C110" s="339"/>
      <c r="D110" s="350">
        <f t="shared" ref="D110:E110" si="15">SUM(D103:D107)</f>
        <v>14000</v>
      </c>
      <c r="E110" s="340">
        <f t="shared" si="15"/>
        <v>5500</v>
      </c>
      <c r="F110" s="357">
        <f>D110-E110</f>
        <v>8500</v>
      </c>
      <c r="G110" s="338"/>
      <c r="H110" s="342"/>
      <c r="I110" s="342"/>
    </row>
    <row r="111">
      <c r="A111" s="338"/>
      <c r="B111" s="338"/>
      <c r="C111" s="339"/>
      <c r="D111" s="338"/>
      <c r="E111" s="338"/>
      <c r="F111" s="349"/>
      <c r="G111" s="338"/>
      <c r="H111" s="342"/>
      <c r="I111" s="342"/>
    </row>
    <row r="112">
      <c r="A112" s="336" t="s">
        <v>547</v>
      </c>
      <c r="G112" s="336" t="s">
        <v>445</v>
      </c>
      <c r="H112" s="336"/>
      <c r="I112" s="336"/>
    </row>
    <row r="113">
      <c r="A113" s="338"/>
      <c r="B113" s="338" t="s">
        <v>234</v>
      </c>
      <c r="C113" s="339">
        <v>3041.3042</v>
      </c>
      <c r="D113" s="350">
        <f>120*60+15*40+15*150</f>
        <v>10050</v>
      </c>
      <c r="E113" s="338"/>
      <c r="F113" s="357">
        <f t="shared" ref="F113:F119" si="16">D113-E113</f>
        <v>10050</v>
      </c>
      <c r="G113" s="338"/>
      <c r="H113" s="342" t="s">
        <v>548</v>
      </c>
      <c r="I113" s="342"/>
    </row>
    <row r="114">
      <c r="A114" s="338"/>
      <c r="B114" s="338" t="s">
        <v>549</v>
      </c>
      <c r="C114" s="339">
        <v>4029.0</v>
      </c>
      <c r="D114" s="338"/>
      <c r="E114" s="340">
        <v>500.0</v>
      </c>
      <c r="F114" s="341">
        <f t="shared" si="16"/>
        <v>-500</v>
      </c>
      <c r="G114" s="338"/>
      <c r="H114" s="342" t="s">
        <v>550</v>
      </c>
      <c r="I114" s="342"/>
    </row>
    <row r="115">
      <c r="A115" s="338"/>
      <c r="B115" s="338" t="s">
        <v>545</v>
      </c>
      <c r="C115" s="339" t="s">
        <v>152</v>
      </c>
      <c r="D115" s="338"/>
      <c r="E115" s="343">
        <v>10000.0</v>
      </c>
      <c r="F115" s="341">
        <f t="shared" si="16"/>
        <v>-10000</v>
      </c>
      <c r="G115" s="338"/>
      <c r="H115" s="338"/>
      <c r="I115" s="338"/>
    </row>
    <row r="116">
      <c r="A116" s="338"/>
      <c r="B116" s="338" t="s">
        <v>388</v>
      </c>
      <c r="C116" s="339" t="s">
        <v>150</v>
      </c>
      <c r="D116" s="361">
        <v>5000.0</v>
      </c>
      <c r="E116" s="338"/>
      <c r="F116" s="357">
        <f t="shared" si="16"/>
        <v>5000</v>
      </c>
      <c r="G116" s="338"/>
      <c r="H116" s="338" t="s">
        <v>551</v>
      </c>
      <c r="I116" s="338"/>
    </row>
    <row r="117">
      <c r="A117" s="338"/>
      <c r="B117" s="338" t="s">
        <v>418</v>
      </c>
      <c r="C117" s="339">
        <v>5463.0</v>
      </c>
      <c r="D117" s="338"/>
      <c r="E117" s="340">
        <v>2000.0</v>
      </c>
      <c r="F117" s="341">
        <f t="shared" si="16"/>
        <v>-2000</v>
      </c>
      <c r="G117" s="338"/>
      <c r="H117" s="342"/>
      <c r="I117" s="342"/>
    </row>
    <row r="118">
      <c r="A118" s="338"/>
      <c r="B118" s="338" t="s">
        <v>162</v>
      </c>
      <c r="C118" s="339" t="s">
        <v>552</v>
      </c>
      <c r="D118" s="338"/>
      <c r="E118" s="340">
        <v>22000.0</v>
      </c>
      <c r="F118" s="341">
        <f t="shared" si="16"/>
        <v>-22000</v>
      </c>
      <c r="G118" s="338"/>
      <c r="H118" s="342" t="s">
        <v>553</v>
      </c>
      <c r="I118" s="342"/>
    </row>
    <row r="119">
      <c r="A119" s="338"/>
      <c r="B119" s="338" t="s">
        <v>554</v>
      </c>
      <c r="C119" s="339">
        <v>6950.0</v>
      </c>
      <c r="D119" s="338"/>
      <c r="E119" s="340">
        <v>1100.0</v>
      </c>
      <c r="F119" s="341">
        <f t="shared" si="16"/>
        <v>-1100</v>
      </c>
      <c r="G119" s="338"/>
      <c r="H119" s="338"/>
      <c r="I119" s="338"/>
    </row>
    <row r="120">
      <c r="A120" s="338"/>
      <c r="B120" s="338"/>
      <c r="C120" s="349"/>
      <c r="D120" s="338"/>
      <c r="E120" s="338"/>
      <c r="F120" s="349"/>
      <c r="G120" s="338"/>
      <c r="H120" s="338"/>
      <c r="I120" s="338"/>
    </row>
    <row r="121">
      <c r="A121" s="338" t="s">
        <v>440</v>
      </c>
      <c r="B121" s="338"/>
      <c r="C121" s="349"/>
      <c r="D121" s="350">
        <f t="shared" ref="D121:E121" si="17">SUM(D113:D119)</f>
        <v>15050</v>
      </c>
      <c r="E121" s="340">
        <f t="shared" si="17"/>
        <v>35600</v>
      </c>
      <c r="F121" s="341">
        <f>D121-E121</f>
        <v>-20550</v>
      </c>
      <c r="G121" s="338"/>
      <c r="H121" s="338"/>
      <c r="I121" s="338"/>
    </row>
    <row r="122">
      <c r="A122" s="338"/>
      <c r="B122" s="338"/>
      <c r="C122" s="349"/>
      <c r="D122" s="338"/>
      <c r="E122" s="338"/>
      <c r="F122" s="349"/>
      <c r="G122" s="338"/>
      <c r="H122" s="338"/>
      <c r="I122" s="338"/>
    </row>
    <row r="123">
      <c r="A123" s="336" t="s">
        <v>555</v>
      </c>
      <c r="G123" s="336" t="s">
        <v>445</v>
      </c>
      <c r="H123" s="336"/>
      <c r="I123" s="336"/>
    </row>
    <row r="124">
      <c r="A124" s="338"/>
      <c r="B124" s="338" t="s">
        <v>545</v>
      </c>
      <c r="C124" s="339" t="s">
        <v>152</v>
      </c>
      <c r="D124" s="338"/>
      <c r="E124" s="340">
        <v>5000.0</v>
      </c>
      <c r="F124" s="341">
        <f t="shared" ref="F124:F125" si="18">D124-E124</f>
        <v>-5000</v>
      </c>
      <c r="G124" s="338"/>
      <c r="H124" s="338"/>
      <c r="I124" s="338"/>
    </row>
    <row r="125">
      <c r="A125" s="338"/>
      <c r="B125" s="338" t="s">
        <v>388</v>
      </c>
      <c r="C125" s="339" t="s">
        <v>150</v>
      </c>
      <c r="D125" s="350">
        <v>8000.0</v>
      </c>
      <c r="E125" s="338"/>
      <c r="F125" s="357">
        <f t="shared" si="18"/>
        <v>8000</v>
      </c>
      <c r="G125" s="338"/>
      <c r="H125" s="342" t="s">
        <v>556</v>
      </c>
      <c r="I125" s="342"/>
    </row>
    <row r="126">
      <c r="A126" s="338"/>
      <c r="B126" s="338"/>
      <c r="C126" s="349"/>
      <c r="D126" s="338"/>
      <c r="E126" s="338"/>
      <c r="F126" s="349"/>
      <c r="G126" s="338"/>
      <c r="H126" s="338"/>
      <c r="I126" s="338"/>
    </row>
    <row r="127">
      <c r="A127" s="338" t="s">
        <v>440</v>
      </c>
      <c r="B127" s="338"/>
      <c r="C127" s="349"/>
      <c r="D127" s="350">
        <f t="shared" ref="D127:E127" si="19">SUM(D124:D125)</f>
        <v>8000</v>
      </c>
      <c r="E127" s="340">
        <f t="shared" si="19"/>
        <v>5000</v>
      </c>
      <c r="F127" s="357">
        <f>D127-E127</f>
        <v>3000</v>
      </c>
      <c r="G127" s="338"/>
      <c r="H127" s="338"/>
      <c r="I127" s="338"/>
    </row>
    <row r="128">
      <c r="A128" s="338"/>
      <c r="B128" s="338"/>
      <c r="C128" s="349"/>
      <c r="D128" s="338"/>
      <c r="E128" s="338"/>
      <c r="F128" s="349"/>
      <c r="G128" s="338"/>
      <c r="H128" s="338"/>
      <c r="I128" s="338"/>
    </row>
    <row r="129">
      <c r="A129" s="336" t="s">
        <v>557</v>
      </c>
      <c r="G129" s="336" t="s">
        <v>445</v>
      </c>
      <c r="H129" s="336"/>
      <c r="I129" s="336"/>
    </row>
    <row r="130">
      <c r="A130" s="338"/>
      <c r="B130" s="338" t="s">
        <v>234</v>
      </c>
      <c r="C130" s="339">
        <v>3041.3042</v>
      </c>
      <c r="D130" s="361">
        <v>10000.0</v>
      </c>
      <c r="E130" s="338"/>
      <c r="F130" s="357">
        <f t="shared" ref="F130:F133" si="20">D130-E130</f>
        <v>10000</v>
      </c>
      <c r="G130" s="338"/>
      <c r="H130" s="342"/>
      <c r="I130" s="342"/>
    </row>
    <row r="131">
      <c r="A131" s="338"/>
      <c r="B131" s="338" t="s">
        <v>232</v>
      </c>
      <c r="C131" s="339">
        <v>4029.0</v>
      </c>
      <c r="D131" s="338"/>
      <c r="E131" s="340">
        <v>3500.0</v>
      </c>
      <c r="F131" s="341">
        <f t="shared" si="20"/>
        <v>-3500</v>
      </c>
      <c r="G131" s="338"/>
      <c r="H131" s="342" t="s">
        <v>558</v>
      </c>
      <c r="I131" s="342"/>
    </row>
    <row r="132">
      <c r="A132" s="338"/>
      <c r="B132" s="338" t="s">
        <v>559</v>
      </c>
      <c r="C132" s="339" t="s">
        <v>152</v>
      </c>
      <c r="D132" s="338"/>
      <c r="E132" s="340">
        <v>5000.0</v>
      </c>
      <c r="F132" s="341">
        <f t="shared" si="20"/>
        <v>-5000</v>
      </c>
      <c r="G132" s="338"/>
      <c r="H132" s="342"/>
      <c r="I132" s="342"/>
    </row>
    <row r="133">
      <c r="A133" s="338"/>
      <c r="B133" s="338" t="s">
        <v>418</v>
      </c>
      <c r="C133" s="339">
        <v>5463.0</v>
      </c>
      <c r="D133" s="338"/>
      <c r="E133" s="340">
        <v>1000.0</v>
      </c>
      <c r="F133" s="341">
        <f t="shared" si="20"/>
        <v>-1000</v>
      </c>
      <c r="G133" s="338"/>
      <c r="H133" s="342"/>
      <c r="I133" s="342"/>
    </row>
    <row r="134">
      <c r="A134" s="338"/>
      <c r="B134" s="338"/>
      <c r="C134" s="349"/>
      <c r="D134" s="338"/>
      <c r="E134" s="338"/>
      <c r="F134" s="349"/>
      <c r="G134" s="338"/>
      <c r="H134" s="338"/>
      <c r="I134" s="338"/>
    </row>
    <row r="135">
      <c r="A135" s="338" t="s">
        <v>440</v>
      </c>
      <c r="B135" s="338"/>
      <c r="C135" s="349"/>
      <c r="D135" s="350">
        <f t="shared" ref="D135:E135" si="21">SUM(D130:D133)</f>
        <v>10000</v>
      </c>
      <c r="E135" s="340">
        <f t="shared" si="21"/>
        <v>9500</v>
      </c>
      <c r="F135" s="357">
        <f>D135-E135</f>
        <v>500</v>
      </c>
      <c r="G135" s="338"/>
      <c r="H135" s="338"/>
      <c r="I135" s="338"/>
    </row>
    <row r="136">
      <c r="A136" s="338"/>
      <c r="B136" s="338"/>
      <c r="C136" s="349"/>
      <c r="D136" s="338"/>
      <c r="E136" s="338"/>
      <c r="F136" s="349"/>
      <c r="G136" s="338"/>
      <c r="H136" s="338"/>
      <c r="I136" s="338"/>
    </row>
    <row r="137">
      <c r="A137" s="336" t="s">
        <v>560</v>
      </c>
      <c r="G137" s="336" t="s">
        <v>445</v>
      </c>
      <c r="H137" s="336"/>
      <c r="I137" s="336"/>
    </row>
    <row r="138">
      <c r="A138" s="338"/>
      <c r="B138" s="338" t="s">
        <v>545</v>
      </c>
      <c r="C138" s="339" t="s">
        <v>152</v>
      </c>
      <c r="D138" s="338"/>
      <c r="E138" s="340">
        <v>5000.0</v>
      </c>
      <c r="F138" s="341">
        <f t="shared" ref="F138:F139" si="22">D138-E138</f>
        <v>-5000</v>
      </c>
      <c r="G138" s="338"/>
      <c r="H138" s="338"/>
      <c r="I138" s="338"/>
    </row>
    <row r="139">
      <c r="A139" s="338"/>
      <c r="B139" s="338" t="s">
        <v>388</v>
      </c>
      <c r="C139" s="339" t="s">
        <v>150</v>
      </c>
      <c r="D139" s="350">
        <v>8000.0</v>
      </c>
      <c r="E139" s="338"/>
      <c r="F139" s="357">
        <f t="shared" si="22"/>
        <v>8000</v>
      </c>
      <c r="G139" s="338"/>
      <c r="H139" s="342" t="s">
        <v>556</v>
      </c>
      <c r="I139" s="342"/>
    </row>
    <row r="140">
      <c r="A140" s="338" t="s">
        <v>440</v>
      </c>
      <c r="B140" s="338"/>
      <c r="C140" s="349"/>
      <c r="D140" s="338"/>
      <c r="E140" s="338"/>
      <c r="F140" s="349"/>
      <c r="G140" s="338"/>
      <c r="H140" s="338"/>
      <c r="I140" s="338"/>
    </row>
    <row r="141">
      <c r="A141" s="338"/>
      <c r="B141" s="338"/>
      <c r="C141" s="349"/>
      <c r="D141" s="350">
        <f t="shared" ref="D141:E141" si="23">SUM(D138:D139)</f>
        <v>8000</v>
      </c>
      <c r="E141" s="340">
        <f t="shared" si="23"/>
        <v>5000</v>
      </c>
      <c r="F141" s="357">
        <f>D141-E141</f>
        <v>3000</v>
      </c>
      <c r="G141" s="338"/>
      <c r="H141" s="338"/>
      <c r="I141" s="338"/>
    </row>
    <row r="142">
      <c r="A142" s="338"/>
      <c r="B142" s="338"/>
      <c r="C142" s="349"/>
      <c r="D142" s="338"/>
      <c r="E142" s="338"/>
      <c r="F142" s="349"/>
      <c r="G142" s="338"/>
      <c r="H142" s="338"/>
      <c r="I142" s="338"/>
    </row>
    <row r="143">
      <c r="A143" s="336" t="s">
        <v>561</v>
      </c>
      <c r="G143" s="336" t="s">
        <v>445</v>
      </c>
      <c r="H143" s="336"/>
      <c r="I143" s="336"/>
    </row>
    <row r="144">
      <c r="A144" s="338"/>
      <c r="B144" s="338" t="s">
        <v>232</v>
      </c>
      <c r="C144" s="339">
        <v>4029.0</v>
      </c>
      <c r="D144" s="338"/>
      <c r="E144" s="340">
        <v>13000.0</v>
      </c>
      <c r="F144" s="341">
        <f t="shared" ref="F144:F145" si="24">D144-E144</f>
        <v>-13000</v>
      </c>
      <c r="G144" s="338"/>
      <c r="H144" s="342" t="s">
        <v>562</v>
      </c>
      <c r="I144" s="342"/>
    </row>
    <row r="145">
      <c r="A145" s="338"/>
      <c r="B145" s="338" t="s">
        <v>563</v>
      </c>
      <c r="C145" s="339">
        <v>5800.0</v>
      </c>
      <c r="D145" s="338"/>
      <c r="E145" s="343">
        <v>1000.0</v>
      </c>
      <c r="F145" s="341">
        <f t="shared" si="24"/>
        <v>-1000</v>
      </c>
      <c r="G145" s="338"/>
      <c r="H145" s="342" t="s">
        <v>564</v>
      </c>
      <c r="I145" s="342"/>
    </row>
    <row r="146">
      <c r="A146" s="338"/>
      <c r="B146" s="338"/>
      <c r="C146" s="349"/>
      <c r="D146" s="338"/>
      <c r="E146" s="338"/>
      <c r="F146" s="349"/>
      <c r="G146" s="338"/>
      <c r="H146" s="338"/>
      <c r="I146" s="338"/>
    </row>
    <row r="147">
      <c r="A147" s="338" t="s">
        <v>440</v>
      </c>
      <c r="B147" s="338"/>
      <c r="C147" s="349"/>
      <c r="D147" s="350">
        <f t="shared" ref="D147:E147" si="25">SUM(D144:D145)</f>
        <v>0</v>
      </c>
      <c r="E147" s="340">
        <f t="shared" si="25"/>
        <v>14000</v>
      </c>
      <c r="F147" s="341">
        <f>D147-E147</f>
        <v>-14000</v>
      </c>
      <c r="G147" s="338"/>
      <c r="H147" s="338"/>
      <c r="I147" s="338"/>
    </row>
    <row r="148">
      <c r="A148" s="338"/>
      <c r="B148" s="338"/>
      <c r="C148" s="349"/>
      <c r="D148" s="338"/>
      <c r="E148" s="338"/>
      <c r="F148" s="349"/>
      <c r="G148" s="338"/>
      <c r="H148" s="338"/>
      <c r="I148" s="338"/>
    </row>
    <row r="149">
      <c r="A149" s="336" t="s">
        <v>565</v>
      </c>
      <c r="G149" s="336" t="s">
        <v>445</v>
      </c>
      <c r="H149" s="336"/>
      <c r="I149" s="336"/>
    </row>
    <row r="150">
      <c r="A150" s="338"/>
      <c r="B150" s="338" t="s">
        <v>167</v>
      </c>
      <c r="C150" s="339">
        <v>4045.0</v>
      </c>
      <c r="D150" s="338"/>
      <c r="E150" s="340">
        <v>1000.0</v>
      </c>
      <c r="F150" s="341">
        <f>D150-E150</f>
        <v>-1000</v>
      </c>
      <c r="G150" s="338"/>
      <c r="H150" s="338"/>
      <c r="I150" s="338"/>
    </row>
    <row r="151">
      <c r="A151" s="338"/>
      <c r="B151" s="338"/>
      <c r="C151" s="349"/>
      <c r="D151" s="338"/>
      <c r="E151" s="338"/>
      <c r="F151" s="349"/>
      <c r="G151" s="338"/>
      <c r="H151" s="338"/>
      <c r="I151" s="338"/>
    </row>
    <row r="152">
      <c r="A152" s="338" t="s">
        <v>440</v>
      </c>
      <c r="B152" s="338"/>
      <c r="C152" s="349"/>
      <c r="D152" s="350">
        <f t="shared" ref="D152:E152" si="26">SUM(D150)</f>
        <v>0</v>
      </c>
      <c r="E152" s="340">
        <f t="shared" si="26"/>
        <v>1000</v>
      </c>
      <c r="F152" s="341">
        <f>D152-E152</f>
        <v>-1000</v>
      </c>
      <c r="G152" s="338"/>
      <c r="H152" s="338"/>
      <c r="I152" s="338"/>
    </row>
    <row r="153">
      <c r="A153" s="338"/>
      <c r="B153" s="338"/>
      <c r="C153" s="349"/>
      <c r="D153" s="338"/>
      <c r="E153" s="338"/>
      <c r="F153" s="349"/>
      <c r="G153" s="338"/>
      <c r="H153" s="338"/>
      <c r="I153" s="338"/>
    </row>
    <row r="154">
      <c r="A154" s="336" t="s">
        <v>566</v>
      </c>
      <c r="G154" s="336" t="s">
        <v>436</v>
      </c>
      <c r="H154" s="336"/>
      <c r="I154" s="336"/>
    </row>
    <row r="155">
      <c r="A155" s="338"/>
      <c r="B155" s="338" t="s">
        <v>232</v>
      </c>
      <c r="C155" s="339">
        <v>7692.0</v>
      </c>
      <c r="D155" s="338"/>
      <c r="E155" s="340">
        <v>2000.0</v>
      </c>
      <c r="F155" s="341">
        <f>D155-E155</f>
        <v>-2000</v>
      </c>
      <c r="G155" s="338"/>
      <c r="H155" s="338"/>
      <c r="I155" s="338"/>
    </row>
    <row r="156">
      <c r="A156" s="338"/>
      <c r="B156" s="338"/>
      <c r="C156" s="349"/>
      <c r="D156" s="338"/>
      <c r="E156" s="338"/>
      <c r="F156" s="349"/>
      <c r="G156" s="338"/>
      <c r="H156" s="338"/>
      <c r="I156" s="338"/>
    </row>
    <row r="157">
      <c r="A157" s="338" t="s">
        <v>440</v>
      </c>
      <c r="B157" s="338"/>
      <c r="C157" s="349"/>
      <c r="D157" s="350">
        <f t="shared" ref="D157:E157" si="27">SUM(D155)</f>
        <v>0</v>
      </c>
      <c r="E157" s="340">
        <f t="shared" si="27"/>
        <v>2000</v>
      </c>
      <c r="F157" s="341">
        <f>D157-E157</f>
        <v>-2000</v>
      </c>
      <c r="G157" s="338"/>
      <c r="H157" s="338"/>
      <c r="I157" s="338"/>
    </row>
    <row r="158">
      <c r="A158" s="338"/>
      <c r="B158" s="338"/>
      <c r="C158" s="349"/>
      <c r="D158" s="338"/>
      <c r="E158" s="338"/>
      <c r="F158" s="349"/>
      <c r="G158" s="338"/>
      <c r="H158" s="338"/>
      <c r="I158" s="338"/>
    </row>
    <row r="159">
      <c r="A159" s="336" t="s">
        <v>567</v>
      </c>
      <c r="G159" s="336" t="s">
        <v>436</v>
      </c>
      <c r="H159" s="336"/>
      <c r="I159" s="336"/>
    </row>
    <row r="160">
      <c r="A160" s="324"/>
      <c r="B160" s="324" t="s">
        <v>234</v>
      </c>
      <c r="C160" s="359">
        <v>3041.3042</v>
      </c>
      <c r="D160" s="362">
        <f>60*26+40*5</f>
        <v>1760</v>
      </c>
      <c r="E160" s="324"/>
      <c r="F160" s="363">
        <f t="shared" ref="F160:F164" si="28">D160-E160</f>
        <v>1760</v>
      </c>
      <c r="G160" s="324"/>
      <c r="H160" s="356" t="s">
        <v>568</v>
      </c>
      <c r="I160" s="356"/>
    </row>
    <row r="161">
      <c r="A161" s="338"/>
      <c r="B161" s="338" t="s">
        <v>232</v>
      </c>
      <c r="C161" s="339">
        <v>7692.0</v>
      </c>
      <c r="D161" s="338"/>
      <c r="E161" s="343">
        <v>3000.0</v>
      </c>
      <c r="F161" s="341">
        <f t="shared" si="28"/>
        <v>-3000</v>
      </c>
      <c r="G161" s="338"/>
      <c r="H161" s="338"/>
      <c r="I161" s="338"/>
    </row>
    <row r="162">
      <c r="A162" s="338"/>
      <c r="B162" s="338" t="s">
        <v>155</v>
      </c>
      <c r="C162" s="339">
        <v>5411.0</v>
      </c>
      <c r="D162" s="338"/>
      <c r="E162" s="340">
        <v>600.0</v>
      </c>
      <c r="F162" s="341">
        <f t="shared" si="28"/>
        <v>-600</v>
      </c>
      <c r="G162" s="338"/>
      <c r="H162" s="338"/>
      <c r="I162" s="338"/>
    </row>
    <row r="163">
      <c r="A163" s="338"/>
      <c r="B163" s="338" t="s">
        <v>238</v>
      </c>
      <c r="C163" s="339" t="s">
        <v>152</v>
      </c>
      <c r="D163" s="338"/>
      <c r="E163" s="340">
        <v>1000.0</v>
      </c>
      <c r="F163" s="341">
        <f t="shared" si="28"/>
        <v>-1000</v>
      </c>
      <c r="G163" s="338"/>
      <c r="H163" s="338"/>
      <c r="I163" s="338"/>
    </row>
    <row r="164">
      <c r="A164" s="338"/>
      <c r="B164" s="338" t="s">
        <v>392</v>
      </c>
      <c r="C164" s="339">
        <v>4031.0</v>
      </c>
      <c r="D164" s="338"/>
      <c r="E164" s="340">
        <v>300.0</v>
      </c>
      <c r="F164" s="341">
        <f t="shared" si="28"/>
        <v>-300</v>
      </c>
      <c r="G164" s="338"/>
      <c r="H164" s="338"/>
      <c r="I164" s="338"/>
    </row>
    <row r="165">
      <c r="A165" s="338"/>
      <c r="B165" s="338"/>
      <c r="C165" s="349"/>
      <c r="D165" s="338"/>
      <c r="E165" s="338"/>
      <c r="F165" s="349"/>
      <c r="G165" s="338"/>
      <c r="H165" s="338"/>
      <c r="I165" s="338"/>
    </row>
    <row r="166">
      <c r="A166" s="338" t="s">
        <v>440</v>
      </c>
      <c r="B166" s="338"/>
      <c r="C166" s="349"/>
      <c r="D166" s="350">
        <f t="shared" ref="D166:E166" si="29">SUM(D160:D164)</f>
        <v>1760</v>
      </c>
      <c r="E166" s="340">
        <f t="shared" si="29"/>
        <v>4900</v>
      </c>
      <c r="F166" s="341">
        <f>D166-E166</f>
        <v>-3140</v>
      </c>
      <c r="G166" s="338"/>
      <c r="H166" s="338"/>
      <c r="I166" s="338"/>
    </row>
    <row r="167">
      <c r="A167" s="338"/>
      <c r="B167" s="338"/>
      <c r="C167" s="349"/>
      <c r="D167" s="338"/>
      <c r="E167" s="338"/>
      <c r="F167" s="349"/>
      <c r="G167" s="338"/>
      <c r="H167" s="338"/>
      <c r="I167" s="338"/>
    </row>
    <row r="168">
      <c r="A168" s="336" t="s">
        <v>569</v>
      </c>
      <c r="G168" s="336" t="s">
        <v>436</v>
      </c>
      <c r="H168" s="336"/>
      <c r="I168" s="336"/>
    </row>
    <row r="169">
      <c r="A169" s="338"/>
      <c r="B169" s="338" t="s">
        <v>545</v>
      </c>
      <c r="C169" s="339" t="s">
        <v>152</v>
      </c>
      <c r="D169" s="338"/>
      <c r="E169" s="340">
        <v>3000.0</v>
      </c>
      <c r="F169" s="341">
        <f t="shared" ref="F169:F170" si="30">D169-E169</f>
        <v>-3000</v>
      </c>
      <c r="G169" s="338"/>
      <c r="H169" s="338"/>
      <c r="I169" s="338"/>
    </row>
    <row r="170">
      <c r="A170" s="338"/>
      <c r="B170" s="338" t="s">
        <v>388</v>
      </c>
      <c r="C170" s="339" t="s">
        <v>150</v>
      </c>
      <c r="D170" s="350">
        <v>4500.0</v>
      </c>
      <c r="E170" s="338"/>
      <c r="F170" s="357">
        <f t="shared" si="30"/>
        <v>4500</v>
      </c>
      <c r="G170" s="338"/>
      <c r="H170" s="342" t="s">
        <v>570</v>
      </c>
      <c r="I170" s="342"/>
    </row>
    <row r="171">
      <c r="A171" s="338"/>
      <c r="B171" s="338"/>
      <c r="C171" s="349"/>
      <c r="D171" s="338"/>
      <c r="E171" s="338"/>
      <c r="F171" s="349"/>
      <c r="G171" s="338"/>
      <c r="H171" s="338"/>
      <c r="I171" s="338"/>
    </row>
    <row r="172">
      <c r="A172" s="338" t="s">
        <v>440</v>
      </c>
      <c r="B172" s="338"/>
      <c r="C172" s="349"/>
      <c r="D172" s="350">
        <f t="shared" ref="D172:E172" si="31">SUM(D169:D170)</f>
        <v>4500</v>
      </c>
      <c r="E172" s="340">
        <f t="shared" si="31"/>
        <v>3000</v>
      </c>
      <c r="F172" s="357">
        <f>D172-E172</f>
        <v>1500</v>
      </c>
      <c r="G172" s="338"/>
      <c r="H172" s="338"/>
      <c r="I172" s="338"/>
    </row>
    <row r="173">
      <c r="A173" s="338"/>
      <c r="B173" s="338"/>
      <c r="C173" s="349"/>
      <c r="D173" s="338"/>
      <c r="E173" s="338"/>
      <c r="F173" s="349"/>
      <c r="G173" s="338"/>
      <c r="H173" s="338"/>
      <c r="I173" s="338"/>
    </row>
    <row r="174">
      <c r="A174" s="336" t="s">
        <v>571</v>
      </c>
      <c r="G174" s="336" t="s">
        <v>436</v>
      </c>
      <c r="H174" s="336"/>
      <c r="I174" s="336"/>
    </row>
    <row r="175">
      <c r="A175" s="338"/>
      <c r="B175" s="338" t="s">
        <v>232</v>
      </c>
      <c r="C175" s="339">
        <v>7692.0</v>
      </c>
      <c r="D175" s="338"/>
      <c r="E175" s="343">
        <v>1500.0</v>
      </c>
      <c r="F175" s="341">
        <f>D175-E175</f>
        <v>-1500</v>
      </c>
      <c r="G175" s="338"/>
      <c r="H175" s="338"/>
      <c r="I175" s="338"/>
    </row>
    <row r="176">
      <c r="A176" s="338"/>
      <c r="B176" s="338"/>
      <c r="C176" s="349"/>
      <c r="D176" s="338"/>
      <c r="E176" s="338"/>
      <c r="F176" s="349"/>
      <c r="G176" s="338"/>
      <c r="H176" s="338"/>
      <c r="I176" s="338"/>
    </row>
    <row r="177">
      <c r="A177" s="338" t="s">
        <v>440</v>
      </c>
      <c r="B177" s="338"/>
      <c r="C177" s="349"/>
      <c r="D177" s="350">
        <f t="shared" ref="D177:E177" si="32">SUM(D175)</f>
        <v>0</v>
      </c>
      <c r="E177" s="340">
        <f t="shared" si="32"/>
        <v>1500</v>
      </c>
      <c r="F177" s="341">
        <f>D177-E177</f>
        <v>-1500</v>
      </c>
      <c r="G177" s="338"/>
      <c r="H177" s="338"/>
      <c r="I177" s="338"/>
    </row>
    <row r="178">
      <c r="A178" s="338"/>
      <c r="B178" s="338"/>
      <c r="C178" s="349"/>
      <c r="D178" s="338"/>
      <c r="E178" s="338"/>
      <c r="F178" s="349"/>
      <c r="G178" s="338"/>
      <c r="H178" s="338"/>
      <c r="I178" s="338"/>
    </row>
    <row r="179">
      <c r="A179" s="336" t="s">
        <v>572</v>
      </c>
      <c r="G179" s="336" t="s">
        <v>436</v>
      </c>
      <c r="H179" s="336"/>
      <c r="I179" s="336"/>
    </row>
    <row r="180">
      <c r="A180" s="338"/>
      <c r="B180" s="338" t="s">
        <v>232</v>
      </c>
      <c r="C180" s="339">
        <v>7692.0</v>
      </c>
      <c r="D180" s="338"/>
      <c r="E180" s="340">
        <v>1000.0</v>
      </c>
      <c r="F180" s="341">
        <f>D180-E180</f>
        <v>-1000</v>
      </c>
      <c r="G180" s="338"/>
      <c r="H180" s="338"/>
      <c r="I180" s="338"/>
    </row>
    <row r="181">
      <c r="A181" s="338"/>
      <c r="B181" s="338"/>
      <c r="C181" s="349"/>
      <c r="D181" s="338"/>
      <c r="E181" s="338"/>
      <c r="F181" s="349"/>
      <c r="G181" s="338"/>
      <c r="H181" s="338"/>
      <c r="I181" s="338"/>
    </row>
    <row r="182">
      <c r="A182" s="338" t="s">
        <v>440</v>
      </c>
      <c r="B182" s="338"/>
      <c r="C182" s="349"/>
      <c r="D182" s="350">
        <f t="shared" ref="D182:E182" si="33">SUM(D180)</f>
        <v>0</v>
      </c>
      <c r="E182" s="340">
        <f t="shared" si="33"/>
        <v>1000</v>
      </c>
      <c r="F182" s="341">
        <f>D182-E182</f>
        <v>-1000</v>
      </c>
      <c r="G182" s="338"/>
      <c r="H182" s="338"/>
      <c r="I182" s="338"/>
    </row>
    <row r="183">
      <c r="A183" s="338"/>
      <c r="B183" s="338"/>
      <c r="C183" s="349"/>
      <c r="D183" s="338"/>
      <c r="E183" s="338"/>
      <c r="F183" s="349"/>
      <c r="G183" s="338"/>
      <c r="H183" s="338"/>
      <c r="I183" s="338"/>
    </row>
    <row r="184">
      <c r="A184" s="364" t="s">
        <v>573</v>
      </c>
      <c r="G184" s="336" t="s">
        <v>436</v>
      </c>
      <c r="H184" s="336"/>
      <c r="I184" s="336"/>
    </row>
    <row r="185">
      <c r="A185" s="338"/>
      <c r="B185" s="344" t="s">
        <v>238</v>
      </c>
      <c r="C185" s="338"/>
      <c r="D185" s="365"/>
      <c r="E185" s="366">
        <v>3000.0</v>
      </c>
      <c r="F185" s="367">
        <f t="shared" ref="F185:F189" si="34">D185-E185</f>
        <v>-3000</v>
      </c>
      <c r="G185" s="344" t="s">
        <v>436</v>
      </c>
      <c r="H185" s="338"/>
      <c r="I185" s="338"/>
    </row>
    <row r="186">
      <c r="A186" s="338"/>
      <c r="B186" s="344" t="s">
        <v>232</v>
      </c>
      <c r="C186" s="338"/>
      <c r="D186" s="365"/>
      <c r="E186" s="366">
        <v>3000.0</v>
      </c>
      <c r="F186" s="367">
        <f t="shared" si="34"/>
        <v>-3000</v>
      </c>
      <c r="G186" s="344" t="s">
        <v>436</v>
      </c>
      <c r="H186" s="338"/>
      <c r="I186" s="338"/>
    </row>
    <row r="187">
      <c r="A187" s="338"/>
      <c r="B187" s="344" t="s">
        <v>437</v>
      </c>
      <c r="C187" s="338"/>
      <c r="D187" s="368">
        <v>5000.0</v>
      </c>
      <c r="E187" s="369"/>
      <c r="F187" s="370">
        <f t="shared" si="34"/>
        <v>5000</v>
      </c>
      <c r="G187" s="344" t="s">
        <v>436</v>
      </c>
      <c r="H187" s="338"/>
      <c r="I187" s="338"/>
    </row>
    <row r="188">
      <c r="A188" s="338"/>
      <c r="B188" s="344" t="s">
        <v>438</v>
      </c>
      <c r="C188" s="338"/>
      <c r="D188" s="368">
        <v>3000.0</v>
      </c>
      <c r="E188" s="369"/>
      <c r="F188" s="370">
        <f t="shared" si="34"/>
        <v>3000</v>
      </c>
      <c r="G188" s="344" t="s">
        <v>436</v>
      </c>
      <c r="H188" s="338"/>
      <c r="I188" s="338"/>
    </row>
    <row r="189">
      <c r="A189" s="338"/>
      <c r="B189" s="344" t="s">
        <v>439</v>
      </c>
      <c r="C189" s="338"/>
      <c r="D189" s="368">
        <v>3000.0</v>
      </c>
      <c r="E189" s="369"/>
      <c r="F189" s="370">
        <f t="shared" si="34"/>
        <v>3000</v>
      </c>
      <c r="G189" s="344" t="s">
        <v>436</v>
      </c>
      <c r="H189" s="338"/>
      <c r="I189" s="338"/>
    </row>
    <row r="190">
      <c r="A190" s="338"/>
      <c r="B190" s="338"/>
      <c r="C190" s="338"/>
      <c r="D190" s="371"/>
      <c r="E190" s="338"/>
      <c r="F190" s="370"/>
      <c r="G190" s="338"/>
      <c r="H190" s="338"/>
      <c r="I190" s="338"/>
    </row>
    <row r="191">
      <c r="A191" s="344" t="s">
        <v>440</v>
      </c>
      <c r="B191" s="338"/>
      <c r="C191" s="338"/>
      <c r="D191" s="365">
        <f t="shared" ref="D191:E191" si="35">SUM(D185:D190)</f>
        <v>11000</v>
      </c>
      <c r="E191" s="369">
        <f t="shared" si="35"/>
        <v>6000</v>
      </c>
      <c r="F191" s="370">
        <f>D191-E191</f>
        <v>5000</v>
      </c>
      <c r="G191" s="338"/>
      <c r="H191" s="338"/>
      <c r="I191" s="338"/>
    </row>
    <row r="192">
      <c r="A192" s="338"/>
      <c r="B192" s="338"/>
      <c r="C192" s="349"/>
      <c r="D192" s="338"/>
      <c r="E192" s="338"/>
      <c r="F192" s="349"/>
      <c r="G192" s="338"/>
      <c r="H192" s="338"/>
      <c r="I192" s="338"/>
    </row>
    <row r="193">
      <c r="A193" s="336" t="s">
        <v>574</v>
      </c>
      <c r="G193" s="336" t="s">
        <v>436</v>
      </c>
      <c r="H193" s="336"/>
      <c r="I193" s="336"/>
    </row>
    <row r="194">
      <c r="A194" s="338"/>
      <c r="B194" s="338" t="s">
        <v>539</v>
      </c>
      <c r="C194" s="339">
        <v>7692.0</v>
      </c>
      <c r="D194" s="338"/>
      <c r="E194" s="340">
        <v>700.0</v>
      </c>
      <c r="F194" s="341">
        <f t="shared" ref="F194:F199" si="36">D194-E194</f>
        <v>-700</v>
      </c>
      <c r="G194" s="338"/>
      <c r="H194" s="342"/>
      <c r="I194" s="342"/>
    </row>
    <row r="195">
      <c r="A195" s="338"/>
      <c r="B195" s="338" t="s">
        <v>575</v>
      </c>
      <c r="C195" s="339">
        <v>5220.0</v>
      </c>
      <c r="D195" s="338"/>
      <c r="E195" s="340">
        <v>1100.0</v>
      </c>
      <c r="F195" s="341">
        <f t="shared" si="36"/>
        <v>-1100</v>
      </c>
      <c r="G195" s="338"/>
      <c r="H195" s="338"/>
      <c r="I195" s="338"/>
    </row>
    <row r="196">
      <c r="A196" s="338"/>
      <c r="B196" s="338" t="s">
        <v>155</v>
      </c>
      <c r="C196" s="339">
        <v>5411.0</v>
      </c>
      <c r="D196" s="338"/>
      <c r="E196" s="340">
        <v>700.0</v>
      </c>
      <c r="F196" s="341">
        <f t="shared" si="36"/>
        <v>-700</v>
      </c>
      <c r="G196" s="338"/>
      <c r="H196" s="342" t="s">
        <v>576</v>
      </c>
      <c r="I196" s="342"/>
    </row>
    <row r="197">
      <c r="A197" s="338"/>
      <c r="B197" s="338" t="s">
        <v>418</v>
      </c>
      <c r="C197" s="339">
        <v>5463.0</v>
      </c>
      <c r="D197" s="338"/>
      <c r="E197" s="340">
        <v>1300.0</v>
      </c>
      <c r="F197" s="341">
        <f t="shared" si="36"/>
        <v>-1300</v>
      </c>
      <c r="G197" s="338"/>
      <c r="H197" s="342"/>
      <c r="I197" s="342"/>
    </row>
    <row r="198">
      <c r="A198" s="338"/>
      <c r="B198" s="338" t="s">
        <v>577</v>
      </c>
      <c r="C198" s="339"/>
      <c r="D198" s="338"/>
      <c r="E198" s="340">
        <v>450.0</v>
      </c>
      <c r="F198" s="341">
        <f t="shared" si="36"/>
        <v>-450</v>
      </c>
      <c r="G198" s="338"/>
      <c r="H198" s="342"/>
      <c r="I198" s="342"/>
    </row>
    <row r="199">
      <c r="A199" s="338"/>
      <c r="B199" s="338" t="s">
        <v>578</v>
      </c>
      <c r="C199" s="339">
        <v>5410.0</v>
      </c>
      <c r="D199" s="338"/>
      <c r="E199" s="340">
        <v>800.0</v>
      </c>
      <c r="F199" s="341">
        <f t="shared" si="36"/>
        <v>-800</v>
      </c>
      <c r="G199" s="338"/>
      <c r="H199" s="342"/>
      <c r="I199" s="342"/>
    </row>
    <row r="200">
      <c r="A200" s="338"/>
      <c r="B200" s="338"/>
      <c r="C200" s="349"/>
      <c r="D200" s="338"/>
      <c r="E200" s="338"/>
      <c r="F200" s="349"/>
      <c r="G200" s="338"/>
      <c r="H200" s="342"/>
      <c r="I200" s="342"/>
    </row>
    <row r="201">
      <c r="A201" s="338" t="s">
        <v>440</v>
      </c>
      <c r="B201" s="338"/>
      <c r="C201" s="349"/>
      <c r="D201" s="350">
        <f t="shared" ref="D201:E201" si="37">SUM(D194:D199)</f>
        <v>0</v>
      </c>
      <c r="E201" s="340">
        <f t="shared" si="37"/>
        <v>5050</v>
      </c>
      <c r="F201" s="341">
        <f>D201-E201</f>
        <v>-5050</v>
      </c>
      <c r="G201" s="338"/>
      <c r="H201" s="342"/>
      <c r="I201" s="342"/>
    </row>
    <row r="202">
      <c r="A202" s="338"/>
      <c r="B202" s="338"/>
      <c r="C202" s="349"/>
      <c r="D202" s="338"/>
      <c r="E202" s="338"/>
      <c r="F202" s="349"/>
      <c r="G202" s="338"/>
      <c r="H202" s="338"/>
      <c r="I202" s="338"/>
    </row>
    <row r="203">
      <c r="A203" s="336" t="s">
        <v>579</v>
      </c>
      <c r="G203" s="336" t="s">
        <v>445</v>
      </c>
      <c r="H203" s="336"/>
      <c r="I203" s="336"/>
    </row>
    <row r="204">
      <c r="A204" s="338"/>
      <c r="B204" s="338" t="s">
        <v>232</v>
      </c>
      <c r="C204" s="339">
        <v>4029.0</v>
      </c>
      <c r="D204" s="338"/>
      <c r="E204" s="343">
        <v>1000.0</v>
      </c>
      <c r="F204" s="341">
        <f t="shared" ref="F204:F206" si="38">D204-E204</f>
        <v>-1000</v>
      </c>
      <c r="G204" s="338"/>
      <c r="H204" s="338"/>
      <c r="I204" s="338"/>
    </row>
    <row r="205">
      <c r="A205" s="338"/>
      <c r="B205" s="338" t="s">
        <v>238</v>
      </c>
      <c r="C205" s="339">
        <v>4021.0</v>
      </c>
      <c r="D205" s="338"/>
      <c r="E205" s="340">
        <v>270.0</v>
      </c>
      <c r="F205" s="341">
        <f t="shared" si="38"/>
        <v>-270</v>
      </c>
      <c r="G205" s="338"/>
      <c r="H205" s="342" t="s">
        <v>580</v>
      </c>
      <c r="I205" s="342"/>
    </row>
    <row r="206">
      <c r="A206" s="338"/>
      <c r="B206" s="338" t="s">
        <v>394</v>
      </c>
      <c r="C206" s="339">
        <v>5460.0</v>
      </c>
      <c r="D206" s="338"/>
      <c r="E206" s="340">
        <v>250.0</v>
      </c>
      <c r="F206" s="341">
        <f t="shared" si="38"/>
        <v>-250</v>
      </c>
      <c r="G206" s="338"/>
      <c r="H206" s="342"/>
      <c r="I206" s="342"/>
    </row>
    <row r="207">
      <c r="A207" s="338"/>
      <c r="B207" s="338"/>
      <c r="C207" s="349"/>
      <c r="D207" s="338"/>
      <c r="E207" s="338"/>
      <c r="F207" s="349"/>
      <c r="G207" s="338"/>
      <c r="H207" s="342"/>
      <c r="I207" s="342"/>
    </row>
    <row r="208">
      <c r="A208" s="338" t="s">
        <v>440</v>
      </c>
      <c r="B208" s="338"/>
      <c r="C208" s="349"/>
      <c r="D208" s="350">
        <f t="shared" ref="D208:E208" si="39">SUM(D204:D206)</f>
        <v>0</v>
      </c>
      <c r="E208" s="340">
        <f t="shared" si="39"/>
        <v>1520</v>
      </c>
      <c r="F208" s="341">
        <f>D208-E208</f>
        <v>-1520</v>
      </c>
      <c r="G208" s="338"/>
      <c r="H208" s="342"/>
      <c r="I208" s="342"/>
    </row>
    <row r="209">
      <c r="A209" s="338"/>
      <c r="B209" s="338"/>
      <c r="C209" s="349"/>
      <c r="D209" s="338"/>
      <c r="E209" s="338"/>
      <c r="F209" s="349"/>
      <c r="G209" s="338"/>
      <c r="H209" s="338"/>
      <c r="I209" s="338"/>
    </row>
    <row r="210">
      <c r="A210" s="336" t="s">
        <v>581</v>
      </c>
      <c r="G210" s="336" t="s">
        <v>445</v>
      </c>
      <c r="H210" s="336"/>
      <c r="I210" s="336"/>
    </row>
    <row r="211">
      <c r="A211" s="338"/>
      <c r="B211" s="338" t="s">
        <v>238</v>
      </c>
      <c r="C211" s="339">
        <v>4021.0</v>
      </c>
      <c r="D211" s="350">
        <v>1500.0</v>
      </c>
      <c r="E211" s="340">
        <v>1100.0</v>
      </c>
      <c r="F211" s="357">
        <f>D211-E211</f>
        <v>400</v>
      </c>
      <c r="G211" s="338"/>
      <c r="H211" s="342" t="s">
        <v>582</v>
      </c>
      <c r="I211" s="342"/>
    </row>
    <row r="212">
      <c r="A212" s="338"/>
      <c r="B212" s="338"/>
      <c r="C212" s="349"/>
      <c r="D212" s="338"/>
      <c r="E212" s="338"/>
      <c r="F212" s="349"/>
      <c r="G212" s="338"/>
      <c r="H212" s="342"/>
      <c r="I212" s="342"/>
    </row>
    <row r="213">
      <c r="A213" s="338" t="s">
        <v>440</v>
      </c>
      <c r="B213" s="338"/>
      <c r="C213" s="349"/>
      <c r="D213" s="350">
        <f t="shared" ref="D213:E213" si="40">SUM(D211)</f>
        <v>1500</v>
      </c>
      <c r="E213" s="340">
        <f t="shared" si="40"/>
        <v>1100</v>
      </c>
      <c r="F213" s="357">
        <f>D213-E213</f>
        <v>400</v>
      </c>
      <c r="G213" s="338"/>
      <c r="H213" s="342"/>
      <c r="I213" s="342"/>
    </row>
    <row r="214">
      <c r="A214" s="338"/>
      <c r="B214" s="338"/>
      <c r="C214" s="349"/>
      <c r="D214" s="338"/>
      <c r="E214" s="338"/>
      <c r="F214" s="349"/>
      <c r="G214" s="338"/>
      <c r="H214" s="338"/>
      <c r="I214" s="338"/>
    </row>
    <row r="215">
      <c r="A215" s="336" t="s">
        <v>583</v>
      </c>
      <c r="G215" s="336" t="s">
        <v>436</v>
      </c>
      <c r="H215" s="336"/>
      <c r="I215" s="336"/>
    </row>
    <row r="216">
      <c r="A216" s="324"/>
      <c r="B216" s="324" t="s">
        <v>232</v>
      </c>
      <c r="C216" s="359">
        <v>7692.0</v>
      </c>
      <c r="D216" s="324"/>
      <c r="E216" s="355">
        <v>1200.0</v>
      </c>
      <c r="F216" s="326">
        <f t="shared" ref="F216:F219" si="41">D216-E216</f>
        <v>-1200</v>
      </c>
      <c r="G216" s="324"/>
      <c r="H216" s="324"/>
      <c r="I216" s="356"/>
    </row>
    <row r="217">
      <c r="A217" s="338"/>
      <c r="B217" s="338" t="s">
        <v>238</v>
      </c>
      <c r="C217" s="339">
        <v>4024.0</v>
      </c>
      <c r="D217" s="338"/>
      <c r="E217" s="340">
        <v>1000.0</v>
      </c>
      <c r="F217" s="341">
        <f t="shared" si="41"/>
        <v>-1000</v>
      </c>
      <c r="G217" s="338"/>
      <c r="H217" s="342"/>
      <c r="I217" s="342"/>
    </row>
    <row r="218">
      <c r="A218" s="338"/>
      <c r="B218" s="338" t="s">
        <v>418</v>
      </c>
      <c r="C218" s="339">
        <v>5463.0</v>
      </c>
      <c r="D218" s="338"/>
      <c r="E218" s="340">
        <v>300.0</v>
      </c>
      <c r="F218" s="341">
        <f t="shared" si="41"/>
        <v>-300</v>
      </c>
      <c r="G218" s="338"/>
      <c r="H218" s="342"/>
      <c r="I218" s="342"/>
    </row>
    <row r="219">
      <c r="A219" s="338"/>
      <c r="B219" s="338" t="s">
        <v>162</v>
      </c>
      <c r="C219" s="339">
        <v>5010.0</v>
      </c>
      <c r="D219" s="338"/>
      <c r="E219" s="340">
        <v>400.0</v>
      </c>
      <c r="F219" s="341">
        <f t="shared" si="41"/>
        <v>-400</v>
      </c>
      <c r="G219" s="338"/>
      <c r="H219" s="342"/>
      <c r="I219" s="342"/>
    </row>
    <row r="220">
      <c r="A220" s="338"/>
      <c r="B220" s="338"/>
      <c r="C220" s="349"/>
      <c r="D220" s="338"/>
      <c r="E220" s="338"/>
      <c r="F220" s="349"/>
      <c r="G220" s="338"/>
      <c r="H220" s="342"/>
      <c r="I220" s="342"/>
    </row>
    <row r="221">
      <c r="A221" s="338" t="s">
        <v>440</v>
      </c>
      <c r="B221" s="338"/>
      <c r="C221" s="349"/>
      <c r="D221" s="350">
        <f t="shared" ref="D221:E221" si="42">SUM(D216:D219)</f>
        <v>0</v>
      </c>
      <c r="E221" s="340">
        <f t="shared" si="42"/>
        <v>2900</v>
      </c>
      <c r="F221" s="341">
        <f>D221-E221</f>
        <v>-2900</v>
      </c>
      <c r="G221" s="338"/>
      <c r="H221" s="342"/>
      <c r="I221" s="342"/>
    </row>
    <row r="222">
      <c r="A222" s="338"/>
      <c r="B222" s="338"/>
      <c r="C222" s="349"/>
      <c r="D222" s="338"/>
      <c r="E222" s="338"/>
      <c r="F222" s="349"/>
      <c r="G222" s="338"/>
      <c r="H222" s="338"/>
      <c r="I222" s="338"/>
    </row>
    <row r="223">
      <c r="A223" s="336" t="s">
        <v>584</v>
      </c>
      <c r="G223" s="336" t="s">
        <v>445</v>
      </c>
      <c r="H223" s="336"/>
      <c r="I223" s="336"/>
    </row>
    <row r="224">
      <c r="A224" s="338"/>
      <c r="B224" s="338" t="s">
        <v>232</v>
      </c>
      <c r="C224" s="339">
        <v>4029.0</v>
      </c>
      <c r="D224" s="338"/>
      <c r="E224" s="343">
        <v>8000.0</v>
      </c>
      <c r="F224" s="341">
        <f t="shared" ref="F224:F225" si="43">D224-E224</f>
        <v>-8000</v>
      </c>
      <c r="G224" s="338"/>
      <c r="H224" s="342"/>
      <c r="I224" s="342"/>
    </row>
    <row r="225">
      <c r="A225" s="338"/>
      <c r="B225" s="338" t="s">
        <v>563</v>
      </c>
      <c r="C225" s="339">
        <v>5800.0</v>
      </c>
      <c r="D225" s="338"/>
      <c r="E225" s="340">
        <v>1300.0</v>
      </c>
      <c r="F225" s="341">
        <f t="shared" si="43"/>
        <v>-1300</v>
      </c>
      <c r="G225" s="338"/>
      <c r="H225" s="338"/>
      <c r="I225" s="338"/>
    </row>
    <row r="226">
      <c r="A226" s="338"/>
      <c r="B226" s="338"/>
      <c r="C226" s="349"/>
      <c r="D226" s="338"/>
      <c r="E226" s="338"/>
      <c r="F226" s="349"/>
      <c r="G226" s="338"/>
      <c r="H226" s="338"/>
      <c r="I226" s="338"/>
    </row>
    <row r="227">
      <c r="A227" s="338" t="s">
        <v>440</v>
      </c>
      <c r="B227" s="338"/>
      <c r="C227" s="349"/>
      <c r="D227" s="350">
        <f t="shared" ref="D227:E227" si="44">SUM(D224:D225)</f>
        <v>0</v>
      </c>
      <c r="E227" s="340">
        <f t="shared" si="44"/>
        <v>9300</v>
      </c>
      <c r="F227" s="341">
        <f>D227-E227</f>
        <v>-9300</v>
      </c>
      <c r="G227" s="338"/>
      <c r="H227" s="338"/>
      <c r="I227" s="338"/>
    </row>
    <row r="228">
      <c r="A228" s="338"/>
      <c r="B228" s="338"/>
      <c r="C228" s="349"/>
      <c r="D228" s="338"/>
      <c r="E228" s="338"/>
      <c r="F228" s="349"/>
      <c r="G228" s="338"/>
      <c r="H228" s="338"/>
      <c r="I228" s="338"/>
    </row>
    <row r="229">
      <c r="A229" s="336" t="s">
        <v>585</v>
      </c>
      <c r="G229" s="336" t="s">
        <v>445</v>
      </c>
      <c r="H229" s="336" t="s">
        <v>586</v>
      </c>
      <c r="I229" s="336"/>
    </row>
    <row r="230">
      <c r="A230" s="338"/>
      <c r="B230" s="338" t="s">
        <v>587</v>
      </c>
      <c r="C230" s="339"/>
      <c r="D230" s="338"/>
      <c r="E230" s="343">
        <v>10000.0</v>
      </c>
      <c r="F230" s="349"/>
      <c r="G230" s="338"/>
      <c r="H230" s="338"/>
      <c r="I230" s="338"/>
    </row>
    <row r="231">
      <c r="A231" s="338"/>
      <c r="B231" s="338" t="s">
        <v>538</v>
      </c>
      <c r="C231" s="339"/>
      <c r="D231" s="338"/>
      <c r="E231" s="340">
        <v>14500.0</v>
      </c>
      <c r="F231" s="349"/>
      <c r="G231" s="338"/>
      <c r="H231" s="338"/>
      <c r="I231" s="338"/>
    </row>
    <row r="232">
      <c r="A232" s="338"/>
      <c r="B232" s="338" t="s">
        <v>418</v>
      </c>
      <c r="C232" s="339"/>
      <c r="D232" s="338"/>
      <c r="E232" s="340">
        <v>700.0</v>
      </c>
      <c r="F232" s="349"/>
      <c r="G232" s="338"/>
      <c r="H232" s="342"/>
      <c r="I232" s="342"/>
    </row>
    <row r="233">
      <c r="A233" s="338"/>
      <c r="B233" s="338" t="s">
        <v>437</v>
      </c>
      <c r="C233" s="339"/>
      <c r="D233" s="350">
        <v>20000.0</v>
      </c>
      <c r="E233" s="338"/>
      <c r="F233" s="349"/>
      <c r="G233" s="338"/>
      <c r="H233" s="342"/>
      <c r="I233" s="342"/>
    </row>
    <row r="234">
      <c r="A234" s="338"/>
      <c r="B234" s="338"/>
      <c r="C234" s="349"/>
      <c r="D234" s="338"/>
      <c r="E234" s="338"/>
      <c r="F234" s="349"/>
      <c r="G234" s="338"/>
      <c r="H234" s="342"/>
      <c r="I234" s="342"/>
    </row>
    <row r="235">
      <c r="A235" s="338" t="s">
        <v>440</v>
      </c>
      <c r="B235" s="338"/>
      <c r="C235" s="349"/>
      <c r="D235" s="350">
        <f t="shared" ref="D235:E235" si="45">SUM(D230:D233)</f>
        <v>20000</v>
      </c>
      <c r="E235" s="340">
        <f t="shared" si="45"/>
        <v>25200</v>
      </c>
      <c r="F235" s="341">
        <f>D235-E235</f>
        <v>-5200</v>
      </c>
      <c r="G235" s="338"/>
      <c r="H235" s="342"/>
      <c r="I235" s="342"/>
    </row>
    <row r="236">
      <c r="A236" s="338"/>
      <c r="B236" s="338"/>
      <c r="C236" s="349"/>
      <c r="D236" s="338"/>
      <c r="E236" s="338"/>
      <c r="F236" s="349"/>
      <c r="G236" s="338"/>
      <c r="H236" s="342"/>
      <c r="I236" s="342"/>
    </row>
    <row r="237">
      <c r="A237" s="336" t="s">
        <v>588</v>
      </c>
      <c r="G237" s="336" t="s">
        <v>445</v>
      </c>
      <c r="H237" s="336"/>
      <c r="I237" s="336"/>
    </row>
    <row r="238">
      <c r="A238" s="338"/>
      <c r="B238" s="338" t="s">
        <v>232</v>
      </c>
      <c r="C238" s="339">
        <v>4029.0</v>
      </c>
      <c r="D238" s="338"/>
      <c r="E238" s="340">
        <v>800.0</v>
      </c>
      <c r="F238" s="341">
        <f t="shared" ref="F238:F240" si="46">D238-E238</f>
        <v>-800</v>
      </c>
      <c r="G238" s="338"/>
      <c r="H238" s="338"/>
      <c r="I238" s="338"/>
    </row>
    <row r="239">
      <c r="A239" s="338"/>
      <c r="B239" s="338" t="s">
        <v>238</v>
      </c>
      <c r="C239" s="339">
        <v>4024.0</v>
      </c>
      <c r="D239" s="338"/>
      <c r="E239" s="340">
        <v>300.0</v>
      </c>
      <c r="F239" s="341">
        <f t="shared" si="46"/>
        <v>-300</v>
      </c>
      <c r="G239" s="338"/>
      <c r="H239" s="342"/>
      <c r="I239" s="342"/>
    </row>
    <row r="240">
      <c r="A240" s="338"/>
      <c r="B240" s="338" t="s">
        <v>418</v>
      </c>
      <c r="C240" s="339">
        <v>5463.0</v>
      </c>
      <c r="D240" s="338"/>
      <c r="E240" s="340">
        <v>400.0</v>
      </c>
      <c r="F240" s="341">
        <f t="shared" si="46"/>
        <v>-400</v>
      </c>
      <c r="G240" s="338"/>
      <c r="H240" s="342"/>
      <c r="I240" s="342"/>
    </row>
    <row r="241">
      <c r="A241" s="338"/>
      <c r="B241" s="338"/>
      <c r="C241" s="349"/>
      <c r="D241" s="338"/>
      <c r="E241" s="338"/>
      <c r="F241" s="349"/>
      <c r="G241" s="338"/>
      <c r="H241" s="342"/>
      <c r="I241" s="342"/>
    </row>
    <row r="242">
      <c r="A242" s="338" t="s">
        <v>440</v>
      </c>
      <c r="B242" s="338"/>
      <c r="C242" s="349"/>
      <c r="D242" s="350">
        <f t="shared" ref="D242:E242" si="47">SUM(D238:D240)</f>
        <v>0</v>
      </c>
      <c r="E242" s="340">
        <f t="shared" si="47"/>
        <v>1500</v>
      </c>
      <c r="F242" s="341">
        <f>D242-E242</f>
        <v>-1500</v>
      </c>
      <c r="G242" s="338"/>
      <c r="H242" s="342"/>
      <c r="I242" s="342"/>
    </row>
    <row r="243">
      <c r="A243" s="338"/>
      <c r="B243" s="338"/>
      <c r="C243" s="349"/>
      <c r="D243" s="338"/>
      <c r="E243" s="338"/>
      <c r="F243" s="349"/>
      <c r="G243" s="338"/>
      <c r="H243" s="342"/>
      <c r="I243" s="342"/>
    </row>
    <row r="244">
      <c r="A244" s="336" t="s">
        <v>589</v>
      </c>
      <c r="G244" s="336" t="s">
        <v>445</v>
      </c>
      <c r="H244" s="336"/>
      <c r="I244" s="336"/>
    </row>
    <row r="245">
      <c r="A245" s="338"/>
      <c r="B245" s="338" t="s">
        <v>232</v>
      </c>
      <c r="C245" s="339">
        <v>4029.0</v>
      </c>
      <c r="D245" s="338"/>
      <c r="E245" s="340">
        <v>800.0</v>
      </c>
      <c r="F245" s="353">
        <f t="shared" ref="F245:F247" si="48">D245-E245</f>
        <v>-800</v>
      </c>
      <c r="G245" s="338"/>
      <c r="H245" s="342"/>
      <c r="I245" s="342"/>
    </row>
    <row r="246">
      <c r="A246" s="338"/>
      <c r="B246" s="338" t="s">
        <v>238</v>
      </c>
      <c r="C246" s="339">
        <v>4024.0</v>
      </c>
      <c r="D246" s="338"/>
      <c r="E246" s="340">
        <v>300.0</v>
      </c>
      <c r="F246" s="353">
        <f t="shared" si="48"/>
        <v>-300</v>
      </c>
      <c r="G246" s="338"/>
      <c r="H246" s="342"/>
      <c r="I246" s="342"/>
    </row>
    <row r="247">
      <c r="A247" s="338"/>
      <c r="B247" s="338" t="s">
        <v>418</v>
      </c>
      <c r="C247" s="339">
        <v>5463.0</v>
      </c>
      <c r="D247" s="338"/>
      <c r="E247" s="340">
        <v>400.0</v>
      </c>
      <c r="F247" s="353">
        <f t="shared" si="48"/>
        <v>-400</v>
      </c>
      <c r="G247" s="338"/>
      <c r="H247" s="342"/>
      <c r="I247" s="342"/>
    </row>
    <row r="248">
      <c r="A248" s="338"/>
      <c r="B248" s="338"/>
      <c r="C248" s="349"/>
      <c r="D248" s="338"/>
      <c r="E248" s="338"/>
      <c r="F248" s="349"/>
      <c r="G248" s="338"/>
      <c r="H248" s="342"/>
      <c r="I248" s="342"/>
    </row>
    <row r="249">
      <c r="A249" s="338" t="s">
        <v>440</v>
      </c>
      <c r="B249" s="338"/>
      <c r="C249" s="349"/>
      <c r="D249" s="350">
        <f t="shared" ref="D249:E249" si="49">SUM(D245:D248)</f>
        <v>0</v>
      </c>
      <c r="E249" s="340">
        <f t="shared" si="49"/>
        <v>1500</v>
      </c>
      <c r="F249" s="353">
        <f>D249-E249</f>
        <v>-1500</v>
      </c>
      <c r="G249" s="338"/>
      <c r="H249" s="338"/>
      <c r="I249" s="338"/>
    </row>
    <row r="250">
      <c r="A250" s="338"/>
      <c r="B250" s="338"/>
      <c r="C250" s="349"/>
      <c r="D250" s="338"/>
      <c r="E250" s="338"/>
      <c r="F250" s="349"/>
      <c r="G250" s="338"/>
      <c r="H250" s="338"/>
      <c r="I250" s="338"/>
    </row>
    <row r="251">
      <c r="A251" s="336" t="s">
        <v>590</v>
      </c>
      <c r="G251" s="336" t="s">
        <v>445</v>
      </c>
      <c r="H251" s="336"/>
      <c r="I251" s="336"/>
    </row>
    <row r="252">
      <c r="A252" s="338"/>
      <c r="B252" s="338" t="s">
        <v>167</v>
      </c>
      <c r="C252" s="339" t="s">
        <v>591</v>
      </c>
      <c r="D252" s="338"/>
      <c r="E252" s="343">
        <v>1000.0</v>
      </c>
      <c r="F252" s="353">
        <f t="shared" ref="F252:F259" si="50">D252-E252</f>
        <v>-1000</v>
      </c>
      <c r="G252" s="338"/>
      <c r="H252" s="342"/>
      <c r="I252" s="342"/>
    </row>
    <row r="253">
      <c r="A253" s="338"/>
      <c r="B253" s="338" t="s">
        <v>592</v>
      </c>
      <c r="C253" s="339" t="s">
        <v>593</v>
      </c>
      <c r="D253" s="350">
        <f>10*80</f>
        <v>800</v>
      </c>
      <c r="E253" s="340">
        <v>700.0</v>
      </c>
      <c r="F253" s="346">
        <f t="shared" si="50"/>
        <v>100</v>
      </c>
      <c r="G253" s="338"/>
      <c r="H253" s="342"/>
      <c r="I253" s="338"/>
    </row>
    <row r="254">
      <c r="A254" s="338"/>
      <c r="B254" s="338" t="s">
        <v>594</v>
      </c>
      <c r="C254" s="339" t="s">
        <v>595</v>
      </c>
      <c r="D254" s="350">
        <v>6000.0</v>
      </c>
      <c r="E254" s="338"/>
      <c r="F254" s="346">
        <f t="shared" si="50"/>
        <v>6000</v>
      </c>
      <c r="G254" s="338"/>
      <c r="H254" s="342"/>
      <c r="I254" s="342"/>
    </row>
    <row r="255">
      <c r="A255" s="338"/>
      <c r="B255" s="338" t="s">
        <v>155</v>
      </c>
      <c r="C255" s="339">
        <v>5411.0</v>
      </c>
      <c r="D255" s="338"/>
      <c r="E255" s="340">
        <v>2500.0</v>
      </c>
      <c r="F255" s="353">
        <f t="shared" si="50"/>
        <v>-2500</v>
      </c>
      <c r="G255" s="338"/>
      <c r="H255" s="338"/>
      <c r="I255" s="338"/>
    </row>
    <row r="256">
      <c r="A256" s="338"/>
      <c r="B256" s="338" t="s">
        <v>418</v>
      </c>
      <c r="C256" s="339">
        <v>5463.0</v>
      </c>
      <c r="D256" s="338"/>
      <c r="E256" s="340">
        <v>500.0</v>
      </c>
      <c r="F256" s="353">
        <f t="shared" si="50"/>
        <v>-500</v>
      </c>
      <c r="G256" s="338"/>
      <c r="H256" s="342"/>
      <c r="I256" s="342"/>
    </row>
    <row r="257">
      <c r="A257" s="338"/>
      <c r="B257" s="338" t="s">
        <v>394</v>
      </c>
      <c r="C257" s="339">
        <v>5460.0</v>
      </c>
      <c r="D257" s="338"/>
      <c r="E257" s="340">
        <v>1500.0</v>
      </c>
      <c r="F257" s="353">
        <f t="shared" si="50"/>
        <v>-1500</v>
      </c>
      <c r="G257" s="338"/>
      <c r="H257" s="342" t="s">
        <v>596</v>
      </c>
      <c r="I257" s="342"/>
    </row>
    <row r="258">
      <c r="A258" s="338"/>
      <c r="B258" s="338" t="s">
        <v>597</v>
      </c>
      <c r="C258" s="339">
        <v>4029.0</v>
      </c>
      <c r="D258" s="338"/>
      <c r="E258" s="340">
        <v>5000.0</v>
      </c>
      <c r="F258" s="353">
        <f t="shared" si="50"/>
        <v>-5000</v>
      </c>
      <c r="G258" s="338"/>
      <c r="H258" s="342"/>
      <c r="I258" s="342"/>
    </row>
    <row r="259">
      <c r="A259" s="338"/>
      <c r="B259" s="338" t="s">
        <v>598</v>
      </c>
      <c r="C259" s="339" t="s">
        <v>595</v>
      </c>
      <c r="D259" s="350">
        <v>7500.0</v>
      </c>
      <c r="E259" s="338"/>
      <c r="F259" s="346">
        <f t="shared" si="50"/>
        <v>7500</v>
      </c>
      <c r="G259" s="338"/>
      <c r="H259" s="342"/>
      <c r="I259" s="342"/>
    </row>
    <row r="260">
      <c r="A260" s="338"/>
      <c r="B260" s="338"/>
      <c r="C260" s="349"/>
      <c r="D260" s="338"/>
      <c r="E260" s="338"/>
      <c r="F260" s="349"/>
      <c r="G260" s="338"/>
      <c r="H260" s="342"/>
      <c r="I260" s="342"/>
    </row>
    <row r="261">
      <c r="A261" s="338" t="s">
        <v>440</v>
      </c>
      <c r="B261" s="338"/>
      <c r="C261" s="349"/>
      <c r="D261" s="350">
        <f t="shared" ref="D261:E261" si="51">SUM(D252:D260)</f>
        <v>14300</v>
      </c>
      <c r="E261" s="340">
        <f t="shared" si="51"/>
        <v>11200</v>
      </c>
      <c r="F261" s="346">
        <f>D261-E261</f>
        <v>3100</v>
      </c>
      <c r="G261" s="338"/>
      <c r="H261" s="342"/>
      <c r="I261" s="342"/>
    </row>
    <row r="262">
      <c r="A262" s="338"/>
      <c r="B262" s="338"/>
      <c r="C262" s="349"/>
      <c r="D262" s="338"/>
      <c r="E262" s="338"/>
      <c r="F262" s="349"/>
      <c r="G262" s="338"/>
      <c r="H262" s="338"/>
      <c r="I262" s="338"/>
    </row>
    <row r="263">
      <c r="A263" s="336" t="s">
        <v>599</v>
      </c>
      <c r="G263" s="336" t="s">
        <v>445</v>
      </c>
      <c r="H263" s="336"/>
      <c r="I263" s="336"/>
    </row>
    <row r="264">
      <c r="A264" s="338"/>
      <c r="B264" s="338" t="s">
        <v>600</v>
      </c>
      <c r="C264" s="339">
        <v>3041.0</v>
      </c>
      <c r="D264" s="350">
        <v>7000.0</v>
      </c>
      <c r="E264" s="338"/>
      <c r="F264" s="357">
        <f t="shared" ref="F264:F268" si="52">D264-E264</f>
        <v>7000</v>
      </c>
      <c r="G264" s="338"/>
      <c r="H264" s="342" t="s">
        <v>601</v>
      </c>
      <c r="I264" s="342"/>
    </row>
    <row r="265">
      <c r="A265" s="338"/>
      <c r="B265" s="338" t="s">
        <v>162</v>
      </c>
      <c r="C265" s="339">
        <v>5010.0</v>
      </c>
      <c r="D265" s="338"/>
      <c r="E265" s="340">
        <v>16000.0</v>
      </c>
      <c r="F265" s="341">
        <f t="shared" si="52"/>
        <v>-16000</v>
      </c>
      <c r="G265" s="338"/>
      <c r="H265" s="342" t="s">
        <v>602</v>
      </c>
      <c r="I265" s="342"/>
    </row>
    <row r="266">
      <c r="A266" s="338"/>
      <c r="B266" s="338" t="s">
        <v>232</v>
      </c>
      <c r="C266" s="339">
        <v>4029.0</v>
      </c>
      <c r="D266" s="338"/>
      <c r="E266" s="340">
        <v>3500.0</v>
      </c>
      <c r="F266" s="341">
        <f t="shared" si="52"/>
        <v>-3500</v>
      </c>
      <c r="G266" s="338"/>
      <c r="H266" s="342" t="s">
        <v>603</v>
      </c>
      <c r="I266" s="342"/>
    </row>
    <row r="267">
      <c r="A267" s="338"/>
      <c r="B267" s="338" t="s">
        <v>418</v>
      </c>
      <c r="C267" s="339">
        <v>5463.0</v>
      </c>
      <c r="D267" s="338"/>
      <c r="E267" s="340">
        <v>200.0</v>
      </c>
      <c r="F267" s="341">
        <f t="shared" si="52"/>
        <v>-200</v>
      </c>
      <c r="G267" s="338"/>
      <c r="H267" s="342"/>
      <c r="I267" s="342"/>
    </row>
    <row r="268">
      <c r="A268" s="338"/>
      <c r="B268" s="338" t="s">
        <v>238</v>
      </c>
      <c r="C268" s="339">
        <v>4021.0</v>
      </c>
      <c r="D268" s="338"/>
      <c r="E268" s="340">
        <v>550.0</v>
      </c>
      <c r="F268" s="341">
        <f t="shared" si="52"/>
        <v>-550</v>
      </c>
      <c r="G268" s="338"/>
      <c r="H268" s="342"/>
      <c r="I268" s="342"/>
    </row>
    <row r="269">
      <c r="A269" s="338"/>
      <c r="B269" s="338"/>
      <c r="C269" s="349"/>
      <c r="D269" s="338"/>
      <c r="E269" s="338"/>
      <c r="F269" s="349"/>
      <c r="G269" s="338"/>
      <c r="H269" s="342"/>
      <c r="I269" s="342"/>
    </row>
    <row r="270">
      <c r="A270" s="338" t="s">
        <v>440</v>
      </c>
      <c r="B270" s="338"/>
      <c r="C270" s="349"/>
      <c r="D270" s="350">
        <f t="shared" ref="D270:E270" si="53">SUM(D264:D268)</f>
        <v>7000</v>
      </c>
      <c r="E270" s="340">
        <f t="shared" si="53"/>
        <v>20250</v>
      </c>
      <c r="F270" s="353">
        <f>D270-E270</f>
        <v>-13250</v>
      </c>
      <c r="G270" s="338"/>
      <c r="H270" s="342"/>
      <c r="I270" s="342"/>
    </row>
    <row r="271">
      <c r="A271" s="338"/>
      <c r="B271" s="338"/>
      <c r="C271" s="349"/>
      <c r="D271" s="338"/>
      <c r="E271" s="338"/>
      <c r="F271" s="349"/>
      <c r="G271" s="338"/>
      <c r="H271" s="338"/>
      <c r="I271" s="338"/>
    </row>
    <row r="272">
      <c r="A272" s="336" t="s">
        <v>604</v>
      </c>
      <c r="G272" s="336" t="s">
        <v>445</v>
      </c>
      <c r="H272" s="336"/>
      <c r="I272" s="336"/>
    </row>
    <row r="273">
      <c r="A273" s="338"/>
      <c r="B273" s="338" t="s">
        <v>232</v>
      </c>
      <c r="C273" s="339">
        <v>4029.0</v>
      </c>
      <c r="D273" s="350">
        <f>30*70</f>
        <v>2100</v>
      </c>
      <c r="E273" s="340">
        <v>2100.0</v>
      </c>
      <c r="F273" s="339">
        <f t="shared" ref="F273:F279" si="54">D273-E273</f>
        <v>0</v>
      </c>
      <c r="G273" s="338"/>
      <c r="H273" s="342"/>
      <c r="I273" s="342"/>
    </row>
    <row r="274">
      <c r="A274" s="338"/>
      <c r="B274" s="338" t="s">
        <v>418</v>
      </c>
      <c r="C274" s="339">
        <v>5463.0</v>
      </c>
      <c r="D274" s="338"/>
      <c r="E274" s="340">
        <v>200.0</v>
      </c>
      <c r="F274" s="353">
        <f t="shared" si="54"/>
        <v>-200</v>
      </c>
      <c r="G274" s="338"/>
      <c r="H274" s="342" t="s">
        <v>605</v>
      </c>
      <c r="I274" s="342"/>
    </row>
    <row r="275">
      <c r="A275" s="338"/>
      <c r="B275" s="338" t="s">
        <v>392</v>
      </c>
      <c r="C275" s="339">
        <v>4031.0</v>
      </c>
      <c r="D275" s="338"/>
      <c r="E275" s="343">
        <v>500.0</v>
      </c>
      <c r="F275" s="353">
        <f t="shared" si="54"/>
        <v>-500</v>
      </c>
      <c r="G275" s="338"/>
      <c r="H275" s="342"/>
      <c r="I275" s="342"/>
    </row>
    <row r="276">
      <c r="A276" s="338"/>
      <c r="B276" s="338" t="s">
        <v>155</v>
      </c>
      <c r="C276" s="339">
        <v>5411.0</v>
      </c>
      <c r="D276" s="338"/>
      <c r="E276" s="340">
        <v>1500.0</v>
      </c>
      <c r="F276" s="353">
        <f t="shared" si="54"/>
        <v>-1500</v>
      </c>
      <c r="G276" s="338"/>
      <c r="H276" s="342" t="s">
        <v>606</v>
      </c>
      <c r="I276" s="342"/>
    </row>
    <row r="277">
      <c r="A277" s="338"/>
      <c r="B277" s="338" t="s">
        <v>607</v>
      </c>
      <c r="C277" s="339" t="s">
        <v>152</v>
      </c>
      <c r="D277" s="338"/>
      <c r="E277" s="340">
        <v>13000.0</v>
      </c>
      <c r="F277" s="353">
        <f t="shared" si="54"/>
        <v>-13000</v>
      </c>
      <c r="G277" s="338"/>
      <c r="H277" s="342"/>
      <c r="I277" s="342"/>
    </row>
    <row r="278">
      <c r="A278" s="338"/>
      <c r="B278" s="338" t="s">
        <v>388</v>
      </c>
      <c r="C278" s="339" t="s">
        <v>150</v>
      </c>
      <c r="D278" s="350">
        <v>20000.0</v>
      </c>
      <c r="E278" s="338"/>
      <c r="F278" s="346">
        <f t="shared" si="54"/>
        <v>20000</v>
      </c>
      <c r="G278" s="338"/>
      <c r="H278" s="342" t="s">
        <v>608</v>
      </c>
      <c r="I278" s="342"/>
    </row>
    <row r="279">
      <c r="A279" s="338"/>
      <c r="B279" s="338" t="s">
        <v>609</v>
      </c>
      <c r="C279" s="339" t="s">
        <v>610</v>
      </c>
      <c r="D279" s="338"/>
      <c r="E279" s="340">
        <v>200.0</v>
      </c>
      <c r="F279" s="353">
        <f t="shared" si="54"/>
        <v>-200</v>
      </c>
      <c r="G279" s="338"/>
      <c r="H279" s="338"/>
      <c r="I279" s="338"/>
    </row>
    <row r="280">
      <c r="A280" s="338"/>
      <c r="B280" s="338" t="s">
        <v>6</v>
      </c>
      <c r="C280" s="339"/>
      <c r="D280" s="350">
        <v>0.0</v>
      </c>
      <c r="E280" s="340">
        <v>0.0</v>
      </c>
      <c r="F280" s="339">
        <v>0.0</v>
      </c>
      <c r="G280" s="338"/>
      <c r="H280" s="338"/>
      <c r="I280" s="338"/>
    </row>
    <row r="281">
      <c r="A281" s="338"/>
      <c r="B281" s="338"/>
      <c r="C281" s="349"/>
      <c r="D281" s="338"/>
      <c r="E281" s="338"/>
      <c r="F281" s="349"/>
      <c r="G281" s="338"/>
      <c r="H281" s="338"/>
      <c r="I281" s="338"/>
    </row>
    <row r="282">
      <c r="A282" s="338" t="s">
        <v>440</v>
      </c>
      <c r="B282" s="338"/>
      <c r="C282" s="349"/>
      <c r="D282" s="350">
        <f t="shared" ref="D282:E282" si="55">SUM(D273:D279)</f>
        <v>22100</v>
      </c>
      <c r="E282" s="340">
        <f t="shared" si="55"/>
        <v>17500</v>
      </c>
      <c r="F282" s="346">
        <f>D282-E282</f>
        <v>4600</v>
      </c>
      <c r="G282" s="338"/>
      <c r="H282" s="338"/>
      <c r="I282" s="338"/>
    </row>
    <row r="283">
      <c r="A283" s="338"/>
      <c r="B283" s="338"/>
      <c r="C283" s="349"/>
      <c r="D283" s="338"/>
      <c r="E283" s="338"/>
      <c r="F283" s="349"/>
      <c r="G283" s="338"/>
      <c r="H283" s="338"/>
      <c r="I283" s="338"/>
    </row>
    <row r="284">
      <c r="A284" s="336" t="s">
        <v>611</v>
      </c>
      <c r="G284" s="336" t="s">
        <v>445</v>
      </c>
      <c r="H284" s="336"/>
      <c r="I284" s="336"/>
    </row>
    <row r="285">
      <c r="A285" s="338"/>
      <c r="B285" s="338" t="s">
        <v>612</v>
      </c>
      <c r="C285" s="339">
        <v>3041.3042</v>
      </c>
      <c r="D285" s="372">
        <f>130*100+20*80+140*300+10*280</f>
        <v>59400</v>
      </c>
      <c r="E285" s="338"/>
      <c r="F285" s="357">
        <f t="shared" ref="F285:F303" si="56">D285-E285</f>
        <v>59400</v>
      </c>
      <c r="G285" s="338"/>
      <c r="H285" s="342" t="s">
        <v>613</v>
      </c>
      <c r="I285" s="342"/>
    </row>
    <row r="286">
      <c r="A286" s="338"/>
      <c r="B286" s="338" t="s">
        <v>614</v>
      </c>
      <c r="C286" s="339">
        <v>3041.0</v>
      </c>
      <c r="D286" s="350">
        <v>1500.0</v>
      </c>
      <c r="E286" s="338"/>
      <c r="F286" s="357">
        <f t="shared" si="56"/>
        <v>1500</v>
      </c>
      <c r="G286" s="338"/>
      <c r="H286" s="342" t="s">
        <v>615</v>
      </c>
      <c r="I286" s="338"/>
    </row>
    <row r="287">
      <c r="A287" s="338"/>
      <c r="B287" s="338" t="s">
        <v>616</v>
      </c>
      <c r="C287" s="339">
        <v>4029.0</v>
      </c>
      <c r="D287" s="338"/>
      <c r="E287" s="340">
        <v>7500.0</v>
      </c>
      <c r="F287" s="341">
        <f t="shared" si="56"/>
        <v>-7500</v>
      </c>
      <c r="G287" s="338"/>
      <c r="H287" s="342" t="s">
        <v>617</v>
      </c>
      <c r="I287" s="342"/>
    </row>
    <row r="288">
      <c r="A288" s="338"/>
      <c r="B288" s="338" t="s">
        <v>618</v>
      </c>
      <c r="C288" s="339">
        <v>5210.0</v>
      </c>
      <c r="D288" s="338"/>
      <c r="E288" s="340">
        <v>28000.0</v>
      </c>
      <c r="F288" s="341">
        <f t="shared" si="56"/>
        <v>-28000</v>
      </c>
      <c r="G288" s="338"/>
      <c r="H288" s="342" t="s">
        <v>619</v>
      </c>
      <c r="I288" s="342"/>
    </row>
    <row r="289">
      <c r="A289" s="338"/>
      <c r="B289" s="338" t="s">
        <v>155</v>
      </c>
      <c r="C289" s="339">
        <v>5411.0</v>
      </c>
      <c r="D289" s="338"/>
      <c r="E289" s="343">
        <v>10000.0</v>
      </c>
      <c r="F289" s="341">
        <f t="shared" si="56"/>
        <v>-10000</v>
      </c>
      <c r="G289" s="338"/>
      <c r="H289" s="342"/>
      <c r="I289" s="342"/>
    </row>
    <row r="290">
      <c r="A290" s="338"/>
      <c r="B290" s="338" t="s">
        <v>620</v>
      </c>
      <c r="C290" s="339">
        <v>6800.0</v>
      </c>
      <c r="D290" s="338"/>
      <c r="E290" s="340">
        <v>20500.0</v>
      </c>
      <c r="F290" s="341">
        <f t="shared" si="56"/>
        <v>-20500</v>
      </c>
      <c r="G290" s="338"/>
      <c r="H290" s="342" t="s">
        <v>621</v>
      </c>
      <c r="I290" s="342"/>
    </row>
    <row r="291">
      <c r="A291" s="324"/>
      <c r="B291" s="324" t="s">
        <v>622</v>
      </c>
      <c r="C291" s="359">
        <v>7692.0</v>
      </c>
      <c r="D291" s="324"/>
      <c r="E291" s="355">
        <v>2500.0</v>
      </c>
      <c r="F291" s="326">
        <f t="shared" si="56"/>
        <v>-2500</v>
      </c>
      <c r="G291" s="324"/>
      <c r="H291" s="356" t="s">
        <v>623</v>
      </c>
      <c r="I291" s="356"/>
    </row>
    <row r="292">
      <c r="A292" s="338"/>
      <c r="B292" s="338" t="s">
        <v>624</v>
      </c>
      <c r="C292" s="339">
        <v>4029.0</v>
      </c>
      <c r="D292" s="338"/>
      <c r="E292" s="340">
        <v>45000.0</v>
      </c>
      <c r="F292" s="341">
        <f t="shared" si="56"/>
        <v>-45000</v>
      </c>
      <c r="G292" s="338"/>
      <c r="H292" s="342"/>
      <c r="I292" s="342"/>
    </row>
    <row r="293">
      <c r="A293" s="338"/>
      <c r="B293" s="338" t="s">
        <v>238</v>
      </c>
      <c r="C293" s="339" t="s">
        <v>152</v>
      </c>
      <c r="D293" s="338"/>
      <c r="E293" s="340">
        <v>55000.0</v>
      </c>
      <c r="F293" s="341">
        <f t="shared" si="56"/>
        <v>-55000</v>
      </c>
      <c r="G293" s="338"/>
      <c r="H293" s="342" t="s">
        <v>625</v>
      </c>
      <c r="I293" s="338"/>
    </row>
    <row r="294">
      <c r="A294" s="338"/>
      <c r="B294" s="338" t="s">
        <v>418</v>
      </c>
      <c r="C294" s="339">
        <v>5463.0</v>
      </c>
      <c r="D294" s="338"/>
      <c r="E294" s="340">
        <v>5500.0</v>
      </c>
      <c r="F294" s="341">
        <f t="shared" si="56"/>
        <v>-5500</v>
      </c>
      <c r="G294" s="338"/>
      <c r="H294" s="342" t="s">
        <v>626</v>
      </c>
      <c r="I294" s="342"/>
    </row>
    <row r="295">
      <c r="A295" s="338"/>
      <c r="B295" s="338" t="s">
        <v>448</v>
      </c>
      <c r="C295" s="339">
        <v>5410.0</v>
      </c>
      <c r="D295" s="338"/>
      <c r="E295" s="340">
        <v>1000.0</v>
      </c>
      <c r="F295" s="341">
        <f t="shared" si="56"/>
        <v>-1000</v>
      </c>
      <c r="G295" s="338"/>
      <c r="H295" s="338" t="s">
        <v>627</v>
      </c>
      <c r="I295" s="338"/>
    </row>
    <row r="296">
      <c r="A296" s="338"/>
      <c r="B296" s="338" t="s">
        <v>628</v>
      </c>
      <c r="C296" s="339">
        <v>4036.0</v>
      </c>
      <c r="D296" s="338"/>
      <c r="E296" s="340">
        <v>500.0</v>
      </c>
      <c r="F296" s="341">
        <f t="shared" si="56"/>
        <v>-500</v>
      </c>
      <c r="G296" s="338"/>
      <c r="H296" s="342" t="s">
        <v>629</v>
      </c>
      <c r="I296" s="342"/>
    </row>
    <row r="297">
      <c r="A297" s="338"/>
      <c r="B297" s="338" t="s">
        <v>162</v>
      </c>
      <c r="C297" s="339">
        <v>5010.0</v>
      </c>
      <c r="D297" s="338"/>
      <c r="E297" s="340">
        <v>27000.0</v>
      </c>
      <c r="F297" s="341">
        <f t="shared" si="56"/>
        <v>-27000</v>
      </c>
      <c r="G297" s="338"/>
      <c r="H297" s="342" t="s">
        <v>630</v>
      </c>
      <c r="I297" s="342"/>
    </row>
    <row r="298">
      <c r="A298" s="338"/>
      <c r="B298" s="338" t="s">
        <v>631</v>
      </c>
      <c r="C298" s="339">
        <v>5800.0</v>
      </c>
      <c r="D298" s="338"/>
      <c r="E298" s="340">
        <v>14500.0</v>
      </c>
      <c r="F298" s="341">
        <f t="shared" si="56"/>
        <v>-14500</v>
      </c>
      <c r="G298" s="338"/>
      <c r="H298" s="342" t="s">
        <v>626</v>
      </c>
      <c r="I298" s="342"/>
    </row>
    <row r="299">
      <c r="A299" s="338"/>
      <c r="B299" s="338" t="s">
        <v>554</v>
      </c>
      <c r="C299" s="339" t="s">
        <v>610</v>
      </c>
      <c r="D299" s="338"/>
      <c r="E299" s="340">
        <v>600.0</v>
      </c>
      <c r="F299" s="341">
        <f t="shared" si="56"/>
        <v>-600</v>
      </c>
      <c r="G299" s="338"/>
      <c r="H299" s="342"/>
      <c r="I299" s="342"/>
    </row>
    <row r="300">
      <c r="A300" s="338"/>
      <c r="B300" s="338" t="s">
        <v>632</v>
      </c>
      <c r="C300" s="339">
        <v>5800.0</v>
      </c>
      <c r="D300" s="338"/>
      <c r="E300" s="340">
        <v>600.0</v>
      </c>
      <c r="F300" s="341">
        <f t="shared" si="56"/>
        <v>-600</v>
      </c>
      <c r="G300" s="338"/>
      <c r="H300" s="342" t="s">
        <v>633</v>
      </c>
      <c r="I300" s="342"/>
    </row>
    <row r="301">
      <c r="A301" s="338"/>
      <c r="B301" s="338" t="s">
        <v>392</v>
      </c>
      <c r="C301" s="339"/>
      <c r="D301" s="338"/>
      <c r="E301" s="340">
        <v>1000.0</v>
      </c>
      <c r="F301" s="341">
        <f t="shared" si="56"/>
        <v>-1000</v>
      </c>
      <c r="G301" s="338"/>
      <c r="H301" s="342" t="s">
        <v>502</v>
      </c>
      <c r="I301" s="342"/>
    </row>
    <row r="302">
      <c r="A302" s="338"/>
      <c r="B302" s="338" t="s">
        <v>634</v>
      </c>
      <c r="C302" s="339">
        <v>5460.0</v>
      </c>
      <c r="D302" s="338"/>
      <c r="E302" s="340">
        <v>550.0</v>
      </c>
      <c r="F302" s="341">
        <f t="shared" si="56"/>
        <v>-550</v>
      </c>
      <c r="G302" s="338"/>
      <c r="H302" s="342" t="s">
        <v>635</v>
      </c>
      <c r="I302" s="342"/>
    </row>
    <row r="303">
      <c r="A303" s="338"/>
      <c r="B303" s="338" t="s">
        <v>388</v>
      </c>
      <c r="C303" s="339" t="s">
        <v>150</v>
      </c>
      <c r="D303" s="372">
        <v>35000.0</v>
      </c>
      <c r="E303" s="338"/>
      <c r="F303" s="373">
        <f t="shared" si="56"/>
        <v>35000</v>
      </c>
      <c r="G303" s="338"/>
      <c r="H303" s="374"/>
      <c r="I303" s="374"/>
    </row>
    <row r="304">
      <c r="A304" s="338"/>
      <c r="B304" s="338"/>
      <c r="C304" s="349"/>
      <c r="D304" s="338"/>
      <c r="E304" s="338"/>
      <c r="F304" s="349"/>
      <c r="G304" s="338"/>
      <c r="H304" s="342"/>
      <c r="I304" s="342"/>
    </row>
    <row r="305">
      <c r="A305" s="338" t="s">
        <v>440</v>
      </c>
      <c r="B305" s="338"/>
      <c r="C305" s="349"/>
      <c r="D305" s="350">
        <f t="shared" ref="D305:E305" si="57">SUM(D285:D303)</f>
        <v>95900</v>
      </c>
      <c r="E305" s="340">
        <f t="shared" si="57"/>
        <v>219750</v>
      </c>
      <c r="F305" s="341">
        <f>D305-E305</f>
        <v>-123850</v>
      </c>
      <c r="G305" s="338"/>
      <c r="H305" s="342"/>
      <c r="I305" s="342"/>
    </row>
    <row r="306">
      <c r="A306" s="338"/>
      <c r="B306" s="338"/>
      <c r="C306" s="349"/>
      <c r="D306" s="338"/>
      <c r="E306" s="338"/>
      <c r="F306" s="349"/>
      <c r="G306" s="338"/>
      <c r="H306" s="338"/>
      <c r="I306" s="338"/>
    </row>
    <row r="307">
      <c r="A307" s="336" t="s">
        <v>636</v>
      </c>
      <c r="G307" s="336" t="s">
        <v>445</v>
      </c>
      <c r="H307" s="336"/>
      <c r="I307" s="336"/>
    </row>
    <row r="308">
      <c r="A308" s="338"/>
      <c r="B308" s="338" t="s">
        <v>600</v>
      </c>
      <c r="C308" s="339">
        <v>3041.3042</v>
      </c>
      <c r="D308" s="375">
        <v>13300.0</v>
      </c>
      <c r="E308" s="338"/>
      <c r="F308" s="346">
        <f t="shared" ref="F308:F317" si="58">D308-E308</f>
        <v>13300</v>
      </c>
      <c r="G308" s="338"/>
      <c r="H308" s="342" t="s">
        <v>637</v>
      </c>
      <c r="I308" s="342"/>
    </row>
    <row r="309">
      <c r="A309" s="338"/>
      <c r="B309" s="338" t="s">
        <v>232</v>
      </c>
      <c r="C309" s="339">
        <v>4029.0</v>
      </c>
      <c r="D309" s="338"/>
      <c r="E309" s="340">
        <v>35000.0</v>
      </c>
      <c r="F309" s="353">
        <f t="shared" si="58"/>
        <v>-35000</v>
      </c>
      <c r="G309" s="338"/>
      <c r="H309" s="342" t="s">
        <v>638</v>
      </c>
      <c r="I309" s="342"/>
    </row>
    <row r="310">
      <c r="A310" s="338"/>
      <c r="B310" s="338" t="s">
        <v>238</v>
      </c>
      <c r="C310" s="339" t="s">
        <v>152</v>
      </c>
      <c r="D310" s="338"/>
      <c r="E310" s="340">
        <v>15000.0</v>
      </c>
      <c r="F310" s="353">
        <f t="shared" si="58"/>
        <v>-15000</v>
      </c>
      <c r="G310" s="338"/>
      <c r="H310" s="338"/>
      <c r="I310" s="338"/>
    </row>
    <row r="311">
      <c r="A311" s="338"/>
      <c r="B311" s="338" t="s">
        <v>639</v>
      </c>
      <c r="C311" s="339">
        <v>5060.0</v>
      </c>
      <c r="D311" s="338"/>
      <c r="E311" s="340">
        <v>200.0</v>
      </c>
      <c r="F311" s="353">
        <f t="shared" si="58"/>
        <v>-200</v>
      </c>
      <c r="G311" s="338"/>
      <c r="H311" s="342" t="s">
        <v>640</v>
      </c>
      <c r="I311" s="342"/>
    </row>
    <row r="312">
      <c r="A312" s="338"/>
      <c r="B312" s="338" t="s">
        <v>418</v>
      </c>
      <c r="C312" s="339">
        <v>5463.0</v>
      </c>
      <c r="D312" s="338"/>
      <c r="E312" s="340">
        <v>1000.0</v>
      </c>
      <c r="F312" s="353">
        <f t="shared" si="58"/>
        <v>-1000</v>
      </c>
      <c r="G312" s="338"/>
      <c r="H312" s="342"/>
      <c r="I312" s="342"/>
    </row>
    <row r="313">
      <c r="A313" s="338"/>
      <c r="B313" s="338" t="s">
        <v>641</v>
      </c>
      <c r="C313" s="339">
        <v>6800.0</v>
      </c>
      <c r="D313" s="338"/>
      <c r="E313" s="340">
        <v>3000.0</v>
      </c>
      <c r="F313" s="353">
        <f t="shared" si="58"/>
        <v>-3000</v>
      </c>
      <c r="G313" s="338"/>
      <c r="H313" s="342" t="s">
        <v>642</v>
      </c>
      <c r="I313" s="342"/>
    </row>
    <row r="314">
      <c r="A314" s="338"/>
      <c r="B314" s="338" t="s">
        <v>643</v>
      </c>
      <c r="C314" s="339">
        <v>5220.0</v>
      </c>
      <c r="D314" s="338"/>
      <c r="E314" s="340">
        <v>7000.0</v>
      </c>
      <c r="F314" s="353">
        <f t="shared" si="58"/>
        <v>-7000</v>
      </c>
      <c r="G314" s="338"/>
      <c r="H314" s="338"/>
      <c r="I314" s="338"/>
    </row>
    <row r="315">
      <c r="A315" s="338"/>
      <c r="B315" s="338" t="s">
        <v>644</v>
      </c>
      <c r="C315" s="339" t="s">
        <v>645</v>
      </c>
      <c r="D315" s="338"/>
      <c r="E315" s="340">
        <v>2250.0</v>
      </c>
      <c r="F315" s="353">
        <f t="shared" si="58"/>
        <v>-2250</v>
      </c>
      <c r="G315" s="338"/>
      <c r="H315" s="342" t="s">
        <v>646</v>
      </c>
      <c r="I315" s="342"/>
    </row>
    <row r="316">
      <c r="A316" s="338"/>
      <c r="B316" s="338" t="s">
        <v>647</v>
      </c>
      <c r="C316" s="339">
        <v>6800.0</v>
      </c>
      <c r="D316" s="338"/>
      <c r="E316" s="340">
        <v>2250.0</v>
      </c>
      <c r="F316" s="353">
        <f t="shared" si="58"/>
        <v>-2250</v>
      </c>
      <c r="G316" s="338"/>
      <c r="H316" s="342" t="s">
        <v>648</v>
      </c>
      <c r="I316" s="342"/>
    </row>
    <row r="317">
      <c r="A317" s="338"/>
      <c r="B317" s="338" t="s">
        <v>649</v>
      </c>
      <c r="C317" s="339">
        <v>5220.0</v>
      </c>
      <c r="D317" s="338"/>
      <c r="E317" s="340">
        <v>700.0</v>
      </c>
      <c r="F317" s="353">
        <f t="shared" si="58"/>
        <v>-700</v>
      </c>
      <c r="G317" s="338"/>
      <c r="H317" s="342"/>
      <c r="I317" s="342"/>
    </row>
    <row r="318">
      <c r="A318" s="338"/>
      <c r="B318" s="338"/>
      <c r="C318" s="349"/>
      <c r="D318" s="338"/>
      <c r="E318" s="338"/>
      <c r="F318" s="349"/>
      <c r="G318" s="338"/>
      <c r="H318" s="342"/>
      <c r="I318" s="342"/>
    </row>
    <row r="319">
      <c r="A319" s="376" t="s">
        <v>650</v>
      </c>
      <c r="B319" s="338"/>
      <c r="C319" s="349"/>
      <c r="D319" s="350">
        <f t="shared" ref="D319:E319" si="59">SUM(D308:D317)</f>
        <v>13300</v>
      </c>
      <c r="E319" s="340">
        <f t="shared" si="59"/>
        <v>66400</v>
      </c>
      <c r="F319" s="353">
        <f>D319-E319</f>
        <v>-53100</v>
      </c>
      <c r="G319" s="338"/>
      <c r="H319" s="342"/>
      <c r="I319" s="342"/>
    </row>
    <row r="320">
      <c r="A320" s="338"/>
      <c r="B320" s="338"/>
      <c r="C320" s="349"/>
      <c r="D320" s="338"/>
      <c r="E320" s="338"/>
      <c r="F320" s="349"/>
      <c r="G320" s="338"/>
      <c r="H320" s="342"/>
      <c r="I320" s="342"/>
    </row>
    <row r="321">
      <c r="A321" s="338"/>
      <c r="B321" s="338" t="s">
        <v>651</v>
      </c>
      <c r="C321" s="349"/>
      <c r="D321" s="350">
        <f>CEILING(2*E319/3,1)</f>
        <v>44267</v>
      </c>
      <c r="E321" s="338"/>
      <c r="F321" s="346">
        <f>D321-E321</f>
        <v>44267</v>
      </c>
      <c r="G321" s="338"/>
      <c r="H321" s="342" t="s">
        <v>652</v>
      </c>
      <c r="I321" s="342"/>
    </row>
    <row r="322">
      <c r="A322" s="338"/>
      <c r="B322" s="338"/>
      <c r="C322" s="349"/>
      <c r="D322" s="338"/>
      <c r="E322" s="338"/>
      <c r="F322" s="349"/>
      <c r="G322" s="338"/>
      <c r="H322" s="338"/>
      <c r="I322" s="338"/>
    </row>
    <row r="323">
      <c r="A323" s="338" t="s">
        <v>440</v>
      </c>
      <c r="B323" s="338"/>
      <c r="C323" s="349"/>
      <c r="D323" s="350">
        <f t="shared" ref="D323:E323" si="60">SUM(D319:D322)</f>
        <v>57567</v>
      </c>
      <c r="E323" s="340">
        <f t="shared" si="60"/>
        <v>66400</v>
      </c>
      <c r="F323" s="353">
        <f>D323-E323</f>
        <v>-8833</v>
      </c>
      <c r="G323" s="338"/>
      <c r="H323" s="342"/>
      <c r="I323" s="342"/>
    </row>
    <row r="324">
      <c r="A324" s="338"/>
      <c r="B324" s="338"/>
      <c r="C324" s="349"/>
      <c r="D324" s="338"/>
      <c r="E324" s="338"/>
      <c r="F324" s="349"/>
      <c r="G324" s="338"/>
      <c r="H324" s="338"/>
      <c r="I324" s="338"/>
    </row>
    <row r="325">
      <c r="A325" s="336" t="s">
        <v>653</v>
      </c>
      <c r="G325" s="336" t="s">
        <v>445</v>
      </c>
      <c r="H325" s="336"/>
      <c r="I325" s="336"/>
    </row>
    <row r="326">
      <c r="A326" s="338"/>
      <c r="B326" s="338" t="s">
        <v>155</v>
      </c>
      <c r="C326" s="339">
        <v>5411.0</v>
      </c>
      <c r="D326" s="338"/>
      <c r="E326" s="340">
        <v>600.0</v>
      </c>
      <c r="F326" s="353">
        <f t="shared" ref="F326:F327" si="61">D326-E326</f>
        <v>-600</v>
      </c>
      <c r="G326" s="338"/>
      <c r="H326" s="338"/>
      <c r="I326" s="338"/>
    </row>
    <row r="327">
      <c r="A327" s="338"/>
      <c r="B327" s="338" t="s">
        <v>394</v>
      </c>
      <c r="C327" s="339">
        <v>5460.0</v>
      </c>
      <c r="D327" s="338"/>
      <c r="E327" s="340">
        <v>200.0</v>
      </c>
      <c r="F327" s="353">
        <f t="shared" si="61"/>
        <v>-200</v>
      </c>
      <c r="G327" s="338"/>
      <c r="H327" s="338"/>
      <c r="I327" s="338"/>
    </row>
    <row r="328">
      <c r="A328" s="338"/>
      <c r="B328" s="338"/>
      <c r="C328" s="349"/>
      <c r="D328" s="338"/>
      <c r="E328" s="338"/>
      <c r="F328" s="349"/>
      <c r="G328" s="338"/>
      <c r="H328" s="338"/>
      <c r="I328" s="338"/>
    </row>
    <row r="329">
      <c r="A329" s="338" t="s">
        <v>440</v>
      </c>
      <c r="B329" s="338"/>
      <c r="C329" s="349"/>
      <c r="D329" s="350">
        <f t="shared" ref="D329:E329" si="62">SUM(D326:D328)</f>
        <v>0</v>
      </c>
      <c r="E329" s="340">
        <f t="shared" si="62"/>
        <v>800</v>
      </c>
      <c r="F329" s="353">
        <f>D329-E329</f>
        <v>-800</v>
      </c>
      <c r="G329" s="338"/>
      <c r="H329" s="338"/>
      <c r="I329" s="338"/>
    </row>
    <row r="330">
      <c r="A330" s="338"/>
      <c r="B330" s="338"/>
      <c r="C330" s="349"/>
      <c r="D330" s="338"/>
      <c r="E330" s="338"/>
      <c r="F330" s="349"/>
      <c r="G330" s="338"/>
      <c r="H330" s="338"/>
      <c r="I330" s="338"/>
    </row>
    <row r="331">
      <c r="A331" s="336" t="s">
        <v>654</v>
      </c>
      <c r="G331" s="336" t="s">
        <v>445</v>
      </c>
      <c r="H331" s="336"/>
      <c r="I331" s="336"/>
    </row>
    <row r="332">
      <c r="A332" s="338"/>
      <c r="B332" s="338" t="s">
        <v>418</v>
      </c>
      <c r="C332" s="339">
        <v>5463.0</v>
      </c>
      <c r="D332" s="338"/>
      <c r="E332" s="340">
        <v>330.0</v>
      </c>
      <c r="F332" s="353">
        <f t="shared" ref="F332:F335" si="63">D332-E332</f>
        <v>-330</v>
      </c>
      <c r="G332" s="338"/>
      <c r="H332" s="342"/>
      <c r="I332" s="342"/>
    </row>
    <row r="333">
      <c r="A333" s="338"/>
      <c r="B333" s="338" t="s">
        <v>545</v>
      </c>
      <c r="C333" s="339" t="s">
        <v>152</v>
      </c>
      <c r="D333" s="338"/>
      <c r="E333" s="340">
        <v>3333.0</v>
      </c>
      <c r="F333" s="353">
        <f t="shared" si="63"/>
        <v>-3333</v>
      </c>
      <c r="G333" s="338"/>
      <c r="H333" s="342"/>
      <c r="I333" s="342"/>
    </row>
    <row r="334">
      <c r="A334" s="338"/>
      <c r="B334" s="338" t="s">
        <v>388</v>
      </c>
      <c r="C334" s="339" t="s">
        <v>150</v>
      </c>
      <c r="D334" s="350">
        <v>5000.0</v>
      </c>
      <c r="E334" s="338"/>
      <c r="F334" s="346">
        <f t="shared" si="63"/>
        <v>5000</v>
      </c>
      <c r="G334" s="338"/>
      <c r="H334" s="342" t="s">
        <v>655</v>
      </c>
      <c r="I334" s="342"/>
    </row>
    <row r="335">
      <c r="A335" s="338"/>
      <c r="B335" s="338" t="s">
        <v>656</v>
      </c>
      <c r="C335" s="339" t="s">
        <v>258</v>
      </c>
      <c r="D335" s="350">
        <v>1500.0</v>
      </c>
      <c r="E335" s="340">
        <v>1500.0</v>
      </c>
      <c r="F335" s="346">
        <f t="shared" si="63"/>
        <v>0</v>
      </c>
      <c r="G335" s="338"/>
      <c r="H335" s="342" t="s">
        <v>657</v>
      </c>
      <c r="I335" s="342"/>
    </row>
    <row r="336">
      <c r="A336" s="338"/>
      <c r="B336" s="338"/>
      <c r="C336" s="349"/>
      <c r="D336" s="338"/>
      <c r="E336" s="338"/>
      <c r="F336" s="349"/>
      <c r="G336" s="338"/>
      <c r="H336" s="338"/>
      <c r="I336" s="338"/>
    </row>
    <row r="337">
      <c r="A337" s="338" t="s">
        <v>440</v>
      </c>
      <c r="B337" s="338"/>
      <c r="C337" s="349"/>
      <c r="D337" s="350">
        <f t="shared" ref="D337:E337" si="64">SUM(D332:D336)</f>
        <v>6500</v>
      </c>
      <c r="E337" s="340">
        <f t="shared" si="64"/>
        <v>5163</v>
      </c>
      <c r="F337" s="346">
        <f>D337-E337</f>
        <v>1337</v>
      </c>
      <c r="G337" s="338"/>
      <c r="H337" s="338"/>
      <c r="I337" s="338"/>
    </row>
    <row r="338">
      <c r="A338" s="338"/>
      <c r="B338" s="338"/>
      <c r="C338" s="349"/>
      <c r="D338" s="338"/>
      <c r="E338" s="338"/>
      <c r="F338" s="349"/>
      <c r="G338" s="338"/>
      <c r="H338" s="338"/>
      <c r="I338" s="338"/>
    </row>
    <row r="339">
      <c r="A339" s="336" t="s">
        <v>658</v>
      </c>
      <c r="G339" s="336" t="s">
        <v>445</v>
      </c>
      <c r="H339" s="336"/>
      <c r="I339" s="336"/>
    </row>
    <row r="340">
      <c r="A340" s="338"/>
      <c r="B340" s="338" t="s">
        <v>659</v>
      </c>
      <c r="C340" s="339">
        <v>4036.0</v>
      </c>
      <c r="D340" s="338"/>
      <c r="E340" s="340">
        <v>3000.0</v>
      </c>
      <c r="F340" s="353">
        <f t="shared" ref="F340:F342" si="65">D340-E340</f>
        <v>-3000</v>
      </c>
      <c r="G340" s="338"/>
      <c r="H340" s="342" t="s">
        <v>660</v>
      </c>
      <c r="I340" s="342"/>
    </row>
    <row r="341">
      <c r="A341" s="338"/>
      <c r="B341" s="338" t="s">
        <v>449</v>
      </c>
      <c r="C341" s="339">
        <v>5460.0</v>
      </c>
      <c r="D341" s="338"/>
      <c r="E341" s="340">
        <v>1500.0</v>
      </c>
      <c r="F341" s="353">
        <f t="shared" si="65"/>
        <v>-1500</v>
      </c>
      <c r="G341" s="338"/>
      <c r="H341" s="342" t="s">
        <v>661</v>
      </c>
      <c r="I341" s="342"/>
    </row>
    <row r="342">
      <c r="A342" s="338"/>
      <c r="B342" s="338" t="s">
        <v>232</v>
      </c>
      <c r="C342" s="339"/>
      <c r="D342" s="338"/>
      <c r="E342" s="340">
        <v>5000.0</v>
      </c>
      <c r="F342" s="353">
        <f t="shared" si="65"/>
        <v>-5000</v>
      </c>
      <c r="G342" s="338"/>
      <c r="H342" s="342" t="s">
        <v>502</v>
      </c>
      <c r="I342" s="342"/>
    </row>
    <row r="343">
      <c r="A343" s="338"/>
      <c r="B343" s="338"/>
      <c r="C343" s="349"/>
      <c r="D343" s="338"/>
      <c r="E343" s="338"/>
      <c r="F343" s="349"/>
      <c r="G343" s="338"/>
      <c r="H343" s="342"/>
      <c r="I343" s="342"/>
    </row>
    <row r="344">
      <c r="A344" s="338" t="s">
        <v>440</v>
      </c>
      <c r="B344" s="338"/>
      <c r="C344" s="349"/>
      <c r="D344" s="350">
        <f t="shared" ref="D344:E344" si="66">SUM(D340:D343)</f>
        <v>0</v>
      </c>
      <c r="E344" s="340">
        <f t="shared" si="66"/>
        <v>9500</v>
      </c>
      <c r="F344" s="353">
        <f>D344-E344</f>
        <v>-9500</v>
      </c>
      <c r="G344" s="338"/>
      <c r="H344" s="342"/>
      <c r="I344" s="342"/>
    </row>
    <row r="345">
      <c r="A345" s="338"/>
      <c r="B345" s="338"/>
      <c r="C345" s="349"/>
      <c r="D345" s="338"/>
      <c r="E345" s="338"/>
      <c r="F345" s="349"/>
      <c r="G345" s="338"/>
      <c r="H345" s="342"/>
      <c r="I345" s="342"/>
    </row>
    <row r="346">
      <c r="A346" s="351" t="s">
        <v>662</v>
      </c>
      <c r="B346" s="336"/>
      <c r="C346" s="352"/>
      <c r="D346" s="336"/>
      <c r="E346" s="336"/>
      <c r="F346" s="352"/>
      <c r="G346" s="336" t="s">
        <v>445</v>
      </c>
      <c r="H346" s="336"/>
      <c r="I346" s="336"/>
    </row>
    <row r="347">
      <c r="A347" s="338"/>
      <c r="B347" s="338" t="s">
        <v>663</v>
      </c>
      <c r="C347" s="349"/>
      <c r="D347" s="350">
        <v>8000.0</v>
      </c>
      <c r="E347" s="338"/>
      <c r="F347" s="346">
        <f t="shared" ref="F347:F349" si="67">D347-E347</f>
        <v>8000</v>
      </c>
      <c r="G347" s="338"/>
      <c r="H347" s="342"/>
      <c r="I347" s="342"/>
    </row>
    <row r="348">
      <c r="A348" s="338"/>
      <c r="B348" s="338" t="s">
        <v>607</v>
      </c>
      <c r="C348" s="349"/>
      <c r="D348" s="338"/>
      <c r="E348" s="340">
        <v>5000.0</v>
      </c>
      <c r="F348" s="353">
        <f t="shared" si="67"/>
        <v>-5000</v>
      </c>
      <c r="G348" s="338"/>
      <c r="H348" s="342"/>
      <c r="I348" s="342"/>
    </row>
    <row r="349">
      <c r="A349" s="338"/>
      <c r="B349" s="338" t="s">
        <v>664</v>
      </c>
      <c r="C349" s="349"/>
      <c r="D349" s="338"/>
      <c r="E349" s="340">
        <v>500.0</v>
      </c>
      <c r="F349" s="353">
        <f t="shared" si="67"/>
        <v>-500</v>
      </c>
      <c r="G349" s="338"/>
      <c r="H349" s="342"/>
      <c r="I349" s="342"/>
    </row>
    <row r="350">
      <c r="A350" s="338"/>
      <c r="B350" s="338"/>
      <c r="C350" s="349"/>
      <c r="D350" s="338"/>
      <c r="E350" s="338"/>
      <c r="F350" s="349"/>
      <c r="G350" s="338"/>
      <c r="H350" s="342"/>
      <c r="I350" s="342"/>
    </row>
    <row r="351">
      <c r="A351" s="338" t="s">
        <v>440</v>
      </c>
      <c r="B351" s="338"/>
      <c r="C351" s="349"/>
      <c r="D351" s="350">
        <f t="shared" ref="D351:E351" si="68">SUM(D347:D350)</f>
        <v>8000</v>
      </c>
      <c r="E351" s="340">
        <f t="shared" si="68"/>
        <v>5500</v>
      </c>
      <c r="F351" s="346">
        <f>D351-E351</f>
        <v>2500</v>
      </c>
      <c r="G351" s="338"/>
      <c r="H351" s="342"/>
      <c r="I351" s="342"/>
    </row>
    <row r="352">
      <c r="A352" s="338"/>
      <c r="B352" s="338"/>
      <c r="C352" s="349"/>
      <c r="D352" s="338"/>
      <c r="E352" s="338"/>
      <c r="F352" s="349"/>
      <c r="G352" s="338"/>
      <c r="H352" s="338"/>
      <c r="I352" s="338"/>
    </row>
    <row r="353">
      <c r="A353" s="336" t="s">
        <v>665</v>
      </c>
      <c r="G353" s="336" t="s">
        <v>445</v>
      </c>
      <c r="H353" s="336"/>
      <c r="I353" s="336"/>
    </row>
    <row r="354">
      <c r="A354" s="338"/>
      <c r="B354" s="338" t="s">
        <v>232</v>
      </c>
      <c r="C354" s="339">
        <v>4029.0</v>
      </c>
      <c r="D354" s="338"/>
      <c r="E354" s="343">
        <v>6000.0</v>
      </c>
      <c r="F354" s="353">
        <f>D354-E354</f>
        <v>-6000</v>
      </c>
      <c r="G354" s="338"/>
      <c r="H354" s="338"/>
      <c r="I354" s="338"/>
    </row>
    <row r="355">
      <c r="A355" s="338"/>
      <c r="B355" s="338" t="s">
        <v>439</v>
      </c>
      <c r="C355" s="377">
        <v>3029.0</v>
      </c>
      <c r="D355" s="361">
        <v>6000.0</v>
      </c>
      <c r="E355" s="338"/>
      <c r="F355" s="349"/>
      <c r="G355" s="338"/>
      <c r="H355" s="338"/>
      <c r="I355" s="338"/>
    </row>
    <row r="356">
      <c r="A356" s="338"/>
      <c r="B356" s="338" t="s">
        <v>437</v>
      </c>
      <c r="C356" s="339">
        <v>3052.0</v>
      </c>
      <c r="D356" s="350">
        <v>7500.0</v>
      </c>
      <c r="E356" s="338"/>
      <c r="F356" s="346">
        <f>D356-E356</f>
        <v>7500</v>
      </c>
      <c r="G356" s="338"/>
      <c r="H356" s="342"/>
      <c r="I356" s="342"/>
    </row>
    <row r="357">
      <c r="A357" s="338"/>
      <c r="B357" s="338"/>
      <c r="C357" s="349"/>
      <c r="D357" s="338"/>
      <c r="E357" s="338"/>
      <c r="F357" s="349"/>
      <c r="G357" s="338"/>
      <c r="H357" s="338"/>
      <c r="I357" s="338"/>
    </row>
    <row r="358">
      <c r="A358" s="338" t="s">
        <v>440</v>
      </c>
      <c r="B358" s="338"/>
      <c r="C358" s="349"/>
      <c r="D358" s="350">
        <f t="shared" ref="D358:E358" si="69">SUM(D354:D356)</f>
        <v>13500</v>
      </c>
      <c r="E358" s="340">
        <f t="shared" si="69"/>
        <v>6000</v>
      </c>
      <c r="F358" s="346">
        <f>D358-E358</f>
        <v>7500</v>
      </c>
      <c r="G358" s="338"/>
      <c r="H358" s="338"/>
      <c r="I358" s="338"/>
    </row>
    <row r="359">
      <c r="A359" s="338"/>
      <c r="B359" s="338"/>
      <c r="C359" s="349"/>
      <c r="D359" s="338"/>
      <c r="E359" s="338"/>
      <c r="F359" s="349"/>
      <c r="G359" s="338"/>
      <c r="H359" s="338"/>
      <c r="I359" s="338"/>
    </row>
    <row r="360">
      <c r="A360" s="336" t="s">
        <v>666</v>
      </c>
      <c r="G360" s="336" t="s">
        <v>445</v>
      </c>
      <c r="H360" s="336"/>
      <c r="I360" s="336"/>
    </row>
    <row r="361">
      <c r="A361" s="338"/>
      <c r="B361" s="338" t="s">
        <v>667</v>
      </c>
      <c r="C361" s="339">
        <v>5462.0</v>
      </c>
      <c r="D361" s="338"/>
      <c r="E361" s="343">
        <v>3500.0</v>
      </c>
      <c r="F361" s="353">
        <f t="shared" ref="F361:F367" si="70">D361-E361</f>
        <v>-3500</v>
      </c>
      <c r="G361" s="338"/>
      <c r="H361" s="342" t="s">
        <v>668</v>
      </c>
      <c r="I361" s="342"/>
    </row>
    <row r="362">
      <c r="A362" s="338"/>
      <c r="B362" s="338" t="s">
        <v>449</v>
      </c>
      <c r="C362" s="339">
        <v>5460.0</v>
      </c>
      <c r="D362" s="338"/>
      <c r="E362" s="340">
        <v>2000.0</v>
      </c>
      <c r="F362" s="353">
        <f t="shared" si="70"/>
        <v>-2000</v>
      </c>
      <c r="G362" s="338"/>
      <c r="H362" s="342" t="s">
        <v>669</v>
      </c>
      <c r="I362" s="342"/>
    </row>
    <row r="363">
      <c r="A363" s="338"/>
      <c r="B363" s="338" t="s">
        <v>670</v>
      </c>
      <c r="C363" s="339">
        <v>5412.0</v>
      </c>
      <c r="D363" s="338"/>
      <c r="E363" s="340">
        <v>500.0</v>
      </c>
      <c r="F363" s="353">
        <f t="shared" si="70"/>
        <v>-500</v>
      </c>
      <c r="G363" s="338"/>
      <c r="H363" s="342" t="s">
        <v>671</v>
      </c>
      <c r="I363" s="342"/>
    </row>
    <row r="364">
      <c r="A364" s="338"/>
      <c r="B364" s="338" t="s">
        <v>672</v>
      </c>
      <c r="C364" s="339">
        <v>7620.0</v>
      </c>
      <c r="D364" s="338"/>
      <c r="E364" s="340">
        <v>100.0</v>
      </c>
      <c r="F364" s="353">
        <f t="shared" si="70"/>
        <v>-100</v>
      </c>
      <c r="G364" s="338"/>
      <c r="H364" s="338"/>
      <c r="I364" s="338"/>
    </row>
    <row r="365">
      <c r="A365" s="338"/>
      <c r="B365" s="338" t="s">
        <v>656</v>
      </c>
      <c r="C365" s="339" t="s">
        <v>258</v>
      </c>
      <c r="D365" s="350">
        <v>3000.0</v>
      </c>
      <c r="E365" s="340">
        <v>1500.0</v>
      </c>
      <c r="F365" s="346">
        <f t="shared" si="70"/>
        <v>1500</v>
      </c>
      <c r="G365" s="338"/>
      <c r="H365" s="342" t="s">
        <v>673</v>
      </c>
      <c r="I365" s="342"/>
    </row>
    <row r="366">
      <c r="A366" s="338"/>
      <c r="B366" s="338" t="s">
        <v>437</v>
      </c>
      <c r="C366" s="339">
        <v>3052.0</v>
      </c>
      <c r="D366" s="350">
        <v>7500.0</v>
      </c>
      <c r="E366" s="338"/>
      <c r="F366" s="346">
        <f t="shared" si="70"/>
        <v>7500</v>
      </c>
      <c r="G366" s="338"/>
      <c r="H366" s="342" t="s">
        <v>674</v>
      </c>
      <c r="I366" s="342"/>
    </row>
    <row r="367">
      <c r="A367" s="338"/>
      <c r="B367" s="338" t="s">
        <v>418</v>
      </c>
      <c r="C367" s="339">
        <v>5463.0</v>
      </c>
      <c r="D367" s="338"/>
      <c r="E367" s="340">
        <v>50.0</v>
      </c>
      <c r="F367" s="353">
        <f t="shared" si="70"/>
        <v>-50</v>
      </c>
      <c r="G367" s="338"/>
      <c r="H367" s="338"/>
      <c r="I367" s="338"/>
    </row>
    <row r="368">
      <c r="A368" s="338"/>
      <c r="B368" s="338"/>
      <c r="C368" s="349"/>
      <c r="D368" s="338"/>
      <c r="E368" s="338"/>
      <c r="F368" s="349"/>
      <c r="G368" s="338"/>
      <c r="H368" s="338"/>
      <c r="I368" s="338"/>
    </row>
    <row r="369">
      <c r="A369" s="338" t="s">
        <v>440</v>
      </c>
      <c r="B369" s="338"/>
      <c r="C369" s="349"/>
      <c r="D369" s="350">
        <f t="shared" ref="D369:E369" si="71">SUM(D361:D367)</f>
        <v>10500</v>
      </c>
      <c r="E369" s="340">
        <f t="shared" si="71"/>
        <v>7650</v>
      </c>
      <c r="F369" s="346">
        <f>D369-E369</f>
        <v>2850</v>
      </c>
      <c r="G369" s="338"/>
      <c r="H369" s="338"/>
      <c r="I369" s="338"/>
    </row>
    <row r="370">
      <c r="A370" s="338"/>
      <c r="B370" s="338"/>
      <c r="C370" s="349"/>
      <c r="D370" s="338"/>
      <c r="E370" s="338"/>
      <c r="F370" s="349"/>
      <c r="G370" s="338"/>
      <c r="H370" s="338"/>
      <c r="I370" s="338"/>
    </row>
    <row r="371">
      <c r="A371" s="336" t="s">
        <v>675</v>
      </c>
      <c r="G371" s="336" t="s">
        <v>445</v>
      </c>
      <c r="H371" s="336"/>
      <c r="I371" s="336"/>
    </row>
    <row r="372">
      <c r="A372" s="338"/>
      <c r="B372" s="338" t="s">
        <v>600</v>
      </c>
      <c r="C372" s="339">
        <v>3041.3042</v>
      </c>
      <c r="D372" s="350">
        <f>80*100+60*10</f>
        <v>8600</v>
      </c>
      <c r="E372" s="338"/>
      <c r="F372" s="346">
        <f t="shared" ref="F372:F378" si="72">D372-E372</f>
        <v>8600</v>
      </c>
      <c r="G372" s="338"/>
      <c r="H372" s="342" t="s">
        <v>676</v>
      </c>
      <c r="I372" s="342"/>
    </row>
    <row r="373">
      <c r="A373" s="338"/>
      <c r="B373" s="338" t="s">
        <v>232</v>
      </c>
      <c r="C373" s="339">
        <v>4029.0</v>
      </c>
      <c r="D373" s="338"/>
      <c r="E373" s="340">
        <v>4500.0</v>
      </c>
      <c r="F373" s="353">
        <f t="shared" si="72"/>
        <v>-4500</v>
      </c>
      <c r="G373" s="338"/>
      <c r="H373" s="342" t="s">
        <v>677</v>
      </c>
      <c r="I373" s="338"/>
    </row>
    <row r="374">
      <c r="A374" s="338"/>
      <c r="B374" s="338" t="s">
        <v>678</v>
      </c>
      <c r="C374" s="378" t="s">
        <v>679</v>
      </c>
      <c r="D374" s="338"/>
      <c r="E374" s="340">
        <v>3000.0</v>
      </c>
      <c r="F374" s="353">
        <f t="shared" si="72"/>
        <v>-3000</v>
      </c>
      <c r="G374" s="338"/>
      <c r="H374" s="342" t="s">
        <v>680</v>
      </c>
      <c r="I374" s="342"/>
    </row>
    <row r="375">
      <c r="A375" s="338"/>
      <c r="B375" s="338" t="s">
        <v>155</v>
      </c>
      <c r="C375" s="339">
        <v>5411.0</v>
      </c>
      <c r="D375" s="338"/>
      <c r="E375" s="340">
        <v>1500.0</v>
      </c>
      <c r="F375" s="353">
        <f t="shared" si="72"/>
        <v>-1500</v>
      </c>
      <c r="G375" s="338"/>
      <c r="H375" s="342" t="s">
        <v>681</v>
      </c>
      <c r="I375" s="342"/>
    </row>
    <row r="376">
      <c r="A376" s="338"/>
      <c r="B376" s="338" t="s">
        <v>659</v>
      </c>
      <c r="C376" s="339">
        <v>4036.0</v>
      </c>
      <c r="D376" s="338"/>
      <c r="E376" s="340">
        <v>1000.0</v>
      </c>
      <c r="F376" s="353">
        <f t="shared" si="72"/>
        <v>-1000</v>
      </c>
      <c r="G376" s="338"/>
      <c r="H376" s="342" t="s">
        <v>682</v>
      </c>
      <c r="I376" s="342"/>
    </row>
    <row r="377">
      <c r="A377" s="338"/>
      <c r="B377" s="338" t="s">
        <v>418</v>
      </c>
      <c r="C377" s="339">
        <v>5463.0</v>
      </c>
      <c r="D377" s="338"/>
      <c r="E377" s="340">
        <v>700.0</v>
      </c>
      <c r="F377" s="353">
        <f t="shared" si="72"/>
        <v>-700</v>
      </c>
      <c r="G377" s="338"/>
      <c r="H377" s="342"/>
      <c r="I377" s="342"/>
    </row>
    <row r="378">
      <c r="A378" s="338"/>
      <c r="B378" s="338" t="s">
        <v>448</v>
      </c>
      <c r="C378" s="339">
        <v>5410.0</v>
      </c>
      <c r="D378" s="338"/>
      <c r="E378" s="340">
        <v>1000.0</v>
      </c>
      <c r="F378" s="353">
        <f t="shared" si="72"/>
        <v>-1000</v>
      </c>
      <c r="G378" s="338"/>
      <c r="H378" s="342" t="s">
        <v>683</v>
      </c>
      <c r="I378" s="342"/>
    </row>
    <row r="379">
      <c r="A379" s="338"/>
      <c r="B379" s="338"/>
      <c r="C379" s="349"/>
      <c r="D379" s="338"/>
      <c r="E379" s="338"/>
      <c r="F379" s="349"/>
      <c r="G379" s="338"/>
      <c r="H379" s="338"/>
      <c r="I379" s="338"/>
    </row>
    <row r="380">
      <c r="A380" s="338" t="s">
        <v>440</v>
      </c>
      <c r="B380" s="338"/>
      <c r="C380" s="349"/>
      <c r="D380" s="350">
        <f t="shared" ref="D380:E380" si="73">SUM(D372:D379)</f>
        <v>8600</v>
      </c>
      <c r="E380" s="340">
        <f t="shared" si="73"/>
        <v>11700</v>
      </c>
      <c r="F380" s="353">
        <f>D380-E380</f>
        <v>-3100</v>
      </c>
      <c r="G380" s="338"/>
      <c r="H380" s="338"/>
      <c r="I380" s="338"/>
    </row>
    <row r="381">
      <c r="A381" s="338"/>
      <c r="B381" s="338"/>
      <c r="C381" s="349"/>
      <c r="D381" s="338"/>
      <c r="E381" s="338"/>
      <c r="F381" s="349"/>
      <c r="G381" s="338"/>
      <c r="H381" s="338"/>
      <c r="I381" s="338"/>
    </row>
    <row r="382">
      <c r="A382" s="336" t="s">
        <v>684</v>
      </c>
      <c r="G382" s="336" t="s">
        <v>445</v>
      </c>
      <c r="H382" s="336" t="s">
        <v>685</v>
      </c>
      <c r="I382" s="336"/>
    </row>
    <row r="383">
      <c r="A383" s="338"/>
      <c r="B383" s="338" t="s">
        <v>545</v>
      </c>
      <c r="C383" s="339" t="s">
        <v>152</v>
      </c>
      <c r="D383" s="338"/>
      <c r="E383" s="340">
        <v>5500.0</v>
      </c>
      <c r="F383" s="353">
        <f t="shared" ref="F383:F384" si="74">D383-E383</f>
        <v>-5500</v>
      </c>
      <c r="G383" s="338"/>
      <c r="H383" s="338"/>
      <c r="I383" s="338"/>
    </row>
    <row r="384">
      <c r="A384" s="338"/>
      <c r="B384" s="338" t="s">
        <v>388</v>
      </c>
      <c r="C384" s="339" t="s">
        <v>150</v>
      </c>
      <c r="D384" s="350">
        <v>10000.0</v>
      </c>
      <c r="E384" s="338"/>
      <c r="F384" s="346">
        <f t="shared" si="74"/>
        <v>10000</v>
      </c>
      <c r="G384" s="338"/>
      <c r="H384" s="338"/>
      <c r="I384" s="338"/>
    </row>
    <row r="385">
      <c r="A385" s="338"/>
      <c r="B385" s="338"/>
      <c r="C385" s="349"/>
      <c r="D385" s="338"/>
      <c r="E385" s="338"/>
      <c r="F385" s="349"/>
      <c r="G385" s="338"/>
      <c r="H385" s="338"/>
      <c r="I385" s="338"/>
    </row>
    <row r="386">
      <c r="A386" s="338" t="s">
        <v>440</v>
      </c>
      <c r="B386" s="338"/>
      <c r="C386" s="349"/>
      <c r="D386" s="350">
        <f t="shared" ref="D386:E386" si="75">SUM(D383:D385)</f>
        <v>10000</v>
      </c>
      <c r="E386" s="340">
        <f t="shared" si="75"/>
        <v>5500</v>
      </c>
      <c r="F386" s="346">
        <f>D386-E386</f>
        <v>4500</v>
      </c>
      <c r="G386" s="338"/>
      <c r="H386" s="338"/>
      <c r="I386" s="338"/>
    </row>
    <row r="387">
      <c r="A387" s="338"/>
      <c r="B387" s="338"/>
      <c r="C387" s="349"/>
      <c r="D387" s="338"/>
      <c r="E387" s="338"/>
      <c r="F387" s="349"/>
      <c r="G387" s="338"/>
      <c r="H387" s="338"/>
      <c r="I387" s="338"/>
    </row>
    <row r="388">
      <c r="A388" s="336" t="s">
        <v>686</v>
      </c>
      <c r="G388" s="336" t="s">
        <v>445</v>
      </c>
      <c r="H388" s="336"/>
      <c r="I388" s="336"/>
    </row>
    <row r="389">
      <c r="A389" s="324"/>
      <c r="B389" s="324" t="s">
        <v>545</v>
      </c>
      <c r="C389" s="359" t="s">
        <v>152</v>
      </c>
      <c r="D389" s="324"/>
      <c r="E389" s="355">
        <v>24000.0</v>
      </c>
      <c r="F389" s="379">
        <f t="shared" ref="F389:F393" si="76">D389-E389</f>
        <v>-24000</v>
      </c>
      <c r="G389" s="324"/>
      <c r="H389" s="356"/>
      <c r="I389" s="356"/>
    </row>
    <row r="390">
      <c r="A390" s="338"/>
      <c r="B390" s="338" t="s">
        <v>388</v>
      </c>
      <c r="C390" s="339" t="s">
        <v>150</v>
      </c>
      <c r="D390" s="350">
        <v>40000.0</v>
      </c>
      <c r="E390" s="338"/>
      <c r="F390" s="346">
        <f t="shared" si="76"/>
        <v>40000</v>
      </c>
      <c r="G390" s="338"/>
      <c r="H390" s="342" t="s">
        <v>687</v>
      </c>
      <c r="I390" s="342"/>
    </row>
    <row r="391">
      <c r="A391" s="338"/>
      <c r="B391" s="338" t="s">
        <v>554</v>
      </c>
      <c r="C391" s="339">
        <v>6950.0</v>
      </c>
      <c r="D391" s="338"/>
      <c r="E391" s="340">
        <v>600.0</v>
      </c>
      <c r="F391" s="353">
        <f t="shared" si="76"/>
        <v>-600</v>
      </c>
      <c r="G391" s="338"/>
      <c r="H391" s="338"/>
      <c r="I391" s="338"/>
    </row>
    <row r="392">
      <c r="A392" s="338"/>
      <c r="B392" s="338" t="s">
        <v>155</v>
      </c>
      <c r="C392" s="339">
        <v>5411.0</v>
      </c>
      <c r="D392" s="338"/>
      <c r="E392" s="340">
        <v>1000.0</v>
      </c>
      <c r="F392" s="353">
        <f t="shared" si="76"/>
        <v>-1000</v>
      </c>
      <c r="G392" s="338"/>
      <c r="H392" s="342"/>
      <c r="I392" s="342"/>
    </row>
    <row r="393">
      <c r="A393" s="338"/>
      <c r="B393" s="338" t="s">
        <v>121</v>
      </c>
      <c r="C393" s="339" t="s">
        <v>460</v>
      </c>
      <c r="D393" s="350">
        <v>20000.0</v>
      </c>
      <c r="E393" s="340">
        <v>5000.0</v>
      </c>
      <c r="F393" s="346">
        <f t="shared" si="76"/>
        <v>15000</v>
      </c>
      <c r="G393" s="338"/>
      <c r="H393" s="342"/>
      <c r="I393" s="342"/>
    </row>
    <row r="394">
      <c r="A394" s="338"/>
      <c r="B394" s="338"/>
      <c r="C394" s="349"/>
      <c r="D394" s="338"/>
      <c r="E394" s="338"/>
      <c r="F394" s="349"/>
      <c r="G394" s="338"/>
      <c r="H394" s="342"/>
      <c r="I394" s="342"/>
    </row>
    <row r="395">
      <c r="A395" s="376" t="s">
        <v>650</v>
      </c>
      <c r="B395" s="338"/>
      <c r="C395" s="349"/>
      <c r="D395" s="350">
        <f t="shared" ref="D395:E395" si="77">SUM(D389:D393)</f>
        <v>60000</v>
      </c>
      <c r="E395" s="340">
        <f t="shared" si="77"/>
        <v>30600</v>
      </c>
      <c r="F395" s="346">
        <f>D395-E395</f>
        <v>29400</v>
      </c>
      <c r="G395" s="338"/>
      <c r="H395" s="342"/>
      <c r="I395" s="342"/>
    </row>
    <row r="396">
      <c r="A396" s="338"/>
      <c r="B396" s="338"/>
      <c r="C396" s="349"/>
      <c r="D396" s="338"/>
      <c r="E396" s="338"/>
      <c r="F396" s="349"/>
      <c r="G396" s="338"/>
      <c r="H396" s="342"/>
      <c r="I396" s="342"/>
    </row>
    <row r="397">
      <c r="A397" s="338"/>
      <c r="B397" s="338" t="s">
        <v>651</v>
      </c>
      <c r="C397" s="349"/>
      <c r="D397" s="338"/>
      <c r="E397" s="340">
        <f>F395/2</f>
        <v>14700</v>
      </c>
      <c r="F397" s="353">
        <f>D397-E397</f>
        <v>-14700</v>
      </c>
      <c r="G397" s="338"/>
      <c r="H397" s="342" t="s">
        <v>688</v>
      </c>
      <c r="I397" s="342"/>
    </row>
    <row r="398">
      <c r="A398" s="338"/>
      <c r="B398" s="338"/>
      <c r="C398" s="349"/>
      <c r="D398" s="338"/>
      <c r="E398" s="338"/>
      <c r="F398" s="349"/>
      <c r="G398" s="338"/>
      <c r="H398" s="338"/>
      <c r="I398" s="338"/>
    </row>
    <row r="399">
      <c r="A399" s="338" t="s">
        <v>440</v>
      </c>
      <c r="B399" s="338"/>
      <c r="C399" s="349"/>
      <c r="D399" s="350">
        <f t="shared" ref="D399:E399" si="78">SUM(D395:D398)</f>
        <v>60000</v>
      </c>
      <c r="E399" s="340">
        <f t="shared" si="78"/>
        <v>45300</v>
      </c>
      <c r="F399" s="346">
        <f>D399-E399</f>
        <v>14700</v>
      </c>
      <c r="G399" s="338"/>
      <c r="H399" s="338"/>
      <c r="I399" s="338"/>
    </row>
    <row r="400">
      <c r="A400" s="338"/>
      <c r="B400" s="338"/>
      <c r="C400" s="349"/>
      <c r="D400" s="338"/>
      <c r="E400" s="338"/>
      <c r="F400" s="349"/>
      <c r="G400" s="338"/>
      <c r="H400" s="338"/>
      <c r="I400" s="338"/>
    </row>
    <row r="401">
      <c r="A401" s="336" t="s">
        <v>689</v>
      </c>
      <c r="G401" s="336" t="s">
        <v>445</v>
      </c>
      <c r="H401" s="336"/>
      <c r="I401" s="336"/>
    </row>
    <row r="402">
      <c r="A402" s="338"/>
      <c r="B402" s="338" t="s">
        <v>600</v>
      </c>
      <c r="C402" s="339">
        <v>3041.3042</v>
      </c>
      <c r="D402" s="361">
        <v>5000.0</v>
      </c>
      <c r="E402" s="338"/>
      <c r="F402" s="346">
        <f t="shared" ref="F402:F413" si="79">D402-E402</f>
        <v>5000</v>
      </c>
      <c r="G402" s="338"/>
      <c r="H402" s="342" t="s">
        <v>690</v>
      </c>
      <c r="I402" s="342"/>
    </row>
    <row r="403">
      <c r="A403" s="338"/>
      <c r="B403" s="338" t="s">
        <v>232</v>
      </c>
      <c r="C403" s="339">
        <v>4029.0</v>
      </c>
      <c r="D403" s="338"/>
      <c r="E403" s="340">
        <v>5000.0</v>
      </c>
      <c r="F403" s="353">
        <f t="shared" si="79"/>
        <v>-5000</v>
      </c>
      <c r="G403" s="338"/>
      <c r="H403" s="342" t="s">
        <v>691</v>
      </c>
      <c r="I403" s="342"/>
    </row>
    <row r="404">
      <c r="A404" s="338"/>
      <c r="B404" s="338" t="s">
        <v>616</v>
      </c>
      <c r="C404" s="339">
        <v>4029.0</v>
      </c>
      <c r="D404" s="338"/>
      <c r="E404" s="340">
        <v>3000.0</v>
      </c>
      <c r="F404" s="353">
        <f t="shared" si="79"/>
        <v>-3000</v>
      </c>
      <c r="G404" s="338"/>
      <c r="H404" s="342"/>
      <c r="I404" s="342"/>
    </row>
    <row r="405">
      <c r="A405" s="380"/>
      <c r="B405" s="380" t="s">
        <v>238</v>
      </c>
      <c r="C405" s="381" t="s">
        <v>692</v>
      </c>
      <c r="D405" s="382">
        <v>500.0</v>
      </c>
      <c r="E405" s="383">
        <v>6000.0</v>
      </c>
      <c r="F405" s="384">
        <f t="shared" si="79"/>
        <v>-5500</v>
      </c>
      <c r="G405" s="385" t="s">
        <v>693</v>
      </c>
      <c r="H405" s="386" t="s">
        <v>694</v>
      </c>
      <c r="I405" s="386"/>
    </row>
    <row r="406">
      <c r="A406" s="338"/>
      <c r="B406" s="338" t="s">
        <v>418</v>
      </c>
      <c r="C406" s="339">
        <v>5463.0</v>
      </c>
      <c r="D406" s="338"/>
      <c r="E406" s="340">
        <v>1000.0</v>
      </c>
      <c r="F406" s="353">
        <f t="shared" si="79"/>
        <v>-1000</v>
      </c>
      <c r="G406" s="338"/>
      <c r="H406" s="342"/>
      <c r="I406" s="342"/>
    </row>
    <row r="407">
      <c r="A407" s="338"/>
      <c r="B407" s="338" t="s">
        <v>449</v>
      </c>
      <c r="C407" s="339">
        <v>5460.0</v>
      </c>
      <c r="D407" s="338"/>
      <c r="E407" s="340">
        <v>750.0</v>
      </c>
      <c r="F407" s="353">
        <f t="shared" si="79"/>
        <v>-750</v>
      </c>
      <c r="G407" s="338"/>
      <c r="H407" s="342" t="s">
        <v>695</v>
      </c>
      <c r="I407" s="342"/>
    </row>
    <row r="408">
      <c r="A408" s="338"/>
      <c r="B408" s="338" t="s">
        <v>696</v>
      </c>
      <c r="C408" s="339">
        <v>5350.0</v>
      </c>
      <c r="D408" s="338"/>
      <c r="E408" s="340">
        <v>200.0</v>
      </c>
      <c r="F408" s="353">
        <f t="shared" si="79"/>
        <v>-200</v>
      </c>
      <c r="G408" s="338"/>
      <c r="H408" s="342" t="s">
        <v>502</v>
      </c>
      <c r="I408" s="342"/>
    </row>
    <row r="409">
      <c r="A409" s="338"/>
      <c r="B409" s="338" t="s">
        <v>162</v>
      </c>
      <c r="C409" s="339">
        <v>5010.0</v>
      </c>
      <c r="D409" s="338"/>
      <c r="E409" s="340">
        <v>1750.0</v>
      </c>
      <c r="F409" s="353">
        <f t="shared" si="79"/>
        <v>-1750</v>
      </c>
      <c r="G409" s="338"/>
      <c r="H409" s="338"/>
      <c r="I409" s="338"/>
    </row>
    <row r="410">
      <c r="A410" s="338"/>
      <c r="B410" s="338" t="s">
        <v>426</v>
      </c>
      <c r="C410" s="339">
        <v>5890.0</v>
      </c>
      <c r="D410" s="338"/>
      <c r="E410" s="340">
        <v>600.0</v>
      </c>
      <c r="F410" s="353">
        <f t="shared" si="79"/>
        <v>-600</v>
      </c>
      <c r="G410" s="338"/>
      <c r="H410" s="342" t="s">
        <v>697</v>
      </c>
      <c r="I410" s="342"/>
    </row>
    <row r="411">
      <c r="A411" s="338"/>
      <c r="B411" s="338" t="s">
        <v>303</v>
      </c>
      <c r="C411" s="339">
        <v>5210.0</v>
      </c>
      <c r="D411" s="338"/>
      <c r="E411" s="340">
        <v>1600.0</v>
      </c>
      <c r="F411" s="353">
        <f t="shared" si="79"/>
        <v>-1600</v>
      </c>
      <c r="G411" s="338"/>
      <c r="H411" s="342" t="s">
        <v>698</v>
      </c>
      <c r="I411" s="342"/>
    </row>
    <row r="412">
      <c r="A412" s="338"/>
      <c r="B412" s="338" t="s">
        <v>155</v>
      </c>
      <c r="C412" s="339">
        <v>5411.0</v>
      </c>
      <c r="D412" s="338"/>
      <c r="E412" s="340">
        <v>600.0</v>
      </c>
      <c r="F412" s="353">
        <f t="shared" si="79"/>
        <v>-600</v>
      </c>
      <c r="G412" s="338"/>
      <c r="H412" s="342"/>
      <c r="I412" s="342"/>
    </row>
    <row r="413">
      <c r="A413" s="338"/>
      <c r="B413" s="338" t="s">
        <v>437</v>
      </c>
      <c r="C413" s="339">
        <v>3052.0</v>
      </c>
      <c r="D413" s="350">
        <v>10000.0</v>
      </c>
      <c r="E413" s="338"/>
      <c r="F413" s="346">
        <f t="shared" si="79"/>
        <v>10000</v>
      </c>
      <c r="G413" s="338"/>
      <c r="H413" s="342" t="s">
        <v>699</v>
      </c>
      <c r="I413" s="342"/>
    </row>
    <row r="414">
      <c r="A414" s="338"/>
      <c r="B414" s="338"/>
      <c r="C414" s="349"/>
      <c r="D414" s="338"/>
      <c r="E414" s="338"/>
      <c r="F414" s="349"/>
      <c r="G414" s="338"/>
      <c r="H414" s="342"/>
      <c r="I414" s="342"/>
    </row>
    <row r="415">
      <c r="A415" s="338" t="s">
        <v>440</v>
      </c>
      <c r="B415" s="338"/>
      <c r="C415" s="349"/>
      <c r="D415" s="350">
        <f t="shared" ref="D415:E415" si="80">SUM(D402:D413)</f>
        <v>15500</v>
      </c>
      <c r="E415" s="340">
        <f t="shared" si="80"/>
        <v>20500</v>
      </c>
      <c r="F415" s="353">
        <f>D415-E415</f>
        <v>-5000</v>
      </c>
      <c r="G415" s="338"/>
      <c r="H415" s="338"/>
      <c r="I415" s="338"/>
    </row>
    <row r="416">
      <c r="A416" s="338"/>
      <c r="B416" s="338"/>
      <c r="C416" s="349"/>
      <c r="D416" s="338"/>
      <c r="E416" s="338"/>
      <c r="F416" s="349"/>
      <c r="G416" s="338"/>
      <c r="H416" s="338"/>
      <c r="I416" s="338"/>
    </row>
    <row r="417">
      <c r="A417" s="336" t="s">
        <v>700</v>
      </c>
      <c r="G417" s="336" t="s">
        <v>436</v>
      </c>
      <c r="H417" s="336"/>
      <c r="I417" s="336"/>
    </row>
    <row r="418">
      <c r="A418" s="338" t="s">
        <v>502</v>
      </c>
      <c r="B418" s="338" t="s">
        <v>701</v>
      </c>
      <c r="C418" s="387">
        <v>5460.0</v>
      </c>
      <c r="D418" s="338"/>
      <c r="E418" s="340">
        <v>400.0</v>
      </c>
      <c r="F418" s="353">
        <f>D418-E418</f>
        <v>-400</v>
      </c>
      <c r="G418" s="338"/>
      <c r="H418" s="338"/>
      <c r="I418" s="338"/>
    </row>
    <row r="419">
      <c r="A419" s="338"/>
      <c r="B419" s="338"/>
      <c r="C419" s="349"/>
      <c r="D419" s="338"/>
      <c r="E419" s="338"/>
      <c r="F419" s="349"/>
      <c r="G419" s="338"/>
      <c r="H419" s="338"/>
      <c r="I419" s="338"/>
    </row>
    <row r="420">
      <c r="A420" s="338" t="s">
        <v>440</v>
      </c>
      <c r="B420" s="338"/>
      <c r="C420" s="349"/>
      <c r="D420" s="350">
        <v>0.0</v>
      </c>
      <c r="E420" s="340">
        <f>SUM(E418:E419)</f>
        <v>400</v>
      </c>
      <c r="F420" s="353">
        <f>D420-E420</f>
        <v>-400</v>
      </c>
      <c r="G420" s="338"/>
      <c r="H420" s="338"/>
      <c r="I420" s="338"/>
    </row>
    <row r="421">
      <c r="A421" s="338"/>
      <c r="B421" s="338"/>
      <c r="C421" s="349"/>
      <c r="D421" s="338"/>
      <c r="E421" s="338"/>
      <c r="F421" s="349"/>
      <c r="G421" s="338"/>
      <c r="H421" s="338"/>
      <c r="I421" s="338"/>
    </row>
    <row r="422">
      <c r="A422" s="336" t="s">
        <v>702</v>
      </c>
      <c r="G422" s="336" t="s">
        <v>436</v>
      </c>
      <c r="H422" s="336"/>
      <c r="I422" s="336"/>
    </row>
    <row r="423">
      <c r="A423" s="338"/>
      <c r="B423" s="338" t="s">
        <v>234</v>
      </c>
      <c r="C423" s="339">
        <v>3041.3042</v>
      </c>
      <c r="D423" s="350">
        <v>4000.0</v>
      </c>
      <c r="E423" s="338"/>
      <c r="F423" s="346">
        <f t="shared" ref="F423:F429" si="81">D423-E423</f>
        <v>4000</v>
      </c>
      <c r="G423" s="338"/>
      <c r="H423" s="342" t="s">
        <v>703</v>
      </c>
      <c r="I423" s="342"/>
    </row>
    <row r="424">
      <c r="A424" s="338"/>
      <c r="B424" s="338" t="s">
        <v>162</v>
      </c>
      <c r="C424" s="339"/>
      <c r="D424" s="338"/>
      <c r="E424" s="340">
        <v>0.0</v>
      </c>
      <c r="F424" s="339">
        <f t="shared" si="81"/>
        <v>0</v>
      </c>
      <c r="G424" s="338"/>
      <c r="H424" s="342" t="s">
        <v>704</v>
      </c>
      <c r="I424" s="342"/>
    </row>
    <row r="425">
      <c r="A425" s="338"/>
      <c r="B425" s="338" t="s">
        <v>238</v>
      </c>
      <c r="C425" s="339" t="s">
        <v>152</v>
      </c>
      <c r="D425" s="338"/>
      <c r="E425" s="340">
        <v>6500.0</v>
      </c>
      <c r="F425" s="353">
        <f t="shared" si="81"/>
        <v>-6500</v>
      </c>
      <c r="G425" s="338"/>
      <c r="H425" s="338"/>
      <c r="I425" s="338"/>
    </row>
    <row r="426">
      <c r="A426" s="338"/>
      <c r="B426" s="338" t="s">
        <v>232</v>
      </c>
      <c r="C426" s="339">
        <v>4029.0</v>
      </c>
      <c r="D426" s="338"/>
      <c r="E426" s="340">
        <v>4000.0</v>
      </c>
      <c r="F426" s="353">
        <f t="shared" si="81"/>
        <v>-4000</v>
      </c>
      <c r="G426" s="338"/>
      <c r="H426" s="342" t="s">
        <v>677</v>
      </c>
      <c r="I426" s="338"/>
    </row>
    <row r="427">
      <c r="A427" s="338"/>
      <c r="B427" s="338" t="s">
        <v>155</v>
      </c>
      <c r="C427" s="339">
        <v>5411.0</v>
      </c>
      <c r="D427" s="338"/>
      <c r="E427" s="340">
        <v>1000.0</v>
      </c>
      <c r="F427" s="353">
        <f t="shared" si="81"/>
        <v>-1000</v>
      </c>
      <c r="G427" s="338"/>
      <c r="H427" s="338"/>
      <c r="I427" s="338"/>
    </row>
    <row r="428">
      <c r="A428" s="338"/>
      <c r="B428" s="338" t="s">
        <v>705</v>
      </c>
      <c r="C428" s="339">
        <v>4036.0</v>
      </c>
      <c r="D428" s="338"/>
      <c r="E428" s="340">
        <v>3000.0</v>
      </c>
      <c r="F428" s="353">
        <f t="shared" si="81"/>
        <v>-3000</v>
      </c>
      <c r="G428" s="338"/>
      <c r="H428" s="342" t="s">
        <v>706</v>
      </c>
      <c r="I428" s="342"/>
    </row>
    <row r="429">
      <c r="A429" s="338"/>
      <c r="B429" s="338" t="s">
        <v>418</v>
      </c>
      <c r="C429" s="339">
        <v>5463.0</v>
      </c>
      <c r="D429" s="338"/>
      <c r="E429" s="340">
        <v>1000.0</v>
      </c>
      <c r="F429" s="353">
        <f t="shared" si="81"/>
        <v>-1000</v>
      </c>
      <c r="G429" s="338"/>
      <c r="H429" s="342"/>
      <c r="I429" s="342"/>
    </row>
    <row r="430">
      <c r="A430" s="338"/>
      <c r="B430" s="338"/>
      <c r="C430" s="349"/>
      <c r="D430" s="338"/>
      <c r="E430" s="338"/>
      <c r="F430" s="349"/>
      <c r="G430" s="338"/>
      <c r="H430" s="338"/>
      <c r="I430" s="338"/>
    </row>
    <row r="431">
      <c r="A431" s="338" t="s">
        <v>440</v>
      </c>
      <c r="B431" s="338"/>
      <c r="C431" s="349"/>
      <c r="D431" s="350">
        <f t="shared" ref="D431:E431" si="82">SUM(D423:D430)</f>
        <v>4000</v>
      </c>
      <c r="E431" s="340">
        <f t="shared" si="82"/>
        <v>15500</v>
      </c>
      <c r="F431" s="353">
        <f>D431-E431</f>
        <v>-11500</v>
      </c>
      <c r="G431" s="338"/>
      <c r="H431" s="338"/>
      <c r="I431" s="338"/>
    </row>
    <row r="432">
      <c r="A432" s="338"/>
      <c r="B432" s="338"/>
      <c r="C432" s="349"/>
      <c r="D432" s="338"/>
      <c r="E432" s="338"/>
      <c r="F432" s="349"/>
      <c r="G432" s="338"/>
      <c r="H432" s="338"/>
      <c r="I432" s="338"/>
    </row>
    <row r="433">
      <c r="A433" s="336" t="s">
        <v>707</v>
      </c>
      <c r="G433" s="336" t="s">
        <v>436</v>
      </c>
      <c r="H433" s="336"/>
      <c r="I433" s="336"/>
    </row>
    <row r="434">
      <c r="A434" s="324"/>
      <c r="B434" s="324" t="s">
        <v>545</v>
      </c>
      <c r="C434" s="359" t="s">
        <v>152</v>
      </c>
      <c r="D434" s="324"/>
      <c r="E434" s="355">
        <v>1000.0</v>
      </c>
      <c r="F434" s="379">
        <f t="shared" ref="F434:F435" si="83">D434-E434</f>
        <v>-1000</v>
      </c>
      <c r="G434" s="324"/>
      <c r="H434" s="356"/>
      <c r="I434" s="324"/>
    </row>
    <row r="435">
      <c r="A435" s="324"/>
      <c r="B435" s="324" t="s">
        <v>388</v>
      </c>
      <c r="C435" s="359" t="s">
        <v>150</v>
      </c>
      <c r="D435" s="362">
        <v>1200.0</v>
      </c>
      <c r="E435" s="324"/>
      <c r="F435" s="335">
        <f t="shared" si="83"/>
        <v>1200</v>
      </c>
      <c r="G435" s="324"/>
      <c r="H435" s="356" t="s">
        <v>708</v>
      </c>
      <c r="I435" s="356"/>
    </row>
    <row r="436">
      <c r="A436" s="338"/>
      <c r="B436" s="338"/>
      <c r="C436" s="349"/>
      <c r="D436" s="338"/>
      <c r="E436" s="338"/>
      <c r="F436" s="349"/>
      <c r="G436" s="338"/>
      <c r="H436" s="338"/>
      <c r="I436" s="338"/>
    </row>
    <row r="437">
      <c r="A437" s="338" t="s">
        <v>440</v>
      </c>
      <c r="B437" s="338"/>
      <c r="C437" s="349"/>
      <c r="D437" s="350">
        <f t="shared" ref="D437:E437" si="84">SUM(D434:D436)</f>
        <v>1200</v>
      </c>
      <c r="E437" s="340">
        <f t="shared" si="84"/>
        <v>1000</v>
      </c>
      <c r="F437" s="346">
        <f>D437-E437</f>
        <v>200</v>
      </c>
      <c r="G437" s="338"/>
      <c r="H437" s="338"/>
      <c r="I437" s="338"/>
    </row>
    <row r="438">
      <c r="A438" s="338"/>
      <c r="B438" s="338"/>
      <c r="C438" s="349"/>
      <c r="D438" s="338"/>
      <c r="E438" s="338"/>
      <c r="F438" s="349"/>
      <c r="G438" s="338"/>
      <c r="H438" s="338"/>
      <c r="I438" s="338"/>
    </row>
    <row r="439">
      <c r="A439" s="364" t="s">
        <v>709</v>
      </c>
      <c r="G439" s="336" t="s">
        <v>436</v>
      </c>
      <c r="H439" s="336"/>
      <c r="I439" s="336"/>
    </row>
    <row r="440">
      <c r="A440" s="338"/>
      <c r="B440" s="338" t="s">
        <v>232</v>
      </c>
      <c r="C440" s="339">
        <v>7692.0</v>
      </c>
      <c r="D440" s="338"/>
      <c r="E440" s="340">
        <v>10000.0</v>
      </c>
      <c r="F440" s="353">
        <f t="shared" ref="F440:F442" si="85">D440-E440</f>
        <v>-10000</v>
      </c>
      <c r="G440" s="338"/>
      <c r="H440" s="338"/>
      <c r="I440" s="338"/>
    </row>
    <row r="441">
      <c r="A441" s="338"/>
      <c r="B441" s="338" t="s">
        <v>238</v>
      </c>
      <c r="C441" s="339" t="s">
        <v>152</v>
      </c>
      <c r="D441" s="338"/>
      <c r="E441" s="340">
        <v>5000.0</v>
      </c>
      <c r="F441" s="353">
        <f t="shared" si="85"/>
        <v>-5000</v>
      </c>
      <c r="G441" s="338"/>
      <c r="H441" s="338"/>
      <c r="I441" s="338"/>
    </row>
    <row r="442">
      <c r="A442" s="338"/>
      <c r="B442" s="338" t="s">
        <v>437</v>
      </c>
      <c r="C442" s="339"/>
      <c r="D442" s="350">
        <v>15000.0</v>
      </c>
      <c r="E442" s="338"/>
      <c r="F442" s="346">
        <f t="shared" si="85"/>
        <v>15000</v>
      </c>
      <c r="G442" s="338"/>
      <c r="H442" s="342"/>
      <c r="I442" s="342"/>
    </row>
    <row r="443">
      <c r="A443" s="338"/>
      <c r="B443" s="338"/>
      <c r="C443" s="349"/>
      <c r="D443" s="338"/>
      <c r="E443" s="338"/>
      <c r="F443" s="349"/>
      <c r="G443" s="338"/>
      <c r="H443" s="338"/>
      <c r="I443" s="338"/>
    </row>
    <row r="444">
      <c r="A444" s="338" t="s">
        <v>440</v>
      </c>
      <c r="B444" s="338"/>
      <c r="C444" s="349"/>
      <c r="D444" s="350">
        <f t="shared" ref="D444:E444" si="86">SUM(D440:D443)</f>
        <v>15000</v>
      </c>
      <c r="E444" s="340">
        <f t="shared" si="86"/>
        <v>15000</v>
      </c>
      <c r="F444" s="339">
        <f>D444-E444</f>
        <v>0</v>
      </c>
      <c r="G444" s="338"/>
      <c r="H444" s="338"/>
      <c r="I444" s="338"/>
    </row>
    <row r="445">
      <c r="A445" s="338"/>
      <c r="B445" s="338"/>
      <c r="C445" s="349"/>
      <c r="D445" s="338"/>
      <c r="E445" s="338"/>
      <c r="F445" s="349"/>
      <c r="G445" s="338"/>
      <c r="H445" s="338"/>
      <c r="I445" s="338"/>
    </row>
    <row r="446">
      <c r="A446" s="336" t="s">
        <v>710</v>
      </c>
      <c r="G446" s="336" t="s">
        <v>436</v>
      </c>
      <c r="H446" s="336"/>
      <c r="I446" s="336"/>
    </row>
    <row r="447">
      <c r="A447" s="338"/>
      <c r="B447" s="338" t="s">
        <v>234</v>
      </c>
      <c r="C447" s="339">
        <v>3041.3042</v>
      </c>
      <c r="D447" s="350">
        <f>80*56+60*8</f>
        <v>4960</v>
      </c>
      <c r="E447" s="338"/>
      <c r="F447" s="346">
        <f t="shared" ref="F447:F455" si="87">D447-E447</f>
        <v>4960</v>
      </c>
      <c r="G447" s="338"/>
      <c r="H447" s="342" t="s">
        <v>711</v>
      </c>
      <c r="I447" s="342"/>
    </row>
    <row r="448">
      <c r="A448" s="324"/>
      <c r="B448" s="324" t="s">
        <v>232</v>
      </c>
      <c r="C448" s="359">
        <v>7692.0</v>
      </c>
      <c r="D448" s="324"/>
      <c r="E448" s="355">
        <v>5500.0</v>
      </c>
      <c r="F448" s="379">
        <f t="shared" si="87"/>
        <v>-5500</v>
      </c>
      <c r="G448" s="324"/>
      <c r="H448" s="356"/>
      <c r="I448" s="356"/>
    </row>
    <row r="449">
      <c r="A449" s="338"/>
      <c r="B449" s="338" t="s">
        <v>696</v>
      </c>
      <c r="C449" s="339">
        <v>5350.0</v>
      </c>
      <c r="D449" s="338"/>
      <c r="E449" s="340">
        <v>200.0</v>
      </c>
      <c r="F449" s="353">
        <f t="shared" si="87"/>
        <v>-200</v>
      </c>
      <c r="G449" s="338"/>
      <c r="H449" s="342" t="s">
        <v>502</v>
      </c>
      <c r="I449" s="342"/>
    </row>
    <row r="450">
      <c r="A450" s="338"/>
      <c r="B450" s="338" t="s">
        <v>238</v>
      </c>
      <c r="C450" s="339" t="s">
        <v>152</v>
      </c>
      <c r="D450" s="338"/>
      <c r="E450" s="340">
        <v>3500.0</v>
      </c>
      <c r="F450" s="353">
        <f t="shared" si="87"/>
        <v>-3500</v>
      </c>
      <c r="G450" s="338"/>
      <c r="H450" s="338"/>
      <c r="I450" s="338"/>
    </row>
    <row r="451">
      <c r="A451" s="338"/>
      <c r="B451" s="338" t="s">
        <v>418</v>
      </c>
      <c r="C451" s="339">
        <v>5463.0</v>
      </c>
      <c r="D451" s="338"/>
      <c r="E451" s="340">
        <v>600.0</v>
      </c>
      <c r="F451" s="353">
        <f t="shared" si="87"/>
        <v>-600</v>
      </c>
      <c r="G451" s="338"/>
      <c r="H451" s="342"/>
      <c r="I451" s="342"/>
    </row>
    <row r="452">
      <c r="A452" s="338"/>
      <c r="B452" s="338" t="s">
        <v>162</v>
      </c>
      <c r="C452" s="339">
        <v>5010.0</v>
      </c>
      <c r="D452" s="338"/>
      <c r="E452" s="340">
        <v>1750.0</v>
      </c>
      <c r="F452" s="353">
        <f t="shared" si="87"/>
        <v>-1750</v>
      </c>
      <c r="G452" s="338"/>
      <c r="H452" s="342"/>
      <c r="I452" s="342"/>
    </row>
    <row r="453">
      <c r="A453" s="338"/>
      <c r="B453" s="338" t="s">
        <v>426</v>
      </c>
      <c r="C453" s="339">
        <v>5890.0</v>
      </c>
      <c r="D453" s="338"/>
      <c r="E453" s="340">
        <v>600.0</v>
      </c>
      <c r="F453" s="353">
        <f t="shared" si="87"/>
        <v>-600</v>
      </c>
      <c r="G453" s="338"/>
      <c r="H453" s="342" t="s">
        <v>697</v>
      </c>
      <c r="I453" s="342"/>
    </row>
    <row r="454">
      <c r="A454" s="338"/>
      <c r="B454" s="338" t="s">
        <v>712</v>
      </c>
      <c r="C454" s="339">
        <v>4037.0</v>
      </c>
      <c r="D454" s="338"/>
      <c r="E454" s="340">
        <v>2000.0</v>
      </c>
      <c r="F454" s="353">
        <f t="shared" si="87"/>
        <v>-2000</v>
      </c>
      <c r="G454" s="338"/>
      <c r="H454" s="338"/>
      <c r="I454" s="338"/>
    </row>
    <row r="455">
      <c r="A455" s="338"/>
      <c r="B455" s="338" t="s">
        <v>155</v>
      </c>
      <c r="C455" s="339">
        <v>5411.0</v>
      </c>
      <c r="D455" s="338"/>
      <c r="E455" s="340">
        <v>500.0</v>
      </c>
      <c r="F455" s="353">
        <f t="shared" si="87"/>
        <v>-500</v>
      </c>
      <c r="G455" s="338"/>
      <c r="H455" s="338"/>
      <c r="I455" s="338"/>
    </row>
    <row r="456">
      <c r="A456" s="338"/>
      <c r="B456" s="338"/>
      <c r="C456" s="349"/>
      <c r="D456" s="338"/>
      <c r="E456" s="338"/>
      <c r="F456" s="349"/>
      <c r="G456" s="338"/>
      <c r="H456" s="338"/>
      <c r="I456" s="338"/>
    </row>
    <row r="457">
      <c r="A457" s="338" t="s">
        <v>440</v>
      </c>
      <c r="B457" s="338"/>
      <c r="C457" s="349"/>
      <c r="D457" s="350">
        <f>SUM(D447:D454)</f>
        <v>4960</v>
      </c>
      <c r="E457" s="340">
        <f>SUM(E447:E456)</f>
        <v>14650</v>
      </c>
      <c r="F457" s="353">
        <f>D457-E457</f>
        <v>-9690</v>
      </c>
      <c r="G457" s="338"/>
      <c r="H457" s="338"/>
      <c r="I457" s="338"/>
    </row>
    <row r="458">
      <c r="A458" s="338"/>
      <c r="B458" s="338"/>
      <c r="C458" s="349"/>
      <c r="D458" s="338"/>
      <c r="E458" s="338"/>
      <c r="F458" s="349"/>
      <c r="G458" s="338"/>
      <c r="H458" s="338"/>
      <c r="I458" s="338"/>
    </row>
    <row r="459">
      <c r="A459" s="336" t="s">
        <v>713</v>
      </c>
      <c r="G459" s="336" t="s">
        <v>436</v>
      </c>
      <c r="H459" s="336"/>
      <c r="I459" s="336"/>
    </row>
    <row r="460">
      <c r="A460" s="338"/>
      <c r="B460" s="338" t="s">
        <v>232</v>
      </c>
      <c r="C460" s="339">
        <v>7692.0</v>
      </c>
      <c r="D460" s="338"/>
      <c r="E460" s="340">
        <v>1200.0</v>
      </c>
      <c r="F460" s="353">
        <f t="shared" ref="F460:F461" si="88">D460-E460</f>
        <v>-1200</v>
      </c>
      <c r="G460" s="338"/>
      <c r="H460" s="338"/>
      <c r="I460" s="338"/>
    </row>
    <row r="461">
      <c r="A461" s="338"/>
      <c r="B461" s="338" t="s">
        <v>238</v>
      </c>
      <c r="C461" s="339" t="s">
        <v>714</v>
      </c>
      <c r="D461" s="338"/>
      <c r="E461" s="340">
        <v>450.0</v>
      </c>
      <c r="F461" s="353">
        <f t="shared" si="88"/>
        <v>-450</v>
      </c>
      <c r="G461" s="338"/>
      <c r="H461" s="338"/>
      <c r="I461" s="338"/>
    </row>
    <row r="462">
      <c r="A462" s="338"/>
      <c r="B462" s="338"/>
      <c r="C462" s="349"/>
      <c r="D462" s="338"/>
      <c r="E462" s="338"/>
      <c r="F462" s="349"/>
      <c r="G462" s="338"/>
      <c r="H462" s="338"/>
      <c r="I462" s="338"/>
    </row>
    <row r="463">
      <c r="A463" s="338" t="s">
        <v>440</v>
      </c>
      <c r="B463" s="338"/>
      <c r="C463" s="349"/>
      <c r="D463" s="350">
        <f t="shared" ref="D463:E463" si="89">SUM(D460:D462)</f>
        <v>0</v>
      </c>
      <c r="E463" s="340">
        <f t="shared" si="89"/>
        <v>1650</v>
      </c>
      <c r="F463" s="353">
        <f>D463-E463</f>
        <v>-1650</v>
      </c>
      <c r="G463" s="338"/>
      <c r="H463" s="338"/>
      <c r="I463" s="338"/>
    </row>
    <row r="464">
      <c r="A464" s="338"/>
      <c r="B464" s="338"/>
      <c r="C464" s="349"/>
      <c r="D464" s="338"/>
      <c r="E464" s="338"/>
      <c r="F464" s="349"/>
      <c r="G464" s="338"/>
      <c r="H464" s="338"/>
      <c r="I464" s="338"/>
    </row>
    <row r="465">
      <c r="A465" s="336" t="s">
        <v>715</v>
      </c>
      <c r="G465" s="336" t="s">
        <v>445</v>
      </c>
      <c r="H465" s="336"/>
      <c r="I465" s="336"/>
    </row>
    <row r="466">
      <c r="A466" s="338"/>
      <c r="B466" s="338" t="s">
        <v>716</v>
      </c>
      <c r="C466" s="339" t="s">
        <v>717</v>
      </c>
      <c r="D466" s="350">
        <v>7500.0</v>
      </c>
      <c r="E466" s="340">
        <v>7000.0</v>
      </c>
      <c r="F466" s="346">
        <f t="shared" ref="F466:F468" si="90">D466-E466</f>
        <v>500</v>
      </c>
      <c r="G466" s="338"/>
      <c r="H466" s="338"/>
      <c r="I466" s="338"/>
    </row>
    <row r="467">
      <c r="A467" s="338"/>
      <c r="B467" s="338" t="s">
        <v>718</v>
      </c>
      <c r="C467" s="339" t="s">
        <v>719</v>
      </c>
      <c r="D467" s="361">
        <v>4500.0</v>
      </c>
      <c r="E467" s="343">
        <v>4000.0</v>
      </c>
      <c r="F467" s="346">
        <f t="shared" si="90"/>
        <v>500</v>
      </c>
      <c r="G467" s="338"/>
      <c r="H467" s="338"/>
      <c r="I467" s="338"/>
    </row>
    <row r="468">
      <c r="A468" s="338"/>
      <c r="B468" s="338" t="s">
        <v>720</v>
      </c>
      <c r="C468" s="339">
        <v>5510.0</v>
      </c>
      <c r="D468" s="338"/>
      <c r="E468" s="340">
        <v>500.0</v>
      </c>
      <c r="F468" s="353">
        <f t="shared" si="90"/>
        <v>-500</v>
      </c>
      <c r="G468" s="338"/>
      <c r="H468" s="338"/>
      <c r="I468" s="338"/>
    </row>
    <row r="469">
      <c r="A469" s="338"/>
      <c r="B469" s="338"/>
      <c r="C469" s="349"/>
      <c r="D469" s="338"/>
      <c r="E469" s="338"/>
      <c r="F469" s="349"/>
      <c r="G469" s="338"/>
      <c r="H469" s="338"/>
      <c r="I469" s="338"/>
    </row>
    <row r="470">
      <c r="A470" s="338" t="s">
        <v>440</v>
      </c>
      <c r="B470" s="338"/>
      <c r="C470" s="349"/>
      <c r="D470" s="350">
        <f t="shared" ref="D470:E470" si="91">SUM(D466:D468)</f>
        <v>12000</v>
      </c>
      <c r="E470" s="340">
        <f t="shared" si="91"/>
        <v>11500</v>
      </c>
      <c r="F470" s="346">
        <f>D470-E470</f>
        <v>500</v>
      </c>
      <c r="G470" s="338"/>
      <c r="H470" s="338"/>
      <c r="I470" s="338"/>
    </row>
    <row r="471">
      <c r="A471" s="338"/>
      <c r="B471" s="338"/>
      <c r="C471" s="349"/>
      <c r="D471" s="338"/>
      <c r="E471" s="338"/>
      <c r="F471" s="349"/>
      <c r="G471" s="338"/>
      <c r="H471" s="338"/>
      <c r="I471" s="338"/>
    </row>
    <row r="472">
      <c r="A472" s="336" t="s">
        <v>721</v>
      </c>
      <c r="G472" s="336" t="s">
        <v>445</v>
      </c>
      <c r="H472" s="336"/>
      <c r="I472" s="336"/>
    </row>
    <row r="473">
      <c r="A473" s="338"/>
      <c r="B473" s="338" t="s">
        <v>722</v>
      </c>
      <c r="C473" s="339">
        <v>6110.0</v>
      </c>
      <c r="D473" s="338"/>
      <c r="E473" s="340">
        <v>500.0</v>
      </c>
      <c r="F473" s="353">
        <f>D473-E473</f>
        <v>-500</v>
      </c>
      <c r="G473" s="338"/>
      <c r="H473" s="338"/>
      <c r="I473" s="338"/>
    </row>
    <row r="474">
      <c r="A474" s="338"/>
      <c r="B474" s="338"/>
      <c r="C474" s="349"/>
      <c r="D474" s="338"/>
      <c r="E474" s="338"/>
      <c r="F474" s="349"/>
      <c r="G474" s="338"/>
      <c r="H474" s="338"/>
      <c r="I474" s="338"/>
    </row>
    <row r="475">
      <c r="A475" s="338" t="s">
        <v>440</v>
      </c>
      <c r="B475" s="338"/>
      <c r="C475" s="349"/>
      <c r="D475" s="350">
        <f t="shared" ref="D475:E475" si="92">SUM(D473)</f>
        <v>0</v>
      </c>
      <c r="E475" s="340">
        <f t="shared" si="92"/>
        <v>500</v>
      </c>
      <c r="F475" s="353">
        <f>D475-E475</f>
        <v>-500</v>
      </c>
      <c r="G475" s="338"/>
      <c r="H475" s="338"/>
      <c r="I475" s="338"/>
    </row>
    <row r="476">
      <c r="A476" s="338"/>
      <c r="B476" s="338"/>
      <c r="C476" s="349"/>
      <c r="D476" s="338"/>
      <c r="E476" s="338"/>
      <c r="F476" s="349"/>
      <c r="G476" s="338"/>
      <c r="H476" s="338"/>
      <c r="I476" s="338"/>
    </row>
    <row r="477">
      <c r="A477" s="336" t="s">
        <v>723</v>
      </c>
      <c r="G477" s="336" t="s">
        <v>436</v>
      </c>
      <c r="H477" s="336"/>
      <c r="I477" s="336"/>
    </row>
    <row r="478">
      <c r="A478" s="338"/>
      <c r="B478" s="338" t="s">
        <v>234</v>
      </c>
      <c r="C478" s="339">
        <v>1610.7631</v>
      </c>
      <c r="D478" s="350">
        <v>13000.0</v>
      </c>
      <c r="E478" s="343">
        <v>17000.0</v>
      </c>
      <c r="F478" s="341">
        <f>D478-E478</f>
        <v>-4000</v>
      </c>
      <c r="G478" s="338"/>
      <c r="H478" s="338"/>
      <c r="I478" s="338"/>
    </row>
    <row r="479">
      <c r="A479" s="338"/>
      <c r="B479" s="338"/>
      <c r="C479" s="349"/>
      <c r="D479" s="338"/>
      <c r="E479" s="338"/>
      <c r="F479" s="349"/>
      <c r="G479" s="338"/>
      <c r="H479" s="338"/>
      <c r="I479" s="338"/>
    </row>
    <row r="480">
      <c r="A480" s="338" t="s">
        <v>440</v>
      </c>
      <c r="B480" s="338"/>
      <c r="C480" s="349"/>
      <c r="D480" s="350">
        <f t="shared" ref="D480:E480" si="93">SUM(D478:D479)</f>
        <v>13000</v>
      </c>
      <c r="E480" s="340">
        <f t="shared" si="93"/>
        <v>17000</v>
      </c>
      <c r="F480" s="353">
        <f>D480-E480</f>
        <v>-4000</v>
      </c>
      <c r="G480" s="338"/>
      <c r="H480" s="338"/>
      <c r="I480" s="338"/>
    </row>
    <row r="481">
      <c r="A481" s="338"/>
      <c r="B481" s="338"/>
      <c r="C481" s="349"/>
      <c r="D481" s="338"/>
      <c r="E481" s="338"/>
      <c r="F481" s="349"/>
      <c r="G481" s="338"/>
      <c r="H481" s="338"/>
      <c r="I481" s="338"/>
    </row>
    <row r="482">
      <c r="A482" s="336" t="s">
        <v>724</v>
      </c>
      <c r="G482" s="336" t="s">
        <v>445</v>
      </c>
      <c r="H482" s="336"/>
      <c r="I482" s="336"/>
    </row>
    <row r="483">
      <c r="A483" s="338"/>
      <c r="B483" s="338" t="s">
        <v>234</v>
      </c>
      <c r="C483" s="339">
        <v>3042.0</v>
      </c>
      <c r="D483" s="350">
        <f>30*20</f>
        <v>600</v>
      </c>
      <c r="E483" s="338"/>
      <c r="F483" s="346">
        <f t="shared" ref="F483:F487" si="94">D483-E483</f>
        <v>600</v>
      </c>
      <c r="G483" s="338"/>
      <c r="H483" s="342" t="s">
        <v>725</v>
      </c>
      <c r="I483" s="342"/>
    </row>
    <row r="484">
      <c r="A484" s="338"/>
      <c r="B484" s="338" t="s">
        <v>232</v>
      </c>
      <c r="C484" s="339">
        <v>7692.0</v>
      </c>
      <c r="D484" s="338"/>
      <c r="E484" s="340">
        <v>3000.0</v>
      </c>
      <c r="F484" s="353">
        <f t="shared" si="94"/>
        <v>-3000</v>
      </c>
      <c r="G484" s="338"/>
      <c r="H484" s="338"/>
      <c r="I484" s="338"/>
    </row>
    <row r="485">
      <c r="A485" s="338"/>
      <c r="B485" s="338" t="s">
        <v>388</v>
      </c>
      <c r="C485" s="339" t="s">
        <v>150</v>
      </c>
      <c r="D485" s="350">
        <v>2000.0</v>
      </c>
      <c r="E485" s="338"/>
      <c r="F485" s="346">
        <f t="shared" si="94"/>
        <v>2000</v>
      </c>
      <c r="G485" s="338"/>
      <c r="H485" s="338"/>
      <c r="I485" s="338"/>
    </row>
    <row r="486">
      <c r="A486" s="338"/>
      <c r="B486" s="338" t="s">
        <v>545</v>
      </c>
      <c r="C486" s="339" t="s">
        <v>152</v>
      </c>
      <c r="D486" s="338"/>
      <c r="E486" s="343">
        <v>2700.0</v>
      </c>
      <c r="F486" s="353">
        <f t="shared" si="94"/>
        <v>-2700</v>
      </c>
      <c r="G486" s="338"/>
      <c r="H486" s="338"/>
      <c r="I486" s="338"/>
    </row>
    <row r="487">
      <c r="A487" s="338"/>
      <c r="B487" s="338" t="s">
        <v>155</v>
      </c>
      <c r="C487" s="339">
        <v>5411.0</v>
      </c>
      <c r="D487" s="338"/>
      <c r="E487" s="340">
        <v>300.0</v>
      </c>
      <c r="F487" s="353">
        <f t="shared" si="94"/>
        <v>-300</v>
      </c>
      <c r="G487" s="338"/>
      <c r="H487" s="338"/>
      <c r="I487" s="338"/>
    </row>
    <row r="488">
      <c r="A488" s="338"/>
      <c r="B488" s="338"/>
      <c r="C488" s="349"/>
      <c r="D488" s="338"/>
      <c r="E488" s="338"/>
      <c r="F488" s="349"/>
      <c r="G488" s="338"/>
      <c r="H488" s="338"/>
      <c r="I488" s="338"/>
    </row>
    <row r="489">
      <c r="A489" s="338" t="s">
        <v>440</v>
      </c>
      <c r="B489" s="338"/>
      <c r="C489" s="349"/>
      <c r="D489" s="350">
        <f t="shared" ref="D489:E489" si="95">SUM(D483:D488)</f>
        <v>2600</v>
      </c>
      <c r="E489" s="340">
        <f t="shared" si="95"/>
        <v>6000</v>
      </c>
      <c r="F489" s="353">
        <f>D489-E489</f>
        <v>-3400</v>
      </c>
      <c r="G489" s="338"/>
      <c r="H489" s="338"/>
      <c r="I489" s="338"/>
    </row>
    <row r="490">
      <c r="A490" s="338"/>
      <c r="B490" s="338"/>
      <c r="C490" s="349"/>
      <c r="D490" s="338"/>
      <c r="E490" s="338"/>
      <c r="F490" s="349"/>
      <c r="G490" s="338"/>
      <c r="H490" s="338"/>
      <c r="I490" s="338"/>
    </row>
    <row r="491">
      <c r="A491" s="336" t="s">
        <v>726</v>
      </c>
      <c r="G491" s="336" t="s">
        <v>436</v>
      </c>
      <c r="H491" s="336"/>
      <c r="I491" s="336"/>
    </row>
    <row r="492">
      <c r="A492" s="324"/>
      <c r="B492" s="324" t="s">
        <v>234</v>
      </c>
      <c r="C492" s="359">
        <v>3041.3042</v>
      </c>
      <c r="D492" s="362">
        <f>35*150+5*160</f>
        <v>6050</v>
      </c>
      <c r="E492" s="324"/>
      <c r="F492" s="335">
        <f t="shared" ref="F492:F500" si="96">D492-E492</f>
        <v>6050</v>
      </c>
      <c r="G492" s="324"/>
      <c r="H492" s="356" t="s">
        <v>727</v>
      </c>
      <c r="I492" s="356"/>
    </row>
    <row r="493">
      <c r="A493" s="324"/>
      <c r="B493" s="324" t="s">
        <v>232</v>
      </c>
      <c r="C493" s="359" t="s">
        <v>728</v>
      </c>
      <c r="D493" s="324"/>
      <c r="E493" s="355">
        <v>3200.0</v>
      </c>
      <c r="F493" s="379">
        <f t="shared" si="96"/>
        <v>-3200</v>
      </c>
      <c r="G493" s="324"/>
      <c r="H493" s="356"/>
      <c r="I493" s="324"/>
    </row>
    <row r="494">
      <c r="A494" s="338"/>
      <c r="B494" s="338" t="s">
        <v>238</v>
      </c>
      <c r="C494" s="339" t="s">
        <v>729</v>
      </c>
      <c r="D494" s="338"/>
      <c r="E494" s="340">
        <v>3000.0</v>
      </c>
      <c r="F494" s="353">
        <f t="shared" si="96"/>
        <v>-3000</v>
      </c>
      <c r="G494" s="338"/>
      <c r="H494" s="338"/>
      <c r="I494" s="338"/>
    </row>
    <row r="495">
      <c r="A495" s="338"/>
      <c r="B495" s="338" t="s">
        <v>155</v>
      </c>
      <c r="C495" s="339">
        <v>5411.0</v>
      </c>
      <c r="D495" s="338"/>
      <c r="E495" s="343">
        <v>1000.0</v>
      </c>
      <c r="F495" s="353">
        <f t="shared" si="96"/>
        <v>-1000</v>
      </c>
      <c r="G495" s="338"/>
      <c r="H495" s="338"/>
      <c r="I495" s="338"/>
    </row>
    <row r="496">
      <c r="A496" s="338"/>
      <c r="B496" s="344" t="s">
        <v>730</v>
      </c>
      <c r="C496" s="339">
        <v>5010.0</v>
      </c>
      <c r="D496" s="338"/>
      <c r="E496" s="340">
        <v>700.0</v>
      </c>
      <c r="F496" s="353">
        <f t="shared" si="96"/>
        <v>-700</v>
      </c>
      <c r="G496" s="338"/>
      <c r="H496" s="338"/>
      <c r="I496" s="338"/>
    </row>
    <row r="497">
      <c r="A497" s="338"/>
      <c r="B497" s="338" t="s">
        <v>418</v>
      </c>
      <c r="C497" s="339">
        <v>5463.0</v>
      </c>
      <c r="D497" s="338"/>
      <c r="E497" s="340">
        <v>500.0</v>
      </c>
      <c r="F497" s="353">
        <f t="shared" si="96"/>
        <v>-500</v>
      </c>
      <c r="G497" s="338"/>
      <c r="H497" s="338"/>
      <c r="I497" s="338"/>
    </row>
    <row r="498">
      <c r="A498" s="338"/>
      <c r="B498" s="338" t="s">
        <v>392</v>
      </c>
      <c r="C498" s="339">
        <v>4031.0</v>
      </c>
      <c r="D498" s="338"/>
      <c r="E498" s="340">
        <v>500.0</v>
      </c>
      <c r="F498" s="353">
        <f t="shared" si="96"/>
        <v>-500</v>
      </c>
      <c r="G498" s="338"/>
      <c r="H498" s="338"/>
      <c r="I498" s="338"/>
    </row>
    <row r="499">
      <c r="A499" s="338"/>
      <c r="B499" s="338" t="s">
        <v>731</v>
      </c>
      <c r="C499" s="339"/>
      <c r="D499" s="338"/>
      <c r="E499" s="340">
        <v>2500.0</v>
      </c>
      <c r="F499" s="353">
        <f t="shared" si="96"/>
        <v>-2500</v>
      </c>
      <c r="G499" s="338"/>
      <c r="H499" s="342" t="s">
        <v>732</v>
      </c>
      <c r="I499" s="338"/>
    </row>
    <row r="500">
      <c r="A500" s="338"/>
      <c r="B500" s="344" t="s">
        <v>733</v>
      </c>
      <c r="C500" s="387">
        <v>5420.0</v>
      </c>
      <c r="D500" s="338"/>
      <c r="E500" s="388">
        <v>600.0</v>
      </c>
      <c r="F500" s="389">
        <f t="shared" si="96"/>
        <v>-600</v>
      </c>
      <c r="G500" s="338"/>
      <c r="H500" s="338"/>
      <c r="I500" s="338"/>
    </row>
    <row r="501">
      <c r="A501" s="338"/>
      <c r="B501" s="338"/>
      <c r="C501" s="349"/>
      <c r="D501" s="338"/>
      <c r="E501" s="338"/>
      <c r="F501" s="349"/>
      <c r="G501" s="338"/>
      <c r="H501" s="338"/>
      <c r="I501" s="338"/>
    </row>
    <row r="502">
      <c r="A502" s="338" t="s">
        <v>440</v>
      </c>
      <c r="B502" s="338"/>
      <c r="C502" s="349"/>
      <c r="D502" s="350">
        <f>SUM(D492:D498)</f>
        <v>6050</v>
      </c>
      <c r="E502" s="340">
        <f>SUM(E492:E500)</f>
        <v>12000</v>
      </c>
      <c r="F502" s="353">
        <f>D502-E502</f>
        <v>-5950</v>
      </c>
      <c r="G502" s="338"/>
      <c r="H502" s="338"/>
      <c r="I502" s="338"/>
    </row>
    <row r="503">
      <c r="A503" s="338"/>
      <c r="B503" s="338"/>
      <c r="C503" s="349"/>
      <c r="D503" s="338"/>
      <c r="E503" s="338"/>
      <c r="F503" s="349"/>
      <c r="G503" s="338"/>
      <c r="H503" s="338"/>
      <c r="I503" s="338"/>
    </row>
    <row r="504">
      <c r="A504" s="336" t="s">
        <v>734</v>
      </c>
      <c r="G504" s="336" t="s">
        <v>436</v>
      </c>
      <c r="H504" s="336"/>
      <c r="I504" s="336"/>
    </row>
    <row r="505">
      <c r="A505" s="338"/>
      <c r="B505" s="338" t="s">
        <v>232</v>
      </c>
      <c r="C505" s="339">
        <v>3029.4029</v>
      </c>
      <c r="D505" s="350"/>
      <c r="E505" s="340"/>
      <c r="F505" s="353">
        <f t="shared" ref="F505:F509" si="97">D505-E505</f>
        <v>0</v>
      </c>
      <c r="G505" s="338"/>
      <c r="H505" s="338"/>
      <c r="I505" s="338"/>
    </row>
    <row r="506">
      <c r="A506" s="338"/>
      <c r="B506" s="338" t="s">
        <v>155</v>
      </c>
      <c r="C506" s="339">
        <v>5411.0</v>
      </c>
      <c r="D506" s="338"/>
      <c r="E506" s="340"/>
      <c r="F506" s="353">
        <f t="shared" si="97"/>
        <v>0</v>
      </c>
      <c r="G506" s="338"/>
      <c r="H506" s="338"/>
      <c r="I506" s="338"/>
    </row>
    <row r="507">
      <c r="A507" s="338"/>
      <c r="B507" s="338" t="s">
        <v>418</v>
      </c>
      <c r="C507" s="339">
        <v>5463.0</v>
      </c>
      <c r="D507" s="338"/>
      <c r="E507" s="340"/>
      <c r="F507" s="353">
        <f t="shared" si="97"/>
        <v>0</v>
      </c>
      <c r="G507" s="338"/>
      <c r="H507" s="342" t="s">
        <v>605</v>
      </c>
      <c r="I507" s="342"/>
    </row>
    <row r="508">
      <c r="A508" s="338"/>
      <c r="B508" s="338" t="s">
        <v>545</v>
      </c>
      <c r="C508" s="339" t="s">
        <v>152</v>
      </c>
      <c r="D508" s="338"/>
      <c r="E508" s="340"/>
      <c r="F508" s="353">
        <f t="shared" si="97"/>
        <v>0</v>
      </c>
      <c r="G508" s="338"/>
      <c r="H508" s="342"/>
      <c r="I508" s="342"/>
    </row>
    <row r="509">
      <c r="A509" s="338"/>
      <c r="B509" s="338" t="s">
        <v>388</v>
      </c>
      <c r="C509" s="339" t="s">
        <v>150</v>
      </c>
      <c r="D509" s="350"/>
      <c r="E509" s="338"/>
      <c r="F509" s="346">
        <f t="shared" si="97"/>
        <v>0</v>
      </c>
      <c r="G509" s="338"/>
      <c r="H509" s="342"/>
      <c r="I509" s="342"/>
    </row>
    <row r="510">
      <c r="A510" s="338"/>
      <c r="B510" s="338"/>
      <c r="C510" s="349"/>
      <c r="D510" s="338"/>
      <c r="E510" s="338"/>
      <c r="F510" s="349"/>
      <c r="G510" s="338"/>
      <c r="H510" s="342"/>
      <c r="I510" s="342"/>
    </row>
    <row r="511">
      <c r="A511" s="376" t="s">
        <v>650</v>
      </c>
      <c r="B511" s="338"/>
      <c r="C511" s="349"/>
      <c r="D511" s="350">
        <f t="shared" ref="D511:E511" si="98">SUM(D505:D510)</f>
        <v>0</v>
      </c>
      <c r="E511" s="340">
        <f t="shared" si="98"/>
        <v>0</v>
      </c>
      <c r="F511" s="353">
        <f>D511-E511</f>
        <v>0</v>
      </c>
      <c r="G511" s="338"/>
      <c r="H511" s="342"/>
      <c r="I511" s="342"/>
    </row>
    <row r="512">
      <c r="A512" s="338"/>
      <c r="B512" s="338"/>
      <c r="C512" s="349"/>
      <c r="D512" s="338"/>
      <c r="E512" s="338"/>
      <c r="F512" s="349"/>
      <c r="G512" s="338"/>
      <c r="H512" s="342"/>
      <c r="I512" s="342"/>
    </row>
    <row r="513">
      <c r="A513" s="338"/>
      <c r="B513" s="338" t="s">
        <v>651</v>
      </c>
      <c r="C513" s="349"/>
      <c r="D513" s="390">
        <f>-F511/2</f>
        <v>0</v>
      </c>
      <c r="E513" s="338"/>
      <c r="F513" s="346">
        <f>D513-E513</f>
        <v>0</v>
      </c>
      <c r="G513" s="338"/>
      <c r="H513" s="342" t="s">
        <v>688</v>
      </c>
      <c r="I513" s="342"/>
    </row>
    <row r="514">
      <c r="A514" s="338"/>
      <c r="B514" s="338"/>
      <c r="C514" s="349"/>
      <c r="D514" s="338"/>
      <c r="E514" s="338"/>
      <c r="F514" s="349"/>
      <c r="G514" s="338"/>
      <c r="H514" s="338"/>
      <c r="I514" s="338"/>
    </row>
    <row r="515">
      <c r="A515" s="338" t="s">
        <v>440</v>
      </c>
      <c r="B515" s="338"/>
      <c r="C515" s="349"/>
      <c r="D515" s="350">
        <f t="shared" ref="D515:E515" si="99">SUM(D511:D514)</f>
        <v>0</v>
      </c>
      <c r="E515" s="340">
        <f t="shared" si="99"/>
        <v>0</v>
      </c>
      <c r="F515" s="353">
        <f>D515-E515</f>
        <v>0</v>
      </c>
      <c r="G515" s="338"/>
      <c r="H515" s="338"/>
      <c r="I515" s="338"/>
    </row>
    <row r="516">
      <c r="A516" s="338"/>
      <c r="B516" s="338"/>
      <c r="C516" s="349"/>
      <c r="D516" s="338"/>
      <c r="E516" s="338"/>
      <c r="F516" s="349"/>
      <c r="G516" s="338"/>
      <c r="H516" s="338"/>
      <c r="I516" s="338"/>
    </row>
    <row r="517">
      <c r="A517" s="336" t="s">
        <v>735</v>
      </c>
      <c r="G517" s="336" t="s">
        <v>445</v>
      </c>
      <c r="H517" s="336"/>
      <c r="I517" s="336"/>
    </row>
    <row r="518">
      <c r="A518" s="338"/>
      <c r="B518" s="338" t="s">
        <v>234</v>
      </c>
      <c r="C518" s="339">
        <v>3041.3042</v>
      </c>
      <c r="D518" s="350">
        <f>(100*100+80*20)/2</f>
        <v>5800</v>
      </c>
      <c r="E518" s="338"/>
      <c r="F518" s="346">
        <f t="shared" ref="F518:F522" si="100">D518-E518</f>
        <v>5800</v>
      </c>
      <c r="G518" s="338"/>
      <c r="H518" s="342" t="s">
        <v>736</v>
      </c>
      <c r="I518" s="342"/>
    </row>
    <row r="519">
      <c r="A519" s="338"/>
      <c r="B519" s="338" t="s">
        <v>232</v>
      </c>
      <c r="C519" s="339">
        <v>4029.0</v>
      </c>
      <c r="D519" s="338"/>
      <c r="E519" s="340">
        <v>6000.0</v>
      </c>
      <c r="F519" s="353">
        <f t="shared" si="100"/>
        <v>-6000</v>
      </c>
      <c r="G519" s="338"/>
      <c r="H519" s="338"/>
      <c r="I519" s="338"/>
    </row>
    <row r="520">
      <c r="A520" s="338"/>
      <c r="B520" s="338" t="s">
        <v>238</v>
      </c>
      <c r="C520" s="339" t="s">
        <v>152</v>
      </c>
      <c r="D520" s="338"/>
      <c r="E520" s="340">
        <v>3900.0</v>
      </c>
      <c r="F520" s="353">
        <f t="shared" si="100"/>
        <v>-3900</v>
      </c>
      <c r="G520" s="338"/>
      <c r="H520" s="338"/>
      <c r="I520" s="338"/>
    </row>
    <row r="521">
      <c r="A521" s="338"/>
      <c r="B521" s="338" t="s">
        <v>155</v>
      </c>
      <c r="C521" s="339">
        <v>5411.0</v>
      </c>
      <c r="D521" s="338"/>
      <c r="E521" s="340">
        <v>1000.0</v>
      </c>
      <c r="F521" s="353">
        <f t="shared" si="100"/>
        <v>-1000</v>
      </c>
      <c r="G521" s="338"/>
      <c r="H521" s="342"/>
      <c r="I521" s="342"/>
    </row>
    <row r="522">
      <c r="A522" s="338"/>
      <c r="B522" s="338" t="s">
        <v>418</v>
      </c>
      <c r="C522" s="339">
        <v>5463.0</v>
      </c>
      <c r="D522" s="338"/>
      <c r="E522" s="340">
        <v>700.0</v>
      </c>
      <c r="F522" s="353">
        <f t="shared" si="100"/>
        <v>-700</v>
      </c>
      <c r="G522" s="338"/>
      <c r="H522" s="342"/>
      <c r="I522" s="342"/>
    </row>
    <row r="523">
      <c r="A523" s="338"/>
      <c r="B523" s="338"/>
      <c r="C523" s="339"/>
      <c r="D523" s="338"/>
      <c r="E523" s="338"/>
      <c r="F523" s="349"/>
      <c r="G523" s="338"/>
      <c r="H523" s="342"/>
      <c r="I523" s="342"/>
    </row>
    <row r="524">
      <c r="A524" s="376" t="s">
        <v>650</v>
      </c>
      <c r="B524" s="338"/>
      <c r="C524" s="349"/>
      <c r="D524" s="350">
        <f t="shared" ref="D524:E524" si="101">SUM(D518:D523)</f>
        <v>5800</v>
      </c>
      <c r="E524" s="340">
        <f t="shared" si="101"/>
        <v>11600</v>
      </c>
      <c r="F524" s="353">
        <f>D524-E524</f>
        <v>-5800</v>
      </c>
      <c r="G524" s="338"/>
      <c r="H524" s="342"/>
      <c r="I524" s="342"/>
    </row>
    <row r="525">
      <c r="A525" s="338"/>
      <c r="B525" s="338"/>
      <c r="C525" s="349"/>
      <c r="D525" s="338"/>
      <c r="E525" s="338"/>
      <c r="F525" s="349"/>
      <c r="G525" s="338"/>
      <c r="H525" s="338"/>
      <c r="I525" s="338"/>
    </row>
    <row r="526">
      <c r="A526" s="338"/>
      <c r="B526" s="338" t="s">
        <v>651</v>
      </c>
      <c r="C526" s="349"/>
      <c r="D526" s="350">
        <f>E524/2</f>
        <v>5800</v>
      </c>
      <c r="E526" s="338"/>
      <c r="F526" s="346">
        <f>D526-E526</f>
        <v>5800</v>
      </c>
      <c r="G526" s="338"/>
      <c r="H526" s="338"/>
      <c r="I526" s="338"/>
    </row>
    <row r="527">
      <c r="A527" s="338"/>
      <c r="B527" s="338"/>
      <c r="C527" s="349"/>
      <c r="D527" s="338"/>
      <c r="E527" s="338"/>
      <c r="F527" s="349"/>
      <c r="G527" s="338"/>
      <c r="H527" s="338"/>
      <c r="I527" s="338"/>
    </row>
    <row r="528">
      <c r="A528" s="338" t="s">
        <v>440</v>
      </c>
      <c r="B528" s="338"/>
      <c r="C528" s="349"/>
      <c r="D528" s="350">
        <f t="shared" ref="D528:E528" si="102">SUM(D524:D527)</f>
        <v>11600</v>
      </c>
      <c r="E528" s="340">
        <f t="shared" si="102"/>
        <v>11600</v>
      </c>
      <c r="F528" s="339">
        <f>D528-E528</f>
        <v>0</v>
      </c>
      <c r="G528" s="338"/>
      <c r="H528" s="338"/>
      <c r="I528" s="338"/>
    </row>
    <row r="529">
      <c r="A529" s="338"/>
      <c r="B529" s="338"/>
      <c r="C529" s="349"/>
      <c r="D529" s="338"/>
      <c r="E529" s="338"/>
      <c r="F529" s="349"/>
      <c r="G529" s="338"/>
      <c r="H529" s="338"/>
      <c r="I529" s="338"/>
    </row>
    <row r="530">
      <c r="A530" s="336" t="s">
        <v>737</v>
      </c>
      <c r="G530" s="336" t="s">
        <v>445</v>
      </c>
      <c r="H530" s="336"/>
      <c r="I530" s="336"/>
    </row>
    <row r="531">
      <c r="A531" s="338"/>
      <c r="B531" s="338" t="s">
        <v>545</v>
      </c>
      <c r="C531" s="339" t="s">
        <v>152</v>
      </c>
      <c r="D531" s="338"/>
      <c r="E531" s="340">
        <v>7000.0</v>
      </c>
      <c r="F531" s="353">
        <f t="shared" ref="F531:F532" si="103">D531-E531</f>
        <v>-7000</v>
      </c>
      <c r="G531" s="338"/>
      <c r="H531" s="338"/>
      <c r="I531" s="338"/>
    </row>
    <row r="532">
      <c r="A532" s="338"/>
      <c r="B532" s="338" t="s">
        <v>388</v>
      </c>
      <c r="C532" s="339" t="s">
        <v>150</v>
      </c>
      <c r="D532" s="350">
        <v>12000.0</v>
      </c>
      <c r="E532" s="338"/>
      <c r="F532" s="346">
        <f t="shared" si="103"/>
        <v>12000</v>
      </c>
      <c r="G532" s="338"/>
      <c r="H532" s="342" t="s">
        <v>556</v>
      </c>
      <c r="I532" s="342"/>
    </row>
    <row r="533">
      <c r="A533" s="338"/>
      <c r="B533" s="338"/>
      <c r="C533" s="349"/>
      <c r="D533" s="350"/>
      <c r="E533" s="338"/>
      <c r="F533" s="349"/>
      <c r="G533" s="338"/>
      <c r="H533" s="338"/>
      <c r="I533" s="338"/>
    </row>
    <row r="534">
      <c r="A534" s="376" t="s">
        <v>650</v>
      </c>
      <c r="B534" s="338"/>
      <c r="C534" s="349"/>
      <c r="D534" s="350">
        <f t="shared" ref="D534:E534" si="104">SUM(D531:D533)</f>
        <v>12000</v>
      </c>
      <c r="E534" s="340">
        <f t="shared" si="104"/>
        <v>7000</v>
      </c>
      <c r="F534" s="346">
        <f>D534-E534</f>
        <v>5000</v>
      </c>
      <c r="G534" s="338"/>
      <c r="H534" s="338"/>
      <c r="I534" s="338"/>
    </row>
    <row r="535">
      <c r="A535" s="338"/>
      <c r="B535" s="338"/>
      <c r="C535" s="349"/>
      <c r="D535" s="350"/>
      <c r="E535" s="338"/>
      <c r="F535" s="349"/>
      <c r="G535" s="338"/>
      <c r="H535" s="338"/>
      <c r="I535" s="338"/>
    </row>
    <row r="536">
      <c r="A536" s="338"/>
      <c r="B536" s="338" t="s">
        <v>651</v>
      </c>
      <c r="C536" s="349"/>
      <c r="D536" s="338"/>
      <c r="E536" s="340">
        <f>F534/2</f>
        <v>2500</v>
      </c>
      <c r="F536" s="353">
        <f>D536-E536</f>
        <v>-2500</v>
      </c>
      <c r="G536" s="338"/>
      <c r="H536" s="342" t="s">
        <v>738</v>
      </c>
      <c r="I536" s="342"/>
    </row>
    <row r="537">
      <c r="A537" s="338"/>
      <c r="B537" s="338"/>
      <c r="C537" s="349"/>
      <c r="D537" s="338"/>
      <c r="E537" s="338"/>
      <c r="F537" s="349"/>
      <c r="G537" s="338"/>
      <c r="H537" s="338"/>
      <c r="I537" s="338"/>
    </row>
    <row r="538">
      <c r="A538" s="338" t="s">
        <v>440</v>
      </c>
      <c r="B538" s="338"/>
      <c r="C538" s="349"/>
      <c r="D538" s="350">
        <f t="shared" ref="D538:E538" si="105">SUM(D534:D537)</f>
        <v>12000</v>
      </c>
      <c r="E538" s="340">
        <f t="shared" si="105"/>
        <v>9500</v>
      </c>
      <c r="F538" s="346">
        <f>D538-E538</f>
        <v>2500</v>
      </c>
      <c r="G538" s="338"/>
      <c r="H538" s="338"/>
      <c r="I538" s="338"/>
    </row>
    <row r="539">
      <c r="A539" s="338"/>
      <c r="B539" s="338"/>
      <c r="C539" s="349"/>
      <c r="D539" s="338"/>
      <c r="E539" s="338"/>
      <c r="F539" s="349"/>
      <c r="G539" s="338"/>
      <c r="H539" s="338"/>
      <c r="I539" s="338"/>
    </row>
    <row r="540">
      <c r="A540" s="336" t="s">
        <v>739</v>
      </c>
      <c r="G540" s="336" t="s">
        <v>445</v>
      </c>
      <c r="H540" s="336"/>
      <c r="I540" s="336"/>
    </row>
    <row r="541">
      <c r="A541" s="324"/>
      <c r="B541" s="324" t="s">
        <v>234</v>
      </c>
      <c r="C541" s="359">
        <v>3041.3042</v>
      </c>
      <c r="G541" s="362"/>
      <c r="H541" s="324"/>
      <c r="I541" s="335"/>
    </row>
    <row r="542">
      <c r="A542" s="324"/>
      <c r="B542" s="324" t="s">
        <v>232</v>
      </c>
      <c r="C542" s="359">
        <v>4029.0</v>
      </c>
      <c r="G542" s="324"/>
      <c r="H542" s="355"/>
      <c r="I542" s="379"/>
    </row>
    <row r="543">
      <c r="A543" s="324"/>
      <c r="B543" s="324" t="s">
        <v>238</v>
      </c>
      <c r="C543" s="359" t="s">
        <v>152</v>
      </c>
      <c r="G543" s="324"/>
      <c r="H543" s="355"/>
      <c r="I543" s="379"/>
    </row>
    <row r="544">
      <c r="A544" s="324"/>
      <c r="B544" s="324" t="s">
        <v>155</v>
      </c>
      <c r="C544" s="359">
        <v>5411.0</v>
      </c>
      <c r="G544" s="324"/>
      <c r="H544" s="355"/>
      <c r="I544" s="379"/>
    </row>
    <row r="545">
      <c r="A545" s="324"/>
      <c r="B545" s="324" t="s">
        <v>418</v>
      </c>
      <c r="C545" s="359">
        <v>5463.0</v>
      </c>
      <c r="G545" s="324"/>
      <c r="H545" s="355"/>
      <c r="I545" s="379"/>
    </row>
    <row r="546">
      <c r="A546" s="324"/>
      <c r="B546" s="324" t="s">
        <v>545</v>
      </c>
      <c r="C546" s="391"/>
      <c r="G546" s="324"/>
      <c r="H546" s="355"/>
      <c r="I546" s="379"/>
    </row>
    <row r="547">
      <c r="A547" s="324"/>
      <c r="B547" s="324" t="s">
        <v>388</v>
      </c>
      <c r="C547" s="391"/>
      <c r="G547" s="362"/>
      <c r="H547" s="324"/>
      <c r="I547" s="335"/>
    </row>
    <row r="548">
      <c r="A548" s="324"/>
      <c r="B548" s="324" t="s">
        <v>740</v>
      </c>
      <c r="C548" s="391"/>
      <c r="G548" s="324"/>
      <c r="H548" s="324"/>
      <c r="I548" s="391"/>
    </row>
    <row r="549">
      <c r="A549" s="338"/>
      <c r="B549" s="338"/>
      <c r="C549" s="349"/>
      <c r="G549" s="338"/>
      <c r="H549" s="338"/>
      <c r="I549" s="349"/>
    </row>
    <row r="550">
      <c r="A550" s="376" t="s">
        <v>650</v>
      </c>
      <c r="B550" s="338"/>
      <c r="C550" s="349"/>
      <c r="G550" s="350"/>
      <c r="H550" s="340"/>
      <c r="I550" s="353"/>
    </row>
    <row r="551">
      <c r="A551" s="338"/>
      <c r="B551" s="338"/>
      <c r="C551" s="349"/>
      <c r="G551" s="338"/>
      <c r="H551" s="338"/>
      <c r="I551" s="349"/>
    </row>
    <row r="552">
      <c r="A552" s="338"/>
      <c r="B552" s="338" t="s">
        <v>651</v>
      </c>
      <c r="C552" s="349"/>
      <c r="G552" s="350"/>
      <c r="H552" s="338"/>
      <c r="I552" s="346"/>
    </row>
    <row r="553">
      <c r="A553" s="338"/>
      <c r="B553" s="338"/>
      <c r="C553" s="349"/>
      <c r="G553" s="338"/>
      <c r="H553" s="338"/>
      <c r="I553" s="349"/>
    </row>
    <row r="554">
      <c r="A554" s="338" t="s">
        <v>440</v>
      </c>
      <c r="B554" s="338"/>
      <c r="C554" s="349"/>
      <c r="G554" s="350"/>
      <c r="H554" s="340"/>
      <c r="I554" s="353"/>
    </row>
    <row r="555">
      <c r="A555" s="338"/>
      <c r="B555" s="338"/>
      <c r="C555" s="349"/>
      <c r="D555" s="338"/>
      <c r="E555" s="338"/>
      <c r="F555" s="349"/>
      <c r="G555" s="338"/>
      <c r="H555" s="338"/>
      <c r="I555" s="338"/>
    </row>
    <row r="556">
      <c r="A556" s="338"/>
      <c r="B556" s="338"/>
      <c r="C556" s="349"/>
      <c r="D556" s="338"/>
      <c r="E556" s="338"/>
      <c r="F556" s="349"/>
      <c r="G556" s="338"/>
      <c r="H556" s="338"/>
      <c r="I556" s="338"/>
    </row>
    <row r="557">
      <c r="A557" s="336" t="s">
        <v>741</v>
      </c>
      <c r="G557" s="336" t="s">
        <v>445</v>
      </c>
      <c r="H557" s="336" t="s">
        <v>742</v>
      </c>
      <c r="I557" s="336"/>
    </row>
    <row r="558">
      <c r="A558" s="338"/>
      <c r="B558" s="338" t="s">
        <v>392</v>
      </c>
      <c r="C558" s="339">
        <v>4031.0</v>
      </c>
      <c r="D558" s="338"/>
      <c r="E558" s="340">
        <v>6000.0</v>
      </c>
      <c r="F558" s="341">
        <f t="shared" ref="F558:F563" si="106">D558-E558</f>
        <v>-6000</v>
      </c>
      <c r="G558" s="338"/>
      <c r="H558" s="338"/>
      <c r="I558" s="338"/>
    </row>
    <row r="559">
      <c r="A559" s="338"/>
      <c r="B559" s="338" t="s">
        <v>155</v>
      </c>
      <c r="C559" s="339">
        <v>5411.0</v>
      </c>
      <c r="D559" s="338"/>
      <c r="E559" s="340">
        <v>1000.0</v>
      </c>
      <c r="F559" s="341">
        <f t="shared" si="106"/>
        <v>-1000</v>
      </c>
      <c r="G559" s="338"/>
      <c r="H559" s="338"/>
      <c r="I559" s="338"/>
    </row>
    <row r="560">
      <c r="A560" s="338"/>
      <c r="B560" s="338" t="s">
        <v>743</v>
      </c>
      <c r="C560" s="339">
        <v>5210.0</v>
      </c>
      <c r="D560" s="338"/>
      <c r="E560" s="340">
        <v>700.0</v>
      </c>
      <c r="F560" s="341">
        <f t="shared" si="106"/>
        <v>-700</v>
      </c>
      <c r="G560" s="338"/>
      <c r="H560" s="342" t="s">
        <v>744</v>
      </c>
      <c r="I560" s="342"/>
    </row>
    <row r="561">
      <c r="A561" s="338"/>
      <c r="B561" s="338" t="s">
        <v>418</v>
      </c>
      <c r="C561" s="339">
        <v>5463.0</v>
      </c>
      <c r="D561" s="338"/>
      <c r="E561" s="340">
        <v>500.0</v>
      </c>
      <c r="F561" s="341">
        <f t="shared" si="106"/>
        <v>-500</v>
      </c>
      <c r="G561" s="338"/>
      <c r="H561" s="342" t="s">
        <v>605</v>
      </c>
      <c r="I561" s="342"/>
    </row>
    <row r="562">
      <c r="A562" s="338"/>
      <c r="B562" s="338" t="s">
        <v>232</v>
      </c>
      <c r="C562" s="339">
        <v>4029.0</v>
      </c>
      <c r="D562" s="338"/>
      <c r="E562" s="340">
        <v>200.0</v>
      </c>
      <c r="F562" s="341">
        <f t="shared" si="106"/>
        <v>-200</v>
      </c>
      <c r="G562" s="338"/>
      <c r="H562" s="338"/>
      <c r="I562" s="338"/>
    </row>
    <row r="563">
      <c r="A563" s="338"/>
      <c r="B563" s="338" t="s">
        <v>394</v>
      </c>
      <c r="C563" s="339">
        <v>5460.0</v>
      </c>
      <c r="D563" s="338"/>
      <c r="E563" s="340">
        <v>700.0</v>
      </c>
      <c r="F563" s="341">
        <f t="shared" si="106"/>
        <v>-700</v>
      </c>
      <c r="G563" s="338"/>
      <c r="H563" s="338"/>
      <c r="I563" s="338"/>
    </row>
    <row r="564">
      <c r="A564" s="338"/>
      <c r="B564" s="338"/>
      <c r="C564" s="349"/>
      <c r="D564" s="338"/>
      <c r="E564" s="338"/>
      <c r="F564" s="349"/>
      <c r="G564" s="338"/>
      <c r="H564" s="338"/>
      <c r="I564" s="338"/>
    </row>
    <row r="565">
      <c r="A565" s="338" t="s">
        <v>440</v>
      </c>
      <c r="B565" s="338"/>
      <c r="C565" s="349"/>
      <c r="D565" s="350">
        <f>SUM(D558:D562)</f>
        <v>0</v>
      </c>
      <c r="E565" s="340">
        <f>SUM(E558:E563)</f>
        <v>9100</v>
      </c>
      <c r="F565" s="353">
        <f>D565-E565</f>
        <v>-9100</v>
      </c>
      <c r="G565" s="338"/>
      <c r="H565" s="338"/>
      <c r="I565" s="338"/>
    </row>
    <row r="566">
      <c r="A566" s="338"/>
      <c r="B566" s="338"/>
      <c r="C566" s="349"/>
      <c r="D566" s="338"/>
      <c r="E566" s="338"/>
      <c r="F566" s="349"/>
      <c r="G566" s="338"/>
      <c r="H566" s="338"/>
      <c r="I566" s="338"/>
    </row>
    <row r="567">
      <c r="A567" s="336" t="s">
        <v>745</v>
      </c>
      <c r="G567" s="336" t="s">
        <v>436</v>
      </c>
      <c r="H567" s="336"/>
      <c r="I567" s="336"/>
    </row>
    <row r="568">
      <c r="A568" s="338"/>
      <c r="B568" s="338" t="s">
        <v>232</v>
      </c>
      <c r="C568" s="339">
        <v>7692.0</v>
      </c>
      <c r="D568" s="338"/>
      <c r="E568" s="340">
        <v>2500.0</v>
      </c>
      <c r="F568" s="353">
        <f t="shared" ref="F568:F570" si="107">D568-E568</f>
        <v>-2500</v>
      </c>
      <c r="G568" s="338"/>
      <c r="H568" s="338"/>
      <c r="I568" s="338"/>
    </row>
    <row r="569">
      <c r="A569" s="338"/>
      <c r="B569" s="338" t="s">
        <v>238</v>
      </c>
      <c r="C569" s="339">
        <v>7692.7693</v>
      </c>
      <c r="D569" s="338"/>
      <c r="E569" s="340">
        <v>1500.0</v>
      </c>
      <c r="F569" s="353">
        <f t="shared" si="107"/>
        <v>-1500</v>
      </c>
      <c r="G569" s="338"/>
      <c r="H569" s="338"/>
      <c r="I569" s="338"/>
    </row>
    <row r="570">
      <c r="A570" s="338"/>
      <c r="B570" s="338" t="s">
        <v>139</v>
      </c>
      <c r="C570" s="339">
        <v>7631.0</v>
      </c>
      <c r="D570" s="338"/>
      <c r="E570" s="340">
        <v>2500.0</v>
      </c>
      <c r="F570" s="353">
        <f t="shared" si="107"/>
        <v>-2500</v>
      </c>
      <c r="G570" s="338"/>
      <c r="H570" s="324"/>
      <c r="I570" s="324"/>
    </row>
    <row r="571">
      <c r="A571" s="338"/>
      <c r="B571" s="338"/>
      <c r="C571" s="349"/>
      <c r="D571" s="338"/>
      <c r="E571" s="338"/>
      <c r="F571" s="349"/>
      <c r="G571" s="338"/>
      <c r="H571" s="338"/>
      <c r="I571" s="338"/>
    </row>
    <row r="572">
      <c r="A572" s="338" t="s">
        <v>440</v>
      </c>
      <c r="B572" s="338"/>
      <c r="C572" s="349"/>
      <c r="D572" s="350">
        <f t="shared" ref="D572:E572" si="108">SUM(D568:D571)</f>
        <v>0</v>
      </c>
      <c r="E572" s="340">
        <f t="shared" si="108"/>
        <v>6500</v>
      </c>
      <c r="F572" s="353">
        <f>D572-E572</f>
        <v>-6500</v>
      </c>
      <c r="G572" s="338"/>
      <c r="H572" s="338"/>
      <c r="I572" s="338"/>
    </row>
    <row r="573">
      <c r="A573" s="338"/>
      <c r="B573" s="338"/>
      <c r="C573" s="349"/>
      <c r="D573" s="338"/>
      <c r="E573" s="338"/>
      <c r="F573" s="349"/>
      <c r="G573" s="338"/>
      <c r="H573" s="338"/>
      <c r="I573" s="338"/>
    </row>
    <row r="574">
      <c r="A574" s="336" t="s">
        <v>746</v>
      </c>
      <c r="G574" s="336" t="s">
        <v>436</v>
      </c>
      <c r="H574" s="336"/>
      <c r="I574" s="336"/>
    </row>
    <row r="575">
      <c r="A575" s="338"/>
      <c r="B575" s="338" t="s">
        <v>612</v>
      </c>
      <c r="C575" s="339">
        <v>3041.3042</v>
      </c>
      <c r="D575" s="350">
        <f>50*59+30*3</f>
        <v>3040</v>
      </c>
      <c r="E575" s="338"/>
      <c r="F575" s="346">
        <f t="shared" ref="F575:F581" si="109">D575-E575</f>
        <v>3040</v>
      </c>
      <c r="G575" s="338"/>
      <c r="H575" s="342" t="s">
        <v>747</v>
      </c>
      <c r="I575" s="342"/>
    </row>
    <row r="576">
      <c r="A576" s="338"/>
      <c r="B576" s="338" t="s">
        <v>232</v>
      </c>
      <c r="C576" s="339">
        <v>7692.0</v>
      </c>
      <c r="D576" s="338"/>
      <c r="E576" s="340">
        <v>3000.0</v>
      </c>
      <c r="F576" s="353">
        <f t="shared" si="109"/>
        <v>-3000</v>
      </c>
      <c r="G576" s="338"/>
      <c r="H576" s="338"/>
      <c r="I576" s="338"/>
    </row>
    <row r="577">
      <c r="A577" s="338"/>
      <c r="B577" s="338" t="s">
        <v>238</v>
      </c>
      <c r="C577" s="339" t="s">
        <v>152</v>
      </c>
      <c r="D577" s="338"/>
      <c r="E577" s="340">
        <v>3000.0</v>
      </c>
      <c r="F577" s="353">
        <f t="shared" si="109"/>
        <v>-3000</v>
      </c>
      <c r="G577" s="338"/>
      <c r="H577" s="338"/>
      <c r="I577" s="338"/>
    </row>
    <row r="578">
      <c r="A578" s="338"/>
      <c r="B578" s="338" t="s">
        <v>155</v>
      </c>
      <c r="C578" s="339">
        <v>5411.0</v>
      </c>
      <c r="D578" s="338"/>
      <c r="E578" s="340">
        <v>1000.0</v>
      </c>
      <c r="F578" s="353">
        <f t="shared" si="109"/>
        <v>-1000</v>
      </c>
      <c r="G578" s="338"/>
      <c r="H578" s="338"/>
      <c r="I578" s="338"/>
    </row>
    <row r="579">
      <c r="A579" s="324"/>
      <c r="B579" s="330" t="s">
        <v>748</v>
      </c>
      <c r="C579" s="359"/>
      <c r="D579" s="324"/>
      <c r="E579" s="360">
        <v>600.0</v>
      </c>
      <c r="F579" s="353">
        <f t="shared" si="109"/>
        <v>-600</v>
      </c>
      <c r="G579" s="324"/>
      <c r="H579" s="356"/>
      <c r="I579" s="324"/>
    </row>
    <row r="580">
      <c r="A580" s="324"/>
      <c r="B580" s="324" t="s">
        <v>121</v>
      </c>
      <c r="C580" s="359">
        <v>4027.0</v>
      </c>
      <c r="D580" s="324"/>
      <c r="E580" s="355">
        <v>2000.0</v>
      </c>
      <c r="F580" s="379">
        <f t="shared" si="109"/>
        <v>-2000</v>
      </c>
      <c r="G580" s="324"/>
      <c r="H580" s="356"/>
      <c r="I580" s="324"/>
    </row>
    <row r="581">
      <c r="A581" s="338"/>
      <c r="B581" s="338" t="s">
        <v>392</v>
      </c>
      <c r="C581" s="339">
        <v>4031.0</v>
      </c>
      <c r="D581" s="338"/>
      <c r="E581" s="340">
        <v>500.0</v>
      </c>
      <c r="F581" s="353">
        <f t="shared" si="109"/>
        <v>-500</v>
      </c>
      <c r="G581" s="338"/>
      <c r="H581" s="338"/>
      <c r="I581" s="338"/>
    </row>
    <row r="582">
      <c r="A582" s="338"/>
      <c r="B582" s="338"/>
      <c r="C582" s="349"/>
      <c r="D582" s="338"/>
      <c r="E582" s="338"/>
      <c r="F582" s="349"/>
      <c r="G582" s="338"/>
      <c r="H582" s="338"/>
      <c r="I582" s="338"/>
    </row>
    <row r="583">
      <c r="A583" s="338" t="s">
        <v>440</v>
      </c>
      <c r="B583" s="338"/>
      <c r="C583" s="349"/>
      <c r="D583" s="350">
        <f t="shared" ref="D583:E583" si="110">SUM(D575:D581)</f>
        <v>3040</v>
      </c>
      <c r="E583" s="340">
        <f t="shared" si="110"/>
        <v>10100</v>
      </c>
      <c r="F583" s="353">
        <f>D583-E583</f>
        <v>-7060</v>
      </c>
      <c r="G583" s="338"/>
      <c r="H583" s="338"/>
      <c r="I583" s="338"/>
    </row>
    <row r="584">
      <c r="A584" s="338"/>
      <c r="B584" s="338"/>
      <c r="C584" s="349"/>
      <c r="D584" s="338"/>
      <c r="E584" s="338"/>
      <c r="F584" s="349"/>
      <c r="G584" s="338"/>
      <c r="H584" s="338"/>
      <c r="I584" s="338"/>
    </row>
    <row r="585">
      <c r="A585" s="336" t="s">
        <v>749</v>
      </c>
      <c r="G585" s="336" t="s">
        <v>445</v>
      </c>
      <c r="H585" s="336"/>
      <c r="I585" s="336"/>
    </row>
    <row r="586">
      <c r="A586" s="338"/>
      <c r="B586" s="338" t="s">
        <v>545</v>
      </c>
      <c r="C586" s="339" t="s">
        <v>152</v>
      </c>
      <c r="D586" s="338"/>
      <c r="E586" s="340">
        <v>10000.0</v>
      </c>
      <c r="F586" s="353">
        <f t="shared" ref="F586:F587" si="111">D586-E586</f>
        <v>-10000</v>
      </c>
      <c r="G586" s="338"/>
      <c r="H586" s="338"/>
      <c r="I586" s="338"/>
    </row>
    <row r="587">
      <c r="A587" s="338"/>
      <c r="B587" s="338" t="s">
        <v>388</v>
      </c>
      <c r="C587" s="339" t="s">
        <v>150</v>
      </c>
      <c r="D587" s="350">
        <v>15000.0</v>
      </c>
      <c r="E587" s="338"/>
      <c r="F587" s="346">
        <f t="shared" si="111"/>
        <v>15000</v>
      </c>
      <c r="G587" s="338"/>
      <c r="H587" s="342" t="s">
        <v>556</v>
      </c>
      <c r="I587" s="342"/>
    </row>
    <row r="588">
      <c r="A588" s="338"/>
      <c r="B588" s="338" t="s">
        <v>614</v>
      </c>
      <c r="C588" s="339">
        <v>3041.0</v>
      </c>
      <c r="D588" s="350">
        <v>1200.0</v>
      </c>
      <c r="E588" s="338"/>
      <c r="F588" s="349"/>
      <c r="G588" s="338"/>
      <c r="H588" s="342" t="s">
        <v>750</v>
      </c>
      <c r="I588" s="342"/>
    </row>
    <row r="589">
      <c r="A589" s="338"/>
      <c r="B589" s="338"/>
      <c r="C589" s="349"/>
      <c r="D589" s="350"/>
      <c r="E589" s="338"/>
      <c r="F589" s="349"/>
      <c r="G589" s="338"/>
      <c r="H589" s="338"/>
      <c r="I589" s="338"/>
    </row>
    <row r="590">
      <c r="A590" s="338" t="s">
        <v>440</v>
      </c>
      <c r="B590" s="338"/>
      <c r="C590" s="349"/>
      <c r="D590" s="350">
        <f t="shared" ref="D590:E590" si="112">SUM(D586:D589)</f>
        <v>16200</v>
      </c>
      <c r="E590" s="340">
        <f t="shared" si="112"/>
        <v>10000</v>
      </c>
      <c r="F590" s="346">
        <f>D590-E590</f>
        <v>6200</v>
      </c>
      <c r="G590" s="338"/>
      <c r="H590" s="338"/>
      <c r="I590" s="338"/>
    </row>
    <row r="591">
      <c r="A591" s="338"/>
      <c r="B591" s="338"/>
      <c r="C591" s="349"/>
      <c r="D591" s="338"/>
      <c r="E591" s="338"/>
      <c r="F591" s="349"/>
      <c r="G591" s="338"/>
      <c r="H591" s="338"/>
      <c r="I591" s="338"/>
    </row>
    <row r="592">
      <c r="A592" s="336" t="s">
        <v>751</v>
      </c>
      <c r="G592" s="336" t="s">
        <v>445</v>
      </c>
      <c r="H592" s="336"/>
      <c r="I592" s="336"/>
    </row>
    <row r="593">
      <c r="A593" s="338"/>
      <c r="B593" s="338" t="s">
        <v>234</v>
      </c>
      <c r="C593" s="339">
        <v>3041.3042</v>
      </c>
      <c r="D593" s="350">
        <v>30500.0</v>
      </c>
      <c r="E593" s="338"/>
      <c r="F593" s="346">
        <f t="shared" ref="F593:F603" si="113">D593-E593</f>
        <v>30500</v>
      </c>
      <c r="G593" s="338"/>
      <c r="H593" s="342" t="s">
        <v>752</v>
      </c>
      <c r="I593" s="342"/>
    </row>
    <row r="594">
      <c r="A594" s="338"/>
      <c r="B594" s="338" t="s">
        <v>232</v>
      </c>
      <c r="C594" s="339">
        <v>4029.0</v>
      </c>
      <c r="D594" s="338"/>
      <c r="E594" s="343">
        <v>20000.0</v>
      </c>
      <c r="F594" s="353">
        <f t="shared" si="113"/>
        <v>-20000</v>
      </c>
      <c r="G594" s="338"/>
      <c r="H594" s="342" t="s">
        <v>753</v>
      </c>
      <c r="I594" s="338"/>
    </row>
    <row r="595">
      <c r="A595" s="338"/>
      <c r="B595" s="338" t="s">
        <v>238</v>
      </c>
      <c r="C595" s="339" t="s">
        <v>152</v>
      </c>
      <c r="D595" s="338"/>
      <c r="E595" s="343">
        <v>6500.0</v>
      </c>
      <c r="F595" s="353">
        <f t="shared" si="113"/>
        <v>-6500</v>
      </c>
      <c r="G595" s="338"/>
      <c r="H595" s="338"/>
      <c r="I595" s="338"/>
    </row>
    <row r="596">
      <c r="A596" s="338"/>
      <c r="B596" s="338" t="s">
        <v>162</v>
      </c>
      <c r="C596" s="339">
        <v>5010.0</v>
      </c>
      <c r="D596" s="338"/>
      <c r="E596" s="340">
        <v>25000.0</v>
      </c>
      <c r="F596" s="353">
        <f t="shared" si="113"/>
        <v>-25000</v>
      </c>
      <c r="G596" s="338"/>
      <c r="H596" s="342" t="s">
        <v>754</v>
      </c>
      <c r="I596" s="338"/>
    </row>
    <row r="597">
      <c r="A597" s="338"/>
      <c r="B597" s="338" t="s">
        <v>755</v>
      </c>
      <c r="C597" s="339">
        <v>6800.0</v>
      </c>
      <c r="D597" s="338"/>
      <c r="E597" s="343">
        <v>4000.0</v>
      </c>
      <c r="F597" s="353">
        <f t="shared" si="113"/>
        <v>-4000</v>
      </c>
      <c r="G597" s="338"/>
      <c r="H597" s="342" t="s">
        <v>756</v>
      </c>
      <c r="I597" s="342"/>
    </row>
    <row r="598">
      <c r="A598" s="338"/>
      <c r="B598" s="338" t="s">
        <v>155</v>
      </c>
      <c r="C598" s="339">
        <v>5411.0</v>
      </c>
      <c r="D598" s="338"/>
      <c r="E598" s="340">
        <v>1500.0</v>
      </c>
      <c r="F598" s="353">
        <f t="shared" si="113"/>
        <v>-1500</v>
      </c>
      <c r="G598" s="338"/>
      <c r="H598" s="338"/>
      <c r="I598" s="338"/>
    </row>
    <row r="599">
      <c r="A599" s="338"/>
      <c r="B599" s="338" t="s">
        <v>121</v>
      </c>
      <c r="C599" s="339">
        <v>4027.0</v>
      </c>
      <c r="D599" s="338"/>
      <c r="E599" s="340">
        <v>1500.0</v>
      </c>
      <c r="F599" s="353">
        <f t="shared" si="113"/>
        <v>-1500</v>
      </c>
      <c r="G599" s="338"/>
      <c r="H599" s="338"/>
      <c r="I599" s="338"/>
    </row>
    <row r="600">
      <c r="A600" s="338"/>
      <c r="B600" s="338" t="s">
        <v>384</v>
      </c>
      <c r="C600" s="339">
        <v>6950.0</v>
      </c>
      <c r="D600" s="338"/>
      <c r="E600" s="340">
        <v>1100.0</v>
      </c>
      <c r="F600" s="353">
        <f t="shared" si="113"/>
        <v>-1100</v>
      </c>
      <c r="G600" s="338"/>
      <c r="H600" s="338"/>
      <c r="I600" s="338"/>
    </row>
    <row r="601">
      <c r="A601" s="338"/>
      <c r="B601" s="338" t="s">
        <v>757</v>
      </c>
      <c r="C601" s="339">
        <v>5420.0</v>
      </c>
      <c r="D601" s="338"/>
      <c r="E601" s="340">
        <v>150.0</v>
      </c>
      <c r="F601" s="353">
        <f t="shared" si="113"/>
        <v>-150</v>
      </c>
      <c r="G601" s="338"/>
      <c r="H601" s="342" t="s">
        <v>502</v>
      </c>
      <c r="I601" s="338"/>
    </row>
    <row r="602">
      <c r="A602" s="338"/>
      <c r="B602" s="338" t="s">
        <v>758</v>
      </c>
      <c r="C602" s="339">
        <v>5220.0</v>
      </c>
      <c r="D602" s="338"/>
      <c r="E602" s="340">
        <v>1400.0</v>
      </c>
      <c r="F602" s="353">
        <f t="shared" si="113"/>
        <v>-1400</v>
      </c>
      <c r="G602" s="338"/>
      <c r="H602" s="342" t="s">
        <v>502</v>
      </c>
      <c r="I602" s="338"/>
    </row>
    <row r="603">
      <c r="A603" s="338"/>
      <c r="B603" s="338" t="s">
        <v>392</v>
      </c>
      <c r="C603" s="339">
        <v>4031.0</v>
      </c>
      <c r="D603" s="338"/>
      <c r="E603" s="340">
        <v>1500.0</v>
      </c>
      <c r="F603" s="353">
        <f t="shared" si="113"/>
        <v>-1500</v>
      </c>
      <c r="G603" s="338"/>
      <c r="H603" s="342" t="s">
        <v>502</v>
      </c>
      <c r="I603" s="338"/>
    </row>
    <row r="604">
      <c r="A604" s="338"/>
      <c r="B604" s="338"/>
      <c r="C604" s="349"/>
      <c r="D604" s="338"/>
      <c r="E604" s="338"/>
      <c r="F604" s="349"/>
      <c r="G604" s="338"/>
      <c r="H604" s="338"/>
      <c r="I604" s="338"/>
    </row>
    <row r="605">
      <c r="A605" s="338" t="s">
        <v>440</v>
      </c>
      <c r="B605" s="338"/>
      <c r="C605" s="349"/>
      <c r="D605" s="350">
        <f>SUM(D593:D600)</f>
        <v>30500</v>
      </c>
      <c r="E605" s="340">
        <f>SUM(E593:E603)</f>
        <v>62650</v>
      </c>
      <c r="F605" s="353">
        <f>D605-E605</f>
        <v>-32150</v>
      </c>
      <c r="G605" s="338"/>
      <c r="H605" s="338"/>
      <c r="I605" s="338"/>
    </row>
    <row r="606">
      <c r="A606" s="338"/>
      <c r="B606" s="338"/>
      <c r="C606" s="349"/>
      <c r="D606" s="338"/>
      <c r="E606" s="338"/>
      <c r="F606" s="349"/>
      <c r="G606" s="338"/>
      <c r="H606" s="338"/>
      <c r="I606" s="338"/>
    </row>
    <row r="607">
      <c r="A607" s="336" t="s">
        <v>759</v>
      </c>
      <c r="G607" s="336" t="s">
        <v>445</v>
      </c>
      <c r="H607" s="336"/>
      <c r="I607" s="336"/>
    </row>
    <row r="608">
      <c r="A608" s="338"/>
      <c r="B608" s="338" t="s">
        <v>545</v>
      </c>
      <c r="C608" s="339" t="s">
        <v>152</v>
      </c>
      <c r="D608" s="338"/>
      <c r="E608" s="343">
        <v>2500.0</v>
      </c>
      <c r="F608" s="353">
        <f t="shared" ref="F608:F609" si="114">D608-E608</f>
        <v>-2500</v>
      </c>
      <c r="G608" s="338"/>
      <c r="H608" s="342" t="s">
        <v>760</v>
      </c>
      <c r="I608" s="338"/>
    </row>
    <row r="609">
      <c r="A609" s="338"/>
      <c r="B609" s="338" t="s">
        <v>388</v>
      </c>
      <c r="C609" s="339" t="s">
        <v>150</v>
      </c>
      <c r="D609" s="361">
        <v>4000.0</v>
      </c>
      <c r="E609" s="338"/>
      <c r="F609" s="346">
        <f t="shared" si="114"/>
        <v>4000</v>
      </c>
      <c r="G609" s="338"/>
      <c r="H609" s="342" t="s">
        <v>761</v>
      </c>
      <c r="I609" s="342"/>
    </row>
    <row r="610">
      <c r="A610" s="338"/>
      <c r="B610" s="338"/>
      <c r="C610" s="349"/>
      <c r="D610" s="338"/>
      <c r="E610" s="338"/>
      <c r="F610" s="349"/>
      <c r="G610" s="338"/>
      <c r="H610" s="338"/>
      <c r="I610" s="338"/>
    </row>
    <row r="611">
      <c r="A611" s="338" t="s">
        <v>440</v>
      </c>
      <c r="B611" s="338"/>
      <c r="C611" s="349"/>
      <c r="D611" s="350">
        <f t="shared" ref="D611:E611" si="115">SUM(D608:D610)</f>
        <v>4000</v>
      </c>
      <c r="E611" s="340">
        <f t="shared" si="115"/>
        <v>2500</v>
      </c>
      <c r="F611" s="346">
        <f>D611-E611</f>
        <v>1500</v>
      </c>
      <c r="G611" s="338"/>
      <c r="H611" s="338"/>
      <c r="I611" s="338"/>
    </row>
    <row r="612">
      <c r="A612" s="338"/>
      <c r="B612" s="338"/>
      <c r="C612" s="349"/>
      <c r="D612" s="338"/>
      <c r="E612" s="338"/>
      <c r="F612" s="349"/>
      <c r="G612" s="338"/>
      <c r="H612" s="338"/>
      <c r="I612" s="338"/>
    </row>
    <row r="613">
      <c r="A613" s="336" t="s">
        <v>762</v>
      </c>
      <c r="G613" s="336" t="s">
        <v>436</v>
      </c>
      <c r="H613" s="336"/>
      <c r="I613" s="336"/>
    </row>
    <row r="614">
      <c r="A614" s="338"/>
      <c r="B614" s="338" t="s">
        <v>234</v>
      </c>
      <c r="C614" s="339">
        <v>3041.3042</v>
      </c>
      <c r="D614" s="350">
        <f>400 * 45</f>
        <v>18000</v>
      </c>
      <c r="E614" s="338"/>
      <c r="F614" s="346">
        <f t="shared" ref="F614:F621" si="116">D614-E614</f>
        <v>18000</v>
      </c>
      <c r="G614" s="338"/>
      <c r="H614" s="338"/>
      <c r="I614" s="338"/>
    </row>
    <row r="615">
      <c r="A615" s="338"/>
      <c r="B615" s="338" t="s">
        <v>232</v>
      </c>
      <c r="C615" s="339">
        <v>4029.0</v>
      </c>
      <c r="D615" s="338"/>
      <c r="E615" s="340">
        <f>180*45</f>
        <v>8100</v>
      </c>
      <c r="F615" s="353">
        <f t="shared" si="116"/>
        <v>-8100</v>
      </c>
      <c r="G615" s="338"/>
      <c r="H615" s="342"/>
      <c r="I615" s="342"/>
    </row>
    <row r="616">
      <c r="A616" s="338"/>
      <c r="B616" s="338" t="s">
        <v>238</v>
      </c>
      <c r="C616" s="339" t="s">
        <v>152</v>
      </c>
      <c r="D616" s="338"/>
      <c r="E616" s="340">
        <v>5500.0</v>
      </c>
      <c r="F616" s="353">
        <f t="shared" si="116"/>
        <v>-5500</v>
      </c>
      <c r="G616" s="338"/>
      <c r="H616" s="342"/>
      <c r="I616" s="342"/>
    </row>
    <row r="617">
      <c r="A617" s="338"/>
      <c r="B617" s="338" t="s">
        <v>730</v>
      </c>
      <c r="C617" s="339"/>
      <c r="D617" s="338"/>
      <c r="E617" s="340">
        <v>2000.0</v>
      </c>
      <c r="F617" s="353">
        <f t="shared" si="116"/>
        <v>-2000</v>
      </c>
      <c r="G617" s="338"/>
      <c r="H617" s="342" t="s">
        <v>763</v>
      </c>
      <c r="I617" s="338"/>
    </row>
    <row r="618">
      <c r="A618" s="338"/>
      <c r="B618" s="338" t="s">
        <v>764</v>
      </c>
      <c r="C618" s="339">
        <v>5010.0</v>
      </c>
      <c r="D618" s="338"/>
      <c r="E618" s="340">
        <v>700.0</v>
      </c>
      <c r="F618" s="353">
        <f t="shared" si="116"/>
        <v>-700</v>
      </c>
      <c r="G618" s="338"/>
      <c r="H618" s="342"/>
      <c r="I618" s="342"/>
    </row>
    <row r="619">
      <c r="A619" s="338"/>
      <c r="B619" s="338" t="s">
        <v>423</v>
      </c>
      <c r="C619" s="339" t="s">
        <v>765</v>
      </c>
      <c r="D619" s="338"/>
      <c r="E619" s="343">
        <v>2500.0</v>
      </c>
      <c r="F619" s="353">
        <f t="shared" si="116"/>
        <v>-2500</v>
      </c>
      <c r="G619" s="338"/>
      <c r="H619" s="342" t="s">
        <v>766</v>
      </c>
      <c r="I619" s="342"/>
    </row>
    <row r="620">
      <c r="A620" s="338"/>
      <c r="B620" s="338" t="s">
        <v>418</v>
      </c>
      <c r="C620" s="339"/>
      <c r="D620" s="338"/>
      <c r="E620" s="340">
        <v>500.0</v>
      </c>
      <c r="F620" s="353">
        <f t="shared" si="116"/>
        <v>-500</v>
      </c>
      <c r="G620" s="338"/>
      <c r="H620" s="338"/>
      <c r="I620" s="338"/>
    </row>
    <row r="621">
      <c r="A621" s="338"/>
      <c r="B621" s="338" t="s">
        <v>155</v>
      </c>
      <c r="C621" s="339">
        <v>5411.0</v>
      </c>
      <c r="D621" s="338"/>
      <c r="E621" s="340">
        <v>1000.0</v>
      </c>
      <c r="F621" s="353">
        <f t="shared" si="116"/>
        <v>-1000</v>
      </c>
      <c r="G621" s="338"/>
      <c r="H621" s="342" t="s">
        <v>763</v>
      </c>
      <c r="I621" s="338"/>
    </row>
    <row r="622">
      <c r="A622" s="338"/>
      <c r="B622" s="338"/>
      <c r="C622" s="349"/>
      <c r="D622" s="338"/>
      <c r="E622" s="338"/>
      <c r="F622" s="349"/>
      <c r="G622" s="338"/>
      <c r="H622" s="338"/>
      <c r="I622" s="338"/>
    </row>
    <row r="623">
      <c r="A623" s="338" t="s">
        <v>440</v>
      </c>
      <c r="B623" s="338"/>
      <c r="C623" s="349"/>
      <c r="D623" s="350">
        <f t="shared" ref="D623:E623" si="117">SUM(D614:D621)</f>
        <v>18000</v>
      </c>
      <c r="E623" s="340">
        <f t="shared" si="117"/>
        <v>20300</v>
      </c>
      <c r="F623" s="353">
        <f>D623-E623</f>
        <v>-2300</v>
      </c>
      <c r="G623" s="338"/>
      <c r="H623" s="338"/>
      <c r="I623" s="338"/>
    </row>
    <row r="624">
      <c r="A624" s="338"/>
      <c r="B624" s="338"/>
      <c r="C624" s="349"/>
      <c r="D624" s="338"/>
      <c r="E624" s="338"/>
      <c r="F624" s="349"/>
      <c r="G624" s="338"/>
      <c r="H624" s="338"/>
      <c r="I624" s="338"/>
    </row>
    <row r="625">
      <c r="A625" s="327" t="s">
        <v>767</v>
      </c>
      <c r="G625" s="329" t="s">
        <v>445</v>
      </c>
      <c r="H625" s="329"/>
      <c r="I625" s="329"/>
    </row>
    <row r="626">
      <c r="A626" s="338"/>
      <c r="B626" s="344" t="s">
        <v>234</v>
      </c>
      <c r="C626" s="338"/>
      <c r="D626" s="368">
        <v>5300.0</v>
      </c>
      <c r="E626" s="369"/>
      <c r="F626" s="370">
        <f t="shared" ref="F626:F633" si="118">D626-E626</f>
        <v>5300</v>
      </c>
      <c r="G626" s="338"/>
      <c r="H626" s="338"/>
      <c r="I626" s="338"/>
    </row>
    <row r="627">
      <c r="A627" s="338"/>
      <c r="B627" s="344" t="s">
        <v>155</v>
      </c>
      <c r="C627" s="338"/>
      <c r="D627" s="365"/>
      <c r="E627" s="366">
        <v>1000.0</v>
      </c>
      <c r="F627" s="367">
        <f t="shared" si="118"/>
        <v>-1000</v>
      </c>
      <c r="G627" s="338"/>
      <c r="H627" s="338"/>
      <c r="I627" s="338"/>
    </row>
    <row r="628">
      <c r="A628" s="338"/>
      <c r="B628" s="344" t="s">
        <v>238</v>
      </c>
      <c r="C628" s="338"/>
      <c r="D628" s="365"/>
      <c r="E628" s="366">
        <v>3900.0</v>
      </c>
      <c r="F628" s="367">
        <f t="shared" si="118"/>
        <v>-3900</v>
      </c>
      <c r="G628" s="338"/>
      <c r="H628" s="338"/>
      <c r="I628" s="338"/>
    </row>
    <row r="629">
      <c r="A629" s="338"/>
      <c r="B629" s="344" t="s">
        <v>418</v>
      </c>
      <c r="C629" s="338"/>
      <c r="D629" s="365"/>
      <c r="E629" s="366">
        <v>700.0</v>
      </c>
      <c r="F629" s="367">
        <f t="shared" si="118"/>
        <v>-700</v>
      </c>
      <c r="G629" s="338"/>
      <c r="H629" s="338"/>
      <c r="I629" s="338"/>
    </row>
    <row r="630">
      <c r="A630" s="338"/>
      <c r="B630" s="344" t="s">
        <v>388</v>
      </c>
      <c r="C630" s="338"/>
      <c r="D630" s="368">
        <v>8000.0</v>
      </c>
      <c r="E630" s="392"/>
      <c r="F630" s="370">
        <f t="shared" si="118"/>
        <v>8000</v>
      </c>
      <c r="G630" s="338"/>
      <c r="H630" s="338"/>
      <c r="I630" s="338"/>
    </row>
    <row r="631">
      <c r="A631" s="338"/>
      <c r="B631" s="344" t="s">
        <v>545</v>
      </c>
      <c r="C631" s="338"/>
      <c r="D631" s="365"/>
      <c r="E631" s="366">
        <v>5000.0</v>
      </c>
      <c r="F631" s="367">
        <f t="shared" si="118"/>
        <v>-5000</v>
      </c>
      <c r="G631" s="338"/>
      <c r="H631" s="338"/>
      <c r="I631" s="338"/>
    </row>
    <row r="632">
      <c r="A632" s="338"/>
      <c r="B632" s="344" t="s">
        <v>232</v>
      </c>
      <c r="C632" s="338"/>
      <c r="D632" s="365"/>
      <c r="E632" s="366">
        <v>5500.0</v>
      </c>
      <c r="F632" s="367">
        <f t="shared" si="118"/>
        <v>-5500</v>
      </c>
      <c r="G632" s="338"/>
      <c r="H632" s="338"/>
      <c r="I632" s="338"/>
    </row>
    <row r="633">
      <c r="A633" s="338"/>
      <c r="B633" s="344" t="s">
        <v>768</v>
      </c>
      <c r="C633" s="338"/>
      <c r="D633" s="368">
        <v>1400.0</v>
      </c>
      <c r="E633" s="369"/>
      <c r="F633" s="370">
        <f t="shared" si="118"/>
        <v>1400</v>
      </c>
      <c r="G633" s="338"/>
      <c r="H633" s="338"/>
      <c r="I633" s="338"/>
    </row>
    <row r="634">
      <c r="A634" s="338"/>
      <c r="C634" s="338"/>
      <c r="D634" s="365"/>
      <c r="E634" s="369"/>
      <c r="F634" s="367"/>
      <c r="G634" s="338"/>
      <c r="H634" s="338"/>
      <c r="I634" s="338"/>
    </row>
    <row r="635">
      <c r="A635" s="344" t="s">
        <v>440</v>
      </c>
      <c r="B635" s="338"/>
      <c r="C635" s="338"/>
      <c r="D635" s="365">
        <f t="shared" ref="D635:E635" si="119">SUM(D626:D634)</f>
        <v>14700</v>
      </c>
      <c r="E635" s="369">
        <f t="shared" si="119"/>
        <v>16100</v>
      </c>
      <c r="F635" s="367">
        <f>D635-E635</f>
        <v>-1400</v>
      </c>
      <c r="G635" s="338"/>
      <c r="H635" s="338"/>
      <c r="I635" s="338"/>
    </row>
    <row r="636">
      <c r="A636" s="338"/>
      <c r="B636" s="338"/>
      <c r="C636" s="349"/>
      <c r="D636" s="371"/>
      <c r="E636" s="338"/>
      <c r="F636" s="349"/>
      <c r="G636" s="338"/>
      <c r="H636" s="338"/>
      <c r="I636" s="338"/>
    </row>
    <row r="637">
      <c r="A637" s="336" t="s">
        <v>769</v>
      </c>
      <c r="G637" s="336" t="s">
        <v>445</v>
      </c>
      <c r="H637" s="336"/>
      <c r="I637" s="336"/>
    </row>
    <row r="638">
      <c r="A638" s="338"/>
      <c r="B638" s="338" t="s">
        <v>770</v>
      </c>
      <c r="C638" s="339">
        <v>3989.0</v>
      </c>
      <c r="D638" s="350">
        <f>71000-5600</f>
        <v>65400</v>
      </c>
      <c r="E638" s="338"/>
      <c r="F638" s="357">
        <f t="shared" ref="F638:F640" si="120">D638-E638</f>
        <v>65400</v>
      </c>
      <c r="G638" s="338"/>
      <c r="H638" s="342"/>
      <c r="I638" s="342"/>
    </row>
    <row r="639">
      <c r="A639" s="338"/>
      <c r="B639" s="338" t="s">
        <v>771</v>
      </c>
      <c r="C639" s="339">
        <v>3040.0</v>
      </c>
      <c r="D639" s="350">
        <v>41600.0</v>
      </c>
      <c r="E639" s="338"/>
      <c r="F639" s="357">
        <f t="shared" si="120"/>
        <v>41600</v>
      </c>
      <c r="G639" s="338"/>
      <c r="H639" s="342" t="s">
        <v>772</v>
      </c>
      <c r="I639" s="342"/>
    </row>
    <row r="640">
      <c r="A640" s="338"/>
      <c r="B640" s="338" t="s">
        <v>773</v>
      </c>
      <c r="C640" s="339">
        <v>3040.0</v>
      </c>
      <c r="D640" s="350">
        <v>15000.0</v>
      </c>
      <c r="E640" s="338"/>
      <c r="F640" s="357">
        <f t="shared" si="120"/>
        <v>15000</v>
      </c>
      <c r="G640" s="338"/>
      <c r="H640" s="338"/>
      <c r="I640" s="338"/>
    </row>
    <row r="641">
      <c r="A641" s="338"/>
      <c r="B641" s="338"/>
      <c r="C641" s="349"/>
      <c r="D641" s="338"/>
      <c r="E641" s="338"/>
      <c r="F641" s="349"/>
      <c r="G641" s="338"/>
      <c r="H641" s="338"/>
      <c r="I641" s="338"/>
    </row>
    <row r="642">
      <c r="A642" s="338" t="s">
        <v>440</v>
      </c>
      <c r="B642" s="338"/>
      <c r="C642" s="349"/>
      <c r="D642" s="350">
        <f t="shared" ref="D642:E642" si="121">SUM(D638:D641)</f>
        <v>122000</v>
      </c>
      <c r="E642" s="340">
        <f t="shared" si="121"/>
        <v>0</v>
      </c>
      <c r="F642" s="346">
        <f>D642-E642</f>
        <v>122000</v>
      </c>
      <c r="G642" s="338"/>
      <c r="H642" s="338"/>
      <c r="I642" s="338"/>
    </row>
    <row r="643">
      <c r="A643" s="338"/>
      <c r="B643" s="338"/>
      <c r="C643" s="349"/>
      <c r="D643" s="338"/>
      <c r="E643" s="338"/>
      <c r="F643" s="349"/>
      <c r="G643" s="338"/>
      <c r="H643" s="338"/>
      <c r="I643" s="338"/>
    </row>
    <row r="644">
      <c r="A644" s="336" t="s">
        <v>774</v>
      </c>
      <c r="G644" s="336" t="s">
        <v>445</v>
      </c>
      <c r="H644" s="336"/>
      <c r="I644" s="336"/>
    </row>
    <row r="645">
      <c r="A645" s="338"/>
      <c r="B645" s="338" t="s">
        <v>232</v>
      </c>
      <c r="C645" s="339">
        <v>4029.0</v>
      </c>
      <c r="D645" s="338"/>
      <c r="E645" s="340">
        <v>14000.0</v>
      </c>
      <c r="F645" s="353">
        <f t="shared" ref="F645:F648" si="122">D645-E645</f>
        <v>-14000</v>
      </c>
      <c r="G645" s="338"/>
      <c r="H645" s="338"/>
      <c r="I645" s="338"/>
    </row>
    <row r="646">
      <c r="A646" s="338"/>
      <c r="B646" s="338" t="s">
        <v>437</v>
      </c>
      <c r="C646" s="339">
        <v>3052.0</v>
      </c>
      <c r="D646" s="350">
        <v>25000.0</v>
      </c>
      <c r="E646" s="338"/>
      <c r="F646" s="346">
        <f t="shared" si="122"/>
        <v>25000</v>
      </c>
      <c r="G646" s="338"/>
      <c r="H646" s="342" t="s">
        <v>775</v>
      </c>
      <c r="I646" s="342"/>
    </row>
    <row r="647">
      <c r="A647" s="338"/>
      <c r="B647" s="338" t="s">
        <v>155</v>
      </c>
      <c r="C647" s="339">
        <v>5411.0</v>
      </c>
      <c r="D647" s="338"/>
      <c r="E647" s="340">
        <v>3200.0</v>
      </c>
      <c r="F647" s="353">
        <f t="shared" si="122"/>
        <v>-3200</v>
      </c>
      <c r="G647" s="338"/>
      <c r="H647" s="342" t="s">
        <v>776</v>
      </c>
      <c r="I647" s="342"/>
    </row>
    <row r="648">
      <c r="A648" s="338"/>
      <c r="B648" s="338" t="s">
        <v>777</v>
      </c>
      <c r="C648" s="339">
        <v>5210.0</v>
      </c>
      <c r="D648" s="338"/>
      <c r="E648" s="340">
        <v>1500.0</v>
      </c>
      <c r="F648" s="353">
        <f t="shared" si="122"/>
        <v>-1500</v>
      </c>
      <c r="G648" s="338"/>
      <c r="H648" s="342" t="s">
        <v>778</v>
      </c>
      <c r="I648" s="342"/>
    </row>
    <row r="649">
      <c r="A649" s="338"/>
      <c r="B649" s="338"/>
      <c r="C649" s="349"/>
      <c r="D649" s="338"/>
      <c r="E649" s="338"/>
      <c r="F649" s="349"/>
      <c r="G649" s="338"/>
      <c r="H649" s="338"/>
      <c r="I649" s="338"/>
    </row>
    <row r="650">
      <c r="A650" s="338" t="s">
        <v>440</v>
      </c>
      <c r="B650" s="338"/>
      <c r="C650" s="349"/>
      <c r="D650" s="350">
        <f t="shared" ref="D650:E650" si="123">SUM(D645:D649)</f>
        <v>25000</v>
      </c>
      <c r="E650" s="340">
        <f t="shared" si="123"/>
        <v>18700</v>
      </c>
      <c r="F650" s="346">
        <f>D650-E650</f>
        <v>6300</v>
      </c>
      <c r="G650" s="338"/>
      <c r="H650" s="338"/>
      <c r="I650" s="338"/>
    </row>
    <row r="651">
      <c r="A651" s="338"/>
      <c r="B651" s="338"/>
      <c r="C651" s="349"/>
      <c r="D651" s="338"/>
      <c r="E651" s="338"/>
      <c r="F651" s="349"/>
      <c r="G651" s="338"/>
      <c r="H651" s="338"/>
      <c r="I651" s="338"/>
    </row>
    <row r="652">
      <c r="A652" s="336" t="s">
        <v>779</v>
      </c>
      <c r="G652" s="336" t="s">
        <v>436</v>
      </c>
      <c r="H652" s="336" t="s">
        <v>780</v>
      </c>
      <c r="I652" s="336"/>
    </row>
    <row r="653">
      <c r="A653" s="338"/>
      <c r="B653" s="338" t="s">
        <v>659</v>
      </c>
      <c r="C653" s="339">
        <v>4036.0</v>
      </c>
      <c r="D653" s="338"/>
      <c r="E653" s="340">
        <v>2000.0</v>
      </c>
      <c r="F653" s="353">
        <f t="shared" ref="F653:F654" si="124">D653-E653</f>
        <v>-2000</v>
      </c>
      <c r="G653" s="338"/>
      <c r="H653" s="338"/>
      <c r="I653" s="338"/>
    </row>
    <row r="654">
      <c r="A654" s="338"/>
      <c r="B654" s="338" t="s">
        <v>449</v>
      </c>
      <c r="C654" s="339">
        <v>5460.0</v>
      </c>
      <c r="D654" s="338"/>
      <c r="E654" s="340">
        <v>500.0</v>
      </c>
      <c r="F654" s="353">
        <f t="shared" si="124"/>
        <v>-500</v>
      </c>
      <c r="G654" s="338"/>
      <c r="H654" s="338"/>
      <c r="I654" s="338"/>
    </row>
    <row r="655">
      <c r="A655" s="338"/>
      <c r="B655" s="338"/>
      <c r="C655" s="349"/>
      <c r="D655" s="338"/>
      <c r="E655" s="338"/>
      <c r="F655" s="349"/>
      <c r="G655" s="338"/>
      <c r="H655" s="338"/>
      <c r="I655" s="338"/>
    </row>
    <row r="656">
      <c r="A656" s="338" t="s">
        <v>440</v>
      </c>
      <c r="B656" s="338"/>
      <c r="C656" s="349"/>
      <c r="D656" s="350">
        <f t="shared" ref="D656:E656" si="125">SUM(D653:D655)</f>
        <v>0</v>
      </c>
      <c r="E656" s="340">
        <f t="shared" si="125"/>
        <v>2500</v>
      </c>
      <c r="F656" s="353">
        <f>D656-E656</f>
        <v>-2500</v>
      </c>
      <c r="G656" s="338"/>
      <c r="H656" s="338"/>
      <c r="I656" s="338"/>
    </row>
    <row r="657">
      <c r="A657" s="338"/>
      <c r="B657" s="338"/>
      <c r="C657" s="349"/>
      <c r="D657" s="338"/>
      <c r="E657" s="338"/>
      <c r="F657" s="349"/>
      <c r="G657" s="338"/>
      <c r="H657" s="338"/>
      <c r="I657" s="338"/>
    </row>
    <row r="658">
      <c r="A658" s="336" t="s">
        <v>781</v>
      </c>
      <c r="G658" s="336" t="s">
        <v>445</v>
      </c>
      <c r="H658" s="336"/>
      <c r="I658" s="336"/>
    </row>
    <row r="659">
      <c r="A659" s="324"/>
      <c r="B659" s="324" t="s">
        <v>545</v>
      </c>
      <c r="C659" s="359" t="s">
        <v>152</v>
      </c>
      <c r="D659" s="324"/>
      <c r="E659" s="355">
        <v>14000.0</v>
      </c>
      <c r="F659" s="379">
        <f t="shared" ref="F659:F660" si="126">D659-E659</f>
        <v>-14000</v>
      </c>
      <c r="G659" s="324"/>
      <c r="H659" s="324"/>
      <c r="I659" s="324"/>
    </row>
    <row r="660">
      <c r="A660" s="324"/>
      <c r="B660" s="324" t="s">
        <v>388</v>
      </c>
      <c r="C660" s="359" t="s">
        <v>150</v>
      </c>
      <c r="D660" s="362">
        <v>20000.0</v>
      </c>
      <c r="E660" s="324"/>
      <c r="F660" s="335">
        <f t="shared" si="126"/>
        <v>20000</v>
      </c>
      <c r="G660" s="324"/>
      <c r="H660" s="356" t="s">
        <v>782</v>
      </c>
      <c r="I660" s="356"/>
    </row>
    <row r="661">
      <c r="A661" s="324"/>
      <c r="B661" s="324" t="s">
        <v>740</v>
      </c>
      <c r="C661" s="359"/>
      <c r="D661" s="324"/>
      <c r="E661" s="324"/>
      <c r="F661" s="391"/>
      <c r="G661" s="324"/>
      <c r="H661" s="356"/>
      <c r="I661" s="356"/>
    </row>
    <row r="662">
      <c r="A662" s="324"/>
      <c r="B662" s="324" t="s">
        <v>232</v>
      </c>
      <c r="C662" s="359">
        <v>4029.0</v>
      </c>
      <c r="D662" s="362">
        <v>2200.0</v>
      </c>
      <c r="E662" s="355">
        <v>2200.0</v>
      </c>
      <c r="F662" s="359">
        <f t="shared" ref="F662:F664" si="127">D662-E662</f>
        <v>0</v>
      </c>
      <c r="G662" s="324"/>
      <c r="H662" s="324"/>
      <c r="I662" s="324"/>
    </row>
    <row r="663">
      <c r="A663" s="324"/>
      <c r="B663" s="324" t="s">
        <v>418</v>
      </c>
      <c r="C663" s="359">
        <v>5463.0</v>
      </c>
      <c r="D663" s="324"/>
      <c r="E663" s="355">
        <v>200.0</v>
      </c>
      <c r="F663" s="379">
        <f t="shared" si="127"/>
        <v>-200</v>
      </c>
      <c r="G663" s="324"/>
      <c r="H663" s="356" t="s">
        <v>605</v>
      </c>
      <c r="I663" s="356"/>
    </row>
    <row r="664">
      <c r="A664" s="324"/>
      <c r="B664" s="324" t="s">
        <v>155</v>
      </c>
      <c r="C664" s="359">
        <v>5411.0</v>
      </c>
      <c r="D664" s="324"/>
      <c r="E664" s="355">
        <v>500.0</v>
      </c>
      <c r="F664" s="379">
        <f t="shared" si="127"/>
        <v>-500</v>
      </c>
      <c r="G664" s="324"/>
      <c r="H664" s="356" t="s">
        <v>783</v>
      </c>
      <c r="I664" s="356"/>
    </row>
    <row r="665">
      <c r="A665" s="338"/>
      <c r="B665" s="338"/>
      <c r="C665" s="349"/>
      <c r="D665" s="338"/>
      <c r="E665" s="338"/>
      <c r="F665" s="349"/>
      <c r="G665" s="338"/>
      <c r="H665" s="338"/>
      <c r="I665" s="338"/>
    </row>
    <row r="666">
      <c r="A666" s="338" t="s">
        <v>440</v>
      </c>
      <c r="B666" s="338"/>
      <c r="C666" s="349"/>
      <c r="D666" s="350">
        <f t="shared" ref="D666:E666" si="128">SUM(D659:D665)</f>
        <v>22200</v>
      </c>
      <c r="E666" s="340">
        <f t="shared" si="128"/>
        <v>16900</v>
      </c>
      <c r="F666" s="346">
        <f>D666-E666</f>
        <v>5300</v>
      </c>
      <c r="G666" s="338"/>
      <c r="H666" s="338"/>
      <c r="I666" s="338"/>
    </row>
    <row r="667">
      <c r="A667" s="338"/>
      <c r="B667" s="338"/>
      <c r="C667" s="349"/>
      <c r="D667" s="338"/>
      <c r="E667" s="338"/>
      <c r="F667" s="349"/>
      <c r="G667" s="338"/>
      <c r="H667" s="338"/>
      <c r="I667" s="338"/>
    </row>
    <row r="668">
      <c r="A668" s="336" t="s">
        <v>784</v>
      </c>
      <c r="G668" s="336" t="s">
        <v>436</v>
      </c>
      <c r="H668" s="336"/>
      <c r="I668" s="336"/>
    </row>
    <row r="669">
      <c r="A669" s="338"/>
      <c r="B669" s="338" t="s">
        <v>545</v>
      </c>
      <c r="C669" s="339" t="s">
        <v>152</v>
      </c>
      <c r="D669" s="338"/>
      <c r="E669" s="340">
        <v>6000.0</v>
      </c>
      <c r="F669" s="353">
        <f t="shared" ref="F669:F673" si="129">D669-E669</f>
        <v>-6000</v>
      </c>
      <c r="G669" s="338"/>
      <c r="H669" s="338"/>
      <c r="I669" s="338"/>
    </row>
    <row r="670">
      <c r="A670" s="324"/>
      <c r="B670" s="324" t="s">
        <v>388</v>
      </c>
      <c r="C670" s="359" t="s">
        <v>150</v>
      </c>
      <c r="D670" s="362">
        <v>10000.0</v>
      </c>
      <c r="E670" s="324"/>
      <c r="F670" s="335">
        <f t="shared" si="129"/>
        <v>10000</v>
      </c>
      <c r="G670" s="324"/>
      <c r="H670" s="356" t="s">
        <v>785</v>
      </c>
      <c r="I670" s="356"/>
    </row>
    <row r="671">
      <c r="A671" s="338"/>
      <c r="B671" s="338" t="s">
        <v>232</v>
      </c>
      <c r="C671" s="339">
        <v>4029.0</v>
      </c>
      <c r="D671" s="338"/>
      <c r="E671" s="340">
        <v>1600.0</v>
      </c>
      <c r="F671" s="353">
        <f t="shared" si="129"/>
        <v>-1600</v>
      </c>
      <c r="G671" s="338"/>
      <c r="H671" s="342"/>
      <c r="I671" s="342"/>
    </row>
    <row r="672">
      <c r="A672" s="338"/>
      <c r="B672" s="338" t="s">
        <v>786</v>
      </c>
      <c r="C672" s="339">
        <v>3029.0</v>
      </c>
      <c r="D672" s="350">
        <v>1600.0</v>
      </c>
      <c r="E672" s="338"/>
      <c r="F672" s="346">
        <f t="shared" si="129"/>
        <v>1600</v>
      </c>
      <c r="G672" s="338"/>
      <c r="H672" s="342"/>
      <c r="I672" s="342"/>
    </row>
    <row r="673">
      <c r="A673" s="338"/>
      <c r="B673" s="338" t="s">
        <v>437</v>
      </c>
      <c r="C673" s="339">
        <v>3052.0</v>
      </c>
      <c r="D673" s="350">
        <v>6000.0</v>
      </c>
      <c r="E673" s="338"/>
      <c r="F673" s="346">
        <f t="shared" si="129"/>
        <v>6000</v>
      </c>
      <c r="G673" s="338"/>
      <c r="H673" s="342"/>
      <c r="I673" s="342"/>
    </row>
    <row r="674">
      <c r="A674" s="338"/>
      <c r="B674" s="338"/>
      <c r="C674" s="349"/>
      <c r="D674" s="338"/>
      <c r="E674" s="338"/>
      <c r="F674" s="349"/>
      <c r="G674" s="338"/>
      <c r="H674" s="342"/>
      <c r="I674" s="342"/>
    </row>
    <row r="675">
      <c r="A675" s="338" t="s">
        <v>440</v>
      </c>
      <c r="B675" s="338"/>
      <c r="C675" s="349"/>
      <c r="D675" s="350">
        <f t="shared" ref="D675:E675" si="130">SUM(D669:D674)</f>
        <v>17600</v>
      </c>
      <c r="E675" s="340">
        <f t="shared" si="130"/>
        <v>7600</v>
      </c>
      <c r="F675" s="346">
        <f>D675-E675</f>
        <v>10000</v>
      </c>
      <c r="G675" s="338"/>
      <c r="H675" s="338"/>
      <c r="I675" s="338"/>
    </row>
    <row r="676">
      <c r="A676" s="338"/>
      <c r="B676" s="338"/>
      <c r="C676" s="349"/>
      <c r="D676" s="338"/>
      <c r="E676" s="338"/>
      <c r="F676" s="349"/>
      <c r="G676" s="338"/>
      <c r="H676" s="338"/>
      <c r="I676" s="338"/>
    </row>
    <row r="677">
      <c r="A677" s="336" t="s">
        <v>787</v>
      </c>
      <c r="G677" s="336" t="s">
        <v>445</v>
      </c>
      <c r="H677" s="336"/>
      <c r="I677" s="336"/>
    </row>
    <row r="678">
      <c r="A678" s="338"/>
      <c r="B678" s="338" t="s">
        <v>788</v>
      </c>
      <c r="C678" s="339">
        <v>5060.0</v>
      </c>
      <c r="D678" s="338"/>
      <c r="E678" s="340">
        <v>1200.0</v>
      </c>
      <c r="F678" s="353">
        <f>D678-E678</f>
        <v>-1200</v>
      </c>
      <c r="G678" s="338"/>
      <c r="H678" s="338"/>
      <c r="I678" s="338"/>
    </row>
    <row r="679">
      <c r="A679" s="338"/>
      <c r="B679" s="338" t="s">
        <v>162</v>
      </c>
      <c r="C679" s="339">
        <v>5010.0</v>
      </c>
      <c r="D679" s="338"/>
      <c r="E679" s="340">
        <v>0.0</v>
      </c>
      <c r="F679" s="349"/>
      <c r="G679" s="338"/>
      <c r="H679" s="338"/>
      <c r="I679" s="338"/>
    </row>
    <row r="680">
      <c r="A680" s="338"/>
      <c r="B680" s="338" t="s">
        <v>712</v>
      </c>
      <c r="C680" s="339">
        <v>5210.0</v>
      </c>
      <c r="D680" s="338"/>
      <c r="E680" s="340">
        <v>350.0</v>
      </c>
      <c r="F680" s="349"/>
      <c r="G680" s="338"/>
      <c r="H680" s="338"/>
      <c r="I680" s="338"/>
    </row>
    <row r="681">
      <c r="A681" s="338"/>
      <c r="B681" s="338" t="s">
        <v>644</v>
      </c>
      <c r="C681" s="339">
        <v>6800.0</v>
      </c>
      <c r="D681" s="338"/>
      <c r="E681" s="340">
        <v>120.0</v>
      </c>
      <c r="F681" s="349"/>
      <c r="G681" s="338"/>
      <c r="H681" s="338"/>
      <c r="I681" s="338"/>
    </row>
    <row r="682">
      <c r="A682" s="338"/>
      <c r="B682" s="338"/>
      <c r="C682" s="349"/>
      <c r="D682" s="338"/>
      <c r="E682" s="338"/>
      <c r="F682" s="349"/>
      <c r="G682" s="338"/>
      <c r="H682" s="338"/>
      <c r="I682" s="338"/>
    </row>
    <row r="683">
      <c r="A683" s="338" t="s">
        <v>440</v>
      </c>
      <c r="B683" s="338"/>
      <c r="C683" s="349"/>
      <c r="D683" s="350">
        <f t="shared" ref="D683:E683" si="131">SUM(D678:D681)</f>
        <v>0</v>
      </c>
      <c r="E683" s="340">
        <f t="shared" si="131"/>
        <v>1670</v>
      </c>
      <c r="F683" s="353">
        <f>D683-E683</f>
        <v>-1670</v>
      </c>
      <c r="G683" s="338"/>
      <c r="H683" s="338"/>
      <c r="I683" s="338"/>
    </row>
    <row r="684">
      <c r="A684" s="338"/>
      <c r="B684" s="338"/>
      <c r="C684" s="349"/>
      <c r="D684" s="338"/>
      <c r="E684" s="338"/>
      <c r="F684" s="349"/>
      <c r="G684" s="338"/>
      <c r="H684" s="338"/>
      <c r="I684" s="338"/>
    </row>
    <row r="685">
      <c r="A685" s="351" t="s">
        <v>789</v>
      </c>
      <c r="B685" s="336"/>
      <c r="C685" s="352"/>
      <c r="D685" s="336"/>
      <c r="E685" s="336"/>
      <c r="F685" s="352"/>
      <c r="G685" s="336" t="s">
        <v>445</v>
      </c>
      <c r="H685" s="336"/>
      <c r="I685" s="336"/>
    </row>
    <row r="686">
      <c r="A686" s="338"/>
      <c r="B686" s="338" t="s">
        <v>232</v>
      </c>
      <c r="C686" s="349"/>
      <c r="D686" s="338"/>
      <c r="E686" s="340">
        <v>5000.0</v>
      </c>
      <c r="F686" s="353">
        <f>D686-E686</f>
        <v>-5000</v>
      </c>
      <c r="G686" s="338"/>
      <c r="H686" s="342"/>
      <c r="I686" s="342"/>
    </row>
    <row r="687">
      <c r="A687" s="338"/>
      <c r="B687" s="338"/>
      <c r="C687" s="349"/>
      <c r="D687" s="338"/>
      <c r="E687" s="338"/>
      <c r="F687" s="349"/>
      <c r="G687" s="338"/>
      <c r="H687" s="338"/>
      <c r="I687" s="338"/>
    </row>
    <row r="688">
      <c r="A688" s="338" t="s">
        <v>440</v>
      </c>
      <c r="B688" s="338"/>
      <c r="C688" s="349"/>
      <c r="D688" s="350">
        <f t="shared" ref="D688:E688" si="132">SUM(D686:D687)</f>
        <v>0</v>
      </c>
      <c r="E688" s="340">
        <f t="shared" si="132"/>
        <v>5000</v>
      </c>
      <c r="F688" s="353">
        <f>D688-E688</f>
        <v>-5000</v>
      </c>
      <c r="G688" s="338"/>
      <c r="H688" s="338"/>
      <c r="I688" s="338"/>
    </row>
    <row r="689">
      <c r="A689" s="338"/>
      <c r="B689" s="338"/>
      <c r="C689" s="349"/>
      <c r="D689" s="350"/>
      <c r="E689" s="340"/>
      <c r="F689" s="353"/>
      <c r="G689" s="338"/>
      <c r="H689" s="338"/>
      <c r="I689" s="338"/>
    </row>
    <row r="690">
      <c r="A690" s="393" t="s">
        <v>790</v>
      </c>
      <c r="B690" s="336"/>
      <c r="C690" s="352"/>
      <c r="D690" s="336"/>
      <c r="E690" s="336"/>
      <c r="F690" s="352"/>
      <c r="G690" s="336" t="s">
        <v>445</v>
      </c>
      <c r="H690" s="336"/>
      <c r="I690" s="336"/>
    </row>
    <row r="691">
      <c r="A691" s="338"/>
      <c r="B691" s="344" t="s">
        <v>303</v>
      </c>
      <c r="C691" s="349"/>
      <c r="D691" s="350"/>
      <c r="E691" s="394">
        <v>1500.0</v>
      </c>
      <c r="F691" s="395">
        <f t="shared" ref="F691:F692" si="133">D691-E691</f>
        <v>-1500</v>
      </c>
      <c r="G691" s="338"/>
      <c r="H691" s="338"/>
      <c r="I691" s="338"/>
    </row>
    <row r="692">
      <c r="A692" s="338"/>
      <c r="B692" s="344" t="s">
        <v>791</v>
      </c>
      <c r="C692" s="349"/>
      <c r="D692" s="350"/>
      <c r="E692" s="394">
        <v>200.0</v>
      </c>
      <c r="F692" s="395">
        <f t="shared" si="133"/>
        <v>-200</v>
      </c>
      <c r="G692" s="338"/>
      <c r="H692" s="338"/>
      <c r="I692" s="338"/>
    </row>
    <row r="693">
      <c r="A693" s="338"/>
      <c r="B693" s="338"/>
      <c r="C693" s="349"/>
      <c r="D693" s="350"/>
      <c r="E693" s="396"/>
      <c r="F693" s="395"/>
      <c r="G693" s="338"/>
      <c r="H693" s="338"/>
      <c r="I693" s="338"/>
    </row>
    <row r="694">
      <c r="A694" s="344" t="s">
        <v>440</v>
      </c>
      <c r="B694" s="338"/>
      <c r="C694" s="349"/>
      <c r="D694" s="350"/>
      <c r="E694" s="396">
        <f>SUM(E691:E693)</f>
        <v>1700</v>
      </c>
      <c r="F694" s="395">
        <f>D694-E694</f>
        <v>-1700</v>
      </c>
      <c r="G694" s="338"/>
      <c r="H694" s="338"/>
      <c r="I694" s="338"/>
    </row>
    <row r="695">
      <c r="A695" s="338"/>
      <c r="B695" s="338"/>
      <c r="C695" s="349"/>
      <c r="D695" s="350"/>
      <c r="E695" s="340"/>
      <c r="F695" s="353"/>
      <c r="G695" s="338"/>
      <c r="H695" s="338"/>
      <c r="I695" s="338"/>
    </row>
    <row r="696">
      <c r="A696" s="336" t="s">
        <v>792</v>
      </c>
      <c r="G696" s="336" t="s">
        <v>445</v>
      </c>
      <c r="H696" s="336"/>
      <c r="I696" s="336"/>
    </row>
    <row r="697">
      <c r="A697" s="338"/>
      <c r="B697" s="338" t="s">
        <v>449</v>
      </c>
      <c r="C697" s="339"/>
      <c r="D697" s="338"/>
      <c r="E697" s="340">
        <v>100.0</v>
      </c>
      <c r="F697" s="353">
        <f t="shared" ref="F697:F699" si="134">D697-E697</f>
        <v>-100</v>
      </c>
      <c r="G697" s="338"/>
      <c r="H697" s="338"/>
      <c r="I697" s="338"/>
    </row>
    <row r="698">
      <c r="A698" s="338"/>
      <c r="B698" s="338" t="s">
        <v>793</v>
      </c>
      <c r="C698" s="339">
        <v>5411.0</v>
      </c>
      <c r="D698" s="338"/>
      <c r="E698" s="340">
        <v>400.0</v>
      </c>
      <c r="F698" s="353">
        <f t="shared" si="134"/>
        <v>-400</v>
      </c>
      <c r="G698" s="338"/>
      <c r="H698" s="338"/>
      <c r="I698" s="338"/>
    </row>
    <row r="699">
      <c r="A699" s="338"/>
      <c r="B699" s="338" t="s">
        <v>448</v>
      </c>
      <c r="C699" s="339"/>
      <c r="D699" s="338"/>
      <c r="E699" s="340">
        <v>50.0</v>
      </c>
      <c r="F699" s="353">
        <f t="shared" si="134"/>
        <v>-50</v>
      </c>
      <c r="G699" s="338"/>
      <c r="H699" s="338"/>
      <c r="I699" s="338"/>
    </row>
    <row r="700">
      <c r="A700" s="338"/>
      <c r="B700" s="338"/>
      <c r="C700" s="349"/>
      <c r="D700" s="338"/>
      <c r="E700" s="338"/>
      <c r="F700" s="349"/>
      <c r="G700" s="338"/>
      <c r="H700" s="338"/>
      <c r="I700" s="338"/>
    </row>
    <row r="701">
      <c r="A701" s="338" t="s">
        <v>440</v>
      </c>
      <c r="B701" s="338"/>
      <c r="C701" s="349"/>
      <c r="D701" s="350">
        <f t="shared" ref="D701:E701" si="135">SUM(D697:D700)</f>
        <v>0</v>
      </c>
      <c r="E701" s="340">
        <f t="shared" si="135"/>
        <v>550</v>
      </c>
      <c r="F701" s="353">
        <f>D701-E701</f>
        <v>-550</v>
      </c>
      <c r="G701" s="338"/>
      <c r="H701" s="338"/>
      <c r="I701" s="338"/>
    </row>
    <row r="702">
      <c r="A702" s="338"/>
      <c r="B702" s="338"/>
      <c r="C702" s="349"/>
      <c r="D702" s="338"/>
      <c r="E702" s="338"/>
      <c r="F702" s="349"/>
      <c r="G702" s="338"/>
      <c r="H702" s="338"/>
      <c r="I702" s="338"/>
    </row>
    <row r="703">
      <c r="A703" s="336" t="s">
        <v>794</v>
      </c>
      <c r="G703" s="336" t="s">
        <v>445</v>
      </c>
      <c r="H703" s="336"/>
      <c r="I703" s="336"/>
    </row>
    <row r="704">
      <c r="A704" s="338"/>
      <c r="B704" s="338" t="s">
        <v>437</v>
      </c>
      <c r="C704" s="339">
        <v>3051.0</v>
      </c>
      <c r="D704" s="350">
        <v>45000.0</v>
      </c>
      <c r="E704" s="338"/>
      <c r="F704" s="346">
        <f>D704-E704</f>
        <v>45000</v>
      </c>
      <c r="G704" s="338"/>
      <c r="H704" s="342" t="s">
        <v>795</v>
      </c>
      <c r="I704" s="342"/>
    </row>
    <row r="705">
      <c r="A705" s="338"/>
      <c r="B705" s="338"/>
      <c r="C705" s="349"/>
      <c r="D705" s="338"/>
      <c r="E705" s="338"/>
      <c r="F705" s="349"/>
      <c r="G705" s="338"/>
      <c r="H705" s="338"/>
      <c r="I705" s="338"/>
    </row>
    <row r="706">
      <c r="A706" s="338" t="s">
        <v>440</v>
      </c>
      <c r="B706" s="338"/>
      <c r="C706" s="349"/>
      <c r="D706" s="350">
        <f t="shared" ref="D706:E706" si="136">SUM(D704:D705)</f>
        <v>45000</v>
      </c>
      <c r="E706" s="340">
        <f t="shared" si="136"/>
        <v>0</v>
      </c>
      <c r="F706" s="346">
        <f>D706-E706</f>
        <v>45000</v>
      </c>
      <c r="G706" s="338"/>
      <c r="H706" s="338"/>
      <c r="I706" s="338"/>
    </row>
    <row r="707">
      <c r="A707" s="338"/>
      <c r="B707" s="338"/>
      <c r="C707" s="349"/>
      <c r="D707" s="338"/>
      <c r="E707" s="338"/>
      <c r="F707" s="349"/>
      <c r="G707" s="338"/>
      <c r="H707" s="338"/>
      <c r="I707" s="338"/>
    </row>
    <row r="708">
      <c r="A708" s="336" t="s">
        <v>796</v>
      </c>
      <c r="G708" s="336" t="s">
        <v>445</v>
      </c>
      <c r="H708" s="336"/>
      <c r="I708" s="336"/>
    </row>
    <row r="709">
      <c r="A709" s="338"/>
      <c r="B709" s="338" t="s">
        <v>232</v>
      </c>
      <c r="C709" s="339">
        <v>4029.0</v>
      </c>
      <c r="D709" s="338"/>
      <c r="E709" s="343">
        <v>12000.0</v>
      </c>
      <c r="F709" s="353">
        <f t="shared" ref="F709:F711" si="137">D709-E709</f>
        <v>-12000</v>
      </c>
      <c r="G709" s="338"/>
      <c r="H709" s="342" t="s">
        <v>502</v>
      </c>
      <c r="I709" s="342"/>
    </row>
    <row r="710">
      <c r="A710" s="338"/>
      <c r="B710" s="338" t="s">
        <v>437</v>
      </c>
      <c r="C710" s="339">
        <v>3052.0</v>
      </c>
      <c r="D710" s="361">
        <v>20000.0</v>
      </c>
      <c r="E710" s="338"/>
      <c r="F710" s="346">
        <f t="shared" si="137"/>
        <v>20000</v>
      </c>
      <c r="G710" s="338"/>
      <c r="H710" s="342"/>
      <c r="I710" s="342"/>
    </row>
    <row r="711">
      <c r="A711" s="338"/>
      <c r="B711" s="338" t="s">
        <v>786</v>
      </c>
      <c r="C711" s="339">
        <v>3029.0</v>
      </c>
      <c r="D711" s="361">
        <v>12000.0</v>
      </c>
      <c r="E711" s="338"/>
      <c r="F711" s="346">
        <f t="shared" si="137"/>
        <v>12000</v>
      </c>
      <c r="G711" s="338"/>
      <c r="H711" s="342"/>
      <c r="I711" s="342"/>
    </row>
    <row r="712">
      <c r="A712" s="338"/>
      <c r="B712" s="338"/>
      <c r="C712" s="349"/>
      <c r="D712" s="338"/>
      <c r="E712" s="338"/>
      <c r="F712" s="349"/>
      <c r="G712" s="338"/>
      <c r="H712" s="338"/>
      <c r="I712" s="338"/>
    </row>
    <row r="713">
      <c r="A713" s="338" t="s">
        <v>440</v>
      </c>
      <c r="B713" s="338"/>
      <c r="C713" s="349"/>
      <c r="D713" s="350">
        <f t="shared" ref="D713:E713" si="138">SUM(D709:D712)</f>
        <v>32000</v>
      </c>
      <c r="E713" s="340">
        <f t="shared" si="138"/>
        <v>12000</v>
      </c>
      <c r="F713" s="346">
        <f>D713-E713</f>
        <v>20000</v>
      </c>
      <c r="G713" s="338"/>
      <c r="H713" s="338"/>
      <c r="I713" s="338"/>
    </row>
    <row r="714">
      <c r="A714" s="338"/>
      <c r="B714" s="338"/>
      <c r="C714" s="349"/>
      <c r="D714" s="338"/>
      <c r="E714" s="338"/>
      <c r="F714" s="349"/>
      <c r="G714" s="338"/>
      <c r="H714" s="338"/>
      <c r="I714" s="338"/>
    </row>
    <row r="715">
      <c r="A715" s="336" t="s">
        <v>797</v>
      </c>
      <c r="G715" s="336" t="s">
        <v>445</v>
      </c>
      <c r="H715" s="336"/>
      <c r="I715" s="336"/>
    </row>
    <row r="716">
      <c r="A716" s="338"/>
      <c r="B716" s="338" t="s">
        <v>437</v>
      </c>
      <c r="C716" s="339">
        <v>3052.0</v>
      </c>
      <c r="D716" s="350">
        <v>20000.0</v>
      </c>
      <c r="E716" s="338"/>
      <c r="F716" s="346">
        <f>D716-E716</f>
        <v>20000</v>
      </c>
      <c r="G716" s="338"/>
      <c r="H716" s="342" t="s">
        <v>798</v>
      </c>
      <c r="I716" s="342"/>
    </row>
    <row r="717">
      <c r="A717" s="338"/>
      <c r="B717" s="344" t="s">
        <v>167</v>
      </c>
      <c r="C717" s="387" t="s">
        <v>591</v>
      </c>
      <c r="D717" s="338"/>
      <c r="E717" s="366">
        <v>2500.0</v>
      </c>
      <c r="F717" s="349"/>
      <c r="G717" s="338"/>
      <c r="H717" s="338"/>
      <c r="I717" s="338"/>
    </row>
    <row r="718">
      <c r="A718" s="338"/>
      <c r="B718" s="344" t="s">
        <v>418</v>
      </c>
      <c r="C718" s="387">
        <v>5463.0</v>
      </c>
      <c r="D718" s="350"/>
      <c r="E718" s="343">
        <v>300.0</v>
      </c>
      <c r="F718" s="346"/>
      <c r="G718" s="338"/>
      <c r="H718" s="338"/>
      <c r="I718" s="338"/>
    </row>
    <row r="719">
      <c r="A719" s="338"/>
      <c r="B719" s="338"/>
      <c r="C719" s="349"/>
      <c r="D719" s="350"/>
      <c r="E719" s="340"/>
      <c r="F719" s="346"/>
      <c r="G719" s="338"/>
      <c r="H719" s="338"/>
      <c r="I719" s="338"/>
    </row>
    <row r="720">
      <c r="A720" s="338" t="s">
        <v>440</v>
      </c>
      <c r="B720" s="338"/>
      <c r="C720" s="349"/>
      <c r="D720" s="350">
        <f>SUM(D716:D717)</f>
        <v>20000</v>
      </c>
      <c r="E720" s="340">
        <f>SUM(E716:E718)</f>
        <v>2800</v>
      </c>
      <c r="F720" s="346">
        <f>D720-E720</f>
        <v>17200</v>
      </c>
      <c r="G720" s="338"/>
      <c r="H720" s="338"/>
      <c r="I720" s="338"/>
    </row>
    <row r="721">
      <c r="A721" s="338"/>
      <c r="B721" s="338"/>
      <c r="C721" s="349"/>
      <c r="D721" s="338"/>
      <c r="E721" s="338"/>
      <c r="F721" s="349"/>
      <c r="G721" s="338"/>
      <c r="H721" s="338"/>
      <c r="I721" s="338"/>
    </row>
    <row r="722">
      <c r="A722" s="336" t="s">
        <v>799</v>
      </c>
      <c r="G722" s="336" t="s">
        <v>445</v>
      </c>
      <c r="H722" s="336"/>
      <c r="I722" s="336"/>
    </row>
    <row r="723">
      <c r="A723" s="338"/>
      <c r="B723" s="338" t="s">
        <v>437</v>
      </c>
      <c r="C723" s="339">
        <v>3052.0</v>
      </c>
      <c r="D723" s="350">
        <v>10000.0</v>
      </c>
      <c r="E723" s="338"/>
      <c r="F723" s="346">
        <f>D723-E723</f>
        <v>10000</v>
      </c>
      <c r="G723" s="338"/>
      <c r="H723" s="342" t="s">
        <v>800</v>
      </c>
      <c r="I723" s="342"/>
    </row>
    <row r="724">
      <c r="A724" s="338"/>
      <c r="B724" s="338"/>
      <c r="C724" s="349"/>
      <c r="D724" s="338"/>
      <c r="E724" s="338"/>
      <c r="F724" s="349"/>
      <c r="G724" s="338"/>
      <c r="H724" s="338"/>
      <c r="I724" s="338"/>
    </row>
    <row r="725">
      <c r="A725" s="338" t="s">
        <v>440</v>
      </c>
      <c r="B725" s="338"/>
      <c r="C725" s="349"/>
      <c r="D725" s="350">
        <f t="shared" ref="D725:E725" si="139">SUM(D723:D724)</f>
        <v>10000</v>
      </c>
      <c r="E725" s="340">
        <f t="shared" si="139"/>
        <v>0</v>
      </c>
      <c r="F725" s="346">
        <f>D725-E725</f>
        <v>10000</v>
      </c>
      <c r="G725" s="338"/>
      <c r="H725" s="338"/>
      <c r="I725" s="338"/>
    </row>
    <row r="726">
      <c r="A726" s="338"/>
      <c r="B726" s="338"/>
      <c r="C726" s="349"/>
      <c r="D726" s="338"/>
      <c r="E726" s="338"/>
      <c r="F726" s="349"/>
      <c r="G726" s="338"/>
      <c r="H726" s="338"/>
      <c r="I726" s="338"/>
    </row>
    <row r="727">
      <c r="A727" s="336" t="s">
        <v>801</v>
      </c>
      <c r="G727" s="336" t="s">
        <v>445</v>
      </c>
      <c r="H727" s="336"/>
      <c r="I727" s="336"/>
    </row>
    <row r="728">
      <c r="A728" s="338"/>
      <c r="B728" s="338" t="s">
        <v>437</v>
      </c>
      <c r="C728" s="339">
        <v>3051.0</v>
      </c>
      <c r="D728" s="361">
        <v>20000.0</v>
      </c>
      <c r="E728" s="338"/>
      <c r="F728" s="346">
        <f>D728-E728</f>
        <v>20000</v>
      </c>
      <c r="G728" s="338"/>
      <c r="H728" s="342"/>
      <c r="I728" s="342"/>
    </row>
    <row r="729">
      <c r="A729" s="338"/>
      <c r="B729" s="338"/>
      <c r="C729" s="349"/>
      <c r="D729" s="338"/>
      <c r="E729" s="338"/>
      <c r="F729" s="349"/>
      <c r="G729" s="338"/>
      <c r="H729" s="338"/>
      <c r="I729" s="338"/>
    </row>
    <row r="730">
      <c r="A730" s="338" t="s">
        <v>440</v>
      </c>
      <c r="B730" s="338"/>
      <c r="C730" s="349"/>
      <c r="D730" s="350">
        <f t="shared" ref="D730:E730" si="140">SUM(D728:D729)</f>
        <v>20000</v>
      </c>
      <c r="E730" s="340">
        <f t="shared" si="140"/>
        <v>0</v>
      </c>
      <c r="F730" s="346">
        <f>D730-E730</f>
        <v>20000</v>
      </c>
      <c r="G730" s="338"/>
      <c r="H730" s="338"/>
      <c r="I730" s="338"/>
    </row>
    <row r="731">
      <c r="A731" s="338"/>
      <c r="B731" s="338"/>
      <c r="C731" s="349"/>
      <c r="D731" s="338"/>
      <c r="E731" s="338"/>
      <c r="F731" s="349"/>
      <c r="G731" s="338"/>
      <c r="H731" s="338"/>
      <c r="I731" s="338"/>
    </row>
    <row r="732">
      <c r="A732" s="336" t="s">
        <v>437</v>
      </c>
      <c r="G732" s="336" t="s">
        <v>445</v>
      </c>
      <c r="H732" s="336"/>
      <c r="I732" s="336"/>
    </row>
    <row r="733">
      <c r="A733" s="338"/>
      <c r="B733" s="338" t="s">
        <v>802</v>
      </c>
      <c r="C733" s="349">
        <v>3051.0</v>
      </c>
      <c r="D733" s="350">
        <v>0.0</v>
      </c>
      <c r="E733" s="338"/>
      <c r="F733" s="346">
        <f>D733-E733</f>
        <v>0</v>
      </c>
      <c r="G733" s="338"/>
      <c r="H733" s="342" t="s">
        <v>803</v>
      </c>
      <c r="I733" s="342"/>
    </row>
    <row r="734">
      <c r="A734" s="338"/>
      <c r="B734" s="338" t="s">
        <v>804</v>
      </c>
      <c r="C734" s="349">
        <v>3051.0</v>
      </c>
      <c r="D734" s="350">
        <v>0.0</v>
      </c>
      <c r="E734" s="338"/>
      <c r="F734" s="346"/>
      <c r="G734" s="338"/>
      <c r="H734" s="342" t="s">
        <v>805</v>
      </c>
      <c r="I734" s="342"/>
    </row>
    <row r="735">
      <c r="A735" s="338"/>
      <c r="B735" s="338"/>
      <c r="C735" s="349"/>
      <c r="D735" s="338"/>
      <c r="E735" s="338"/>
      <c r="F735" s="349"/>
      <c r="G735" s="338"/>
      <c r="H735" s="338"/>
      <c r="I735" s="338"/>
    </row>
    <row r="736">
      <c r="A736" s="338" t="s">
        <v>440</v>
      </c>
      <c r="B736" s="338"/>
      <c r="C736" s="349"/>
      <c r="D736" s="350">
        <f t="shared" ref="D736:E736" si="141">SUM(D733:D735)</f>
        <v>0</v>
      </c>
      <c r="E736" s="340">
        <f t="shared" si="141"/>
        <v>0</v>
      </c>
      <c r="F736" s="346">
        <f>D736-E736</f>
        <v>0</v>
      </c>
      <c r="G736" s="338"/>
      <c r="H736" s="338"/>
      <c r="I736" s="338"/>
    </row>
    <row r="737">
      <c r="A737" s="338"/>
      <c r="B737" s="338"/>
      <c r="C737" s="349"/>
      <c r="D737" s="350"/>
      <c r="E737" s="340"/>
      <c r="F737" s="346"/>
      <c r="G737" s="338"/>
      <c r="H737" s="338"/>
      <c r="I737" s="338"/>
    </row>
    <row r="738">
      <c r="A738" s="351" t="s">
        <v>806</v>
      </c>
      <c r="B738" s="336"/>
      <c r="C738" s="336"/>
      <c r="D738" s="336"/>
      <c r="E738" s="336"/>
      <c r="F738" s="352"/>
      <c r="G738" s="336" t="s">
        <v>445</v>
      </c>
      <c r="H738" s="336"/>
      <c r="I738" s="336"/>
    </row>
    <row r="739">
      <c r="A739" s="338"/>
      <c r="B739" s="338" t="s">
        <v>807</v>
      </c>
      <c r="C739" s="339">
        <v>3052.0</v>
      </c>
      <c r="D739" s="350">
        <v>10000.0</v>
      </c>
      <c r="E739" s="340"/>
      <c r="F739" s="357">
        <f t="shared" ref="F739:F741" si="142">D739-E739</f>
        <v>10000</v>
      </c>
      <c r="G739" s="338"/>
      <c r="H739" s="338"/>
      <c r="I739" s="338"/>
    </row>
    <row r="740">
      <c r="A740" s="338"/>
      <c r="B740" s="338" t="s">
        <v>808</v>
      </c>
      <c r="C740" s="339">
        <v>4029.0</v>
      </c>
      <c r="D740" s="350"/>
      <c r="E740" s="340">
        <v>10000.0</v>
      </c>
      <c r="F740" s="341">
        <f t="shared" si="142"/>
        <v>-10000</v>
      </c>
      <c r="G740" s="338"/>
      <c r="H740" s="338"/>
      <c r="I740" s="338"/>
    </row>
    <row r="741">
      <c r="A741" s="338"/>
      <c r="B741" s="338"/>
      <c r="C741" s="349"/>
      <c r="D741" s="350">
        <v>0.0</v>
      </c>
      <c r="E741" s="338"/>
      <c r="F741" s="346">
        <f t="shared" si="142"/>
        <v>0</v>
      </c>
      <c r="G741" s="338"/>
      <c r="H741" s="338"/>
      <c r="I741" s="338"/>
    </row>
    <row r="742">
      <c r="A742" s="338" t="s">
        <v>440</v>
      </c>
      <c r="B742" s="338"/>
      <c r="C742" s="349"/>
      <c r="D742" s="350">
        <f t="shared" ref="D742:F742" si="143">SUM(D739:D741)</f>
        <v>10000</v>
      </c>
      <c r="E742" s="340">
        <f t="shared" si="143"/>
        <v>10000</v>
      </c>
      <c r="F742" s="346">
        <f t="shared" si="143"/>
        <v>0</v>
      </c>
      <c r="G742" s="338"/>
      <c r="H742" s="338"/>
      <c r="I742" s="338"/>
    </row>
    <row r="743">
      <c r="A743" s="338"/>
      <c r="B743" s="338"/>
      <c r="C743" s="349"/>
      <c r="D743" s="350"/>
      <c r="E743" s="338"/>
      <c r="F743" s="349"/>
      <c r="G743" s="338"/>
      <c r="H743" s="338"/>
      <c r="I743" s="338"/>
    </row>
    <row r="744">
      <c r="A744" s="336" t="s">
        <v>809</v>
      </c>
      <c r="G744" s="336" t="s">
        <v>445</v>
      </c>
      <c r="H744" s="336"/>
      <c r="I744" s="336"/>
    </row>
    <row r="745">
      <c r="A745" s="338"/>
      <c r="B745" s="338" t="s">
        <v>232</v>
      </c>
      <c r="C745" s="349">
        <v>4029.0</v>
      </c>
      <c r="D745" s="350"/>
      <c r="E745" s="397">
        <v>4500.0</v>
      </c>
      <c r="F745" s="341">
        <f t="shared" ref="F745:F746" si="144">D745-E745</f>
        <v>-4500</v>
      </c>
      <c r="G745" s="338"/>
      <c r="H745" s="338"/>
      <c r="I745" s="338"/>
    </row>
    <row r="746">
      <c r="A746" s="338"/>
      <c r="B746" s="338" t="s">
        <v>238</v>
      </c>
      <c r="C746" s="349"/>
      <c r="D746" s="350"/>
      <c r="E746" s="397">
        <v>2500.0</v>
      </c>
      <c r="F746" s="341">
        <f t="shared" si="144"/>
        <v>-2500</v>
      </c>
      <c r="G746" s="338"/>
      <c r="H746" s="338"/>
      <c r="I746" s="338"/>
    </row>
    <row r="747">
      <c r="A747" s="338"/>
      <c r="B747" s="338" t="s">
        <v>418</v>
      </c>
      <c r="C747" s="349"/>
      <c r="D747" s="350"/>
      <c r="E747" s="397">
        <v>1000.0</v>
      </c>
      <c r="F747" s="346"/>
      <c r="G747" s="338"/>
      <c r="H747" s="342" t="s">
        <v>502</v>
      </c>
      <c r="I747" s="338"/>
    </row>
    <row r="748">
      <c r="A748" s="338"/>
      <c r="B748" s="338" t="s">
        <v>437</v>
      </c>
      <c r="C748" s="349">
        <v>3052.0</v>
      </c>
      <c r="D748" s="350">
        <v>12000.0</v>
      </c>
      <c r="E748" s="338"/>
      <c r="F748" s="357">
        <f>D748-E748</f>
        <v>12000</v>
      </c>
      <c r="G748" s="338"/>
      <c r="H748" s="342"/>
      <c r="I748" s="338"/>
    </row>
    <row r="749">
      <c r="A749" s="338"/>
      <c r="B749" s="338"/>
      <c r="C749" s="349"/>
      <c r="D749" s="338"/>
      <c r="E749" s="338"/>
      <c r="F749" s="349"/>
      <c r="G749" s="338"/>
      <c r="H749" s="338"/>
      <c r="I749" s="338"/>
    </row>
    <row r="750">
      <c r="A750" s="338" t="s">
        <v>440</v>
      </c>
      <c r="B750" s="338"/>
      <c r="C750" s="349"/>
      <c r="D750" s="350">
        <f t="shared" ref="D750:E750" si="145">SUM(D745:D749)</f>
        <v>12000</v>
      </c>
      <c r="E750" s="340">
        <f t="shared" si="145"/>
        <v>8000</v>
      </c>
      <c r="F750" s="357">
        <f>D750-E750</f>
        <v>4000</v>
      </c>
      <c r="G750" s="338"/>
      <c r="H750" s="338"/>
      <c r="I750" s="338"/>
    </row>
    <row r="751">
      <c r="A751" s="338"/>
      <c r="B751" s="338"/>
      <c r="C751" s="349"/>
      <c r="D751" s="338"/>
      <c r="E751" s="338"/>
      <c r="F751" s="349"/>
      <c r="G751" s="338"/>
      <c r="H751" s="338"/>
      <c r="I751" s="338"/>
    </row>
    <row r="752">
      <c r="A752" s="336" t="s">
        <v>810</v>
      </c>
      <c r="G752" s="336" t="s">
        <v>445</v>
      </c>
      <c r="H752" s="364" t="s">
        <v>811</v>
      </c>
      <c r="I752" s="336"/>
    </row>
    <row r="753">
      <c r="A753" s="338"/>
      <c r="B753" s="40" t="s">
        <v>388</v>
      </c>
      <c r="C753" s="349"/>
      <c r="D753" s="375"/>
      <c r="E753" s="338"/>
      <c r="F753" s="357"/>
      <c r="G753" s="338"/>
      <c r="H753" s="338"/>
      <c r="I753" s="338"/>
    </row>
    <row r="754">
      <c r="A754" s="338"/>
      <c r="B754" s="40" t="s">
        <v>545</v>
      </c>
      <c r="C754" s="349"/>
      <c r="D754" s="338"/>
      <c r="E754" s="398"/>
      <c r="F754" s="399"/>
      <c r="G754" s="338"/>
      <c r="H754" s="338"/>
      <c r="I754" s="338"/>
    </row>
    <row r="755">
      <c r="A755" s="338"/>
      <c r="B755" s="40" t="s">
        <v>392</v>
      </c>
      <c r="C755" s="349"/>
      <c r="D755" s="338"/>
      <c r="E755" s="398"/>
      <c r="F755" s="399"/>
      <c r="G755" s="338"/>
      <c r="H755" s="338"/>
      <c r="I755" s="338"/>
    </row>
    <row r="756">
      <c r="A756" s="338"/>
      <c r="B756" s="338" t="s">
        <v>812</v>
      </c>
      <c r="C756" s="349"/>
      <c r="D756" s="338"/>
      <c r="E756" s="338"/>
      <c r="F756" s="349"/>
      <c r="G756" s="338"/>
      <c r="H756" s="338"/>
      <c r="I756" s="338"/>
    </row>
    <row r="757">
      <c r="A757" s="338"/>
      <c r="B757" s="338"/>
      <c r="C757" s="349"/>
      <c r="D757" s="338"/>
      <c r="E757" s="338"/>
      <c r="F757" s="349"/>
      <c r="G757" s="338"/>
      <c r="H757" s="338"/>
      <c r="I757" s="338"/>
    </row>
    <row r="758">
      <c r="A758" s="338" t="s">
        <v>440</v>
      </c>
      <c r="B758" s="338"/>
      <c r="C758" s="349"/>
      <c r="D758" s="372">
        <f t="shared" ref="D758:E758" si="146">SUM(D753:D757)</f>
        <v>0</v>
      </c>
      <c r="E758" s="400">
        <f t="shared" si="146"/>
        <v>0</v>
      </c>
      <c r="F758" s="357">
        <f>D758-E758</f>
        <v>0</v>
      </c>
      <c r="G758" s="338"/>
      <c r="H758" s="338"/>
      <c r="I758" s="338"/>
    </row>
    <row r="759">
      <c r="A759" s="338"/>
      <c r="B759" s="338"/>
      <c r="C759" s="349"/>
      <c r="D759" s="372"/>
      <c r="E759" s="400"/>
      <c r="F759" s="346"/>
      <c r="G759" s="338"/>
      <c r="H759" s="338"/>
      <c r="I759" s="338"/>
    </row>
    <row r="760">
      <c r="A760" s="351" t="s">
        <v>813</v>
      </c>
      <c r="B760" s="336"/>
      <c r="C760" s="352"/>
      <c r="D760" s="336"/>
      <c r="E760" s="336"/>
      <c r="F760" s="352"/>
      <c r="G760" s="336" t="s">
        <v>445</v>
      </c>
      <c r="H760" s="401" t="s">
        <v>502</v>
      </c>
      <c r="I760" s="336"/>
    </row>
    <row r="761">
      <c r="A761" s="338"/>
      <c r="B761" s="338" t="s">
        <v>437</v>
      </c>
      <c r="C761" s="349"/>
      <c r="D761" s="402">
        <v>10000.0</v>
      </c>
      <c r="E761" s="400"/>
      <c r="F761" s="346"/>
      <c r="G761" s="338"/>
      <c r="H761" s="348" t="s">
        <v>814</v>
      </c>
      <c r="I761" s="338"/>
    </row>
    <row r="762">
      <c r="A762" s="338"/>
      <c r="B762" s="338" t="s">
        <v>808</v>
      </c>
      <c r="C762" s="349"/>
      <c r="D762" s="372"/>
      <c r="E762" s="403">
        <v>5000.0</v>
      </c>
      <c r="F762" s="346"/>
      <c r="G762" s="338"/>
      <c r="H762" s="342"/>
      <c r="I762" s="338"/>
    </row>
    <row r="763">
      <c r="A763" s="338"/>
      <c r="B763" s="338"/>
      <c r="C763" s="349"/>
      <c r="D763" s="338"/>
      <c r="E763" s="400"/>
      <c r="F763" s="346"/>
      <c r="G763" s="338"/>
      <c r="H763" s="338"/>
      <c r="I763" s="338"/>
    </row>
    <row r="764">
      <c r="A764" s="338" t="s">
        <v>440</v>
      </c>
      <c r="B764" s="338"/>
      <c r="C764" s="349"/>
      <c r="D764" s="372">
        <f t="shared" ref="D764:E764" si="147">SUM(D760:D763)</f>
        <v>10000</v>
      </c>
      <c r="E764" s="400">
        <f t="shared" si="147"/>
        <v>5000</v>
      </c>
      <c r="F764" s="357">
        <f>D764-E764</f>
        <v>5000</v>
      </c>
      <c r="G764" s="338"/>
      <c r="H764" s="338"/>
      <c r="I764" s="338"/>
    </row>
    <row r="765">
      <c r="A765" s="338"/>
      <c r="B765" s="338"/>
      <c r="C765" s="349"/>
      <c r="D765" s="338"/>
      <c r="E765" s="400"/>
      <c r="F765" s="346"/>
      <c r="G765" s="338"/>
      <c r="H765" s="338"/>
      <c r="I765" s="338"/>
    </row>
    <row r="766">
      <c r="A766" s="336" t="s">
        <v>815</v>
      </c>
      <c r="G766" s="336" t="s">
        <v>436</v>
      </c>
      <c r="H766" s="336"/>
      <c r="I766" s="336"/>
    </row>
    <row r="767">
      <c r="A767" s="338"/>
      <c r="B767" s="338" t="s">
        <v>232</v>
      </c>
      <c r="C767" s="349">
        <v>7692.0</v>
      </c>
      <c r="D767" s="338"/>
      <c r="E767" s="340">
        <v>1200.0</v>
      </c>
      <c r="F767" s="341">
        <f t="shared" ref="F767:F768" si="148">D767-E767</f>
        <v>-1200</v>
      </c>
      <c r="G767" s="338"/>
      <c r="H767" s="338" t="s">
        <v>502</v>
      </c>
      <c r="I767" s="338"/>
    </row>
    <row r="768">
      <c r="A768" s="338"/>
      <c r="B768" s="338" t="s">
        <v>238</v>
      </c>
      <c r="C768" s="349">
        <v>7692.7693</v>
      </c>
      <c r="D768" s="338"/>
      <c r="E768" s="340">
        <v>450.0</v>
      </c>
      <c r="F768" s="341">
        <f t="shared" si="148"/>
        <v>-450</v>
      </c>
      <c r="G768" s="338"/>
      <c r="H768" s="338" t="s">
        <v>502</v>
      </c>
      <c r="I768" s="338"/>
    </row>
    <row r="769">
      <c r="A769" s="338"/>
      <c r="B769" s="338"/>
      <c r="C769" s="349"/>
      <c r="D769" s="338"/>
      <c r="E769" s="338"/>
      <c r="F769" s="349"/>
      <c r="G769" s="338"/>
      <c r="H769" s="338"/>
      <c r="I769" s="338"/>
    </row>
    <row r="770">
      <c r="A770" s="338" t="s">
        <v>440</v>
      </c>
      <c r="B770" s="338"/>
      <c r="C770" s="349"/>
      <c r="D770" s="404">
        <f t="shared" ref="D770:E770" si="149">SUM(D767:D769)</f>
        <v>0</v>
      </c>
      <c r="E770" s="340">
        <f t="shared" si="149"/>
        <v>1650</v>
      </c>
      <c r="F770" s="341">
        <f>D770-E770</f>
        <v>-1650</v>
      </c>
      <c r="G770" s="338"/>
      <c r="H770" s="338"/>
      <c r="I770" s="338"/>
    </row>
    <row r="771">
      <c r="A771" s="338"/>
      <c r="B771" s="338"/>
      <c r="C771" s="349"/>
      <c r="D771" s="338"/>
      <c r="E771" s="338"/>
      <c r="F771" s="349"/>
      <c r="G771" s="338"/>
      <c r="H771" s="338"/>
      <c r="I771" s="338"/>
    </row>
    <row r="772">
      <c r="A772" s="364" t="s">
        <v>816</v>
      </c>
      <c r="B772" s="336"/>
      <c r="C772" s="352"/>
      <c r="D772" s="336"/>
      <c r="E772" s="336"/>
      <c r="F772" s="352"/>
      <c r="G772" s="336"/>
      <c r="H772" s="364" t="s">
        <v>502</v>
      </c>
      <c r="I772" s="336"/>
    </row>
    <row r="773">
      <c r="A773" s="338"/>
      <c r="B773" s="344" t="s">
        <v>326</v>
      </c>
      <c r="C773" s="387" t="s">
        <v>817</v>
      </c>
      <c r="D773" s="338"/>
      <c r="E773" s="366">
        <v>1200.0</v>
      </c>
      <c r="F773" s="367">
        <f>D773-E773</f>
        <v>-1200</v>
      </c>
      <c r="G773" s="338"/>
      <c r="H773" s="338"/>
      <c r="I773" s="338"/>
    </row>
    <row r="774">
      <c r="A774" s="338"/>
      <c r="B774" s="338"/>
      <c r="C774" s="349"/>
      <c r="D774" s="338"/>
      <c r="E774" s="338"/>
      <c r="F774" s="349"/>
      <c r="G774" s="338"/>
      <c r="H774" s="338"/>
      <c r="I774" s="338"/>
    </row>
    <row r="775">
      <c r="A775" s="344" t="s">
        <v>440</v>
      </c>
      <c r="B775" s="338"/>
      <c r="C775" s="349"/>
      <c r="D775" s="404">
        <f>sum(D773)</f>
        <v>0</v>
      </c>
      <c r="E775" s="369">
        <f t="shared" ref="E775:F775" si="150">E773</f>
        <v>1200</v>
      </c>
      <c r="F775" s="367">
        <f t="shared" si="150"/>
        <v>-1200</v>
      </c>
      <c r="G775" s="338"/>
      <c r="H775" s="338"/>
      <c r="I775" s="338"/>
    </row>
    <row r="776">
      <c r="A776" s="338"/>
      <c r="B776" s="338"/>
      <c r="C776" s="349"/>
      <c r="D776" s="338"/>
      <c r="E776" s="338"/>
      <c r="F776" s="349"/>
      <c r="G776" s="338"/>
      <c r="H776" s="338"/>
      <c r="I776" s="338"/>
    </row>
    <row r="777">
      <c r="A777" s="364" t="s">
        <v>818</v>
      </c>
      <c r="B777" s="336"/>
      <c r="C777" s="352"/>
      <c r="D777" s="336"/>
      <c r="E777" s="336"/>
      <c r="F777" s="352"/>
      <c r="G777" s="336"/>
      <c r="H777" s="364" t="s">
        <v>502</v>
      </c>
      <c r="I777" s="336"/>
    </row>
    <row r="778">
      <c r="A778" s="338"/>
      <c r="B778" s="344" t="s">
        <v>234</v>
      </c>
      <c r="C778" s="387">
        <v>1610.0</v>
      </c>
      <c r="D778" s="345">
        <v>7000.0</v>
      </c>
      <c r="E778" s="366">
        <v>7000.0</v>
      </c>
      <c r="F778" s="370">
        <f>sum(D778-E778)</f>
        <v>0</v>
      </c>
      <c r="G778" s="338"/>
      <c r="H778" s="338"/>
      <c r="I778" s="338"/>
    </row>
    <row r="779">
      <c r="A779" s="338"/>
      <c r="B779" s="338"/>
      <c r="C779" s="349"/>
      <c r="D779" s="338"/>
      <c r="E779" s="369"/>
      <c r="F779" s="370"/>
      <c r="G779" s="338"/>
      <c r="H779" s="338"/>
      <c r="I779" s="338"/>
    </row>
    <row r="780">
      <c r="A780" s="344" t="s">
        <v>440</v>
      </c>
      <c r="B780" s="338"/>
      <c r="C780" s="349"/>
      <c r="D780" s="404">
        <f t="shared" ref="D780:F780" si="151">sum(D778)</f>
        <v>7000</v>
      </c>
      <c r="E780" s="369">
        <f t="shared" si="151"/>
        <v>7000</v>
      </c>
      <c r="F780" s="370">
        <f t="shared" si="151"/>
        <v>0</v>
      </c>
      <c r="G780" s="338"/>
      <c r="H780" s="338"/>
      <c r="I780" s="338"/>
    </row>
    <row r="781">
      <c r="A781" s="344"/>
      <c r="B781" s="338"/>
      <c r="C781" s="349"/>
      <c r="D781" s="338"/>
      <c r="E781" s="338"/>
      <c r="F781" s="349"/>
      <c r="G781" s="338"/>
      <c r="H781" s="338"/>
      <c r="I781" s="338"/>
    </row>
    <row r="782">
      <c r="A782" s="364" t="s">
        <v>819</v>
      </c>
      <c r="B782" s="336"/>
      <c r="C782" s="352"/>
      <c r="D782" s="336"/>
      <c r="E782" s="336"/>
      <c r="F782" s="352"/>
      <c r="G782" s="336"/>
      <c r="H782" s="364" t="s">
        <v>502</v>
      </c>
      <c r="I782" s="336"/>
    </row>
    <row r="783">
      <c r="A783" s="338"/>
      <c r="B783" s="344" t="s">
        <v>167</v>
      </c>
      <c r="C783" s="387" t="s">
        <v>591</v>
      </c>
      <c r="D783" s="338"/>
      <c r="E783" s="366">
        <v>1000.0</v>
      </c>
      <c r="F783" s="367">
        <f t="shared" ref="F783:F784" si="152">sum(D783-E783)</f>
        <v>-1000</v>
      </c>
      <c r="G783" s="338"/>
      <c r="H783" s="338"/>
      <c r="I783" s="338"/>
    </row>
    <row r="784">
      <c r="A784" s="338"/>
      <c r="B784" s="344" t="s">
        <v>418</v>
      </c>
      <c r="C784" s="387">
        <v>5463.0</v>
      </c>
      <c r="D784" s="338"/>
      <c r="E784" s="366">
        <v>200.0</v>
      </c>
      <c r="F784" s="367">
        <f t="shared" si="152"/>
        <v>-200</v>
      </c>
      <c r="G784" s="338"/>
      <c r="H784" s="338"/>
      <c r="I784" s="338"/>
    </row>
    <row r="785">
      <c r="A785" s="324"/>
      <c r="B785" s="324"/>
      <c r="C785" s="405"/>
      <c r="D785" s="406"/>
      <c r="E785" s="407"/>
      <c r="F785" s="408"/>
      <c r="G785" s="324"/>
      <c r="H785" s="324"/>
      <c r="I785" s="324"/>
    </row>
    <row r="786">
      <c r="A786" s="330" t="s">
        <v>440</v>
      </c>
      <c r="B786" s="324"/>
      <c r="C786" s="405"/>
      <c r="D786" s="409">
        <f>sum(D783)</f>
        <v>0</v>
      </c>
      <c r="E786" s="410">
        <f t="shared" ref="E786:F786" si="153">sum(E783:E784)</f>
        <v>1200</v>
      </c>
      <c r="F786" s="411">
        <f t="shared" si="153"/>
        <v>-1200</v>
      </c>
      <c r="G786" s="324"/>
      <c r="H786" s="324"/>
      <c r="I786" s="324"/>
    </row>
    <row r="787">
      <c r="A787" s="324"/>
      <c r="B787" s="324"/>
      <c r="C787" s="405"/>
      <c r="D787" s="406"/>
      <c r="E787" s="407"/>
      <c r="F787" s="408"/>
      <c r="G787" s="324"/>
      <c r="H787" s="324"/>
      <c r="I787" s="324"/>
    </row>
    <row r="788">
      <c r="A788" s="336" t="s">
        <v>30</v>
      </c>
      <c r="B788" s="336"/>
      <c r="C788" s="412"/>
      <c r="D788" s="413">
        <f t="shared" ref="D788:E788" si="154">SUM(D11+D37+D46+D58+D76+D81+D87+D93+D101+D110+D121+D127+D135+D141+D147+D152+D157+D166+D172+D177+D182+D191+D201+D208+D213+D221+D227+D235+D242+D249+D261+D270+D282+D305+D323+D329+D337+D344+D351+D358+D369+D380+D386+D399+D415+D431+D420+D437+D444+D457+D463+D470+D475+D480+D489+D502+D515+D528+D538+G554+D565+D572+D583+D590+D605+D611+D623+D635+D642+D650+D656+D666+D675+D683+D688+D694+D701+D706+D713+D720+D725+D730+D736+D742+D750+D758+D764+D770+D775+D780+D786)</f>
        <v>1015927</v>
      </c>
      <c r="E788" s="414">
        <f t="shared" si="154"/>
        <v>1217503</v>
      </c>
      <c r="F788" s="415">
        <f>SUM(D788-E788)</f>
        <v>-201576</v>
      </c>
      <c r="G788" s="336"/>
      <c r="H788" s="336"/>
      <c r="I788" s="336"/>
    </row>
    <row r="789">
      <c r="A789" s="338"/>
      <c r="B789" s="338"/>
      <c r="C789" s="416"/>
      <c r="D789" s="417"/>
      <c r="E789" s="417"/>
      <c r="F789" s="418"/>
      <c r="G789" s="338"/>
      <c r="H789" s="338"/>
      <c r="I789" s="338"/>
    </row>
    <row r="790">
      <c r="A790" s="419" t="s">
        <v>820</v>
      </c>
      <c r="B790" s="420"/>
      <c r="C790" s="421">
        <f>F788</f>
        <v>-201576</v>
      </c>
      <c r="I790" s="422"/>
    </row>
    <row r="791">
      <c r="A791" s="419" t="s">
        <v>821</v>
      </c>
      <c r="B791" s="423"/>
      <c r="C791" s="424">
        <f>D788</f>
        <v>1015927</v>
      </c>
      <c r="I791" s="423"/>
    </row>
    <row r="792">
      <c r="A792" s="419" t="s">
        <v>822</v>
      </c>
      <c r="B792" s="423"/>
      <c r="C792" s="424">
        <f>E788</f>
        <v>1217503</v>
      </c>
      <c r="I792" s="423"/>
    </row>
    <row r="793">
      <c r="A793" s="419" t="s">
        <v>823</v>
      </c>
      <c r="B793" s="423"/>
      <c r="C793" s="424">
        <f>SUM(C791:C792)</f>
        <v>2233430</v>
      </c>
      <c r="I793" s="420"/>
    </row>
  </sheetData>
  <mergeCells count="87">
    <mergeCell ref="A459:F459"/>
    <mergeCell ref="A465:F465"/>
    <mergeCell ref="A472:F472"/>
    <mergeCell ref="A477:F477"/>
    <mergeCell ref="A482:F482"/>
    <mergeCell ref="A491:F491"/>
    <mergeCell ref="A504:F504"/>
    <mergeCell ref="A517:F517"/>
    <mergeCell ref="A530:F530"/>
    <mergeCell ref="A540:F540"/>
    <mergeCell ref="A557:F557"/>
    <mergeCell ref="A567:F567"/>
    <mergeCell ref="A574:F574"/>
    <mergeCell ref="A585:F585"/>
    <mergeCell ref="A592:F592"/>
    <mergeCell ref="A607:F607"/>
    <mergeCell ref="A613:F613"/>
    <mergeCell ref="A625:F625"/>
    <mergeCell ref="A637:F637"/>
    <mergeCell ref="A644:F644"/>
    <mergeCell ref="A652:F652"/>
    <mergeCell ref="A658:F658"/>
    <mergeCell ref="A668:F668"/>
    <mergeCell ref="A677:F677"/>
    <mergeCell ref="A696:F696"/>
    <mergeCell ref="A703:F703"/>
    <mergeCell ref="A708:F708"/>
    <mergeCell ref="A715:F715"/>
    <mergeCell ref="D791:H791"/>
    <mergeCell ref="D792:H792"/>
    <mergeCell ref="D793:H793"/>
    <mergeCell ref="A722:F722"/>
    <mergeCell ref="A727:F727"/>
    <mergeCell ref="A732:F732"/>
    <mergeCell ref="A744:F744"/>
    <mergeCell ref="A752:F752"/>
    <mergeCell ref="A766:F766"/>
    <mergeCell ref="D790:H790"/>
    <mergeCell ref="A1:I1"/>
    <mergeCell ref="A4:E4"/>
    <mergeCell ref="A13:E13"/>
    <mergeCell ref="A39:E39"/>
    <mergeCell ref="A60:F60"/>
    <mergeCell ref="A78:F78"/>
    <mergeCell ref="A83:F83"/>
    <mergeCell ref="A89:F89"/>
    <mergeCell ref="A95:F95"/>
    <mergeCell ref="A103:F103"/>
    <mergeCell ref="A112:F112"/>
    <mergeCell ref="A123:F123"/>
    <mergeCell ref="A129:F129"/>
    <mergeCell ref="A137:F137"/>
    <mergeCell ref="A143:F143"/>
    <mergeCell ref="A149:F149"/>
    <mergeCell ref="A154:F154"/>
    <mergeCell ref="A159:F159"/>
    <mergeCell ref="A168:F168"/>
    <mergeCell ref="A174:F174"/>
    <mergeCell ref="A179:F179"/>
    <mergeCell ref="A184:F184"/>
    <mergeCell ref="A193:F193"/>
    <mergeCell ref="A203:F203"/>
    <mergeCell ref="A210:F210"/>
    <mergeCell ref="A215:F215"/>
    <mergeCell ref="A223:F223"/>
    <mergeCell ref="A229:F229"/>
    <mergeCell ref="A237:F237"/>
    <mergeCell ref="A244:F244"/>
    <mergeCell ref="A251:F251"/>
    <mergeCell ref="A263:F263"/>
    <mergeCell ref="A272:F272"/>
    <mergeCell ref="A284:F284"/>
    <mergeCell ref="A307:F307"/>
    <mergeCell ref="A325:F325"/>
    <mergeCell ref="A331:F331"/>
    <mergeCell ref="A339:F339"/>
    <mergeCell ref="A353:F353"/>
    <mergeCell ref="A360:F360"/>
    <mergeCell ref="A371:F371"/>
    <mergeCell ref="A382:F382"/>
    <mergeCell ref="A388:F388"/>
    <mergeCell ref="A401:F401"/>
    <mergeCell ref="A417:F417"/>
    <mergeCell ref="A422:F422"/>
    <mergeCell ref="A433:F433"/>
    <mergeCell ref="A439:F439"/>
    <mergeCell ref="A446:F44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63"/>
    <col customWidth="1" min="2" max="2" width="26.25"/>
    <col customWidth="1" min="3" max="7" width="12.63"/>
  </cols>
  <sheetData>
    <row r="1" ht="15.75" customHeight="1">
      <c r="A1" s="43" t="s">
        <v>23</v>
      </c>
      <c r="B1" s="43" t="s">
        <v>0</v>
      </c>
      <c r="C1" s="425" t="s">
        <v>1</v>
      </c>
      <c r="D1" s="43" t="s">
        <v>3</v>
      </c>
      <c r="E1" s="43" t="s">
        <v>2</v>
      </c>
      <c r="F1" s="43" t="s">
        <v>33</v>
      </c>
      <c r="G1" s="426"/>
    </row>
    <row r="2" ht="15.75" customHeight="1">
      <c r="A2" s="427" t="s">
        <v>824</v>
      </c>
      <c r="G2" s="428">
        <f t="shared" ref="G2:H2" si="1">E39</f>
        <v>219000</v>
      </c>
      <c r="H2" s="428">
        <f t="shared" si="1"/>
        <v>288450</v>
      </c>
      <c r="I2" s="428"/>
      <c r="J2" s="41"/>
      <c r="K2" s="41">
        <f>G2-H2</f>
        <v>-69450</v>
      </c>
    </row>
    <row r="3" ht="15.75" customHeight="1">
      <c r="A3" s="427" t="s">
        <v>825</v>
      </c>
      <c r="B3" s="428">
        <f t="shared" ref="B3:C3" si="2">E78</f>
        <v>46700</v>
      </c>
      <c r="C3" s="428">
        <f t="shared" si="2"/>
        <v>153700</v>
      </c>
      <c r="D3" s="428"/>
      <c r="E3" s="41"/>
      <c r="F3" s="41">
        <f t="shared" ref="F3:F9" si="4">B3-C3</f>
        <v>-107000</v>
      </c>
      <c r="G3" s="426"/>
    </row>
    <row r="4" ht="15.75" customHeight="1">
      <c r="A4" s="427" t="s">
        <v>826</v>
      </c>
      <c r="B4" s="429">
        <f t="shared" ref="B4:C4" si="3">E100</f>
        <v>5600</v>
      </c>
      <c r="C4" s="428">
        <f t="shared" si="3"/>
        <v>30850</v>
      </c>
      <c r="D4" s="40"/>
      <c r="E4" s="41"/>
      <c r="F4" s="41">
        <f t="shared" si="4"/>
        <v>-25250</v>
      </c>
      <c r="G4" s="426"/>
    </row>
    <row r="5" ht="15.75" customHeight="1">
      <c r="A5" s="427" t="s">
        <v>827</v>
      </c>
      <c r="B5" s="428">
        <f t="shared" ref="B5:C5" si="5">E127</f>
        <v>219000</v>
      </c>
      <c r="C5" s="428">
        <f t="shared" si="5"/>
        <v>282445</v>
      </c>
      <c r="D5" s="40"/>
      <c r="E5" s="41"/>
      <c r="F5" s="41">
        <f t="shared" si="4"/>
        <v>-63445</v>
      </c>
      <c r="G5" s="426"/>
    </row>
    <row r="6" ht="15.75" customHeight="1">
      <c r="A6" s="427" t="s">
        <v>828</v>
      </c>
      <c r="B6" s="428">
        <f t="shared" ref="B6:C6" si="6">E160</f>
        <v>1032500</v>
      </c>
      <c r="C6" s="428">
        <f t="shared" si="6"/>
        <v>1032500</v>
      </c>
      <c r="D6" s="40"/>
      <c r="E6" s="41"/>
      <c r="F6" s="41">
        <f t="shared" si="4"/>
        <v>0</v>
      </c>
      <c r="G6" s="426"/>
    </row>
    <row r="7" ht="15.75" customHeight="1">
      <c r="A7" s="427" t="s">
        <v>829</v>
      </c>
      <c r="B7" s="428">
        <f t="shared" ref="B7:C7" si="7">E224</f>
        <v>140070</v>
      </c>
      <c r="C7" s="428">
        <f t="shared" si="7"/>
        <v>237570</v>
      </c>
      <c r="D7" s="40"/>
      <c r="E7" s="41"/>
      <c r="F7" s="41">
        <f t="shared" si="4"/>
        <v>-97500</v>
      </c>
      <c r="G7" s="426"/>
    </row>
    <row r="8" ht="15.75" customHeight="1">
      <c r="A8" s="427" t="s">
        <v>830</v>
      </c>
      <c r="B8" s="428">
        <f t="shared" ref="B8:C8" si="8">E257</f>
        <v>1008000</v>
      </c>
      <c r="C8" s="428">
        <f t="shared" si="8"/>
        <v>1008000</v>
      </c>
      <c r="D8" s="290"/>
      <c r="E8" s="41"/>
      <c r="F8" s="41">
        <f t="shared" si="4"/>
        <v>0</v>
      </c>
      <c r="G8" s="41"/>
    </row>
    <row r="9" ht="15.75" customHeight="1">
      <c r="A9" s="427" t="s">
        <v>831</v>
      </c>
      <c r="B9" s="429">
        <v>0.0</v>
      </c>
      <c r="C9" s="429">
        <f>F338</f>
        <v>15000</v>
      </c>
      <c r="D9" s="290"/>
      <c r="E9" s="41"/>
      <c r="F9" s="41">
        <f t="shared" si="4"/>
        <v>-15000</v>
      </c>
      <c r="G9" s="41"/>
    </row>
    <row r="10" ht="15.75" customHeight="1">
      <c r="A10" s="427" t="s">
        <v>832</v>
      </c>
      <c r="G10" s="428">
        <f t="shared" ref="G10:H10" si="9">E326</f>
        <v>165500</v>
      </c>
      <c r="H10" s="428">
        <f t="shared" si="9"/>
        <v>291142</v>
      </c>
      <c r="I10" s="290"/>
      <c r="J10" s="41"/>
      <c r="K10" s="41">
        <f>G10-H10</f>
        <v>-125642</v>
      </c>
    </row>
    <row r="11" ht="15.75" customHeight="1">
      <c r="A11" s="430" t="s">
        <v>833</v>
      </c>
      <c r="B11" s="428"/>
      <c r="C11" s="428">
        <f>F393</f>
        <v>38650</v>
      </c>
      <c r="D11" s="290"/>
      <c r="E11" s="41"/>
      <c r="F11" s="41">
        <f t="shared" ref="F11:F12" si="11">B11-C11</f>
        <v>-38650</v>
      </c>
      <c r="G11" s="41"/>
    </row>
    <row r="12" ht="15.75" customHeight="1">
      <c r="A12" s="431" t="s">
        <v>30</v>
      </c>
      <c r="B12" s="428">
        <f t="shared" ref="B12:C12" si="10">SUM(B2:B11)</f>
        <v>2451870</v>
      </c>
      <c r="C12" s="428">
        <f t="shared" si="10"/>
        <v>2798715</v>
      </c>
      <c r="D12" s="290"/>
      <c r="E12" s="41"/>
      <c r="F12" s="41">
        <f t="shared" si="11"/>
        <v>-346845</v>
      </c>
      <c r="G12" s="41"/>
    </row>
    <row r="13" ht="15.75" customHeight="1">
      <c r="A13" s="432"/>
      <c r="B13" s="43"/>
      <c r="C13" s="40"/>
      <c r="D13" s="290"/>
      <c r="E13" s="41"/>
      <c r="F13" s="41"/>
      <c r="G13" s="41"/>
    </row>
    <row r="14" ht="15.75" customHeight="1">
      <c r="A14" s="433" t="s">
        <v>824</v>
      </c>
      <c r="B14" s="434" t="s">
        <v>90</v>
      </c>
      <c r="C14" s="435"/>
      <c r="D14" s="231"/>
      <c r="E14" s="436"/>
      <c r="F14" s="436"/>
      <c r="G14" s="436"/>
    </row>
    <row r="15" ht="15.75" customHeight="1">
      <c r="A15" s="231"/>
      <c r="B15" s="231"/>
      <c r="C15" s="435" t="s">
        <v>834</v>
      </c>
      <c r="D15" s="437">
        <v>7631.0</v>
      </c>
      <c r="E15" s="436"/>
      <c r="F15" s="438">
        <v>3000.0</v>
      </c>
      <c r="G15" s="438">
        <f t="shared" ref="G15:G16" si="12">E15-F15</f>
        <v>-3000</v>
      </c>
    </row>
    <row r="16" ht="15.75" customHeight="1">
      <c r="A16" s="231"/>
      <c r="B16" s="231"/>
      <c r="C16" s="435" t="s">
        <v>835</v>
      </c>
      <c r="D16" s="437">
        <v>7692.7693</v>
      </c>
      <c r="E16" s="436"/>
      <c r="F16" s="438">
        <v>1200.0</v>
      </c>
      <c r="G16" s="438">
        <f t="shared" si="12"/>
        <v>-1200</v>
      </c>
    </row>
    <row r="17" ht="15.75" customHeight="1">
      <c r="A17" s="231"/>
      <c r="B17" s="231"/>
      <c r="C17" s="435"/>
      <c r="D17" s="231"/>
      <c r="E17" s="436"/>
      <c r="F17" s="436"/>
      <c r="G17" s="438"/>
    </row>
    <row r="18" ht="15.75" customHeight="1">
      <c r="A18" s="231"/>
      <c r="B18" s="231"/>
      <c r="C18" s="439" t="s">
        <v>176</v>
      </c>
      <c r="D18" s="231"/>
      <c r="E18" s="438">
        <f t="shared" ref="E18:F18" si="13">SUM(E15:E16)</f>
        <v>0</v>
      </c>
      <c r="F18" s="438">
        <f t="shared" si="13"/>
        <v>4200</v>
      </c>
      <c r="G18" s="438">
        <f>E18-F18</f>
        <v>-4200</v>
      </c>
    </row>
    <row r="19" ht="15.75" customHeight="1">
      <c r="A19" s="231"/>
      <c r="B19" s="231"/>
      <c r="C19" s="435"/>
      <c r="D19" s="231"/>
      <c r="E19" s="436"/>
      <c r="F19" s="436"/>
      <c r="G19" s="438"/>
    </row>
    <row r="20" ht="15.75" customHeight="1">
      <c r="A20" s="231"/>
      <c r="B20" s="434" t="s">
        <v>836</v>
      </c>
      <c r="C20" s="435"/>
      <c r="D20" s="231"/>
      <c r="E20" s="436"/>
      <c r="F20" s="436"/>
      <c r="G20" s="438"/>
    </row>
    <row r="21" ht="15.75" customHeight="1">
      <c r="A21" s="231"/>
      <c r="B21" s="231"/>
      <c r="C21" s="435" t="s">
        <v>234</v>
      </c>
      <c r="D21" s="437">
        <v>3041.0</v>
      </c>
      <c r="E21" s="440">
        <v>211200.0</v>
      </c>
      <c r="F21" s="436"/>
      <c r="G21" s="438">
        <f t="shared" ref="G21:G26" si="14">E21-F21</f>
        <v>211200</v>
      </c>
    </row>
    <row r="22" ht="15.75" customHeight="1">
      <c r="A22" s="231"/>
      <c r="B22" s="231"/>
      <c r="C22" s="435" t="s">
        <v>837</v>
      </c>
      <c r="D22" s="437">
        <v>4041.0</v>
      </c>
      <c r="E22" s="436"/>
      <c r="F22" s="440">
        <v>192740.0</v>
      </c>
      <c r="G22" s="438">
        <f t="shared" si="14"/>
        <v>-192740</v>
      </c>
    </row>
    <row r="23" ht="15.75" customHeight="1">
      <c r="A23" s="231"/>
      <c r="B23" s="231"/>
      <c r="C23" s="435" t="s">
        <v>838</v>
      </c>
      <c r="D23" s="437">
        <v>5800.0</v>
      </c>
      <c r="E23" s="436"/>
      <c r="F23" s="440">
        <v>68900.0</v>
      </c>
      <c r="G23" s="438">
        <f t="shared" si="14"/>
        <v>-68900</v>
      </c>
    </row>
    <row r="24" ht="15.75" customHeight="1">
      <c r="A24" s="231"/>
      <c r="B24" s="231"/>
      <c r="C24" s="435" t="s">
        <v>463</v>
      </c>
      <c r="D24" s="437">
        <v>4027.0</v>
      </c>
      <c r="E24" s="436"/>
      <c r="F24" s="440">
        <v>2810.0</v>
      </c>
      <c r="G24" s="438">
        <f t="shared" si="14"/>
        <v>-2810</v>
      </c>
    </row>
    <row r="25" ht="15.75" customHeight="1">
      <c r="A25" s="231"/>
      <c r="B25" s="231"/>
      <c r="C25" s="435" t="s">
        <v>839</v>
      </c>
      <c r="D25" s="437">
        <v>4044.0</v>
      </c>
      <c r="E25" s="436"/>
      <c r="F25" s="440">
        <v>10000.0</v>
      </c>
      <c r="G25" s="438">
        <f t="shared" si="14"/>
        <v>-10000</v>
      </c>
    </row>
    <row r="26" ht="15.75" customHeight="1">
      <c r="A26" s="231"/>
      <c r="B26" s="231"/>
      <c r="C26" s="435" t="s">
        <v>840</v>
      </c>
      <c r="D26" s="231" t="s">
        <v>228</v>
      </c>
      <c r="E26" s="436"/>
      <c r="F26" s="440">
        <v>2000.0</v>
      </c>
      <c r="G26" s="438">
        <f t="shared" si="14"/>
        <v>-2000</v>
      </c>
    </row>
    <row r="27" ht="15.75" customHeight="1">
      <c r="A27" s="231"/>
      <c r="B27" s="231"/>
      <c r="C27" s="435"/>
      <c r="D27" s="231"/>
      <c r="E27" s="436"/>
      <c r="F27" s="436"/>
      <c r="G27" s="438"/>
    </row>
    <row r="28" ht="15.75" customHeight="1">
      <c r="A28" s="231"/>
      <c r="B28" s="231"/>
      <c r="C28" s="439" t="s">
        <v>176</v>
      </c>
      <c r="D28" s="231"/>
      <c r="E28" s="438">
        <f t="shared" ref="E28:F28" si="15">SUM(E21:E26)</f>
        <v>211200</v>
      </c>
      <c r="F28" s="438">
        <f t="shared" si="15"/>
        <v>276450</v>
      </c>
      <c r="G28" s="438">
        <f>E28-F28</f>
        <v>-65250</v>
      </c>
    </row>
    <row r="29" ht="15.75" customHeight="1">
      <c r="A29" s="231"/>
      <c r="B29" s="231"/>
      <c r="C29" s="435"/>
      <c r="D29" s="231"/>
      <c r="E29" s="436"/>
      <c r="F29" s="436"/>
      <c r="G29" s="438"/>
    </row>
    <row r="30" ht="15.75" customHeight="1">
      <c r="A30" s="231"/>
      <c r="B30" s="434" t="s">
        <v>841</v>
      </c>
      <c r="C30" s="435"/>
      <c r="D30" s="231"/>
      <c r="E30" s="436"/>
      <c r="F30" s="436"/>
      <c r="G30" s="438"/>
    </row>
    <row r="31" ht="15.75" customHeight="1">
      <c r="A31" s="231"/>
      <c r="B31" s="231"/>
      <c r="C31" s="435" t="s">
        <v>234</v>
      </c>
      <c r="D31" s="231"/>
      <c r="E31" s="440">
        <v>6000.0</v>
      </c>
      <c r="F31" s="436"/>
      <c r="G31" s="438">
        <f t="shared" ref="G31:G35" si="16">E31-F31</f>
        <v>6000</v>
      </c>
    </row>
    <row r="32" ht="15.75" customHeight="1">
      <c r="A32" s="231"/>
      <c r="B32" s="231"/>
      <c r="C32" s="435" t="s">
        <v>147</v>
      </c>
      <c r="D32" s="231"/>
      <c r="E32" s="440">
        <v>1800.0</v>
      </c>
      <c r="F32" s="436"/>
      <c r="G32" s="438">
        <f t="shared" si="16"/>
        <v>1800</v>
      </c>
    </row>
    <row r="33" ht="15.75" customHeight="1">
      <c r="A33" s="231"/>
      <c r="B33" s="231"/>
      <c r="C33" s="435" t="s">
        <v>232</v>
      </c>
      <c r="D33" s="231"/>
      <c r="E33" s="436"/>
      <c r="F33" s="440">
        <v>5500.0</v>
      </c>
      <c r="G33" s="438">
        <f t="shared" si="16"/>
        <v>-5500</v>
      </c>
    </row>
    <row r="34" ht="15.75" customHeight="1">
      <c r="A34" s="231"/>
      <c r="B34" s="231"/>
      <c r="C34" s="435" t="s">
        <v>155</v>
      </c>
      <c r="D34" s="231"/>
      <c r="E34" s="436"/>
      <c r="F34" s="438">
        <v>500.0</v>
      </c>
      <c r="G34" s="438">
        <f t="shared" si="16"/>
        <v>-500</v>
      </c>
    </row>
    <row r="35" ht="15.75" customHeight="1">
      <c r="A35" s="231"/>
      <c r="B35" s="231"/>
      <c r="C35" s="435" t="s">
        <v>842</v>
      </c>
      <c r="D35" s="231"/>
      <c r="E35" s="436"/>
      <c r="F35" s="440">
        <v>1800.0</v>
      </c>
      <c r="G35" s="438">
        <f t="shared" si="16"/>
        <v>-1800</v>
      </c>
    </row>
    <row r="36" ht="15.75" customHeight="1">
      <c r="A36" s="231"/>
      <c r="B36" s="231"/>
      <c r="C36" s="435"/>
      <c r="D36" s="231"/>
      <c r="E36" s="436"/>
      <c r="F36" s="436"/>
      <c r="G36" s="438"/>
    </row>
    <row r="37" ht="15.75" customHeight="1">
      <c r="A37" s="231"/>
      <c r="B37" s="231"/>
      <c r="C37" s="439" t="s">
        <v>176</v>
      </c>
      <c r="D37" s="231"/>
      <c r="E37" s="438">
        <f t="shared" ref="E37:F37" si="17">SUM(E31:E35)</f>
        <v>7800</v>
      </c>
      <c r="F37" s="438">
        <f t="shared" si="17"/>
        <v>7800</v>
      </c>
      <c r="G37" s="438"/>
    </row>
    <row r="38" ht="15.75" customHeight="1">
      <c r="A38" s="231"/>
      <c r="B38" s="231"/>
      <c r="C38" s="435"/>
      <c r="D38" s="231"/>
      <c r="E38" s="436"/>
      <c r="F38" s="436"/>
      <c r="G38" s="436"/>
    </row>
    <row r="39" ht="15.75" customHeight="1">
      <c r="A39" s="231"/>
      <c r="B39" s="434" t="s">
        <v>440</v>
      </c>
      <c r="C39" s="435"/>
      <c r="D39" s="231"/>
      <c r="E39" s="438">
        <f t="shared" ref="E39:G39" si="18">SUM(E37,E28,E18)</f>
        <v>219000</v>
      </c>
      <c r="F39" s="438">
        <f t="shared" si="18"/>
        <v>288450</v>
      </c>
      <c r="G39" s="438">
        <f t="shared" si="18"/>
        <v>-69450</v>
      </c>
    </row>
    <row r="40" ht="15.75" customHeight="1">
      <c r="A40" s="40"/>
      <c r="B40" s="43"/>
      <c r="C40" s="290"/>
      <c r="D40" s="40"/>
      <c r="E40" s="441"/>
      <c r="F40" s="441"/>
      <c r="G40" s="441"/>
    </row>
    <row r="41" ht="15.75" customHeight="1">
      <c r="A41" s="442" t="s">
        <v>825</v>
      </c>
      <c r="B41" s="443" t="s">
        <v>90</v>
      </c>
      <c r="C41" s="444"/>
      <c r="D41" s="445"/>
      <c r="E41" s="446"/>
      <c r="F41" s="446"/>
      <c r="G41" s="446"/>
    </row>
    <row r="42" ht="15.75" customHeight="1">
      <c r="A42" s="444"/>
      <c r="B42" s="443"/>
      <c r="C42" s="447" t="s">
        <v>125</v>
      </c>
      <c r="D42" s="448" t="s">
        <v>126</v>
      </c>
      <c r="E42" s="449"/>
      <c r="F42" s="449">
        <v>1000.0</v>
      </c>
      <c r="G42" s="450">
        <f t="shared" ref="G42:G46" si="19">E42-F42</f>
        <v>-1000</v>
      </c>
    </row>
    <row r="43" ht="15.75" customHeight="1">
      <c r="A43" s="444"/>
      <c r="B43" s="443"/>
      <c r="C43" s="447" t="s">
        <v>139</v>
      </c>
      <c r="D43" s="448" t="s">
        <v>102</v>
      </c>
      <c r="E43" s="449"/>
      <c r="F43" s="449">
        <v>1500.0</v>
      </c>
      <c r="G43" s="450">
        <f t="shared" si="19"/>
        <v>-1500</v>
      </c>
    </row>
    <row r="44" ht="15.75" customHeight="1">
      <c r="A44" s="444"/>
      <c r="B44" s="443"/>
      <c r="C44" s="447" t="s">
        <v>186</v>
      </c>
      <c r="D44" s="448" t="s">
        <v>187</v>
      </c>
      <c r="E44" s="449"/>
      <c r="F44" s="449">
        <v>1250.0</v>
      </c>
      <c r="G44" s="450">
        <f t="shared" si="19"/>
        <v>-1250</v>
      </c>
    </row>
    <row r="45" ht="15.75" customHeight="1">
      <c r="A45" s="444"/>
      <c r="B45" s="443"/>
      <c r="C45" s="447" t="s">
        <v>167</v>
      </c>
      <c r="D45" s="448" t="s">
        <v>171</v>
      </c>
      <c r="E45" s="449"/>
      <c r="F45" s="449">
        <v>200.0</v>
      </c>
      <c r="G45" s="450">
        <f t="shared" si="19"/>
        <v>-200</v>
      </c>
    </row>
    <row r="46" ht="15.75" customHeight="1">
      <c r="A46" s="444"/>
      <c r="B46" s="443"/>
      <c r="C46" s="447" t="s">
        <v>384</v>
      </c>
      <c r="D46" s="448" t="s">
        <v>98</v>
      </c>
      <c r="E46" s="449"/>
      <c r="F46" s="449">
        <v>1100.0</v>
      </c>
      <c r="G46" s="450">
        <f t="shared" si="19"/>
        <v>-1100</v>
      </c>
    </row>
    <row r="47" ht="15.75" customHeight="1">
      <c r="A47" s="444"/>
      <c r="B47" s="443"/>
      <c r="C47" s="443"/>
      <c r="D47" s="445"/>
      <c r="E47" s="450"/>
      <c r="F47" s="450"/>
      <c r="G47" s="450"/>
    </row>
    <row r="48" ht="15.75" customHeight="1">
      <c r="A48" s="444"/>
      <c r="B48" s="443"/>
      <c r="C48" s="443" t="s">
        <v>176</v>
      </c>
      <c r="D48" s="445"/>
      <c r="E48" s="450">
        <f>SUM(E42:E45)</f>
        <v>0</v>
      </c>
      <c r="F48" s="450">
        <f>SUM(F42:F46)</f>
        <v>5050</v>
      </c>
      <c r="G48" s="450">
        <f>E48-F48</f>
        <v>-5050</v>
      </c>
    </row>
    <row r="49" ht="15.75" customHeight="1">
      <c r="A49" s="444"/>
      <c r="B49" s="444"/>
      <c r="C49" s="444"/>
      <c r="D49" s="445"/>
      <c r="E49" s="446"/>
      <c r="F49" s="446"/>
      <c r="G49" s="450"/>
    </row>
    <row r="50" ht="15.75" customHeight="1">
      <c r="A50" s="444"/>
      <c r="B50" s="451" t="s">
        <v>843</v>
      </c>
      <c r="C50" s="443"/>
      <c r="D50" s="445"/>
      <c r="E50" s="446"/>
      <c r="F50" s="446"/>
      <c r="G50" s="450"/>
    </row>
    <row r="51" ht="15.75" customHeight="1">
      <c r="A51" s="444"/>
      <c r="B51" s="443"/>
      <c r="C51" s="447" t="s">
        <v>234</v>
      </c>
      <c r="D51" s="448" t="s">
        <v>160</v>
      </c>
      <c r="E51" s="452">
        <v>40200.0</v>
      </c>
      <c r="F51" s="452"/>
      <c r="G51" s="450">
        <f t="shared" ref="G51:G64" si="20">E51-F51</f>
        <v>40200</v>
      </c>
    </row>
    <row r="52" ht="15.75" customHeight="1">
      <c r="A52" s="444"/>
      <c r="B52" s="443"/>
      <c r="C52" s="447" t="s">
        <v>162</v>
      </c>
      <c r="D52" s="448" t="s">
        <v>109</v>
      </c>
      <c r="E52" s="452"/>
      <c r="F52" s="452">
        <v>22400.0</v>
      </c>
      <c r="G52" s="450">
        <f t="shared" si="20"/>
        <v>-22400</v>
      </c>
    </row>
    <row r="53" ht="15.75" customHeight="1">
      <c r="A53" s="444"/>
      <c r="B53" s="443"/>
      <c r="C53" s="447" t="s">
        <v>309</v>
      </c>
      <c r="D53" s="448"/>
      <c r="E53" s="452"/>
      <c r="F53" s="452">
        <v>2250.0</v>
      </c>
      <c r="G53" s="450">
        <f t="shared" si="20"/>
        <v>-2250</v>
      </c>
    </row>
    <row r="54" ht="15.75" customHeight="1">
      <c r="A54" s="444"/>
      <c r="B54" s="443"/>
      <c r="C54" s="447" t="s">
        <v>292</v>
      </c>
      <c r="D54" s="448"/>
      <c r="E54" s="452"/>
      <c r="F54" s="452">
        <v>1850.0</v>
      </c>
      <c r="G54" s="450">
        <f t="shared" si="20"/>
        <v>-1850</v>
      </c>
    </row>
    <row r="55" ht="15.75" customHeight="1">
      <c r="A55" s="444"/>
      <c r="B55" s="443"/>
      <c r="C55" s="447" t="s">
        <v>307</v>
      </c>
      <c r="D55" s="448" t="s">
        <v>308</v>
      </c>
      <c r="E55" s="452"/>
      <c r="F55" s="452">
        <v>35300.0</v>
      </c>
      <c r="G55" s="450">
        <f t="shared" si="20"/>
        <v>-35300</v>
      </c>
    </row>
    <row r="56" ht="15.75" customHeight="1">
      <c r="A56" s="444"/>
      <c r="B56" s="443"/>
      <c r="C56" s="447" t="s">
        <v>232</v>
      </c>
      <c r="D56" s="448" t="s">
        <v>154</v>
      </c>
      <c r="E56" s="452"/>
      <c r="F56" s="452">
        <v>38050.0</v>
      </c>
      <c r="G56" s="450">
        <f t="shared" si="20"/>
        <v>-38050</v>
      </c>
    </row>
    <row r="57" ht="15.75" customHeight="1">
      <c r="A57" s="444"/>
      <c r="B57" s="443"/>
      <c r="C57" s="447" t="s">
        <v>844</v>
      </c>
      <c r="D57" s="448" t="s">
        <v>845</v>
      </c>
      <c r="E57" s="452"/>
      <c r="F57" s="452">
        <v>1000.0</v>
      </c>
      <c r="G57" s="450">
        <f t="shared" si="20"/>
        <v>-1000</v>
      </c>
    </row>
    <row r="58" ht="15.75" customHeight="1">
      <c r="A58" s="444"/>
      <c r="B58" s="443"/>
      <c r="C58" s="447" t="s">
        <v>846</v>
      </c>
      <c r="D58" s="448" t="s">
        <v>847</v>
      </c>
      <c r="E58" s="452"/>
      <c r="F58" s="452">
        <v>11000.0</v>
      </c>
      <c r="G58" s="450">
        <f t="shared" si="20"/>
        <v>-11000</v>
      </c>
    </row>
    <row r="59" ht="15.75" customHeight="1">
      <c r="A59" s="444"/>
      <c r="B59" s="443"/>
      <c r="C59" s="447" t="s">
        <v>848</v>
      </c>
      <c r="D59" s="448"/>
      <c r="E59" s="452"/>
      <c r="F59" s="452">
        <v>3000.0</v>
      </c>
      <c r="G59" s="450">
        <f t="shared" si="20"/>
        <v>-3000</v>
      </c>
    </row>
    <row r="60" ht="15.75" customHeight="1">
      <c r="A60" s="444"/>
      <c r="B60" s="443"/>
      <c r="C60" s="447" t="s">
        <v>849</v>
      </c>
      <c r="D60" s="448"/>
      <c r="E60" s="452"/>
      <c r="F60" s="452">
        <v>9950.0</v>
      </c>
      <c r="G60" s="450">
        <f t="shared" si="20"/>
        <v>-9950</v>
      </c>
    </row>
    <row r="61" ht="15.75" customHeight="1">
      <c r="A61" s="444"/>
      <c r="B61" s="443"/>
      <c r="C61" s="447" t="s">
        <v>155</v>
      </c>
      <c r="D61" s="448" t="s">
        <v>156</v>
      </c>
      <c r="E61" s="452"/>
      <c r="F61" s="452">
        <v>3500.0</v>
      </c>
      <c r="G61" s="450">
        <f t="shared" si="20"/>
        <v>-3500</v>
      </c>
    </row>
    <row r="62" ht="15.75" customHeight="1">
      <c r="A62" s="444"/>
      <c r="B62" s="443"/>
      <c r="C62" s="447" t="s">
        <v>121</v>
      </c>
      <c r="D62" s="448" t="s">
        <v>319</v>
      </c>
      <c r="E62" s="452"/>
      <c r="F62" s="452">
        <v>2050.0</v>
      </c>
      <c r="G62" s="450">
        <f t="shared" si="20"/>
        <v>-2050</v>
      </c>
    </row>
    <row r="63" ht="15.75" customHeight="1">
      <c r="A63" s="444"/>
      <c r="B63" s="443"/>
      <c r="C63" s="447" t="s">
        <v>649</v>
      </c>
      <c r="D63" s="448" t="s">
        <v>228</v>
      </c>
      <c r="E63" s="452"/>
      <c r="F63" s="452">
        <v>0.0</v>
      </c>
      <c r="G63" s="450">
        <f t="shared" si="20"/>
        <v>0</v>
      </c>
      <c r="H63" s="1" t="s">
        <v>610</v>
      </c>
    </row>
    <row r="64" ht="15.75" customHeight="1">
      <c r="A64" s="444"/>
      <c r="B64" s="443"/>
      <c r="C64" s="447" t="s">
        <v>462</v>
      </c>
      <c r="D64" s="448" t="s">
        <v>189</v>
      </c>
      <c r="E64" s="452"/>
      <c r="F64" s="452">
        <v>1400.0</v>
      </c>
      <c r="G64" s="450">
        <f t="shared" si="20"/>
        <v>-1400</v>
      </c>
    </row>
    <row r="65" ht="15.75" customHeight="1">
      <c r="A65" s="444"/>
      <c r="B65" s="443"/>
      <c r="C65" s="444"/>
      <c r="D65" s="445"/>
      <c r="E65" s="446"/>
      <c r="F65" s="446"/>
      <c r="G65" s="450"/>
    </row>
    <row r="66" ht="15.75" customHeight="1">
      <c r="A66" s="444"/>
      <c r="B66" s="443"/>
      <c r="C66" s="451" t="s">
        <v>176</v>
      </c>
      <c r="D66" s="445"/>
      <c r="E66" s="446">
        <f t="shared" ref="E66:F66" si="21">sum(E51:E64)</f>
        <v>40200</v>
      </c>
      <c r="F66" s="446">
        <f t="shared" si="21"/>
        <v>131750</v>
      </c>
      <c r="G66" s="450">
        <f>E66-F66</f>
        <v>-91550</v>
      </c>
    </row>
    <row r="67" ht="15.75" customHeight="1">
      <c r="A67" s="444"/>
      <c r="B67" s="443"/>
      <c r="C67" s="443"/>
      <c r="D67" s="445"/>
      <c r="E67" s="446"/>
      <c r="F67" s="446"/>
      <c r="G67" s="450"/>
    </row>
    <row r="68" ht="15.75" customHeight="1">
      <c r="A68" s="444"/>
      <c r="B68" s="451" t="s">
        <v>850</v>
      </c>
      <c r="C68" s="443"/>
      <c r="D68" s="445"/>
      <c r="E68" s="446"/>
      <c r="F68" s="446"/>
      <c r="G68" s="450"/>
    </row>
    <row r="69" ht="15.75" customHeight="1">
      <c r="A69" s="444"/>
      <c r="B69" s="443"/>
      <c r="C69" s="447" t="s">
        <v>238</v>
      </c>
      <c r="D69" s="448" t="s">
        <v>679</v>
      </c>
      <c r="E69" s="452">
        <v>6500.0</v>
      </c>
      <c r="F69" s="452">
        <v>5000.0</v>
      </c>
      <c r="G69" s="450">
        <f t="shared" ref="G69:G74" si="22">E69-F69</f>
        <v>1500</v>
      </c>
    </row>
    <row r="70" ht="15.75" customHeight="1">
      <c r="A70" s="444"/>
      <c r="B70" s="443"/>
      <c r="C70" s="447" t="s">
        <v>326</v>
      </c>
      <c r="D70" s="448" t="s">
        <v>851</v>
      </c>
      <c r="E70" s="452"/>
      <c r="F70" s="452">
        <v>1500.0</v>
      </c>
      <c r="G70" s="450">
        <f t="shared" si="22"/>
        <v>-1500</v>
      </c>
    </row>
    <row r="71" ht="15.75" customHeight="1">
      <c r="A71" s="444"/>
      <c r="B71" s="443"/>
      <c r="C71" s="447" t="s">
        <v>402</v>
      </c>
      <c r="D71" s="445"/>
      <c r="E71" s="452"/>
      <c r="F71" s="452">
        <v>400.0</v>
      </c>
      <c r="G71" s="450">
        <f t="shared" si="22"/>
        <v>-400</v>
      </c>
    </row>
    <row r="72" ht="15.75" customHeight="1">
      <c r="A72" s="444"/>
      <c r="B72" s="443"/>
      <c r="C72" s="447" t="s">
        <v>852</v>
      </c>
      <c r="D72" s="445"/>
      <c r="E72" s="452"/>
      <c r="F72" s="452">
        <v>5000.0</v>
      </c>
      <c r="G72" s="450">
        <f t="shared" si="22"/>
        <v>-5000</v>
      </c>
    </row>
    <row r="73" ht="15.75" customHeight="1">
      <c r="A73" s="444"/>
      <c r="B73" s="443"/>
      <c r="C73" s="447" t="s">
        <v>853</v>
      </c>
      <c r="D73" s="445"/>
      <c r="E73" s="446"/>
      <c r="F73" s="452">
        <v>3400.0</v>
      </c>
      <c r="G73" s="450">
        <f t="shared" si="22"/>
        <v>-3400</v>
      </c>
    </row>
    <row r="74" ht="15.75" customHeight="1">
      <c r="A74" s="444"/>
      <c r="B74" s="443"/>
      <c r="C74" s="447" t="s">
        <v>854</v>
      </c>
      <c r="D74" s="445"/>
      <c r="E74" s="446"/>
      <c r="F74" s="452">
        <v>1600.0</v>
      </c>
      <c r="G74" s="450">
        <f t="shared" si="22"/>
        <v>-1600</v>
      </c>
    </row>
    <row r="75" ht="15.75" customHeight="1">
      <c r="A75" s="444"/>
      <c r="B75" s="443"/>
      <c r="C75" s="443"/>
      <c r="D75" s="445"/>
      <c r="E75" s="446"/>
      <c r="F75" s="446"/>
      <c r="G75" s="450"/>
    </row>
    <row r="76" ht="15.75" customHeight="1">
      <c r="A76" s="444"/>
      <c r="B76" s="443"/>
      <c r="C76" s="451" t="s">
        <v>176</v>
      </c>
      <c r="D76" s="445"/>
      <c r="E76" s="446">
        <f>sum(E69:E72)</f>
        <v>6500</v>
      </c>
      <c r="F76" s="446">
        <f>sum(F69:F74)</f>
        <v>16900</v>
      </c>
      <c r="G76" s="450">
        <f>E76-F76</f>
        <v>-10400</v>
      </c>
    </row>
    <row r="77" ht="15.75" customHeight="1">
      <c r="A77" s="444"/>
      <c r="B77" s="443"/>
      <c r="C77" s="443"/>
      <c r="D77" s="445"/>
      <c r="E77" s="446"/>
      <c r="F77" s="446"/>
      <c r="G77" s="450"/>
    </row>
    <row r="78" ht="15.75" customHeight="1">
      <c r="A78" s="444"/>
      <c r="B78" s="443" t="s">
        <v>440</v>
      </c>
      <c r="C78" s="443"/>
      <c r="D78" s="445"/>
      <c r="E78" s="446">
        <f t="shared" ref="E78:F78" si="23">SUM(E48,E66,E76)</f>
        <v>46700</v>
      </c>
      <c r="F78" s="446">
        <f t="shared" si="23"/>
        <v>153700</v>
      </c>
      <c r="G78" s="450">
        <f>E78-F78</f>
        <v>-107000</v>
      </c>
    </row>
    <row r="79" ht="15.75" customHeight="1">
      <c r="A79" s="40"/>
      <c r="B79" s="40"/>
      <c r="C79" s="290"/>
      <c r="D79" s="40"/>
      <c r="E79" s="41"/>
      <c r="F79" s="41"/>
      <c r="G79" s="41"/>
    </row>
    <row r="80" ht="15.75" customHeight="1">
      <c r="A80" s="453" t="s">
        <v>826</v>
      </c>
      <c r="B80" s="454" t="s">
        <v>90</v>
      </c>
      <c r="C80" s="455"/>
      <c r="D80" s="456"/>
      <c r="E80" s="457"/>
      <c r="F80" s="457"/>
      <c r="G80" s="457"/>
    </row>
    <row r="81" ht="15.75" customHeight="1">
      <c r="A81" s="455"/>
      <c r="B81" s="455"/>
      <c r="C81" s="458" t="s">
        <v>855</v>
      </c>
      <c r="D81" s="455"/>
      <c r="E81" s="459"/>
      <c r="F81" s="459">
        <v>500.0</v>
      </c>
      <c r="G81" s="457">
        <f t="shared" ref="G81:G91" si="24">E81-F81</f>
        <v>-500</v>
      </c>
    </row>
    <row r="82" ht="15.75" customHeight="1">
      <c r="A82" s="455"/>
      <c r="B82" s="455"/>
      <c r="C82" s="458" t="s">
        <v>167</v>
      </c>
      <c r="D82" s="455"/>
      <c r="E82" s="459"/>
      <c r="F82" s="459">
        <v>0.0</v>
      </c>
      <c r="G82" s="457">
        <f t="shared" si="24"/>
        <v>0</v>
      </c>
    </row>
    <row r="83" ht="15.75" customHeight="1">
      <c r="A83" s="455"/>
      <c r="B83" s="455"/>
      <c r="C83" s="458" t="s">
        <v>139</v>
      </c>
      <c r="D83" s="455"/>
      <c r="E83" s="459"/>
      <c r="F83" s="459">
        <v>300.0</v>
      </c>
      <c r="G83" s="457">
        <f t="shared" si="24"/>
        <v>-300</v>
      </c>
    </row>
    <row r="84" ht="15.75" customHeight="1">
      <c r="A84" s="455"/>
      <c r="B84" s="455"/>
      <c r="C84" s="458" t="s">
        <v>856</v>
      </c>
      <c r="D84" s="455"/>
      <c r="E84" s="459"/>
      <c r="F84" s="459">
        <v>1000.0</v>
      </c>
      <c r="G84" s="457">
        <f t="shared" si="24"/>
        <v>-1000</v>
      </c>
    </row>
    <row r="85" ht="15.75" customHeight="1">
      <c r="A85" s="455"/>
      <c r="B85" s="455"/>
      <c r="C85" s="458" t="s">
        <v>234</v>
      </c>
      <c r="D85" s="455"/>
      <c r="E85" s="459">
        <v>5600.0</v>
      </c>
      <c r="F85" s="459"/>
      <c r="G85" s="457">
        <f t="shared" si="24"/>
        <v>5600</v>
      </c>
    </row>
    <row r="86" ht="15.75" customHeight="1">
      <c r="A86" s="455"/>
      <c r="B86" s="455"/>
      <c r="C86" s="458" t="s">
        <v>232</v>
      </c>
      <c r="D86" s="455"/>
      <c r="E86" s="459"/>
      <c r="F86" s="459">
        <v>2000.0</v>
      </c>
      <c r="G86" s="457">
        <f t="shared" si="24"/>
        <v>-2000</v>
      </c>
    </row>
    <row r="87" ht="15.75" customHeight="1">
      <c r="A87" s="455"/>
      <c r="B87" s="455"/>
      <c r="C87" s="458" t="s">
        <v>155</v>
      </c>
      <c r="D87" s="455"/>
      <c r="E87" s="457"/>
      <c r="F87" s="459">
        <v>5000.0</v>
      </c>
      <c r="G87" s="457">
        <f t="shared" si="24"/>
        <v>-5000</v>
      </c>
    </row>
    <row r="88" ht="15.75" customHeight="1">
      <c r="A88" s="455"/>
      <c r="B88" s="455"/>
      <c r="C88" s="458" t="s">
        <v>121</v>
      </c>
      <c r="D88" s="455"/>
      <c r="E88" s="457"/>
      <c r="F88" s="459">
        <v>3000.0</v>
      </c>
      <c r="G88" s="457">
        <f t="shared" si="24"/>
        <v>-3000</v>
      </c>
    </row>
    <row r="89" ht="15.75" customHeight="1">
      <c r="A89" s="455"/>
      <c r="B89" s="455"/>
      <c r="C89" s="458" t="s">
        <v>857</v>
      </c>
      <c r="D89" s="455"/>
      <c r="E89" s="457"/>
      <c r="F89" s="459">
        <v>9000.0</v>
      </c>
      <c r="G89" s="457">
        <f t="shared" si="24"/>
        <v>-9000</v>
      </c>
    </row>
    <row r="90" ht="15.75" customHeight="1">
      <c r="A90" s="455"/>
      <c r="B90" s="455"/>
      <c r="C90" s="458" t="s">
        <v>858</v>
      </c>
      <c r="D90" s="455"/>
      <c r="E90" s="457"/>
      <c r="F90" s="459">
        <v>2250.0</v>
      </c>
      <c r="G90" s="457">
        <f t="shared" si="24"/>
        <v>-2250</v>
      </c>
    </row>
    <row r="91" ht="15.75" customHeight="1">
      <c r="A91" s="455"/>
      <c r="B91" s="455"/>
      <c r="C91" s="458" t="s">
        <v>696</v>
      </c>
      <c r="D91" s="455"/>
      <c r="E91" s="457"/>
      <c r="F91" s="459">
        <v>300.0</v>
      </c>
      <c r="G91" s="457">
        <f t="shared" si="24"/>
        <v>-300</v>
      </c>
    </row>
    <row r="92" ht="15.75" customHeight="1">
      <c r="A92" s="455"/>
      <c r="B92" s="455"/>
      <c r="C92" s="456"/>
      <c r="D92" s="455"/>
      <c r="E92" s="457"/>
      <c r="F92" s="457"/>
      <c r="G92" s="457"/>
    </row>
    <row r="93" ht="15.75" customHeight="1">
      <c r="A93" s="455"/>
      <c r="B93" s="455"/>
      <c r="C93" s="460" t="s">
        <v>176</v>
      </c>
      <c r="D93" s="455"/>
      <c r="E93" s="457">
        <f t="shared" ref="E93:F93" si="25">SUM(E81:E92)</f>
        <v>5600</v>
      </c>
      <c r="F93" s="457">
        <f t="shared" si="25"/>
        <v>23350</v>
      </c>
      <c r="G93" s="457">
        <f>E93-F93</f>
        <v>-17750</v>
      </c>
    </row>
    <row r="94" ht="15.75" customHeight="1">
      <c r="A94" s="455"/>
      <c r="B94" s="455"/>
      <c r="C94" s="456"/>
      <c r="D94" s="455"/>
      <c r="E94" s="457"/>
      <c r="F94" s="457"/>
      <c r="G94" s="457"/>
    </row>
    <row r="95" ht="15.75" customHeight="1">
      <c r="A95" s="455"/>
      <c r="B95" s="461" t="s">
        <v>859</v>
      </c>
      <c r="C95" s="458" t="s">
        <v>860</v>
      </c>
      <c r="D95" s="455"/>
      <c r="E95" s="457"/>
      <c r="F95" s="459">
        <v>6500.0</v>
      </c>
      <c r="G95" s="457">
        <f t="shared" ref="G95:G98" si="26">E95-F95</f>
        <v>-6500</v>
      </c>
    </row>
    <row r="96" ht="15.75" customHeight="1">
      <c r="A96" s="455"/>
      <c r="B96" s="455"/>
      <c r="C96" s="458" t="s">
        <v>861</v>
      </c>
      <c r="D96" s="455"/>
      <c r="E96" s="457"/>
      <c r="F96" s="459">
        <v>1000.0</v>
      </c>
      <c r="G96" s="457">
        <f t="shared" si="26"/>
        <v>-1000</v>
      </c>
    </row>
    <row r="97" ht="15.75" customHeight="1">
      <c r="A97" s="455"/>
      <c r="B97" s="455"/>
      <c r="C97" s="456"/>
      <c r="D97" s="455"/>
      <c r="E97" s="457"/>
      <c r="F97" s="457"/>
      <c r="G97" s="457">
        <f t="shared" si="26"/>
        <v>0</v>
      </c>
    </row>
    <row r="98" ht="15.75" customHeight="1">
      <c r="A98" s="455"/>
      <c r="B98" s="455"/>
      <c r="C98" s="460" t="s">
        <v>176</v>
      </c>
      <c r="D98" s="455"/>
      <c r="E98" s="457"/>
      <c r="F98" s="457">
        <f>SUM(F95:F97)</f>
        <v>7500</v>
      </c>
      <c r="G98" s="457">
        <f t="shared" si="26"/>
        <v>-7500</v>
      </c>
    </row>
    <row r="99" ht="15.75" customHeight="1">
      <c r="A99" s="455"/>
      <c r="B99" s="455"/>
      <c r="C99" s="456"/>
      <c r="D99" s="455"/>
      <c r="E99" s="457"/>
      <c r="F99" s="457"/>
      <c r="G99" s="457"/>
    </row>
    <row r="100" ht="15.75" customHeight="1">
      <c r="A100" s="455"/>
      <c r="B100" s="455"/>
      <c r="C100" s="460" t="s">
        <v>169</v>
      </c>
      <c r="D100" s="455"/>
      <c r="E100" s="457">
        <f>E93</f>
        <v>5600</v>
      </c>
      <c r="F100" s="457">
        <f>F93+F98</f>
        <v>30850</v>
      </c>
      <c r="G100" s="457">
        <f>E100-F100</f>
        <v>-25250</v>
      </c>
    </row>
    <row r="101" ht="15.75" customHeight="1">
      <c r="A101" s="40"/>
      <c r="B101" s="40"/>
      <c r="C101" s="290"/>
      <c r="D101" s="40"/>
      <c r="E101" s="41"/>
      <c r="F101" s="41"/>
      <c r="G101" s="41"/>
    </row>
    <row r="102" ht="15.75" customHeight="1">
      <c r="A102" s="433" t="s">
        <v>827</v>
      </c>
      <c r="B102" s="434" t="s">
        <v>90</v>
      </c>
      <c r="C102" s="435"/>
      <c r="D102" s="231"/>
      <c r="E102" s="436"/>
      <c r="F102" s="436"/>
      <c r="G102" s="436"/>
    </row>
    <row r="103" ht="15.75" customHeight="1">
      <c r="A103" s="231"/>
      <c r="B103" s="231"/>
      <c r="C103" s="435" t="s">
        <v>834</v>
      </c>
      <c r="D103" s="437">
        <v>7631.0</v>
      </c>
      <c r="E103" s="436"/>
      <c r="F103" s="438">
        <v>3000.0</v>
      </c>
      <c r="G103" s="438">
        <f t="shared" ref="G103:G104" si="27">E103-F103</f>
        <v>-3000</v>
      </c>
    </row>
    <row r="104" ht="15.75" customHeight="1">
      <c r="A104" s="231"/>
      <c r="B104" s="231"/>
      <c r="C104" s="435" t="s">
        <v>835</v>
      </c>
      <c r="D104" s="437">
        <v>7692.7693</v>
      </c>
      <c r="E104" s="436"/>
      <c r="F104" s="438">
        <v>1200.0</v>
      </c>
      <c r="G104" s="438">
        <f t="shared" si="27"/>
        <v>-1200</v>
      </c>
    </row>
    <row r="105" ht="15.75" customHeight="1">
      <c r="A105" s="231"/>
      <c r="B105" s="231"/>
      <c r="C105" s="435"/>
      <c r="D105" s="231"/>
      <c r="E105" s="436"/>
      <c r="F105" s="436"/>
      <c r="G105" s="438"/>
    </row>
    <row r="106" ht="15.75" customHeight="1">
      <c r="A106" s="231"/>
      <c r="B106" s="231"/>
      <c r="C106" s="439" t="s">
        <v>176</v>
      </c>
      <c r="D106" s="231"/>
      <c r="E106" s="438">
        <f t="shared" ref="E106:F106" si="28">SUM(E103:E104)</f>
        <v>0</v>
      </c>
      <c r="F106" s="438">
        <f t="shared" si="28"/>
        <v>4200</v>
      </c>
      <c r="G106" s="438">
        <f>E106-F106</f>
        <v>-4200</v>
      </c>
    </row>
    <row r="107" ht="15.75" customHeight="1">
      <c r="A107" s="231"/>
      <c r="B107" s="231"/>
      <c r="C107" s="435"/>
      <c r="D107" s="231"/>
      <c r="E107" s="436"/>
      <c r="F107" s="436"/>
      <c r="G107" s="438"/>
    </row>
    <row r="108" ht="15.75" customHeight="1">
      <c r="A108" s="231"/>
      <c r="B108" s="434" t="s">
        <v>836</v>
      </c>
      <c r="C108" s="435"/>
      <c r="D108" s="231"/>
      <c r="E108" s="436"/>
      <c r="F108" s="436"/>
      <c r="G108" s="438"/>
    </row>
    <row r="109" ht="15.75" customHeight="1">
      <c r="A109" s="231"/>
      <c r="B109" s="231"/>
      <c r="C109" s="435" t="s">
        <v>234</v>
      </c>
      <c r="D109" s="437">
        <v>3041.0</v>
      </c>
      <c r="E109" s="440">
        <v>211200.0</v>
      </c>
      <c r="F109" s="436"/>
      <c r="G109" s="438">
        <f t="shared" ref="G109:G114" si="29">E109-F109</f>
        <v>211200</v>
      </c>
    </row>
    <row r="110" ht="15.75" customHeight="1">
      <c r="A110" s="231"/>
      <c r="B110" s="231"/>
      <c r="C110" s="435" t="s">
        <v>837</v>
      </c>
      <c r="D110" s="437">
        <v>4041.0</v>
      </c>
      <c r="E110" s="436"/>
      <c r="F110" s="440">
        <v>188140.0</v>
      </c>
      <c r="G110" s="438">
        <f t="shared" si="29"/>
        <v>-188140</v>
      </c>
    </row>
    <row r="111" ht="15.75" customHeight="1">
      <c r="A111" s="231"/>
      <c r="B111" s="231"/>
      <c r="C111" s="435" t="s">
        <v>838</v>
      </c>
      <c r="D111" s="437">
        <v>5800.0</v>
      </c>
      <c r="E111" s="436"/>
      <c r="F111" s="440">
        <v>68900.0</v>
      </c>
      <c r="G111" s="438">
        <f t="shared" si="29"/>
        <v>-68900</v>
      </c>
    </row>
    <row r="112" ht="15.75" customHeight="1">
      <c r="A112" s="231"/>
      <c r="B112" s="231"/>
      <c r="C112" s="435" t="s">
        <v>463</v>
      </c>
      <c r="D112" s="437">
        <v>4027.0</v>
      </c>
      <c r="E112" s="436"/>
      <c r="F112" s="440">
        <v>1405.0</v>
      </c>
      <c r="G112" s="438">
        <f t="shared" si="29"/>
        <v>-1405</v>
      </c>
    </row>
    <row r="113" ht="15.75" customHeight="1">
      <c r="A113" s="231"/>
      <c r="B113" s="231"/>
      <c r="C113" s="435" t="s">
        <v>839</v>
      </c>
      <c r="D113" s="437">
        <v>4044.0</v>
      </c>
      <c r="E113" s="436"/>
      <c r="F113" s="440">
        <v>10000.0</v>
      </c>
      <c r="G113" s="438">
        <f t="shared" si="29"/>
        <v>-10000</v>
      </c>
    </row>
    <row r="114" ht="15.75" customHeight="1">
      <c r="A114" s="231"/>
      <c r="B114" s="231"/>
      <c r="C114" s="435" t="s">
        <v>840</v>
      </c>
      <c r="D114" s="231" t="s">
        <v>228</v>
      </c>
      <c r="E114" s="436"/>
      <c r="F114" s="440">
        <v>2000.0</v>
      </c>
      <c r="G114" s="438">
        <f t="shared" si="29"/>
        <v>-2000</v>
      </c>
    </row>
    <row r="115" ht="15.75" customHeight="1">
      <c r="A115" s="231"/>
      <c r="B115" s="231"/>
      <c r="C115" s="435"/>
      <c r="D115" s="231"/>
      <c r="E115" s="436"/>
      <c r="F115" s="436"/>
      <c r="G115" s="438"/>
    </row>
    <row r="116" ht="15.75" customHeight="1">
      <c r="A116" s="231"/>
      <c r="B116" s="231"/>
      <c r="C116" s="439" t="s">
        <v>176</v>
      </c>
      <c r="D116" s="231"/>
      <c r="E116" s="438">
        <f t="shared" ref="E116:F116" si="30">SUM(E109:E114)</f>
        <v>211200</v>
      </c>
      <c r="F116" s="438">
        <f t="shared" si="30"/>
        <v>270445</v>
      </c>
      <c r="G116" s="438">
        <f>E116-F116</f>
        <v>-59245</v>
      </c>
    </row>
    <row r="117" ht="15.75" customHeight="1">
      <c r="A117" s="231"/>
      <c r="B117" s="231"/>
      <c r="C117" s="435"/>
      <c r="D117" s="231"/>
      <c r="E117" s="436"/>
      <c r="F117" s="436"/>
      <c r="G117" s="438"/>
    </row>
    <row r="118" ht="15.75" customHeight="1">
      <c r="A118" s="231"/>
      <c r="B118" s="434" t="s">
        <v>841</v>
      </c>
      <c r="C118" s="435"/>
      <c r="D118" s="231"/>
      <c r="E118" s="436"/>
      <c r="F118" s="436"/>
      <c r="G118" s="438"/>
    </row>
    <row r="119" ht="15.75" customHeight="1">
      <c r="A119" s="231"/>
      <c r="B119" s="231"/>
      <c r="C119" s="435" t="s">
        <v>234</v>
      </c>
      <c r="D119" s="231"/>
      <c r="E119" s="440">
        <v>6000.0</v>
      </c>
      <c r="F119" s="436"/>
      <c r="G119" s="438">
        <f t="shared" ref="G119:G123" si="31">E119-F119</f>
        <v>6000</v>
      </c>
    </row>
    <row r="120" ht="15.75" customHeight="1">
      <c r="A120" s="231"/>
      <c r="B120" s="231"/>
      <c r="C120" s="435" t="s">
        <v>147</v>
      </c>
      <c r="D120" s="231"/>
      <c r="E120" s="440">
        <v>1800.0</v>
      </c>
      <c r="F120" s="436"/>
      <c r="G120" s="438">
        <f t="shared" si="31"/>
        <v>1800</v>
      </c>
    </row>
    <row r="121" ht="15.75" customHeight="1">
      <c r="A121" s="231"/>
      <c r="B121" s="231"/>
      <c r="C121" s="435" t="s">
        <v>232</v>
      </c>
      <c r="D121" s="231"/>
      <c r="E121" s="436"/>
      <c r="F121" s="440">
        <v>5500.0</v>
      </c>
      <c r="G121" s="438">
        <f t="shared" si="31"/>
        <v>-5500</v>
      </c>
    </row>
    <row r="122" ht="15.75" customHeight="1">
      <c r="A122" s="231"/>
      <c r="B122" s="231"/>
      <c r="C122" s="435" t="s">
        <v>155</v>
      </c>
      <c r="D122" s="231"/>
      <c r="E122" s="436"/>
      <c r="F122" s="438">
        <v>500.0</v>
      </c>
      <c r="G122" s="438">
        <f t="shared" si="31"/>
        <v>-500</v>
      </c>
    </row>
    <row r="123" ht="15.75" customHeight="1">
      <c r="A123" s="231"/>
      <c r="B123" s="231"/>
      <c r="C123" s="435" t="s">
        <v>842</v>
      </c>
      <c r="D123" s="231"/>
      <c r="E123" s="436"/>
      <c r="F123" s="440">
        <v>1800.0</v>
      </c>
      <c r="G123" s="438">
        <f t="shared" si="31"/>
        <v>-1800</v>
      </c>
    </row>
    <row r="124" ht="15.75" customHeight="1">
      <c r="A124" s="231"/>
      <c r="B124" s="231"/>
      <c r="C124" s="435"/>
      <c r="D124" s="231"/>
      <c r="E124" s="436"/>
      <c r="F124" s="436"/>
      <c r="G124" s="438"/>
    </row>
    <row r="125" ht="15.75" customHeight="1">
      <c r="A125" s="231"/>
      <c r="B125" s="231"/>
      <c r="C125" s="439" t="s">
        <v>176</v>
      </c>
      <c r="D125" s="231"/>
      <c r="E125" s="438">
        <f t="shared" ref="E125:F125" si="32">SUM(E119:E123)</f>
        <v>7800</v>
      </c>
      <c r="F125" s="438">
        <f t="shared" si="32"/>
        <v>7800</v>
      </c>
      <c r="G125" s="438"/>
    </row>
    <row r="126" ht="15.75" customHeight="1">
      <c r="A126" s="231"/>
      <c r="B126" s="231"/>
      <c r="C126" s="435"/>
      <c r="D126" s="231"/>
      <c r="E126" s="436"/>
      <c r="F126" s="436"/>
      <c r="G126" s="436"/>
    </row>
    <row r="127" ht="15.75" customHeight="1">
      <c r="A127" s="231"/>
      <c r="B127" s="434" t="s">
        <v>440</v>
      </c>
      <c r="C127" s="435"/>
      <c r="D127" s="231"/>
      <c r="E127" s="438">
        <f t="shared" ref="E127:G127" si="33">SUM(E125,E116,E106)</f>
        <v>219000</v>
      </c>
      <c r="F127" s="438">
        <f t="shared" si="33"/>
        <v>282445</v>
      </c>
      <c r="G127" s="438">
        <f t="shared" si="33"/>
        <v>-63445</v>
      </c>
    </row>
    <row r="128" ht="15.75" customHeight="1">
      <c r="A128" s="40"/>
      <c r="B128" s="40"/>
      <c r="C128" s="290"/>
      <c r="D128" s="40"/>
      <c r="E128" s="41"/>
      <c r="F128" s="41"/>
      <c r="G128" s="41"/>
    </row>
    <row r="129" ht="15.75" customHeight="1">
      <c r="A129" s="462" t="s">
        <v>862</v>
      </c>
      <c r="B129" s="463" t="s">
        <v>863</v>
      </c>
      <c r="C129" s="464"/>
      <c r="D129" s="465"/>
      <c r="E129" s="466"/>
      <c r="F129" s="466"/>
      <c r="G129" s="467"/>
    </row>
    <row r="130" ht="15.75" customHeight="1">
      <c r="A130" s="465"/>
      <c r="B130" s="465"/>
      <c r="C130" s="464" t="s">
        <v>863</v>
      </c>
      <c r="D130" s="465"/>
      <c r="E130" s="468">
        <v>1000000.0</v>
      </c>
      <c r="F130" s="466"/>
      <c r="G130" s="467">
        <f t="shared" ref="G130:G133" si="34">E130-F130</f>
        <v>1000000</v>
      </c>
    </row>
    <row r="131" ht="15.75" customHeight="1">
      <c r="A131" s="465"/>
      <c r="B131" s="465"/>
      <c r="C131" s="469" t="s">
        <v>864</v>
      </c>
      <c r="D131" s="465"/>
      <c r="E131" s="466"/>
      <c r="F131" s="468">
        <v>4000.0</v>
      </c>
      <c r="G131" s="467">
        <f t="shared" si="34"/>
        <v>-4000</v>
      </c>
    </row>
    <row r="132" ht="15.75" customHeight="1">
      <c r="A132" s="465"/>
      <c r="B132" s="465"/>
      <c r="C132" s="469" t="s">
        <v>865</v>
      </c>
      <c r="D132" s="465"/>
      <c r="E132" s="470">
        <v>30000.0</v>
      </c>
      <c r="F132" s="470">
        <v>5400.0</v>
      </c>
      <c r="G132" s="467">
        <f t="shared" si="34"/>
        <v>24600</v>
      </c>
    </row>
    <row r="133" ht="15.75" customHeight="1">
      <c r="A133" s="465"/>
      <c r="B133" s="465"/>
      <c r="C133" s="469" t="s">
        <v>866</v>
      </c>
      <c r="D133" s="465"/>
      <c r="E133" s="468">
        <v>2500.0</v>
      </c>
      <c r="F133" s="467"/>
      <c r="G133" s="467">
        <f t="shared" si="34"/>
        <v>2500</v>
      </c>
    </row>
    <row r="134" ht="15.75" customHeight="1">
      <c r="A134" s="465"/>
      <c r="B134" s="465"/>
      <c r="C134" s="471"/>
      <c r="D134" s="465"/>
      <c r="E134" s="467"/>
      <c r="F134" s="467"/>
      <c r="G134" s="467"/>
    </row>
    <row r="135" ht="15.75" customHeight="1">
      <c r="A135" s="465"/>
      <c r="B135" s="465"/>
      <c r="C135" s="471" t="s">
        <v>176</v>
      </c>
      <c r="D135" s="465"/>
      <c r="E135" s="467">
        <f t="shared" ref="E135:F135" si="35">SUM(E130:E133)</f>
        <v>1032500</v>
      </c>
      <c r="F135" s="467">
        <f t="shared" si="35"/>
        <v>9400</v>
      </c>
      <c r="G135" s="467">
        <f>E135-F135</f>
        <v>1023100</v>
      </c>
    </row>
    <row r="136" ht="15.75" customHeight="1">
      <c r="A136" s="465"/>
      <c r="B136" s="465"/>
      <c r="C136" s="464"/>
      <c r="D136" s="465"/>
      <c r="E136" s="466"/>
      <c r="F136" s="466"/>
      <c r="G136" s="467"/>
    </row>
    <row r="137" ht="15.75" customHeight="1">
      <c r="A137" s="465"/>
      <c r="B137" s="463" t="s">
        <v>90</v>
      </c>
      <c r="C137" s="464"/>
      <c r="D137" s="465"/>
      <c r="E137" s="466"/>
      <c r="F137" s="466"/>
      <c r="G137" s="467"/>
    </row>
    <row r="138" ht="15.75" customHeight="1">
      <c r="A138" s="465"/>
      <c r="B138" s="465"/>
      <c r="C138" s="469" t="s">
        <v>115</v>
      </c>
      <c r="D138" s="465"/>
      <c r="E138" s="466"/>
      <c r="F138" s="468">
        <v>2340.0</v>
      </c>
      <c r="G138" s="467">
        <f t="shared" ref="G138:G144" si="36">E138-F138</f>
        <v>-2340</v>
      </c>
    </row>
    <row r="139" ht="15.75" customHeight="1">
      <c r="A139" s="465"/>
      <c r="B139" s="465"/>
      <c r="C139" s="469" t="s">
        <v>462</v>
      </c>
      <c r="D139" s="465"/>
      <c r="E139" s="466"/>
      <c r="F139" s="468">
        <v>23000.0</v>
      </c>
      <c r="G139" s="467">
        <f t="shared" si="36"/>
        <v>-23000</v>
      </c>
    </row>
    <row r="140" ht="15.75" customHeight="1">
      <c r="A140" s="465"/>
      <c r="B140" s="465"/>
      <c r="C140" s="469" t="s">
        <v>867</v>
      </c>
      <c r="D140" s="465"/>
      <c r="E140" s="466"/>
      <c r="F140" s="468">
        <v>1000.0</v>
      </c>
      <c r="G140" s="467">
        <f t="shared" si="36"/>
        <v>-1000</v>
      </c>
    </row>
    <row r="141" ht="15.75" customHeight="1">
      <c r="A141" s="465"/>
      <c r="B141" s="465"/>
      <c r="C141" s="469" t="s">
        <v>868</v>
      </c>
      <c r="D141" s="465"/>
      <c r="E141" s="466"/>
      <c r="F141" s="468">
        <v>13000.0</v>
      </c>
      <c r="G141" s="467">
        <f t="shared" si="36"/>
        <v>-13000</v>
      </c>
    </row>
    <row r="142" ht="15.75" customHeight="1">
      <c r="A142" s="465"/>
      <c r="B142" s="465"/>
      <c r="C142" s="469" t="s">
        <v>869</v>
      </c>
      <c r="D142" s="465"/>
      <c r="E142" s="466"/>
      <c r="F142" s="470">
        <v>700.0</v>
      </c>
      <c r="G142" s="467">
        <f t="shared" si="36"/>
        <v>-700</v>
      </c>
    </row>
    <row r="143" ht="15.75" customHeight="1">
      <c r="A143" s="465"/>
      <c r="B143" s="465"/>
      <c r="C143" s="469" t="s">
        <v>106</v>
      </c>
      <c r="D143" s="465"/>
      <c r="E143" s="466"/>
      <c r="F143" s="470">
        <v>500.0</v>
      </c>
      <c r="G143" s="467">
        <f t="shared" si="36"/>
        <v>-500</v>
      </c>
    </row>
    <row r="144" ht="15.75" customHeight="1">
      <c r="A144" s="465"/>
      <c r="B144" s="465"/>
      <c r="C144" s="469" t="s">
        <v>870</v>
      </c>
      <c r="D144" s="465"/>
      <c r="E144" s="466"/>
      <c r="F144" s="470">
        <v>4000.0</v>
      </c>
      <c r="G144" s="467">
        <f t="shared" si="36"/>
        <v>-4000</v>
      </c>
    </row>
    <row r="145" ht="15.75" customHeight="1">
      <c r="A145" s="465"/>
      <c r="B145" s="465"/>
      <c r="C145" s="471"/>
      <c r="D145" s="465"/>
      <c r="E145" s="467"/>
      <c r="F145" s="467"/>
      <c r="G145" s="467"/>
    </row>
    <row r="146" ht="15.75" customHeight="1">
      <c r="A146" s="465"/>
      <c r="B146" s="465"/>
      <c r="C146" s="471" t="s">
        <v>176</v>
      </c>
      <c r="D146" s="465"/>
      <c r="E146" s="467">
        <f>SUM(E138:E140)</f>
        <v>0</v>
      </c>
      <c r="F146" s="467">
        <f>SUM(F138:F144)</f>
        <v>44540</v>
      </c>
      <c r="G146" s="467">
        <f>E146-F146</f>
        <v>-44540</v>
      </c>
    </row>
    <row r="147" ht="15.75" customHeight="1">
      <c r="A147" s="465"/>
      <c r="B147" s="465"/>
      <c r="C147" s="464"/>
      <c r="D147" s="465"/>
      <c r="E147" s="466"/>
      <c r="F147" s="466"/>
      <c r="G147" s="467"/>
    </row>
    <row r="148" ht="15.75" customHeight="1">
      <c r="A148" s="465"/>
      <c r="B148" s="472" t="s">
        <v>139</v>
      </c>
      <c r="C148" s="464"/>
      <c r="D148" s="465"/>
      <c r="E148" s="466"/>
      <c r="F148" s="466"/>
      <c r="G148" s="467"/>
    </row>
    <row r="149" ht="15.75" customHeight="1">
      <c r="A149" s="465"/>
      <c r="B149" s="465"/>
      <c r="C149" s="469" t="s">
        <v>139</v>
      </c>
      <c r="D149" s="465"/>
      <c r="E149" s="466"/>
      <c r="F149" s="470">
        <v>80780.0</v>
      </c>
      <c r="G149" s="467">
        <f>E149-F149</f>
        <v>-80780</v>
      </c>
    </row>
    <row r="150" ht="15.75" customHeight="1">
      <c r="A150" s="465"/>
      <c r="B150" s="463"/>
      <c r="C150" s="464"/>
      <c r="D150" s="465"/>
      <c r="E150" s="466"/>
      <c r="F150" s="466"/>
      <c r="G150" s="467"/>
    </row>
    <row r="151" ht="15.75" customHeight="1">
      <c r="A151" s="465"/>
      <c r="B151" s="463"/>
      <c r="C151" s="473" t="s">
        <v>176</v>
      </c>
      <c r="D151" s="465"/>
      <c r="E151" s="466">
        <f t="shared" ref="E151:F151" si="37">SUM(E149)</f>
        <v>0</v>
      </c>
      <c r="F151" s="466">
        <f t="shared" si="37"/>
        <v>80780</v>
      </c>
      <c r="G151" s="467">
        <f>E151-F151</f>
        <v>-80780</v>
      </c>
    </row>
    <row r="152" ht="15.75" customHeight="1">
      <c r="A152" s="465"/>
      <c r="B152" s="463"/>
      <c r="C152" s="464"/>
      <c r="D152" s="465"/>
      <c r="E152" s="466"/>
      <c r="F152" s="466"/>
      <c r="G152" s="467"/>
    </row>
    <row r="153" ht="15.75" customHeight="1">
      <c r="A153" s="465"/>
      <c r="B153" s="463" t="s">
        <v>871</v>
      </c>
      <c r="C153" s="464"/>
      <c r="D153" s="465"/>
      <c r="E153" s="466"/>
      <c r="F153" s="466"/>
      <c r="G153" s="467"/>
    </row>
    <row r="154" ht="15.75" customHeight="1">
      <c r="A154" s="465"/>
      <c r="B154" s="465"/>
      <c r="C154" s="464" t="s">
        <v>563</v>
      </c>
      <c r="D154" s="465"/>
      <c r="E154" s="466"/>
      <c r="F154" s="468">
        <v>548280.0</v>
      </c>
      <c r="G154" s="467">
        <f t="shared" ref="G154:G156" si="38">E154-F154</f>
        <v>-548280</v>
      </c>
    </row>
    <row r="155" ht="15.75" customHeight="1">
      <c r="A155" s="465"/>
      <c r="B155" s="465"/>
      <c r="C155" s="469" t="s">
        <v>370</v>
      </c>
      <c r="D155" s="465"/>
      <c r="E155" s="466"/>
      <c r="F155" s="468">
        <v>14500.0</v>
      </c>
      <c r="G155" s="467">
        <f t="shared" si="38"/>
        <v>-14500</v>
      </c>
    </row>
    <row r="156" ht="15.75" customHeight="1">
      <c r="A156" s="465"/>
      <c r="B156" s="465"/>
      <c r="C156" s="469" t="s">
        <v>872</v>
      </c>
      <c r="D156" s="465"/>
      <c r="E156" s="466"/>
      <c r="F156" s="468">
        <v>335000.0</v>
      </c>
      <c r="G156" s="467">
        <f t="shared" si="38"/>
        <v>-335000</v>
      </c>
    </row>
    <row r="157" ht="15.75" customHeight="1">
      <c r="A157" s="465"/>
      <c r="B157" s="465"/>
      <c r="C157" s="464"/>
      <c r="D157" s="465"/>
      <c r="E157" s="466"/>
      <c r="F157" s="466"/>
      <c r="G157" s="467"/>
    </row>
    <row r="158" ht="15.75" customHeight="1">
      <c r="A158" s="465"/>
      <c r="B158" s="465"/>
      <c r="C158" s="471" t="s">
        <v>176</v>
      </c>
      <c r="D158" s="465"/>
      <c r="E158" s="467">
        <f t="shared" ref="E158:F158" si="39">SUM(E154:E156)</f>
        <v>0</v>
      </c>
      <c r="F158" s="467">
        <f t="shared" si="39"/>
        <v>897780</v>
      </c>
      <c r="G158" s="467">
        <f>E158-F158</f>
        <v>-897780</v>
      </c>
    </row>
    <row r="159" ht="15.75" customHeight="1">
      <c r="A159" s="465"/>
      <c r="B159" s="465"/>
      <c r="C159" s="464"/>
      <c r="D159" s="465"/>
      <c r="E159" s="466"/>
      <c r="F159" s="466"/>
      <c r="G159" s="467"/>
    </row>
    <row r="160" ht="15.75" customHeight="1">
      <c r="A160" s="465"/>
      <c r="B160" s="463" t="s">
        <v>440</v>
      </c>
      <c r="C160" s="464"/>
      <c r="D160" s="465"/>
      <c r="E160" s="467">
        <f>SUM(E158,E146,E151,E135)</f>
        <v>1032500</v>
      </c>
      <c r="F160" s="468">
        <f>sum(F135,F146,F151,F158)</f>
        <v>1032500</v>
      </c>
      <c r="G160" s="467"/>
    </row>
    <row r="161" ht="15.75" customHeight="1">
      <c r="E161" s="426"/>
      <c r="F161" s="426"/>
      <c r="G161" s="426"/>
    </row>
    <row r="162" ht="15.75" customHeight="1">
      <c r="A162" s="474" t="s">
        <v>829</v>
      </c>
      <c r="B162" s="268" t="s">
        <v>90</v>
      </c>
      <c r="C162" s="89" t="s">
        <v>219</v>
      </c>
      <c r="D162" s="475">
        <v>6541.0</v>
      </c>
      <c r="E162" s="476"/>
      <c r="F162" s="477">
        <v>200.0</v>
      </c>
      <c r="G162" s="477">
        <f t="shared" ref="G162:G179" si="40">E162-F162</f>
        <v>-200</v>
      </c>
    </row>
    <row r="163" ht="15.75" customHeight="1">
      <c r="A163" s="478"/>
      <c r="B163" s="89"/>
      <c r="C163" s="89" t="s">
        <v>873</v>
      </c>
      <c r="D163" s="475">
        <v>5420.0</v>
      </c>
      <c r="E163" s="476"/>
      <c r="F163" s="479">
        <v>1440.0</v>
      </c>
      <c r="G163" s="477">
        <f t="shared" si="40"/>
        <v>-1440</v>
      </c>
    </row>
    <row r="164" ht="15.75" customHeight="1">
      <c r="A164" s="478"/>
      <c r="B164" s="89"/>
      <c r="C164" s="89" t="s">
        <v>874</v>
      </c>
      <c r="D164" s="480" t="s">
        <v>875</v>
      </c>
      <c r="E164" s="476"/>
      <c r="F164" s="479">
        <v>22400.0</v>
      </c>
      <c r="G164" s="477">
        <f t="shared" si="40"/>
        <v>-22400</v>
      </c>
    </row>
    <row r="165" ht="15.75" customHeight="1">
      <c r="A165" s="478"/>
      <c r="B165" s="89"/>
      <c r="C165" s="269" t="s">
        <v>876</v>
      </c>
      <c r="D165" s="480">
        <v>3031.0</v>
      </c>
      <c r="E165" s="481">
        <v>5000.0</v>
      </c>
      <c r="F165" s="479"/>
      <c r="G165" s="477">
        <f t="shared" si="40"/>
        <v>5000</v>
      </c>
    </row>
    <row r="166" ht="15.75" customHeight="1">
      <c r="A166" s="478"/>
      <c r="B166" s="89"/>
      <c r="C166" s="89" t="s">
        <v>877</v>
      </c>
      <c r="D166" s="475">
        <v>7692.0</v>
      </c>
      <c r="E166" s="476"/>
      <c r="F166" s="477">
        <v>3200.0</v>
      </c>
      <c r="G166" s="477">
        <f t="shared" si="40"/>
        <v>-3200</v>
      </c>
    </row>
    <row r="167" ht="15.75" customHeight="1">
      <c r="A167" s="478"/>
      <c r="B167" s="89"/>
      <c r="C167" s="269" t="s">
        <v>670</v>
      </c>
      <c r="D167" s="480">
        <v>5412.0</v>
      </c>
      <c r="E167" s="476"/>
      <c r="F167" s="479">
        <v>6500.0</v>
      </c>
      <c r="G167" s="477">
        <f t="shared" si="40"/>
        <v>-6500</v>
      </c>
    </row>
    <row r="168" ht="15.75" customHeight="1">
      <c r="A168" s="478"/>
      <c r="B168" s="89"/>
      <c r="C168" s="269" t="s">
        <v>878</v>
      </c>
      <c r="D168" s="480">
        <v>5412.0</v>
      </c>
      <c r="E168" s="476"/>
      <c r="F168" s="479">
        <v>0.0</v>
      </c>
      <c r="G168" s="477">
        <f t="shared" si="40"/>
        <v>0</v>
      </c>
    </row>
    <row r="169" ht="15.75" customHeight="1">
      <c r="A169" s="478"/>
      <c r="B169" s="89"/>
      <c r="C169" s="269" t="s">
        <v>879</v>
      </c>
      <c r="D169" s="480">
        <v>5480.0</v>
      </c>
      <c r="E169" s="476"/>
      <c r="F169" s="479">
        <v>700.0</v>
      </c>
      <c r="G169" s="477">
        <f t="shared" si="40"/>
        <v>-700</v>
      </c>
    </row>
    <row r="170" ht="15.75" customHeight="1">
      <c r="A170" s="478"/>
      <c r="B170" s="89"/>
      <c r="C170" s="89" t="s">
        <v>251</v>
      </c>
      <c r="D170" s="475">
        <v>5930.0</v>
      </c>
      <c r="E170" s="476"/>
      <c r="F170" s="479">
        <v>4650.0</v>
      </c>
      <c r="G170" s="477">
        <f t="shared" si="40"/>
        <v>-4650</v>
      </c>
    </row>
    <row r="171" ht="15.75" customHeight="1">
      <c r="A171" s="478"/>
      <c r="B171" s="89"/>
      <c r="C171" s="89" t="s">
        <v>870</v>
      </c>
      <c r="D171" s="482" t="s">
        <v>191</v>
      </c>
      <c r="E171" s="479">
        <v>19900.0</v>
      </c>
      <c r="F171" s="479">
        <v>24400.0</v>
      </c>
      <c r="G171" s="477">
        <f t="shared" si="40"/>
        <v>-4500</v>
      </c>
    </row>
    <row r="172" ht="15.75" customHeight="1">
      <c r="A172" s="478"/>
      <c r="B172" s="89"/>
      <c r="C172" s="89" t="s">
        <v>880</v>
      </c>
      <c r="D172" s="475">
        <v>7630.0</v>
      </c>
      <c r="E172" s="476"/>
      <c r="F172" s="479">
        <v>1000.0</v>
      </c>
      <c r="G172" s="477">
        <f t="shared" si="40"/>
        <v>-1000</v>
      </c>
    </row>
    <row r="173" ht="15.75" customHeight="1">
      <c r="A173" s="478"/>
      <c r="B173" s="89"/>
      <c r="C173" s="269" t="s">
        <v>881</v>
      </c>
      <c r="D173" s="480">
        <v>3027.4044</v>
      </c>
      <c r="E173" s="481">
        <v>1260.0</v>
      </c>
      <c r="F173" s="479">
        <v>1260.0</v>
      </c>
      <c r="G173" s="477">
        <f t="shared" si="40"/>
        <v>0</v>
      </c>
    </row>
    <row r="174" ht="15.75" customHeight="1">
      <c r="A174" s="478"/>
      <c r="B174" s="89"/>
      <c r="C174" s="89" t="s">
        <v>882</v>
      </c>
      <c r="D174" s="475">
        <v>5010.0</v>
      </c>
      <c r="E174" s="476"/>
      <c r="F174" s="477">
        <v>200.0</v>
      </c>
      <c r="G174" s="477">
        <f t="shared" si="40"/>
        <v>-200</v>
      </c>
    </row>
    <row r="175" ht="15.75" customHeight="1">
      <c r="A175" s="478"/>
      <c r="B175" s="89"/>
      <c r="C175" s="269" t="s">
        <v>883</v>
      </c>
      <c r="D175" s="480">
        <v>5010.0</v>
      </c>
      <c r="E175" s="476"/>
      <c r="F175" s="479">
        <v>10640.0</v>
      </c>
      <c r="G175" s="477">
        <f t="shared" si="40"/>
        <v>-10640</v>
      </c>
    </row>
    <row r="176" ht="15.75" customHeight="1">
      <c r="A176" s="478"/>
      <c r="B176" s="89"/>
      <c r="C176" s="89" t="s">
        <v>884</v>
      </c>
      <c r="D176" s="475">
        <v>5010.0</v>
      </c>
      <c r="E176" s="476"/>
      <c r="F176" s="479">
        <v>1800.0</v>
      </c>
      <c r="G176" s="477">
        <f t="shared" si="40"/>
        <v>-1800</v>
      </c>
    </row>
    <row r="177" ht="15.75" customHeight="1">
      <c r="A177" s="478"/>
      <c r="B177" s="89"/>
      <c r="C177" s="89" t="s">
        <v>885</v>
      </c>
      <c r="D177" s="475">
        <v>5060.0</v>
      </c>
      <c r="E177" s="476"/>
      <c r="F177" s="477">
        <v>400.0</v>
      </c>
      <c r="G177" s="477">
        <f t="shared" si="40"/>
        <v>-400</v>
      </c>
    </row>
    <row r="178" ht="15.75" customHeight="1">
      <c r="A178" s="478"/>
      <c r="B178" s="89"/>
      <c r="C178" s="269" t="s">
        <v>437</v>
      </c>
      <c r="D178" s="269">
        <v>3052.0</v>
      </c>
      <c r="E178" s="476"/>
      <c r="F178" s="481"/>
      <c r="G178" s="477">
        <f t="shared" si="40"/>
        <v>0</v>
      </c>
    </row>
    <row r="179" ht="15.75" customHeight="1">
      <c r="A179" s="478"/>
      <c r="B179" s="89"/>
      <c r="C179" s="269" t="s">
        <v>886</v>
      </c>
      <c r="D179" s="269">
        <v>3989.0</v>
      </c>
      <c r="E179" s="481">
        <v>15000.0</v>
      </c>
      <c r="F179" s="481"/>
      <c r="G179" s="477">
        <f t="shared" si="40"/>
        <v>15000</v>
      </c>
    </row>
    <row r="180" ht="15.75" customHeight="1">
      <c r="A180" s="478"/>
      <c r="B180" s="89"/>
      <c r="C180" s="89"/>
      <c r="D180" s="89"/>
      <c r="E180" s="476"/>
      <c r="F180" s="476"/>
      <c r="G180" s="477"/>
    </row>
    <row r="181" ht="15.75" customHeight="1">
      <c r="A181" s="478"/>
      <c r="B181" s="89"/>
      <c r="C181" s="268" t="s">
        <v>176</v>
      </c>
      <c r="D181" s="89"/>
      <c r="E181" s="477">
        <f t="shared" ref="E181:F181" si="41">SUM(E162:E179)</f>
        <v>41160</v>
      </c>
      <c r="F181" s="477">
        <f t="shared" si="41"/>
        <v>78790</v>
      </c>
      <c r="G181" s="477">
        <f>E181-F181</f>
        <v>-37630</v>
      </c>
    </row>
    <row r="182" ht="15.75" customHeight="1">
      <c r="A182" s="478"/>
      <c r="B182" s="89"/>
      <c r="C182" s="89"/>
      <c r="D182" s="89"/>
      <c r="E182" s="476"/>
      <c r="F182" s="476"/>
      <c r="G182" s="477"/>
    </row>
    <row r="183" ht="15.75" customHeight="1">
      <c r="A183" s="478"/>
      <c r="B183" s="89"/>
      <c r="C183" s="89"/>
      <c r="D183" s="89"/>
      <c r="E183" s="476"/>
      <c r="F183" s="476"/>
      <c r="G183" s="477"/>
    </row>
    <row r="184" ht="15.75" customHeight="1">
      <c r="A184" s="478"/>
      <c r="B184" s="268" t="s">
        <v>887</v>
      </c>
      <c r="C184" s="89" t="s">
        <v>888</v>
      </c>
      <c r="D184" s="475">
        <v>5010.0</v>
      </c>
      <c r="E184" s="476"/>
      <c r="F184" s="479">
        <v>18800.0</v>
      </c>
      <c r="G184" s="477">
        <f t="shared" ref="G184:G192" si="42">E184-F184</f>
        <v>-18800</v>
      </c>
    </row>
    <row r="185" ht="15.75" customHeight="1">
      <c r="A185" s="478"/>
      <c r="B185" s="89"/>
      <c r="C185" s="269" t="s">
        <v>889</v>
      </c>
      <c r="D185" s="480" t="s">
        <v>719</v>
      </c>
      <c r="E185" s="481">
        <v>1200.0</v>
      </c>
      <c r="F185" s="481">
        <v>1200.0</v>
      </c>
      <c r="G185" s="477">
        <f t="shared" si="42"/>
        <v>0</v>
      </c>
    </row>
    <row r="186" ht="15.75" customHeight="1">
      <c r="A186" s="478"/>
      <c r="B186" s="89"/>
      <c r="C186" s="89" t="s">
        <v>712</v>
      </c>
      <c r="D186" s="480">
        <v>5210.0</v>
      </c>
      <c r="E186" s="476"/>
      <c r="F186" s="479">
        <v>27410.0</v>
      </c>
      <c r="G186" s="477">
        <f t="shared" si="42"/>
        <v>-27410</v>
      </c>
    </row>
    <row r="187" ht="15.75" customHeight="1">
      <c r="A187" s="478"/>
      <c r="B187" s="89"/>
      <c r="C187" s="89" t="s">
        <v>182</v>
      </c>
      <c r="D187" s="480">
        <v>5820.0</v>
      </c>
      <c r="E187" s="476"/>
      <c r="F187" s="479">
        <v>0.0</v>
      </c>
      <c r="G187" s="477">
        <f t="shared" si="42"/>
        <v>0</v>
      </c>
    </row>
    <row r="188" ht="15.75" customHeight="1">
      <c r="A188" s="478"/>
      <c r="B188" s="89"/>
      <c r="C188" s="89" t="s">
        <v>890</v>
      </c>
      <c r="D188" s="475">
        <v>3041.0</v>
      </c>
      <c r="E188" s="479">
        <v>51740.0</v>
      </c>
      <c r="F188" s="476"/>
      <c r="G188" s="477">
        <f t="shared" si="42"/>
        <v>51740</v>
      </c>
    </row>
    <row r="189" ht="15.75" customHeight="1">
      <c r="A189" s="478"/>
      <c r="B189" s="89"/>
      <c r="C189" s="89" t="s">
        <v>121</v>
      </c>
      <c r="D189" s="482" t="s">
        <v>460</v>
      </c>
      <c r="E189" s="479">
        <v>3150.0</v>
      </c>
      <c r="F189" s="479">
        <v>3150.0</v>
      </c>
      <c r="G189" s="477">
        <f t="shared" si="42"/>
        <v>0</v>
      </c>
    </row>
    <row r="190" ht="15.75" customHeight="1">
      <c r="A190" s="478"/>
      <c r="B190" s="89"/>
      <c r="C190" s="89" t="s">
        <v>891</v>
      </c>
      <c r="D190" s="480">
        <v>5462.0</v>
      </c>
      <c r="E190" s="476"/>
      <c r="F190" s="479">
        <v>7800.0</v>
      </c>
      <c r="G190" s="477">
        <f t="shared" si="42"/>
        <v>-7800</v>
      </c>
    </row>
    <row r="191" ht="15.75" customHeight="1">
      <c r="A191" s="478"/>
      <c r="B191" s="89"/>
      <c r="C191" s="89" t="s">
        <v>892</v>
      </c>
      <c r="D191" s="475">
        <v>4036.0</v>
      </c>
      <c r="E191" s="476"/>
      <c r="F191" s="479">
        <v>10700.0</v>
      </c>
      <c r="G191" s="477">
        <f t="shared" si="42"/>
        <v>-10700</v>
      </c>
    </row>
    <row r="192" ht="15.75" customHeight="1">
      <c r="A192" s="478"/>
      <c r="B192" s="89"/>
      <c r="C192" s="89" t="s">
        <v>893</v>
      </c>
      <c r="D192" s="475">
        <v>4044.0</v>
      </c>
      <c r="E192" s="476"/>
      <c r="F192" s="479">
        <v>9600.0</v>
      </c>
      <c r="G192" s="477">
        <f t="shared" si="42"/>
        <v>-9600</v>
      </c>
    </row>
    <row r="193" ht="15.75" customHeight="1">
      <c r="A193" s="478"/>
      <c r="B193" s="89"/>
      <c r="C193" s="89"/>
      <c r="D193" s="89"/>
      <c r="E193" s="476"/>
      <c r="F193" s="476"/>
      <c r="G193" s="477"/>
    </row>
    <row r="194" ht="15.75" customHeight="1">
      <c r="A194" s="478"/>
      <c r="B194" s="89"/>
      <c r="C194" s="268" t="s">
        <v>176</v>
      </c>
      <c r="D194" s="89"/>
      <c r="E194" s="477">
        <f t="shared" ref="E194:F194" si="43">SUM(E184:E192)</f>
        <v>56090</v>
      </c>
      <c r="F194" s="477">
        <f t="shared" si="43"/>
        <v>78660</v>
      </c>
      <c r="G194" s="477">
        <f>E194-F194</f>
        <v>-22570</v>
      </c>
    </row>
    <row r="195" ht="15.75" customHeight="1">
      <c r="A195" s="478"/>
      <c r="B195" s="89"/>
      <c r="C195" s="89"/>
      <c r="D195" s="89"/>
      <c r="E195" s="476"/>
      <c r="F195" s="476"/>
      <c r="G195" s="477"/>
    </row>
    <row r="196" ht="15.75" customHeight="1">
      <c r="A196" s="478"/>
      <c r="B196" s="483" t="s">
        <v>894</v>
      </c>
      <c r="C196" s="89" t="s">
        <v>234</v>
      </c>
      <c r="D196" s="484" t="s">
        <v>895</v>
      </c>
      <c r="E196" s="479">
        <v>14000.0</v>
      </c>
      <c r="F196" s="476"/>
      <c r="G196" s="477">
        <f t="shared" ref="G196:G201" si="44">E196-F196</f>
        <v>14000</v>
      </c>
    </row>
    <row r="197" ht="15.75" customHeight="1">
      <c r="A197" s="478"/>
      <c r="B197" s="89"/>
      <c r="C197" s="89" t="s">
        <v>232</v>
      </c>
      <c r="D197" s="475">
        <v>4029.0</v>
      </c>
      <c r="E197" s="476"/>
      <c r="F197" s="479">
        <v>8500.0</v>
      </c>
      <c r="G197" s="477">
        <f t="shared" si="44"/>
        <v>-8500</v>
      </c>
    </row>
    <row r="198" ht="15.75" customHeight="1">
      <c r="A198" s="478"/>
      <c r="B198" s="89"/>
      <c r="C198" s="89" t="s">
        <v>155</v>
      </c>
      <c r="D198" s="475">
        <v>5411.0</v>
      </c>
      <c r="E198" s="476"/>
      <c r="F198" s="479">
        <v>1300.0</v>
      </c>
      <c r="G198" s="477">
        <f t="shared" si="44"/>
        <v>-1300</v>
      </c>
    </row>
    <row r="199" ht="15.75" customHeight="1">
      <c r="A199" s="478"/>
      <c r="B199" s="89"/>
      <c r="C199" s="269" t="s">
        <v>392</v>
      </c>
      <c r="D199" s="89"/>
      <c r="E199" s="476"/>
      <c r="F199" s="479">
        <v>400.0</v>
      </c>
      <c r="G199" s="477">
        <f t="shared" si="44"/>
        <v>-400</v>
      </c>
    </row>
    <row r="200" ht="15.75" customHeight="1">
      <c r="A200" s="478"/>
      <c r="B200" s="89"/>
      <c r="C200" s="89" t="s">
        <v>842</v>
      </c>
      <c r="D200" s="89" t="s">
        <v>152</v>
      </c>
      <c r="E200" s="476"/>
      <c r="F200" s="479">
        <v>5200.0</v>
      </c>
      <c r="G200" s="477">
        <f t="shared" si="44"/>
        <v>-5200</v>
      </c>
    </row>
    <row r="201" ht="15.75" customHeight="1">
      <c r="A201" s="478"/>
      <c r="B201" s="89"/>
      <c r="C201" s="89" t="s">
        <v>896</v>
      </c>
      <c r="D201" s="89" t="s">
        <v>150</v>
      </c>
      <c r="E201" s="479">
        <v>2500.0</v>
      </c>
      <c r="F201" s="476"/>
      <c r="G201" s="477">
        <f t="shared" si="44"/>
        <v>2500</v>
      </c>
    </row>
    <row r="202" ht="15.75" customHeight="1">
      <c r="A202" s="478"/>
      <c r="B202" s="89"/>
      <c r="C202" s="89"/>
      <c r="D202" s="89"/>
      <c r="E202" s="476"/>
      <c r="F202" s="476"/>
      <c r="G202" s="477"/>
    </row>
    <row r="203" ht="15.75" customHeight="1">
      <c r="A203" s="478"/>
      <c r="B203" s="89"/>
      <c r="C203" s="268" t="s">
        <v>176</v>
      </c>
      <c r="D203" s="89"/>
      <c r="E203" s="477">
        <f t="shared" ref="E203:F203" si="45">SUM(E196:E201)</f>
        <v>16500</v>
      </c>
      <c r="F203" s="477">
        <f t="shared" si="45"/>
        <v>15400</v>
      </c>
      <c r="G203" s="477">
        <f>E203-F203</f>
        <v>1100</v>
      </c>
    </row>
    <row r="204" ht="15.75" customHeight="1">
      <c r="A204" s="478"/>
      <c r="B204" s="89"/>
      <c r="C204" s="89"/>
      <c r="D204" s="89"/>
      <c r="E204" s="476"/>
      <c r="F204" s="476"/>
      <c r="G204" s="477"/>
    </row>
    <row r="205" ht="15.75" customHeight="1">
      <c r="A205" s="478"/>
      <c r="B205" s="483" t="s">
        <v>897</v>
      </c>
      <c r="C205" s="269" t="s">
        <v>234</v>
      </c>
      <c r="D205" s="89"/>
      <c r="E205" s="481">
        <v>7000.0</v>
      </c>
      <c r="F205" s="476"/>
      <c r="G205" s="477">
        <f t="shared" ref="G205:G210" si="46">E205-F205</f>
        <v>7000</v>
      </c>
    </row>
    <row r="206" ht="15.75" customHeight="1">
      <c r="A206" s="478"/>
      <c r="B206" s="269" t="s">
        <v>898</v>
      </c>
      <c r="C206" s="269" t="s">
        <v>232</v>
      </c>
      <c r="D206" s="89"/>
      <c r="E206" s="476"/>
      <c r="F206" s="481">
        <v>4500.0</v>
      </c>
      <c r="G206" s="477">
        <f t="shared" si="46"/>
        <v>-4500</v>
      </c>
    </row>
    <row r="207" ht="15.75" customHeight="1">
      <c r="A207" s="478"/>
      <c r="B207" s="89"/>
      <c r="C207" s="269" t="s">
        <v>155</v>
      </c>
      <c r="D207" s="89"/>
      <c r="E207" s="476"/>
      <c r="F207" s="481">
        <v>700.0</v>
      </c>
      <c r="G207" s="477">
        <f t="shared" si="46"/>
        <v>-700</v>
      </c>
    </row>
    <row r="208" ht="15.75" customHeight="1">
      <c r="A208" s="478"/>
      <c r="B208" s="89"/>
      <c r="C208" s="269" t="s">
        <v>545</v>
      </c>
      <c r="D208" s="89"/>
      <c r="E208" s="476"/>
      <c r="F208" s="481">
        <v>13600.0</v>
      </c>
      <c r="G208" s="477">
        <f t="shared" si="46"/>
        <v>-13600</v>
      </c>
    </row>
    <row r="209" ht="15.75" customHeight="1">
      <c r="A209" s="478"/>
      <c r="B209" s="89"/>
      <c r="C209" s="269" t="s">
        <v>388</v>
      </c>
      <c r="D209" s="89"/>
      <c r="E209" s="481">
        <v>15000.0</v>
      </c>
      <c r="F209" s="476"/>
      <c r="G209" s="477">
        <f t="shared" si="46"/>
        <v>15000</v>
      </c>
    </row>
    <row r="210" ht="15.75" customHeight="1">
      <c r="A210" s="478"/>
      <c r="B210" s="268"/>
      <c r="C210" s="269" t="s">
        <v>121</v>
      </c>
      <c r="D210" s="475"/>
      <c r="E210" s="481">
        <v>1500.0</v>
      </c>
      <c r="F210" s="481">
        <v>1320.0</v>
      </c>
      <c r="G210" s="477">
        <f t="shared" si="46"/>
        <v>180</v>
      </c>
    </row>
    <row r="211" ht="15.75" customHeight="1">
      <c r="A211" s="478"/>
      <c r="B211" s="268"/>
      <c r="C211" s="89"/>
      <c r="D211" s="475"/>
      <c r="E211" s="476"/>
      <c r="F211" s="477"/>
      <c r="G211" s="477"/>
    </row>
    <row r="212" ht="15.75" customHeight="1">
      <c r="A212" s="478"/>
      <c r="B212" s="268"/>
      <c r="C212" s="483" t="s">
        <v>176</v>
      </c>
      <c r="D212" s="475"/>
      <c r="E212" s="476">
        <f>sum(E205:E210)</f>
        <v>23500</v>
      </c>
      <c r="F212" s="477">
        <f>sum(F205:F211)</f>
        <v>20120</v>
      </c>
      <c r="G212" s="477">
        <f>E212-F212</f>
        <v>3380</v>
      </c>
    </row>
    <row r="213" ht="15.75" customHeight="1">
      <c r="A213" s="478"/>
      <c r="B213" s="268"/>
      <c r="C213" s="89"/>
      <c r="D213" s="475"/>
      <c r="E213" s="476"/>
      <c r="F213" s="477"/>
      <c r="G213" s="477"/>
    </row>
    <row r="214" ht="15.75" customHeight="1">
      <c r="A214" s="478"/>
      <c r="B214" s="268" t="s">
        <v>899</v>
      </c>
      <c r="C214" s="89" t="s">
        <v>162</v>
      </c>
      <c r="D214" s="475">
        <v>5010.0</v>
      </c>
      <c r="E214" s="476"/>
      <c r="F214" s="479">
        <v>11280.0</v>
      </c>
      <c r="G214" s="477">
        <f t="shared" ref="G214:G220" si="47">E214-F214</f>
        <v>-11280</v>
      </c>
    </row>
    <row r="215" ht="15.75" customHeight="1">
      <c r="A215" s="478"/>
      <c r="B215" s="89"/>
      <c r="C215" s="89" t="s">
        <v>712</v>
      </c>
      <c r="D215" s="475">
        <v>4037.0</v>
      </c>
      <c r="E215" s="476"/>
      <c r="F215" s="479">
        <v>22800.0</v>
      </c>
      <c r="G215" s="477">
        <f t="shared" si="47"/>
        <v>-22800</v>
      </c>
    </row>
    <row r="216" ht="15.75" customHeight="1">
      <c r="A216" s="478"/>
      <c r="B216" s="89"/>
      <c r="C216" s="89" t="s">
        <v>900</v>
      </c>
      <c r="D216" s="475">
        <v>4036.0</v>
      </c>
      <c r="E216" s="476"/>
      <c r="F216" s="477">
        <v>500.0</v>
      </c>
      <c r="G216" s="477">
        <f t="shared" si="47"/>
        <v>-500</v>
      </c>
    </row>
    <row r="217" ht="15.75" customHeight="1">
      <c r="A217" s="478"/>
      <c r="B217" s="89"/>
      <c r="C217" s="269" t="s">
        <v>901</v>
      </c>
      <c r="D217" s="480">
        <v>5010.0</v>
      </c>
      <c r="E217" s="476"/>
      <c r="F217" s="479">
        <v>1900.0</v>
      </c>
      <c r="G217" s="477">
        <f t="shared" si="47"/>
        <v>-1900</v>
      </c>
    </row>
    <row r="218" ht="15.75" customHeight="1">
      <c r="A218" s="478"/>
      <c r="B218" s="89"/>
      <c r="C218" s="89" t="s">
        <v>182</v>
      </c>
      <c r="D218" s="475">
        <v>5611.0</v>
      </c>
      <c r="E218" s="476"/>
      <c r="F218" s="479">
        <v>5300.0</v>
      </c>
      <c r="G218" s="477">
        <f t="shared" si="47"/>
        <v>-5300</v>
      </c>
    </row>
    <row r="219" ht="15.75" customHeight="1">
      <c r="A219" s="478"/>
      <c r="B219" s="89"/>
      <c r="C219" s="89" t="s">
        <v>890</v>
      </c>
      <c r="D219" s="475">
        <v>3041.0</v>
      </c>
      <c r="E219" s="476"/>
      <c r="F219" s="476"/>
      <c r="G219" s="477">
        <f t="shared" si="47"/>
        <v>0</v>
      </c>
    </row>
    <row r="220" ht="15.75" customHeight="1">
      <c r="A220" s="478"/>
      <c r="B220" s="89"/>
      <c r="C220" s="89" t="s">
        <v>902</v>
      </c>
      <c r="D220" s="89" t="s">
        <v>460</v>
      </c>
      <c r="E220" s="481">
        <v>2820.0</v>
      </c>
      <c r="F220" s="481">
        <v>2820.0</v>
      </c>
      <c r="G220" s="477">
        <f t="shared" si="47"/>
        <v>0</v>
      </c>
    </row>
    <row r="221" ht="15.75" customHeight="1">
      <c r="A221" s="478"/>
      <c r="B221" s="89"/>
      <c r="C221" s="89"/>
      <c r="D221" s="89"/>
      <c r="E221" s="476"/>
      <c r="F221" s="476"/>
      <c r="G221" s="476"/>
    </row>
    <row r="222" ht="15.75" customHeight="1">
      <c r="A222" s="478"/>
      <c r="B222" s="89"/>
      <c r="C222" s="268" t="s">
        <v>176</v>
      </c>
      <c r="D222" s="89"/>
      <c r="E222" s="477">
        <f t="shared" ref="E222:F222" si="48">SUM(E214:E220)</f>
        <v>2820</v>
      </c>
      <c r="F222" s="477">
        <f t="shared" si="48"/>
        <v>44600</v>
      </c>
      <c r="G222" s="477">
        <f>E222-F222</f>
        <v>-41780</v>
      </c>
    </row>
    <row r="223" ht="15.75" customHeight="1">
      <c r="A223" s="478"/>
      <c r="B223" s="89"/>
      <c r="C223" s="89"/>
      <c r="D223" s="89"/>
      <c r="E223" s="476"/>
      <c r="F223" s="476"/>
      <c r="G223" s="476"/>
    </row>
    <row r="224" ht="15.75" customHeight="1">
      <c r="A224" s="478"/>
      <c r="B224" s="268" t="s">
        <v>440</v>
      </c>
      <c r="C224" s="478"/>
      <c r="D224" s="89"/>
      <c r="E224" s="477">
        <f t="shared" ref="E224:F224" si="49">SUMIF($C162:$C222,"Subsubtotal",E162:E222)</f>
        <v>140070</v>
      </c>
      <c r="F224" s="477">
        <f t="shared" si="49"/>
        <v>237570</v>
      </c>
      <c r="G224" s="477">
        <f>E224-F224</f>
        <v>-97500</v>
      </c>
    </row>
    <row r="225" ht="15.75" customHeight="1">
      <c r="E225" s="426"/>
      <c r="F225" s="426"/>
      <c r="G225" s="426"/>
    </row>
    <row r="226" ht="15.75" customHeight="1">
      <c r="A226" s="485" t="s">
        <v>903</v>
      </c>
      <c r="B226" s="486" t="s">
        <v>863</v>
      </c>
      <c r="C226" s="487"/>
      <c r="D226" s="488"/>
      <c r="E226" s="489"/>
      <c r="F226" s="489"/>
      <c r="G226" s="490"/>
    </row>
    <row r="227" ht="15.75" customHeight="1">
      <c r="A227" s="488"/>
      <c r="B227" s="488"/>
      <c r="C227" s="487" t="s">
        <v>863</v>
      </c>
      <c r="D227" s="491">
        <v>3052.0</v>
      </c>
      <c r="E227" s="492">
        <v>960000.0</v>
      </c>
      <c r="F227" s="489"/>
      <c r="G227" s="490">
        <f t="shared" ref="G227:G229" si="50">E227-F227</f>
        <v>960000</v>
      </c>
    </row>
    <row r="228" ht="15.75" customHeight="1">
      <c r="A228" s="488"/>
      <c r="B228" s="488"/>
      <c r="C228" s="493" t="s">
        <v>864</v>
      </c>
      <c r="D228" s="491">
        <v>6072.0</v>
      </c>
      <c r="E228" s="489"/>
      <c r="F228" s="492">
        <v>4000.0</v>
      </c>
      <c r="G228" s="490">
        <f t="shared" si="50"/>
        <v>-4000</v>
      </c>
    </row>
    <row r="229" ht="15.75" customHeight="1">
      <c r="A229" s="488"/>
      <c r="B229" s="488"/>
      <c r="C229" s="493" t="s">
        <v>904</v>
      </c>
      <c r="D229" s="491">
        <v>3052.0</v>
      </c>
      <c r="E229" s="494">
        <v>44000.0</v>
      </c>
      <c r="F229" s="494">
        <v>5400.0</v>
      </c>
      <c r="G229" s="490">
        <f t="shared" si="50"/>
        <v>38600</v>
      </c>
    </row>
    <row r="230" ht="15.75" customHeight="1">
      <c r="A230" s="488"/>
      <c r="B230" s="488"/>
      <c r="C230" s="491" t="s">
        <v>545</v>
      </c>
      <c r="D230" s="488"/>
      <c r="E230" s="489"/>
      <c r="F230" s="494">
        <v>3000.0</v>
      </c>
      <c r="G230" s="489"/>
    </row>
    <row r="231" ht="15.75" customHeight="1">
      <c r="A231" s="488"/>
      <c r="B231" s="488"/>
      <c r="C231" s="493" t="s">
        <v>866</v>
      </c>
      <c r="D231" s="488"/>
      <c r="E231" s="492">
        <v>4000.0</v>
      </c>
      <c r="F231" s="490"/>
      <c r="G231" s="490">
        <f>E231-F231</f>
        <v>4000</v>
      </c>
    </row>
    <row r="232" ht="15.75" customHeight="1">
      <c r="A232" s="488"/>
      <c r="B232" s="488"/>
      <c r="C232" s="495"/>
      <c r="D232" s="488"/>
      <c r="E232" s="490"/>
      <c r="F232" s="490"/>
      <c r="G232" s="490"/>
    </row>
    <row r="233" ht="15.75" customHeight="1">
      <c r="A233" s="488"/>
      <c r="B233" s="488"/>
      <c r="C233" s="495" t="s">
        <v>176</v>
      </c>
      <c r="D233" s="488"/>
      <c r="E233" s="490">
        <f t="shared" ref="E233:F233" si="51">SUM(E227:E231)</f>
        <v>1008000</v>
      </c>
      <c r="F233" s="490">
        <f t="shared" si="51"/>
        <v>12400</v>
      </c>
      <c r="G233" s="490">
        <f>E233-F233</f>
        <v>995600</v>
      </c>
    </row>
    <row r="234" ht="15.75" customHeight="1">
      <c r="A234" s="488"/>
      <c r="B234" s="488"/>
      <c r="C234" s="487"/>
      <c r="D234" s="488"/>
      <c r="E234" s="489"/>
      <c r="F234" s="489"/>
      <c r="G234" s="490"/>
    </row>
    <row r="235" ht="15.75" customHeight="1">
      <c r="A235" s="488"/>
      <c r="B235" s="486" t="s">
        <v>90</v>
      </c>
      <c r="C235" s="487"/>
      <c r="D235" s="488"/>
      <c r="E235" s="489"/>
      <c r="F235" s="489"/>
      <c r="G235" s="490"/>
    </row>
    <row r="236" ht="15.75" customHeight="1">
      <c r="A236" s="488"/>
      <c r="B236" s="488"/>
      <c r="C236" s="493" t="s">
        <v>115</v>
      </c>
      <c r="D236" s="491">
        <v>5420.0</v>
      </c>
      <c r="E236" s="489"/>
      <c r="F236" s="492">
        <v>2340.0</v>
      </c>
      <c r="G236" s="490">
        <f t="shared" ref="G236:G241" si="52">E236-F236</f>
        <v>-2340</v>
      </c>
    </row>
    <row r="237" ht="15.75" customHeight="1">
      <c r="A237" s="488"/>
      <c r="B237" s="488"/>
      <c r="C237" s="493" t="s">
        <v>462</v>
      </c>
      <c r="D237" s="491">
        <v>5610.0</v>
      </c>
      <c r="E237" s="489"/>
      <c r="F237" s="492">
        <v>23000.0</v>
      </c>
      <c r="G237" s="490">
        <f t="shared" si="52"/>
        <v>-23000</v>
      </c>
    </row>
    <row r="238" ht="15.75" customHeight="1">
      <c r="A238" s="488"/>
      <c r="B238" s="488"/>
      <c r="C238" s="493" t="s">
        <v>867</v>
      </c>
      <c r="D238" s="491">
        <v>6040.0</v>
      </c>
      <c r="E238" s="489"/>
      <c r="F238" s="492">
        <v>1000.0</v>
      </c>
      <c r="G238" s="490">
        <f t="shared" si="52"/>
        <v>-1000</v>
      </c>
    </row>
    <row r="239" ht="15.75" customHeight="1">
      <c r="A239" s="488"/>
      <c r="B239" s="488"/>
      <c r="C239" s="493" t="s">
        <v>869</v>
      </c>
      <c r="D239" s="491">
        <v>6541.0</v>
      </c>
      <c r="E239" s="489"/>
      <c r="F239" s="494">
        <v>17000.0</v>
      </c>
      <c r="G239" s="490">
        <f t="shared" si="52"/>
        <v>-17000</v>
      </c>
    </row>
    <row r="240" ht="15.75" customHeight="1">
      <c r="A240" s="488"/>
      <c r="B240" s="488"/>
      <c r="C240" s="493" t="s">
        <v>106</v>
      </c>
      <c r="D240" s="491">
        <v>6110.0</v>
      </c>
      <c r="E240" s="489"/>
      <c r="F240" s="494">
        <v>500.0</v>
      </c>
      <c r="G240" s="490">
        <f t="shared" si="52"/>
        <v>-500</v>
      </c>
    </row>
    <row r="241" ht="15.75" customHeight="1">
      <c r="A241" s="488"/>
      <c r="B241" s="488"/>
      <c r="C241" s="493" t="s">
        <v>870</v>
      </c>
      <c r="D241" s="491" t="s">
        <v>191</v>
      </c>
      <c r="E241" s="489"/>
      <c r="F241" s="494">
        <v>15000.0</v>
      </c>
      <c r="G241" s="490">
        <f t="shared" si="52"/>
        <v>-15000</v>
      </c>
    </row>
    <row r="242" ht="15.75" customHeight="1">
      <c r="A242" s="488"/>
      <c r="B242" s="488"/>
      <c r="C242" s="495"/>
      <c r="D242" s="488"/>
      <c r="E242" s="490"/>
      <c r="F242" s="490"/>
      <c r="G242" s="490"/>
    </row>
    <row r="243" ht="15.75" customHeight="1">
      <c r="A243" s="488"/>
      <c r="B243" s="488"/>
      <c r="C243" s="495" t="s">
        <v>176</v>
      </c>
      <c r="D243" s="488"/>
      <c r="E243" s="490">
        <f>SUM(E236:E238)</f>
        <v>0</v>
      </c>
      <c r="F243" s="490">
        <f>SUM(F236:F241)</f>
        <v>58840</v>
      </c>
      <c r="G243" s="490">
        <f>E243-F243</f>
        <v>-58840</v>
      </c>
    </row>
    <row r="244" ht="15.75" customHeight="1">
      <c r="A244" s="488"/>
      <c r="B244" s="488"/>
      <c r="C244" s="487"/>
      <c r="D244" s="488"/>
      <c r="E244" s="489"/>
      <c r="F244" s="489"/>
      <c r="G244" s="490"/>
    </row>
    <row r="245" ht="15.75" customHeight="1">
      <c r="A245" s="488"/>
      <c r="B245" s="496" t="s">
        <v>139</v>
      </c>
      <c r="C245" s="487"/>
      <c r="D245" s="488"/>
      <c r="E245" s="489"/>
      <c r="F245" s="489"/>
      <c r="G245" s="490"/>
    </row>
    <row r="246" ht="15.75" customHeight="1">
      <c r="A246" s="488"/>
      <c r="B246" s="488"/>
      <c r="C246" s="493" t="s">
        <v>139</v>
      </c>
      <c r="D246" s="491" t="s">
        <v>905</v>
      </c>
      <c r="E246" s="489"/>
      <c r="F246" s="494">
        <v>51760.0</v>
      </c>
      <c r="G246" s="490">
        <f>E246-F246</f>
        <v>-51760</v>
      </c>
    </row>
    <row r="247" ht="15.75" customHeight="1">
      <c r="A247" s="488"/>
      <c r="B247" s="486"/>
      <c r="C247" s="487"/>
      <c r="D247" s="488"/>
      <c r="E247" s="489"/>
      <c r="F247" s="489"/>
      <c r="G247" s="490"/>
    </row>
    <row r="248" ht="15.75" customHeight="1">
      <c r="A248" s="488"/>
      <c r="B248" s="486"/>
      <c r="C248" s="497" t="s">
        <v>176</v>
      </c>
      <c r="D248" s="488"/>
      <c r="E248" s="489">
        <f t="shared" ref="E248:F248" si="53">SUM(E246)</f>
        <v>0</v>
      </c>
      <c r="F248" s="489">
        <f t="shared" si="53"/>
        <v>51760</v>
      </c>
      <c r="G248" s="490">
        <f>E248-F248</f>
        <v>-51760</v>
      </c>
    </row>
    <row r="249" ht="15.75" customHeight="1">
      <c r="A249" s="488"/>
      <c r="B249" s="486"/>
      <c r="C249" s="487"/>
      <c r="D249" s="488"/>
      <c r="E249" s="489"/>
      <c r="F249" s="489"/>
      <c r="G249" s="490"/>
    </row>
    <row r="250" ht="15.75" customHeight="1">
      <c r="A250" s="488"/>
      <c r="B250" s="486" t="s">
        <v>871</v>
      </c>
      <c r="C250" s="487"/>
      <c r="D250" s="488"/>
      <c r="E250" s="489"/>
      <c r="F250" s="489"/>
      <c r="G250" s="490"/>
    </row>
    <row r="251" ht="15.75" customHeight="1">
      <c r="A251" s="488"/>
      <c r="B251" s="488"/>
      <c r="C251" s="487" t="s">
        <v>563</v>
      </c>
      <c r="D251" s="488"/>
      <c r="E251" s="489"/>
      <c r="F251" s="492">
        <v>600000.0</v>
      </c>
      <c r="G251" s="490">
        <f t="shared" ref="G251:G253" si="54">E251-F251</f>
        <v>-600000</v>
      </c>
    </row>
    <row r="252" ht="15.75" customHeight="1">
      <c r="A252" s="488"/>
      <c r="B252" s="488"/>
      <c r="C252" s="493" t="s">
        <v>370</v>
      </c>
      <c r="D252" s="488"/>
      <c r="E252" s="489"/>
      <c r="F252" s="492">
        <v>15000.0</v>
      </c>
      <c r="G252" s="490">
        <f t="shared" si="54"/>
        <v>-15000</v>
      </c>
    </row>
    <row r="253" ht="15.75" customHeight="1">
      <c r="A253" s="488"/>
      <c r="B253" s="488"/>
      <c r="C253" s="493" t="s">
        <v>872</v>
      </c>
      <c r="D253" s="488"/>
      <c r="E253" s="489"/>
      <c r="F253" s="492">
        <v>270000.0</v>
      </c>
      <c r="G253" s="490">
        <f t="shared" si="54"/>
        <v>-270000</v>
      </c>
    </row>
    <row r="254" ht="15.75" customHeight="1">
      <c r="A254" s="488"/>
      <c r="B254" s="488"/>
      <c r="C254" s="487"/>
      <c r="D254" s="488"/>
      <c r="E254" s="489"/>
      <c r="F254" s="489"/>
      <c r="G254" s="490"/>
    </row>
    <row r="255" ht="15.75" customHeight="1">
      <c r="A255" s="488"/>
      <c r="B255" s="488"/>
      <c r="C255" s="495" t="s">
        <v>176</v>
      </c>
      <c r="D255" s="488"/>
      <c r="E255" s="490">
        <f t="shared" ref="E255:F255" si="55">SUM(E251:E253)</f>
        <v>0</v>
      </c>
      <c r="F255" s="490">
        <f t="shared" si="55"/>
        <v>885000</v>
      </c>
      <c r="G255" s="490">
        <f>E255-F255</f>
        <v>-885000</v>
      </c>
    </row>
    <row r="256" ht="15.75" customHeight="1">
      <c r="A256" s="488"/>
      <c r="B256" s="488"/>
      <c r="C256" s="487"/>
      <c r="D256" s="488"/>
      <c r="E256" s="489"/>
      <c r="F256" s="489"/>
      <c r="G256" s="490"/>
    </row>
    <row r="257" ht="15.75" customHeight="1">
      <c r="A257" s="488"/>
      <c r="B257" s="486" t="s">
        <v>440</v>
      </c>
      <c r="C257" s="487"/>
      <c r="D257" s="488"/>
      <c r="E257" s="490">
        <f>SUM(E255,E243,E248,E233)</f>
        <v>1008000</v>
      </c>
      <c r="F257" s="492">
        <f>sum(F233,F243,F248,F255)</f>
        <v>1008000</v>
      </c>
      <c r="G257" s="490"/>
    </row>
    <row r="258" ht="15.75" customHeight="1">
      <c r="E258" s="426"/>
      <c r="F258" s="426"/>
      <c r="G258" s="426"/>
    </row>
    <row r="259" ht="15.75" customHeight="1">
      <c r="A259" s="498" t="s">
        <v>832</v>
      </c>
      <c r="B259" s="434" t="s">
        <v>90</v>
      </c>
      <c r="C259" s="231" t="s">
        <v>219</v>
      </c>
      <c r="D259" s="437">
        <v>6541.0</v>
      </c>
      <c r="E259" s="436"/>
      <c r="F259" s="440">
        <v>250.0</v>
      </c>
      <c r="G259" s="438">
        <f t="shared" ref="G259:G281" si="56">E259-F259</f>
        <v>-250</v>
      </c>
    </row>
    <row r="260" ht="15.75" customHeight="1">
      <c r="A260" s="499"/>
      <c r="B260" s="231"/>
      <c r="C260" s="231" t="s">
        <v>873</v>
      </c>
      <c r="D260" s="437">
        <v>5420.0</v>
      </c>
      <c r="E260" s="436"/>
      <c r="F260" s="440">
        <v>1440.0</v>
      </c>
      <c r="G260" s="438">
        <f t="shared" si="56"/>
        <v>-1440</v>
      </c>
    </row>
    <row r="261" ht="15.75" customHeight="1">
      <c r="A261" s="499"/>
      <c r="B261" s="231"/>
      <c r="C261" s="500" t="s">
        <v>139</v>
      </c>
      <c r="D261" s="501" t="s">
        <v>875</v>
      </c>
      <c r="E261" s="436"/>
      <c r="F261" s="440">
        <v>18120.0</v>
      </c>
      <c r="G261" s="438">
        <f t="shared" si="56"/>
        <v>-18120</v>
      </c>
    </row>
    <row r="262" ht="15.75" customHeight="1">
      <c r="A262" s="499"/>
      <c r="B262" s="231"/>
      <c r="C262" s="500" t="s">
        <v>167</v>
      </c>
      <c r="D262" s="501">
        <v>7691.0</v>
      </c>
      <c r="E262" s="502"/>
      <c r="F262" s="440">
        <v>11180.0</v>
      </c>
      <c r="G262" s="438">
        <f t="shared" si="56"/>
        <v>-11180</v>
      </c>
    </row>
    <row r="263" ht="15.75" customHeight="1">
      <c r="A263" s="499"/>
      <c r="B263" s="231"/>
      <c r="C263" s="500" t="s">
        <v>876</v>
      </c>
      <c r="D263" s="501">
        <v>3031.0</v>
      </c>
      <c r="E263" s="502">
        <v>15000.0</v>
      </c>
      <c r="F263" s="440"/>
      <c r="G263" s="438">
        <f t="shared" si="56"/>
        <v>15000</v>
      </c>
    </row>
    <row r="264" ht="15.75" customHeight="1">
      <c r="A264" s="499"/>
      <c r="B264" s="231"/>
      <c r="C264" s="231" t="s">
        <v>877</v>
      </c>
      <c r="D264" s="437">
        <v>7692.0</v>
      </c>
      <c r="E264" s="436"/>
      <c r="F264" s="440">
        <v>8400.0</v>
      </c>
      <c r="G264" s="438">
        <f t="shared" si="56"/>
        <v>-8400</v>
      </c>
    </row>
    <row r="265" ht="15.75" customHeight="1">
      <c r="A265" s="499"/>
      <c r="B265" s="231"/>
      <c r="C265" s="500" t="s">
        <v>670</v>
      </c>
      <c r="D265" s="501">
        <v>5412.0</v>
      </c>
      <c r="E265" s="436"/>
      <c r="F265" s="440">
        <v>2000.0</v>
      </c>
      <c r="G265" s="438">
        <f t="shared" si="56"/>
        <v>-2000</v>
      </c>
    </row>
    <row r="266" ht="15.75" customHeight="1">
      <c r="A266" s="499"/>
      <c r="B266" s="231"/>
      <c r="C266" s="500" t="s">
        <v>878</v>
      </c>
      <c r="D266" s="501">
        <v>5412.0</v>
      </c>
      <c r="E266" s="436"/>
      <c r="F266" s="440">
        <v>4528.0</v>
      </c>
      <c r="G266" s="438">
        <f t="shared" si="56"/>
        <v>-4528</v>
      </c>
    </row>
    <row r="267" ht="15.75" customHeight="1">
      <c r="A267" s="499"/>
      <c r="B267" s="231"/>
      <c r="C267" s="500" t="s">
        <v>879</v>
      </c>
      <c r="D267" s="501">
        <v>5480.0</v>
      </c>
      <c r="E267" s="436"/>
      <c r="F267" s="440">
        <v>700.0</v>
      </c>
      <c r="G267" s="438">
        <f t="shared" si="56"/>
        <v>-700</v>
      </c>
    </row>
    <row r="268" ht="15.75" customHeight="1">
      <c r="A268" s="499"/>
      <c r="B268" s="231"/>
      <c r="C268" s="500" t="s">
        <v>906</v>
      </c>
      <c r="D268" s="501">
        <v>4030.0</v>
      </c>
      <c r="E268" s="436"/>
      <c r="F268" s="440">
        <v>200.0</v>
      </c>
      <c r="G268" s="438">
        <f t="shared" si="56"/>
        <v>-200</v>
      </c>
    </row>
    <row r="269" ht="15.75" customHeight="1">
      <c r="A269" s="499"/>
      <c r="B269" s="231"/>
      <c r="C269" s="231" t="s">
        <v>251</v>
      </c>
      <c r="D269" s="437">
        <v>5930.0</v>
      </c>
      <c r="E269" s="436"/>
      <c r="F269" s="440">
        <v>5000.0</v>
      </c>
      <c r="G269" s="438">
        <f t="shared" si="56"/>
        <v>-5000</v>
      </c>
    </row>
    <row r="270" ht="15.75" customHeight="1">
      <c r="A270" s="499"/>
      <c r="B270" s="231"/>
      <c r="C270" s="500" t="s">
        <v>463</v>
      </c>
      <c r="D270" s="503" t="s">
        <v>460</v>
      </c>
      <c r="E270" s="440">
        <v>1000.0</v>
      </c>
      <c r="F270" s="440">
        <v>1000.0</v>
      </c>
      <c r="G270" s="438">
        <f t="shared" si="56"/>
        <v>0</v>
      </c>
    </row>
    <row r="271" ht="15.75" customHeight="1">
      <c r="A271" s="499"/>
      <c r="B271" s="231"/>
      <c r="C271" s="231" t="s">
        <v>870</v>
      </c>
      <c r="D271" s="504" t="s">
        <v>191</v>
      </c>
      <c r="E271" s="440">
        <v>19895.0</v>
      </c>
      <c r="F271" s="440">
        <v>24395.0</v>
      </c>
      <c r="G271" s="438">
        <f t="shared" si="56"/>
        <v>-4500</v>
      </c>
    </row>
    <row r="272" ht="15.75" customHeight="1">
      <c r="A272" s="499"/>
      <c r="B272" s="231"/>
      <c r="C272" s="500" t="s">
        <v>881</v>
      </c>
      <c r="D272" s="501">
        <v>3027.4044</v>
      </c>
      <c r="E272" s="502">
        <v>1260.0</v>
      </c>
      <c r="F272" s="440">
        <v>1260.0</v>
      </c>
      <c r="G272" s="438">
        <f t="shared" si="56"/>
        <v>0</v>
      </c>
    </row>
    <row r="273" ht="15.75" customHeight="1">
      <c r="A273" s="499"/>
      <c r="B273" s="231"/>
      <c r="C273" s="231" t="s">
        <v>880</v>
      </c>
      <c r="D273" s="437">
        <v>7630.0</v>
      </c>
      <c r="E273" s="436"/>
      <c r="F273" s="440">
        <v>1000.0</v>
      </c>
      <c r="G273" s="438">
        <f t="shared" si="56"/>
        <v>-1000</v>
      </c>
    </row>
    <row r="274" ht="15.75" customHeight="1">
      <c r="A274" s="499"/>
      <c r="B274" s="231"/>
      <c r="C274" s="231" t="s">
        <v>882</v>
      </c>
      <c r="D274" s="437">
        <v>5010.0</v>
      </c>
      <c r="E274" s="436"/>
      <c r="F274" s="438">
        <v>200.0</v>
      </c>
      <c r="G274" s="438">
        <f t="shared" si="56"/>
        <v>-200</v>
      </c>
    </row>
    <row r="275" ht="15.75" customHeight="1">
      <c r="A275" s="499"/>
      <c r="B275" s="231"/>
      <c r="C275" s="500" t="s">
        <v>883</v>
      </c>
      <c r="D275" s="501">
        <v>5010.0</v>
      </c>
      <c r="E275" s="436"/>
      <c r="F275" s="440">
        <v>13456.0</v>
      </c>
      <c r="G275" s="438">
        <f t="shared" si="56"/>
        <v>-13456</v>
      </c>
    </row>
    <row r="276" ht="15.75" customHeight="1">
      <c r="A276" s="499"/>
      <c r="B276" s="231"/>
      <c r="C276" s="231" t="s">
        <v>884</v>
      </c>
      <c r="D276" s="437">
        <v>5010.0</v>
      </c>
      <c r="E276" s="436"/>
      <c r="F276" s="440">
        <v>1800.0</v>
      </c>
      <c r="G276" s="438">
        <f t="shared" si="56"/>
        <v>-1800</v>
      </c>
    </row>
    <row r="277" ht="15.75" customHeight="1">
      <c r="A277" s="499"/>
      <c r="B277" s="231"/>
      <c r="C277" s="231" t="s">
        <v>885</v>
      </c>
      <c r="D277" s="437">
        <v>5060.0</v>
      </c>
      <c r="E277" s="436"/>
      <c r="F277" s="438">
        <v>400.0</v>
      </c>
      <c r="G277" s="438">
        <f t="shared" si="56"/>
        <v>-400</v>
      </c>
    </row>
    <row r="278" ht="15.75" customHeight="1">
      <c r="A278" s="499"/>
      <c r="B278" s="231"/>
      <c r="C278" s="500" t="s">
        <v>437</v>
      </c>
      <c r="D278" s="500">
        <v>3052.0</v>
      </c>
      <c r="E278" s="436"/>
      <c r="F278" s="502"/>
      <c r="G278" s="438">
        <f t="shared" si="56"/>
        <v>0</v>
      </c>
    </row>
    <row r="279" ht="15.75" customHeight="1">
      <c r="A279" s="499"/>
      <c r="B279" s="231"/>
      <c r="C279" s="500" t="s">
        <v>886</v>
      </c>
      <c r="D279" s="500">
        <v>3989.0</v>
      </c>
      <c r="E279" s="502">
        <v>24000.0</v>
      </c>
      <c r="F279" s="502"/>
      <c r="G279" s="438">
        <f t="shared" si="56"/>
        <v>24000</v>
      </c>
    </row>
    <row r="280" ht="15.75" customHeight="1">
      <c r="A280" s="499"/>
      <c r="B280" s="231"/>
      <c r="C280" s="500" t="s">
        <v>907</v>
      </c>
      <c r="D280" s="231"/>
      <c r="E280" s="436"/>
      <c r="F280" s="502">
        <v>150.0</v>
      </c>
      <c r="G280" s="438">
        <f t="shared" si="56"/>
        <v>-150</v>
      </c>
    </row>
    <row r="281" ht="15.75" customHeight="1">
      <c r="A281" s="499"/>
      <c r="B281" s="231"/>
      <c r="C281" s="500" t="s">
        <v>908</v>
      </c>
      <c r="D281" s="231"/>
      <c r="E281" s="436"/>
      <c r="F281" s="502">
        <v>100.0</v>
      </c>
      <c r="G281" s="438">
        <f t="shared" si="56"/>
        <v>-100</v>
      </c>
    </row>
    <row r="282" ht="15.75" customHeight="1">
      <c r="A282" s="499"/>
      <c r="B282" s="231"/>
      <c r="C282" s="231"/>
      <c r="D282" s="231"/>
      <c r="E282" s="436"/>
      <c r="F282" s="436"/>
      <c r="G282" s="438"/>
    </row>
    <row r="283" ht="15.75" customHeight="1">
      <c r="A283" s="499"/>
      <c r="B283" s="231"/>
      <c r="C283" s="434" t="s">
        <v>176</v>
      </c>
      <c r="D283" s="231"/>
      <c r="E283" s="438">
        <f>SUM(E259:E279)</f>
        <v>61155</v>
      </c>
      <c r="F283" s="438">
        <f>SUM(F259:F281)</f>
        <v>95579</v>
      </c>
      <c r="G283" s="438">
        <f>E283-F283</f>
        <v>-34424</v>
      </c>
    </row>
    <row r="284" ht="15.75" customHeight="1">
      <c r="A284" s="499"/>
      <c r="B284" s="231"/>
      <c r="C284" s="231"/>
      <c r="D284" s="231"/>
      <c r="E284" s="436"/>
      <c r="F284" s="436"/>
      <c r="G284" s="438"/>
    </row>
    <row r="285" ht="15.75" customHeight="1">
      <c r="A285" s="499"/>
      <c r="B285" s="231"/>
      <c r="C285" s="231"/>
      <c r="D285" s="231"/>
      <c r="E285" s="436"/>
      <c r="F285" s="436"/>
      <c r="G285" s="438"/>
    </row>
    <row r="286" ht="15.75" customHeight="1">
      <c r="A286" s="499"/>
      <c r="B286" s="434" t="s">
        <v>887</v>
      </c>
      <c r="C286" s="500" t="s">
        <v>909</v>
      </c>
      <c r="D286" s="437">
        <v>5010.0</v>
      </c>
      <c r="E286" s="436"/>
      <c r="F286" s="440">
        <v>28800.0</v>
      </c>
      <c r="G286" s="438">
        <f t="shared" ref="G286:G294" si="57">E286-F286</f>
        <v>-28800</v>
      </c>
    </row>
    <row r="287" ht="15.75" customHeight="1">
      <c r="A287" s="499"/>
      <c r="B287" s="231"/>
      <c r="C287" s="500" t="s">
        <v>889</v>
      </c>
      <c r="D287" s="501" t="s">
        <v>719</v>
      </c>
      <c r="E287" s="502">
        <v>1500.0</v>
      </c>
      <c r="F287" s="502">
        <v>1500.0</v>
      </c>
      <c r="G287" s="438">
        <f t="shared" si="57"/>
        <v>0</v>
      </c>
    </row>
    <row r="288" ht="15.75" customHeight="1">
      <c r="A288" s="499"/>
      <c r="B288" s="231"/>
      <c r="C288" s="231" t="s">
        <v>712</v>
      </c>
      <c r="D288" s="501">
        <v>5210.0</v>
      </c>
      <c r="E288" s="436"/>
      <c r="F288" s="440">
        <v>36300.0</v>
      </c>
      <c r="G288" s="438">
        <f t="shared" si="57"/>
        <v>-36300</v>
      </c>
    </row>
    <row r="289" ht="15.75" customHeight="1">
      <c r="A289" s="499"/>
      <c r="B289" s="231"/>
      <c r="C289" s="231" t="s">
        <v>182</v>
      </c>
      <c r="D289" s="501">
        <v>5820.0</v>
      </c>
      <c r="E289" s="436"/>
      <c r="F289" s="440">
        <v>4000.0</v>
      </c>
      <c r="G289" s="438">
        <f t="shared" si="57"/>
        <v>-4000</v>
      </c>
    </row>
    <row r="290" ht="15.75" customHeight="1">
      <c r="A290" s="499"/>
      <c r="B290" s="231"/>
      <c r="C290" s="231" t="s">
        <v>890</v>
      </c>
      <c r="D290" s="437">
        <v>3041.0</v>
      </c>
      <c r="E290" s="440">
        <v>55000.0</v>
      </c>
      <c r="F290" s="436"/>
      <c r="G290" s="438">
        <f t="shared" si="57"/>
        <v>55000</v>
      </c>
    </row>
    <row r="291" ht="15.75" customHeight="1">
      <c r="A291" s="499"/>
      <c r="B291" s="231"/>
      <c r="C291" s="231" t="s">
        <v>121</v>
      </c>
      <c r="D291" s="504" t="s">
        <v>460</v>
      </c>
      <c r="E291" s="440">
        <v>3150.0</v>
      </c>
      <c r="F291" s="440">
        <v>3150.0</v>
      </c>
      <c r="G291" s="438">
        <f t="shared" si="57"/>
        <v>0</v>
      </c>
    </row>
    <row r="292" ht="15.75" customHeight="1">
      <c r="A292" s="499"/>
      <c r="B292" s="231"/>
      <c r="C292" s="231" t="s">
        <v>891</v>
      </c>
      <c r="D292" s="501">
        <v>5462.0</v>
      </c>
      <c r="E292" s="436"/>
      <c r="F292" s="440">
        <v>10300.0</v>
      </c>
      <c r="G292" s="438">
        <f t="shared" si="57"/>
        <v>-10300</v>
      </c>
    </row>
    <row r="293" ht="15.75" customHeight="1">
      <c r="A293" s="499"/>
      <c r="B293" s="231"/>
      <c r="C293" s="231" t="s">
        <v>892</v>
      </c>
      <c r="D293" s="437">
        <v>4036.0</v>
      </c>
      <c r="E293" s="436"/>
      <c r="F293" s="440">
        <v>11500.0</v>
      </c>
      <c r="G293" s="438">
        <f t="shared" si="57"/>
        <v>-11500</v>
      </c>
    </row>
    <row r="294" ht="15.75" customHeight="1">
      <c r="A294" s="499"/>
      <c r="B294" s="231"/>
      <c r="C294" s="231" t="s">
        <v>893</v>
      </c>
      <c r="D294" s="437">
        <v>4044.0</v>
      </c>
      <c r="E294" s="436"/>
      <c r="F294" s="440">
        <v>10600.0</v>
      </c>
      <c r="G294" s="438">
        <f t="shared" si="57"/>
        <v>-10600</v>
      </c>
    </row>
    <row r="295" ht="15.75" customHeight="1">
      <c r="A295" s="499"/>
      <c r="B295" s="231"/>
      <c r="C295" s="231"/>
      <c r="D295" s="231"/>
      <c r="E295" s="436"/>
      <c r="F295" s="436"/>
      <c r="G295" s="438"/>
    </row>
    <row r="296" ht="15.75" customHeight="1">
      <c r="A296" s="499"/>
      <c r="B296" s="231"/>
      <c r="C296" s="434" t="s">
        <v>176</v>
      </c>
      <c r="D296" s="231"/>
      <c r="E296" s="438">
        <f t="shared" ref="E296:F296" si="58">SUM(E286:E294)</f>
        <v>59650</v>
      </c>
      <c r="F296" s="438">
        <f t="shared" si="58"/>
        <v>106150</v>
      </c>
      <c r="G296" s="438">
        <f>E296-F296</f>
        <v>-46500</v>
      </c>
    </row>
    <row r="297" ht="15.75" customHeight="1">
      <c r="A297" s="499"/>
      <c r="B297" s="231"/>
      <c r="C297" s="231"/>
      <c r="D297" s="231"/>
      <c r="E297" s="436"/>
      <c r="F297" s="436"/>
      <c r="G297" s="438"/>
    </row>
    <row r="298" ht="15.75" customHeight="1">
      <c r="A298" s="499"/>
      <c r="B298" s="505" t="s">
        <v>894</v>
      </c>
      <c r="C298" s="231" t="s">
        <v>234</v>
      </c>
      <c r="D298" s="503" t="s">
        <v>895</v>
      </c>
      <c r="E298" s="440">
        <v>15250.0</v>
      </c>
      <c r="F298" s="436"/>
      <c r="G298" s="438">
        <f t="shared" ref="G298:G303" si="59">E298-F298</f>
        <v>15250</v>
      </c>
    </row>
    <row r="299" ht="15.75" customHeight="1">
      <c r="A299" s="499"/>
      <c r="B299" s="231"/>
      <c r="C299" s="231" t="s">
        <v>232</v>
      </c>
      <c r="D299" s="437">
        <v>4029.0</v>
      </c>
      <c r="E299" s="436"/>
      <c r="F299" s="440">
        <v>9000.0</v>
      </c>
      <c r="G299" s="438">
        <f t="shared" si="59"/>
        <v>-9000</v>
      </c>
    </row>
    <row r="300" ht="15.75" customHeight="1">
      <c r="A300" s="499"/>
      <c r="B300" s="231"/>
      <c r="C300" s="231" t="s">
        <v>155</v>
      </c>
      <c r="D300" s="437">
        <v>5411.0</v>
      </c>
      <c r="E300" s="436"/>
      <c r="F300" s="440">
        <v>1300.0</v>
      </c>
      <c r="G300" s="438">
        <f t="shared" si="59"/>
        <v>-1300</v>
      </c>
    </row>
    <row r="301" ht="15.75" customHeight="1">
      <c r="A301" s="499"/>
      <c r="B301" s="231"/>
      <c r="C301" s="500" t="s">
        <v>392</v>
      </c>
      <c r="D301" s="231"/>
      <c r="E301" s="436"/>
      <c r="F301" s="440">
        <v>600.0</v>
      </c>
      <c r="G301" s="438">
        <f t="shared" si="59"/>
        <v>-600</v>
      </c>
    </row>
    <row r="302" ht="15.75" customHeight="1">
      <c r="A302" s="499"/>
      <c r="B302" s="231"/>
      <c r="C302" s="231" t="s">
        <v>842</v>
      </c>
      <c r="D302" s="231" t="s">
        <v>152</v>
      </c>
      <c r="E302" s="436"/>
      <c r="F302" s="440">
        <v>6200.0</v>
      </c>
      <c r="G302" s="438">
        <f t="shared" si="59"/>
        <v>-6200</v>
      </c>
    </row>
    <row r="303" ht="15.75" customHeight="1">
      <c r="A303" s="499"/>
      <c r="B303" s="231"/>
      <c r="C303" s="231" t="s">
        <v>896</v>
      </c>
      <c r="D303" s="231" t="s">
        <v>150</v>
      </c>
      <c r="E303" s="440">
        <v>2500.0</v>
      </c>
      <c r="F303" s="436"/>
      <c r="G303" s="438">
        <f t="shared" si="59"/>
        <v>2500</v>
      </c>
    </row>
    <row r="304" ht="15.75" customHeight="1">
      <c r="A304" s="499"/>
      <c r="B304" s="231"/>
      <c r="C304" s="231"/>
      <c r="D304" s="231"/>
      <c r="E304" s="436"/>
      <c r="F304" s="436"/>
      <c r="G304" s="438"/>
    </row>
    <row r="305" ht="15.75" customHeight="1">
      <c r="A305" s="499"/>
      <c r="B305" s="231"/>
      <c r="C305" s="434" t="s">
        <v>176</v>
      </c>
      <c r="D305" s="231"/>
      <c r="E305" s="438">
        <f t="shared" ref="E305:F305" si="60">SUM(E298:E303)</f>
        <v>17750</v>
      </c>
      <c r="F305" s="438">
        <f t="shared" si="60"/>
        <v>17100</v>
      </c>
      <c r="G305" s="438">
        <f>E305-F305</f>
        <v>650</v>
      </c>
    </row>
    <row r="306" ht="15.75" customHeight="1">
      <c r="A306" s="499"/>
      <c r="B306" s="231"/>
      <c r="C306" s="231"/>
      <c r="D306" s="231"/>
      <c r="E306" s="436"/>
      <c r="F306" s="436"/>
      <c r="G306" s="438"/>
    </row>
    <row r="307" ht="15.75" customHeight="1">
      <c r="A307" s="499"/>
      <c r="B307" s="505" t="s">
        <v>897</v>
      </c>
      <c r="C307" s="500" t="s">
        <v>234</v>
      </c>
      <c r="D307" s="231"/>
      <c r="E307" s="502">
        <v>7625.0</v>
      </c>
      <c r="F307" s="436"/>
      <c r="G307" s="438">
        <f t="shared" ref="G307:G312" si="61">E307-F307</f>
        <v>7625</v>
      </c>
    </row>
    <row r="308" ht="15.75" customHeight="1">
      <c r="A308" s="499"/>
      <c r="B308" s="500" t="s">
        <v>898</v>
      </c>
      <c r="C308" s="500" t="s">
        <v>232</v>
      </c>
      <c r="D308" s="231"/>
      <c r="E308" s="436"/>
      <c r="F308" s="502">
        <v>4800.0</v>
      </c>
      <c r="G308" s="438">
        <f t="shared" si="61"/>
        <v>-4800</v>
      </c>
    </row>
    <row r="309" ht="15.75" customHeight="1">
      <c r="A309" s="499"/>
      <c r="B309" s="231"/>
      <c r="C309" s="500" t="s">
        <v>155</v>
      </c>
      <c r="D309" s="231"/>
      <c r="E309" s="436"/>
      <c r="F309" s="502">
        <v>700.0</v>
      </c>
      <c r="G309" s="438">
        <f t="shared" si="61"/>
        <v>-700</v>
      </c>
    </row>
    <row r="310" ht="15.75" customHeight="1">
      <c r="A310" s="499"/>
      <c r="B310" s="231"/>
      <c r="C310" s="500" t="s">
        <v>545</v>
      </c>
      <c r="D310" s="231"/>
      <c r="E310" s="436"/>
      <c r="F310" s="502">
        <v>14100.0</v>
      </c>
      <c r="G310" s="438">
        <f t="shared" si="61"/>
        <v>-14100</v>
      </c>
    </row>
    <row r="311" ht="15.75" customHeight="1">
      <c r="A311" s="499"/>
      <c r="B311" s="231"/>
      <c r="C311" s="500" t="s">
        <v>388</v>
      </c>
      <c r="D311" s="231"/>
      <c r="E311" s="502">
        <v>15000.0</v>
      </c>
      <c r="F311" s="436"/>
      <c r="G311" s="438">
        <f t="shared" si="61"/>
        <v>15000</v>
      </c>
    </row>
    <row r="312" ht="15.75" customHeight="1">
      <c r="A312" s="499"/>
      <c r="B312" s="434"/>
      <c r="C312" s="500" t="s">
        <v>121</v>
      </c>
      <c r="D312" s="437"/>
      <c r="E312" s="502">
        <v>1500.0</v>
      </c>
      <c r="F312" s="502">
        <v>1320.0</v>
      </c>
      <c r="G312" s="438">
        <f t="shared" si="61"/>
        <v>180</v>
      </c>
    </row>
    <row r="313" ht="15.75" customHeight="1">
      <c r="A313" s="499"/>
      <c r="B313" s="434"/>
      <c r="C313" s="231"/>
      <c r="D313" s="437"/>
      <c r="E313" s="436"/>
      <c r="F313" s="438"/>
      <c r="G313" s="438"/>
    </row>
    <row r="314" ht="15.75" customHeight="1">
      <c r="A314" s="499"/>
      <c r="B314" s="434"/>
      <c r="C314" s="505" t="s">
        <v>176</v>
      </c>
      <c r="D314" s="437"/>
      <c r="E314" s="436">
        <f>sum(E307:E312)</f>
        <v>24125</v>
      </c>
      <c r="F314" s="438">
        <f>sum(F307:F313)</f>
        <v>20920</v>
      </c>
      <c r="G314" s="438">
        <f>E314-F314</f>
        <v>3205</v>
      </c>
    </row>
    <row r="315" ht="15.75" customHeight="1">
      <c r="A315" s="499"/>
      <c r="B315" s="434"/>
      <c r="C315" s="231"/>
      <c r="D315" s="437"/>
      <c r="E315" s="436"/>
      <c r="F315" s="438"/>
      <c r="G315" s="438"/>
    </row>
    <row r="316" ht="15.75" customHeight="1">
      <c r="A316" s="499"/>
      <c r="B316" s="434" t="s">
        <v>899</v>
      </c>
      <c r="C316" s="231" t="s">
        <v>162</v>
      </c>
      <c r="D316" s="437">
        <v>5010.0</v>
      </c>
      <c r="E316" s="436"/>
      <c r="F316" s="440">
        <v>12400.0</v>
      </c>
      <c r="G316" s="438">
        <f t="shared" ref="G316:G322" si="62">E316-F316</f>
        <v>-12400</v>
      </c>
    </row>
    <row r="317" ht="15.75" customHeight="1">
      <c r="A317" s="499"/>
      <c r="B317" s="231"/>
      <c r="C317" s="231" t="s">
        <v>712</v>
      </c>
      <c r="D317" s="437">
        <v>4037.0</v>
      </c>
      <c r="E317" s="436"/>
      <c r="F317" s="440">
        <v>31110.0</v>
      </c>
      <c r="G317" s="438">
        <f t="shared" si="62"/>
        <v>-31110</v>
      </c>
    </row>
    <row r="318" ht="15.75" customHeight="1">
      <c r="A318" s="499"/>
      <c r="B318" s="231"/>
      <c r="C318" s="231" t="s">
        <v>900</v>
      </c>
      <c r="D318" s="437">
        <v>4036.0</v>
      </c>
      <c r="E318" s="436"/>
      <c r="F318" s="438">
        <v>500.0</v>
      </c>
      <c r="G318" s="438">
        <f t="shared" si="62"/>
        <v>-500</v>
      </c>
    </row>
    <row r="319" ht="15.75" customHeight="1">
      <c r="A319" s="499"/>
      <c r="B319" s="231"/>
      <c r="C319" s="500" t="s">
        <v>901</v>
      </c>
      <c r="D319" s="501">
        <v>5010.0</v>
      </c>
      <c r="E319" s="436"/>
      <c r="F319" s="440">
        <v>563.0</v>
      </c>
      <c r="G319" s="438">
        <f t="shared" si="62"/>
        <v>-563</v>
      </c>
    </row>
    <row r="320" ht="15.75" customHeight="1">
      <c r="A320" s="499"/>
      <c r="B320" s="231"/>
      <c r="C320" s="231" t="s">
        <v>182</v>
      </c>
      <c r="D320" s="437">
        <v>5611.0</v>
      </c>
      <c r="E320" s="436"/>
      <c r="F320" s="440">
        <v>4000.0</v>
      </c>
      <c r="G320" s="438">
        <f t="shared" si="62"/>
        <v>-4000</v>
      </c>
    </row>
    <row r="321" ht="15.75" customHeight="1">
      <c r="A321" s="499"/>
      <c r="B321" s="231"/>
      <c r="C321" s="231" t="s">
        <v>890</v>
      </c>
      <c r="D321" s="437">
        <v>3041.0</v>
      </c>
      <c r="E321" s="436"/>
      <c r="F321" s="436"/>
      <c r="G321" s="438">
        <f t="shared" si="62"/>
        <v>0</v>
      </c>
    </row>
    <row r="322" ht="15.75" customHeight="1">
      <c r="A322" s="499"/>
      <c r="B322" s="231"/>
      <c r="C322" s="231" t="s">
        <v>902</v>
      </c>
      <c r="D322" s="231" t="s">
        <v>460</v>
      </c>
      <c r="E322" s="502">
        <v>2820.0</v>
      </c>
      <c r="F322" s="502">
        <v>2820.0</v>
      </c>
      <c r="G322" s="438">
        <f t="shared" si="62"/>
        <v>0</v>
      </c>
    </row>
    <row r="323" ht="15.75" customHeight="1">
      <c r="A323" s="499"/>
      <c r="B323" s="231"/>
      <c r="C323" s="231"/>
      <c r="D323" s="231"/>
      <c r="E323" s="436"/>
      <c r="F323" s="436"/>
      <c r="G323" s="436"/>
    </row>
    <row r="324" ht="15.75" customHeight="1">
      <c r="A324" s="499"/>
      <c r="B324" s="231"/>
      <c r="C324" s="434" t="s">
        <v>176</v>
      </c>
      <c r="D324" s="231"/>
      <c r="E324" s="438">
        <f t="shared" ref="E324:F324" si="63">SUM(E316:E322)</f>
        <v>2820</v>
      </c>
      <c r="F324" s="438">
        <f t="shared" si="63"/>
        <v>51393</v>
      </c>
      <c r="G324" s="438">
        <f>E324-F324</f>
        <v>-48573</v>
      </c>
    </row>
    <row r="325" ht="15.75" customHeight="1">
      <c r="A325" s="499"/>
      <c r="B325" s="231"/>
      <c r="C325" s="231"/>
      <c r="D325" s="231"/>
      <c r="E325" s="436"/>
      <c r="F325" s="436"/>
      <c r="G325" s="436"/>
    </row>
    <row r="326" ht="15.75" customHeight="1">
      <c r="A326" s="499"/>
      <c r="B326" s="434" t="s">
        <v>440</v>
      </c>
      <c r="C326" s="499"/>
      <c r="D326" s="231"/>
      <c r="E326" s="438">
        <f t="shared" ref="E326:F326" si="64">SUMIF($C259:$C324,"Subsubtotal",E259:E324)</f>
        <v>165500</v>
      </c>
      <c r="F326" s="438">
        <f t="shared" si="64"/>
        <v>291142</v>
      </c>
      <c r="G326" s="438">
        <f>E326-F326</f>
        <v>-125642</v>
      </c>
    </row>
    <row r="327" ht="15.75" customHeight="1">
      <c r="E327" s="426"/>
      <c r="F327" s="426"/>
      <c r="G327" s="426"/>
    </row>
    <row r="328" ht="15.75" customHeight="1">
      <c r="A328" s="506" t="s">
        <v>831</v>
      </c>
      <c r="B328" s="507" t="s">
        <v>910</v>
      </c>
      <c r="C328" s="508" t="s">
        <v>911</v>
      </c>
      <c r="D328" s="509"/>
      <c r="E328" s="510"/>
      <c r="F328" s="511">
        <v>3500.0</v>
      </c>
      <c r="G328" s="510">
        <f t="shared" ref="G328:G329" si="65">E328-F328</f>
        <v>-3500</v>
      </c>
    </row>
    <row r="329" ht="15.75" customHeight="1">
      <c r="A329" s="509"/>
      <c r="B329" s="509"/>
      <c r="C329" s="508" t="s">
        <v>912</v>
      </c>
      <c r="D329" s="509"/>
      <c r="E329" s="510"/>
      <c r="F329" s="511">
        <v>1500.0</v>
      </c>
      <c r="G329" s="510">
        <f t="shared" si="65"/>
        <v>-1500</v>
      </c>
      <c r="H329" s="1" t="s">
        <v>913</v>
      </c>
    </row>
    <row r="330" ht="15.75" customHeight="1">
      <c r="A330" s="509"/>
      <c r="B330" s="509"/>
      <c r="C330" s="509"/>
      <c r="D330" s="509"/>
      <c r="E330" s="510"/>
      <c r="F330" s="510"/>
      <c r="G330" s="510"/>
    </row>
    <row r="331" ht="15.75" customHeight="1">
      <c r="A331" s="509"/>
      <c r="B331" s="509"/>
      <c r="C331" s="507" t="s">
        <v>176</v>
      </c>
      <c r="D331" s="509"/>
      <c r="E331" s="510"/>
      <c r="F331" s="510">
        <f>SUM(F328:F330)</f>
        <v>5000</v>
      </c>
      <c r="G331" s="510">
        <f>E331-F331</f>
        <v>-5000</v>
      </c>
    </row>
    <row r="332" ht="15.75" customHeight="1">
      <c r="A332" s="509"/>
      <c r="B332" s="509"/>
      <c r="C332" s="509"/>
      <c r="D332" s="509"/>
      <c r="E332" s="510"/>
      <c r="F332" s="510"/>
      <c r="G332" s="510"/>
    </row>
    <row r="333" ht="15.75" customHeight="1">
      <c r="A333" s="509"/>
      <c r="B333" s="507" t="s">
        <v>914</v>
      </c>
      <c r="C333" s="508" t="s">
        <v>915</v>
      </c>
      <c r="D333" s="509"/>
      <c r="E333" s="510"/>
      <c r="F333" s="511">
        <v>8000.0</v>
      </c>
      <c r="G333" s="510">
        <f t="shared" ref="G333:G334" si="66">E333-F333</f>
        <v>-8000</v>
      </c>
    </row>
    <row r="334" ht="15.75" customHeight="1">
      <c r="A334" s="509"/>
      <c r="B334" s="509"/>
      <c r="C334" s="508" t="s">
        <v>167</v>
      </c>
      <c r="D334" s="509"/>
      <c r="E334" s="510"/>
      <c r="F334" s="511">
        <v>2000.0</v>
      </c>
      <c r="G334" s="510">
        <f t="shared" si="66"/>
        <v>-2000</v>
      </c>
      <c r="H334" s="1" t="s">
        <v>916</v>
      </c>
    </row>
    <row r="335" ht="15.75" customHeight="1">
      <c r="A335" s="509"/>
      <c r="B335" s="509"/>
      <c r="C335" s="509"/>
      <c r="D335" s="509"/>
      <c r="E335" s="510"/>
      <c r="F335" s="510"/>
      <c r="G335" s="510"/>
    </row>
    <row r="336" ht="15.75" customHeight="1">
      <c r="A336" s="509"/>
      <c r="B336" s="509"/>
      <c r="C336" s="507" t="s">
        <v>176</v>
      </c>
      <c r="D336" s="509"/>
      <c r="E336" s="510"/>
      <c r="F336" s="510">
        <f>SUM(F333:F335)</f>
        <v>10000</v>
      </c>
      <c r="G336" s="510">
        <f>E336-F336</f>
        <v>-10000</v>
      </c>
    </row>
    <row r="337" ht="15.75" customHeight="1">
      <c r="A337" s="509"/>
      <c r="B337" s="509"/>
      <c r="C337" s="509"/>
      <c r="D337" s="509"/>
      <c r="E337" s="510"/>
      <c r="F337" s="510"/>
      <c r="G337" s="510"/>
    </row>
    <row r="338" ht="15.75" customHeight="1">
      <c r="A338" s="509"/>
      <c r="B338" s="507" t="s">
        <v>440</v>
      </c>
      <c r="C338" s="509"/>
      <c r="D338" s="509"/>
      <c r="E338" s="510"/>
      <c r="F338" s="510">
        <f>F331+F336</f>
        <v>15000</v>
      </c>
      <c r="G338" s="510">
        <f>E338-F338</f>
        <v>-15000</v>
      </c>
    </row>
    <row r="339" ht="15.75" customHeight="1">
      <c r="E339" s="426"/>
      <c r="F339" s="426"/>
      <c r="G339" s="426"/>
    </row>
    <row r="340" ht="15.75" customHeight="1">
      <c r="A340" s="512" t="s">
        <v>917</v>
      </c>
      <c r="B340" s="513" t="s">
        <v>90</v>
      </c>
      <c r="C340" s="514" t="s">
        <v>125</v>
      </c>
      <c r="D340" s="515"/>
      <c r="E340" s="516"/>
      <c r="F340" s="517">
        <v>1000.0</v>
      </c>
      <c r="G340" s="516">
        <f t="shared" ref="G340:G344" si="67">E340-F340</f>
        <v>-1000</v>
      </c>
    </row>
    <row r="341" ht="15.75" customHeight="1">
      <c r="A341" s="515"/>
      <c r="B341" s="515"/>
      <c r="C341" s="514" t="s">
        <v>139</v>
      </c>
      <c r="D341" s="515"/>
      <c r="E341" s="516"/>
      <c r="F341" s="517">
        <v>1500.0</v>
      </c>
      <c r="G341" s="516">
        <f t="shared" si="67"/>
        <v>-1500</v>
      </c>
    </row>
    <row r="342" ht="15.75" customHeight="1">
      <c r="A342" s="515"/>
      <c r="B342" s="515"/>
      <c r="C342" s="514" t="s">
        <v>855</v>
      </c>
      <c r="D342" s="515"/>
      <c r="E342" s="516"/>
      <c r="F342" s="517">
        <v>1250.0</v>
      </c>
      <c r="G342" s="516">
        <f t="shared" si="67"/>
        <v>-1250</v>
      </c>
    </row>
    <row r="343" ht="15.75" customHeight="1">
      <c r="A343" s="515"/>
      <c r="B343" s="515"/>
      <c r="C343" s="514" t="s">
        <v>384</v>
      </c>
      <c r="D343" s="515"/>
      <c r="E343" s="516"/>
      <c r="F343" s="517">
        <v>1100.0</v>
      </c>
      <c r="G343" s="516">
        <f t="shared" si="67"/>
        <v>-1100</v>
      </c>
    </row>
    <row r="344" ht="15.75" customHeight="1">
      <c r="A344" s="515"/>
      <c r="B344" s="515"/>
      <c r="C344" s="514" t="s">
        <v>167</v>
      </c>
      <c r="D344" s="515"/>
      <c r="E344" s="516"/>
      <c r="F344" s="517">
        <v>200.0</v>
      </c>
      <c r="G344" s="516">
        <f t="shared" si="67"/>
        <v>-200</v>
      </c>
    </row>
    <row r="345" ht="15.75" customHeight="1">
      <c r="A345" s="515"/>
      <c r="B345" s="515"/>
      <c r="C345" s="515"/>
      <c r="D345" s="515"/>
      <c r="E345" s="516"/>
      <c r="F345" s="516"/>
      <c r="G345" s="516"/>
    </row>
    <row r="346" ht="15.75" customHeight="1">
      <c r="A346" s="515"/>
      <c r="B346" s="515"/>
      <c r="C346" s="513" t="s">
        <v>176</v>
      </c>
      <c r="D346" s="515"/>
      <c r="E346" s="516"/>
      <c r="F346" s="516">
        <f>SUM(F340:F345)</f>
        <v>5050</v>
      </c>
      <c r="G346" s="516">
        <f>E346-F346</f>
        <v>-5050</v>
      </c>
    </row>
    <row r="347" ht="15.75" customHeight="1">
      <c r="A347" s="515"/>
      <c r="B347" s="515"/>
      <c r="C347" s="515"/>
      <c r="D347" s="515"/>
      <c r="E347" s="516"/>
      <c r="F347" s="516"/>
      <c r="G347" s="516"/>
    </row>
    <row r="348" ht="15.75" customHeight="1">
      <c r="A348" s="515"/>
      <c r="B348" s="513" t="s">
        <v>843</v>
      </c>
      <c r="C348" s="514" t="s">
        <v>234</v>
      </c>
      <c r="D348" s="515"/>
      <c r="E348" s="517">
        <v>42850.0</v>
      </c>
      <c r="F348" s="516"/>
      <c r="G348" s="516">
        <f t="shared" ref="G348:G363" si="68">E348-F348</f>
        <v>42850</v>
      </c>
    </row>
    <row r="349" ht="15.75" customHeight="1">
      <c r="A349" s="515"/>
      <c r="B349" s="515"/>
      <c r="C349" s="514" t="s">
        <v>918</v>
      </c>
      <c r="D349" s="515"/>
      <c r="E349" s="516"/>
      <c r="F349" s="517">
        <v>2150.0</v>
      </c>
      <c r="G349" s="516">
        <f t="shared" si="68"/>
        <v>-2150</v>
      </c>
    </row>
    <row r="350" ht="15.75" customHeight="1">
      <c r="A350" s="515"/>
      <c r="B350" s="515"/>
      <c r="C350" s="514" t="s">
        <v>919</v>
      </c>
      <c r="D350" s="515"/>
      <c r="E350" s="516"/>
      <c r="F350" s="517">
        <v>540.0</v>
      </c>
      <c r="G350" s="516">
        <f t="shared" si="68"/>
        <v>-540</v>
      </c>
    </row>
    <row r="351" ht="15.75" customHeight="1">
      <c r="A351" s="515"/>
      <c r="B351" s="515"/>
      <c r="C351" s="514" t="s">
        <v>162</v>
      </c>
      <c r="D351" s="515"/>
      <c r="E351" s="516"/>
      <c r="F351" s="517">
        <v>12500.0</v>
      </c>
      <c r="G351" s="516">
        <f t="shared" si="68"/>
        <v>-12500</v>
      </c>
    </row>
    <row r="352" ht="15.75" customHeight="1">
      <c r="A352" s="515"/>
      <c r="B352" s="515"/>
      <c r="C352" s="514" t="s">
        <v>309</v>
      </c>
      <c r="D352" s="515"/>
      <c r="E352" s="516"/>
      <c r="F352" s="517">
        <v>2000.0</v>
      </c>
      <c r="G352" s="516">
        <f t="shared" si="68"/>
        <v>-2000</v>
      </c>
    </row>
    <row r="353" ht="15.75" customHeight="1">
      <c r="A353" s="515"/>
      <c r="B353" s="515"/>
      <c r="C353" s="514" t="s">
        <v>292</v>
      </c>
      <c r="D353" s="515"/>
      <c r="E353" s="516"/>
      <c r="F353" s="517">
        <v>2000.0</v>
      </c>
      <c r="G353" s="516">
        <f t="shared" si="68"/>
        <v>-2000</v>
      </c>
    </row>
    <row r="354" ht="15.75" customHeight="1">
      <c r="A354" s="515"/>
      <c r="B354" s="515"/>
      <c r="C354" s="514" t="s">
        <v>920</v>
      </c>
      <c r="D354" s="515"/>
      <c r="E354" s="516"/>
      <c r="F354" s="517">
        <v>13200.0</v>
      </c>
      <c r="G354" s="516">
        <f t="shared" si="68"/>
        <v>-13200</v>
      </c>
    </row>
    <row r="355" ht="15.75" customHeight="1">
      <c r="A355" s="515"/>
      <c r="B355" s="515"/>
      <c r="C355" s="514" t="s">
        <v>232</v>
      </c>
      <c r="D355" s="515"/>
      <c r="E355" s="516"/>
      <c r="F355" s="517">
        <v>35200.0</v>
      </c>
      <c r="G355" s="516">
        <f t="shared" si="68"/>
        <v>-35200</v>
      </c>
    </row>
    <row r="356" ht="15.75" customHeight="1">
      <c r="A356" s="515"/>
      <c r="B356" s="515"/>
      <c r="C356" s="514" t="s">
        <v>844</v>
      </c>
      <c r="D356" s="515"/>
      <c r="E356" s="516"/>
      <c r="F356" s="517">
        <v>1000.0</v>
      </c>
      <c r="G356" s="516">
        <f t="shared" si="68"/>
        <v>-1000</v>
      </c>
    </row>
    <row r="357" ht="15.75" customHeight="1">
      <c r="A357" s="515"/>
      <c r="B357" s="515"/>
      <c r="C357" s="514" t="s">
        <v>846</v>
      </c>
      <c r="D357" s="515"/>
      <c r="E357" s="516"/>
      <c r="F357" s="517">
        <v>11000.0</v>
      </c>
      <c r="G357" s="516">
        <f t="shared" si="68"/>
        <v>-11000</v>
      </c>
    </row>
    <row r="358" ht="15.75" customHeight="1">
      <c r="A358" s="515"/>
      <c r="B358" s="515"/>
      <c r="C358" s="514" t="s">
        <v>848</v>
      </c>
      <c r="D358" s="515"/>
      <c r="E358" s="516"/>
      <c r="F358" s="517">
        <v>3000.0</v>
      </c>
      <c r="G358" s="516">
        <f t="shared" si="68"/>
        <v>-3000</v>
      </c>
    </row>
    <row r="359" ht="15.75" customHeight="1">
      <c r="A359" s="515"/>
      <c r="B359" s="515"/>
      <c r="C359" s="514" t="s">
        <v>849</v>
      </c>
      <c r="D359" s="515"/>
      <c r="E359" s="516"/>
      <c r="F359" s="517">
        <v>10000.0</v>
      </c>
      <c r="G359" s="516">
        <f t="shared" si="68"/>
        <v>-10000</v>
      </c>
    </row>
    <row r="360" ht="15.75" customHeight="1">
      <c r="A360" s="515"/>
      <c r="B360" s="515"/>
      <c r="C360" s="514" t="s">
        <v>155</v>
      </c>
      <c r="D360" s="515"/>
      <c r="E360" s="516"/>
      <c r="F360" s="517">
        <v>3500.0</v>
      </c>
      <c r="G360" s="516">
        <f t="shared" si="68"/>
        <v>-3500</v>
      </c>
    </row>
    <row r="361" ht="15.75" customHeight="1">
      <c r="A361" s="515"/>
      <c r="B361" s="515"/>
      <c r="C361" s="514" t="s">
        <v>121</v>
      </c>
      <c r="D361" s="515"/>
      <c r="E361" s="516"/>
      <c r="F361" s="517">
        <v>2050.0</v>
      </c>
      <c r="G361" s="516">
        <f t="shared" si="68"/>
        <v>-2050</v>
      </c>
    </row>
    <row r="362" ht="15.75" customHeight="1">
      <c r="A362" s="515"/>
      <c r="B362" s="515"/>
      <c r="C362" s="514" t="s">
        <v>649</v>
      </c>
      <c r="D362" s="515"/>
      <c r="E362" s="516"/>
      <c r="F362" s="517">
        <v>1000.0</v>
      </c>
      <c r="G362" s="516">
        <f t="shared" si="68"/>
        <v>-1000</v>
      </c>
    </row>
    <row r="363" ht="15.75" customHeight="1">
      <c r="A363" s="515"/>
      <c r="B363" s="515"/>
      <c r="C363" s="514" t="s">
        <v>462</v>
      </c>
      <c r="D363" s="515"/>
      <c r="E363" s="516"/>
      <c r="F363" s="517">
        <v>1400.0</v>
      </c>
      <c r="G363" s="516">
        <f t="shared" si="68"/>
        <v>-1400</v>
      </c>
    </row>
    <row r="364" ht="15.75" customHeight="1">
      <c r="A364" s="515"/>
      <c r="B364" s="515"/>
      <c r="C364" s="515"/>
      <c r="D364" s="515"/>
      <c r="E364" s="516"/>
      <c r="F364" s="516"/>
      <c r="G364" s="516"/>
    </row>
    <row r="365" ht="15.75" customHeight="1">
      <c r="A365" s="515"/>
      <c r="B365" s="515"/>
      <c r="C365" s="513" t="s">
        <v>176</v>
      </c>
      <c r="D365" s="515"/>
      <c r="E365" s="516">
        <f>SUM(E348:E364)</f>
        <v>42850</v>
      </c>
      <c r="F365" s="516">
        <f>SUM(F349:F364)</f>
        <v>100540</v>
      </c>
      <c r="G365" s="516">
        <f>E365-F365</f>
        <v>-57690</v>
      </c>
    </row>
    <row r="366" ht="15.75" customHeight="1">
      <c r="A366" s="515"/>
      <c r="B366" s="515"/>
      <c r="C366" s="515"/>
      <c r="D366" s="515"/>
      <c r="E366" s="516"/>
      <c r="F366" s="516"/>
      <c r="G366" s="516"/>
    </row>
    <row r="367" ht="15.75" customHeight="1">
      <c r="A367" s="515"/>
      <c r="B367" s="513" t="s">
        <v>850</v>
      </c>
      <c r="C367" s="514" t="s">
        <v>238</v>
      </c>
      <c r="D367" s="515"/>
      <c r="E367" s="517">
        <v>6500.0</v>
      </c>
      <c r="F367" s="517">
        <v>5000.0</v>
      </c>
      <c r="G367" s="516">
        <f t="shared" ref="G367:G372" si="69">E367-F367</f>
        <v>1500</v>
      </c>
    </row>
    <row r="368" ht="15.75" customHeight="1">
      <c r="A368" s="515"/>
      <c r="B368" s="515"/>
      <c r="C368" s="514" t="s">
        <v>326</v>
      </c>
      <c r="D368" s="515"/>
      <c r="E368" s="516"/>
      <c r="F368" s="517">
        <v>1500.0</v>
      </c>
      <c r="G368" s="516">
        <f t="shared" si="69"/>
        <v>-1500</v>
      </c>
    </row>
    <row r="369" ht="15.75" customHeight="1">
      <c r="A369" s="515"/>
      <c r="B369" s="515"/>
      <c r="C369" s="514" t="s">
        <v>402</v>
      </c>
      <c r="D369" s="515"/>
      <c r="E369" s="516"/>
      <c r="F369" s="517">
        <v>400.0</v>
      </c>
      <c r="G369" s="516">
        <f t="shared" si="69"/>
        <v>-400</v>
      </c>
    </row>
    <row r="370" ht="15.75" customHeight="1">
      <c r="A370" s="515"/>
      <c r="B370" s="515"/>
      <c r="C370" s="514" t="s">
        <v>852</v>
      </c>
      <c r="D370" s="515"/>
      <c r="E370" s="516"/>
      <c r="F370" s="517">
        <v>5000.0</v>
      </c>
      <c r="G370" s="516">
        <f t="shared" si="69"/>
        <v>-5000</v>
      </c>
    </row>
    <row r="371" ht="15.75" customHeight="1">
      <c r="A371" s="515"/>
      <c r="B371" s="515"/>
      <c r="C371" s="514" t="s">
        <v>853</v>
      </c>
      <c r="D371" s="515"/>
      <c r="E371" s="516"/>
      <c r="F371" s="517">
        <v>3400.0</v>
      </c>
      <c r="G371" s="516">
        <f t="shared" si="69"/>
        <v>-3400</v>
      </c>
    </row>
    <row r="372" ht="15.75" customHeight="1">
      <c r="A372" s="515"/>
      <c r="B372" s="515"/>
      <c r="C372" s="514" t="s">
        <v>854</v>
      </c>
      <c r="D372" s="515"/>
      <c r="E372" s="516"/>
      <c r="F372" s="517">
        <v>1600.0</v>
      </c>
      <c r="G372" s="516">
        <f t="shared" si="69"/>
        <v>-1600</v>
      </c>
    </row>
    <row r="373" ht="15.75" customHeight="1">
      <c r="A373" s="515"/>
      <c r="B373" s="515"/>
      <c r="C373" s="515"/>
      <c r="D373" s="515"/>
      <c r="E373" s="516"/>
      <c r="F373" s="517"/>
      <c r="G373" s="516"/>
    </row>
    <row r="374" ht="15.75" customHeight="1">
      <c r="A374" s="515"/>
      <c r="B374" s="515"/>
      <c r="C374" s="513" t="s">
        <v>176</v>
      </c>
      <c r="D374" s="515"/>
      <c r="E374" s="516">
        <f t="shared" ref="E374:F374" si="70">SUM(E367:E373)</f>
        <v>6500</v>
      </c>
      <c r="F374" s="517">
        <f t="shared" si="70"/>
        <v>16900</v>
      </c>
      <c r="G374" s="516">
        <f>E374-F374</f>
        <v>-10400</v>
      </c>
    </row>
    <row r="375" ht="15.75" customHeight="1">
      <c r="A375" s="515"/>
      <c r="B375" s="515"/>
      <c r="C375" s="515"/>
      <c r="D375" s="515"/>
      <c r="E375" s="516"/>
      <c r="F375" s="516"/>
      <c r="G375" s="516"/>
    </row>
    <row r="376" ht="15.75" customHeight="1">
      <c r="A376" s="515"/>
      <c r="B376" s="513" t="s">
        <v>440</v>
      </c>
      <c r="C376" s="515"/>
      <c r="D376" s="515"/>
      <c r="E376" s="516">
        <f t="shared" ref="E376:F376" si="71">E346+E365+E374</f>
        <v>49350</v>
      </c>
      <c r="F376" s="516">
        <f t="shared" si="71"/>
        <v>122490</v>
      </c>
      <c r="G376" s="516">
        <f>E376-F376</f>
        <v>-73140</v>
      </c>
    </row>
    <row r="377" ht="15.75" customHeight="1">
      <c r="E377" s="426"/>
      <c r="F377" s="426"/>
      <c r="G377" s="426"/>
    </row>
    <row r="378" ht="15.75" customHeight="1">
      <c r="A378" s="474" t="s">
        <v>833</v>
      </c>
      <c r="B378" s="518" t="s">
        <v>921</v>
      </c>
      <c r="C378" s="519" t="s">
        <v>121</v>
      </c>
      <c r="D378" s="478"/>
      <c r="E378" s="520"/>
      <c r="F378" s="521">
        <v>800.0</v>
      </c>
      <c r="G378" s="520">
        <f t="shared" ref="G378:G379" si="72">E378-F378</f>
        <v>-800</v>
      </c>
    </row>
    <row r="379" ht="15.75" customHeight="1">
      <c r="A379" s="478"/>
      <c r="B379" s="478"/>
      <c r="C379" s="519" t="s">
        <v>922</v>
      </c>
      <c r="D379" s="478"/>
      <c r="E379" s="520"/>
      <c r="F379" s="521">
        <v>800.0</v>
      </c>
      <c r="G379" s="520">
        <f t="shared" si="72"/>
        <v>-800</v>
      </c>
    </row>
    <row r="380" ht="15.75" customHeight="1">
      <c r="A380" s="478"/>
      <c r="B380" s="478"/>
      <c r="C380" s="478"/>
      <c r="D380" s="478"/>
      <c r="E380" s="520"/>
      <c r="F380" s="520"/>
      <c r="G380" s="520"/>
    </row>
    <row r="381" ht="15.75" customHeight="1">
      <c r="A381" s="478"/>
      <c r="B381" s="478"/>
      <c r="C381" s="518" t="s">
        <v>176</v>
      </c>
      <c r="D381" s="478"/>
      <c r="E381" s="520"/>
      <c r="F381" s="520">
        <f>SUM(F378:F380)</f>
        <v>1600</v>
      </c>
      <c r="G381" s="520">
        <f>E381-F381</f>
        <v>-1600</v>
      </c>
    </row>
    <row r="382" ht="15.75" customHeight="1">
      <c r="A382" s="478"/>
      <c r="B382" s="478"/>
      <c r="C382" s="478"/>
      <c r="D382" s="478"/>
      <c r="E382" s="520"/>
      <c r="F382" s="520"/>
      <c r="G382" s="520"/>
    </row>
    <row r="383" ht="15.75" customHeight="1">
      <c r="A383" s="478"/>
      <c r="B383" s="518" t="s">
        <v>923</v>
      </c>
      <c r="C383" s="519" t="s">
        <v>924</v>
      </c>
      <c r="D383" s="478"/>
      <c r="E383" s="520"/>
      <c r="F383" s="521">
        <v>2000.0</v>
      </c>
      <c r="G383" s="520">
        <f t="shared" ref="G383:G389" si="73">E383-F383</f>
        <v>-2000</v>
      </c>
    </row>
    <row r="384" ht="15.75" customHeight="1">
      <c r="A384" s="478"/>
      <c r="B384" s="478"/>
      <c r="C384" s="519" t="s">
        <v>793</v>
      </c>
      <c r="D384" s="478"/>
      <c r="E384" s="520"/>
      <c r="F384" s="521">
        <v>1000.0</v>
      </c>
      <c r="G384" s="520">
        <f t="shared" si="73"/>
        <v>-1000</v>
      </c>
    </row>
    <row r="385" ht="15.75" customHeight="1">
      <c r="A385" s="478"/>
      <c r="B385" s="478"/>
      <c r="C385" s="519" t="s">
        <v>406</v>
      </c>
      <c r="D385" s="478"/>
      <c r="E385" s="520"/>
      <c r="F385" s="521">
        <v>3700.0</v>
      </c>
      <c r="G385" s="520">
        <f t="shared" si="73"/>
        <v>-3700</v>
      </c>
    </row>
    <row r="386" ht="15.75" customHeight="1">
      <c r="A386" s="478"/>
      <c r="B386" s="478"/>
      <c r="C386" s="519" t="s">
        <v>925</v>
      </c>
      <c r="D386" s="478"/>
      <c r="E386" s="520"/>
      <c r="F386" s="521">
        <v>12450.0</v>
      </c>
      <c r="G386" s="520">
        <f t="shared" si="73"/>
        <v>-12450</v>
      </c>
    </row>
    <row r="387" ht="15.75" customHeight="1">
      <c r="A387" s="478"/>
      <c r="B387" s="478"/>
      <c r="C387" s="519" t="s">
        <v>926</v>
      </c>
      <c r="D387" s="478"/>
      <c r="E387" s="520"/>
      <c r="F387" s="521">
        <v>2000.0</v>
      </c>
      <c r="G387" s="520">
        <f t="shared" si="73"/>
        <v>-2000</v>
      </c>
    </row>
    <row r="388" ht="15.75" customHeight="1">
      <c r="A388" s="478"/>
      <c r="B388" s="478"/>
      <c r="C388" s="519" t="s">
        <v>927</v>
      </c>
      <c r="D388" s="478"/>
      <c r="E388" s="520"/>
      <c r="F388" s="521">
        <v>10400.0</v>
      </c>
      <c r="G388" s="520">
        <f t="shared" si="73"/>
        <v>-10400</v>
      </c>
    </row>
    <row r="389" ht="15.75" customHeight="1">
      <c r="A389" s="478"/>
      <c r="B389" s="478"/>
      <c r="C389" s="519" t="s">
        <v>203</v>
      </c>
      <c r="D389" s="478"/>
      <c r="E389" s="520"/>
      <c r="F389" s="521">
        <v>5500.0</v>
      </c>
      <c r="G389" s="520">
        <f t="shared" si="73"/>
        <v>-5500</v>
      </c>
    </row>
    <row r="390" ht="15.75" customHeight="1">
      <c r="A390" s="478"/>
      <c r="B390" s="478"/>
      <c r="C390" s="478"/>
      <c r="D390" s="478"/>
      <c r="E390" s="520"/>
      <c r="F390" s="520"/>
      <c r="G390" s="520"/>
    </row>
    <row r="391" ht="15.75" customHeight="1">
      <c r="A391" s="478"/>
      <c r="B391" s="478"/>
      <c r="C391" s="518" t="s">
        <v>176</v>
      </c>
      <c r="D391" s="478"/>
      <c r="E391" s="520"/>
      <c r="F391" s="520">
        <f>SUM(F383:F390)</f>
        <v>37050</v>
      </c>
      <c r="G391" s="520">
        <f>E391-F391</f>
        <v>-37050</v>
      </c>
    </row>
    <row r="392" ht="15.75" customHeight="1">
      <c r="A392" s="478"/>
      <c r="B392" s="478"/>
      <c r="C392" s="478"/>
      <c r="D392" s="478"/>
      <c r="E392" s="520"/>
      <c r="F392" s="520"/>
      <c r="G392" s="520"/>
    </row>
    <row r="393" ht="15.75" customHeight="1">
      <c r="A393" s="478"/>
      <c r="B393" s="518" t="s">
        <v>440</v>
      </c>
      <c r="C393" s="478"/>
      <c r="D393" s="478"/>
      <c r="E393" s="520"/>
      <c r="F393" s="520">
        <f>F381+F391</f>
        <v>38650</v>
      </c>
      <c r="G393" s="520">
        <f>E393-F393</f>
        <v>-38650</v>
      </c>
    </row>
    <row r="394" ht="15.75" customHeight="1">
      <c r="E394" s="426"/>
      <c r="F394" s="426"/>
      <c r="G394" s="426"/>
    </row>
    <row r="395" ht="15.75" customHeight="1">
      <c r="E395" s="426"/>
      <c r="F395" s="426"/>
      <c r="G395" s="426"/>
    </row>
    <row r="396" ht="15.75" customHeight="1">
      <c r="E396" s="426"/>
      <c r="F396" s="426"/>
      <c r="G396" s="426"/>
    </row>
    <row r="397" ht="15.75" customHeight="1">
      <c r="E397" s="426"/>
      <c r="F397" s="426"/>
      <c r="G397" s="426"/>
    </row>
    <row r="398" ht="15.75" customHeight="1">
      <c r="E398" s="426"/>
      <c r="F398" s="426"/>
      <c r="G398" s="426"/>
    </row>
    <row r="399" ht="15.75" customHeight="1">
      <c r="E399" s="426"/>
      <c r="F399" s="426"/>
      <c r="G399" s="426"/>
    </row>
    <row r="400" ht="15.75" customHeight="1">
      <c r="E400" s="426"/>
      <c r="F400" s="426"/>
      <c r="G400" s="426"/>
    </row>
    <row r="401" ht="15.75" customHeight="1">
      <c r="E401" s="426"/>
      <c r="F401" s="426"/>
      <c r="G401" s="426"/>
    </row>
    <row r="402" ht="15.75" customHeight="1">
      <c r="E402" s="426"/>
      <c r="F402" s="426"/>
      <c r="G402" s="426"/>
    </row>
    <row r="403" ht="15.75" customHeight="1">
      <c r="E403" s="426"/>
      <c r="F403" s="426"/>
      <c r="G403" s="426"/>
    </row>
    <row r="404" ht="15.75" customHeight="1">
      <c r="E404" s="426"/>
      <c r="F404" s="426"/>
      <c r="G404" s="426"/>
    </row>
    <row r="405" ht="15.75" customHeight="1">
      <c r="E405" s="426"/>
      <c r="F405" s="426"/>
      <c r="G405" s="426"/>
    </row>
    <row r="406" ht="15.75" customHeight="1">
      <c r="E406" s="426"/>
      <c r="F406" s="426"/>
      <c r="G406" s="426"/>
    </row>
    <row r="407" ht="15.75" customHeight="1">
      <c r="E407" s="426"/>
      <c r="F407" s="426"/>
      <c r="G407" s="426"/>
    </row>
    <row r="408" ht="15.75" customHeight="1">
      <c r="E408" s="426"/>
      <c r="F408" s="426"/>
      <c r="G408" s="426"/>
    </row>
    <row r="409" ht="15.75" customHeight="1">
      <c r="E409" s="426"/>
      <c r="F409" s="426"/>
      <c r="G409" s="426"/>
    </row>
    <row r="410" ht="15.75" customHeight="1">
      <c r="E410" s="426"/>
      <c r="F410" s="426"/>
      <c r="G410" s="426"/>
    </row>
    <row r="411" ht="15.75" customHeight="1">
      <c r="E411" s="426"/>
      <c r="F411" s="426"/>
      <c r="G411" s="426"/>
    </row>
    <row r="412" ht="15.75" customHeight="1">
      <c r="E412" s="426"/>
      <c r="F412" s="426"/>
      <c r="G412" s="426"/>
    </row>
    <row r="413" ht="15.75" customHeight="1">
      <c r="E413" s="426"/>
      <c r="F413" s="426"/>
      <c r="G413" s="426"/>
    </row>
    <row r="414" ht="15.75" customHeight="1">
      <c r="E414" s="426"/>
      <c r="F414" s="426"/>
      <c r="G414" s="426"/>
    </row>
    <row r="415" ht="15.75" customHeight="1">
      <c r="E415" s="426"/>
      <c r="F415" s="426"/>
      <c r="G415" s="426"/>
    </row>
    <row r="416" ht="15.75" customHeight="1">
      <c r="E416" s="426"/>
      <c r="F416" s="426"/>
      <c r="G416" s="426"/>
    </row>
    <row r="417" ht="15.75" customHeight="1">
      <c r="E417" s="426"/>
      <c r="F417" s="426"/>
      <c r="G417" s="426"/>
    </row>
    <row r="418" ht="15.75" customHeight="1">
      <c r="E418" s="426"/>
      <c r="F418" s="426"/>
      <c r="G418" s="426"/>
    </row>
    <row r="419" ht="15.75" customHeight="1">
      <c r="E419" s="426"/>
      <c r="F419" s="426"/>
      <c r="G419" s="426"/>
    </row>
    <row r="420" ht="15.75" customHeight="1">
      <c r="E420" s="426"/>
      <c r="F420" s="426"/>
      <c r="G420" s="426"/>
    </row>
    <row r="421" ht="15.75" customHeight="1">
      <c r="E421" s="426"/>
      <c r="F421" s="426"/>
      <c r="G421" s="426"/>
    </row>
    <row r="422" ht="15.75" customHeight="1">
      <c r="E422" s="426"/>
      <c r="F422" s="426"/>
      <c r="G422" s="426"/>
    </row>
    <row r="423" ht="15.75" customHeight="1">
      <c r="E423" s="426"/>
      <c r="F423" s="426"/>
      <c r="G423" s="426"/>
    </row>
    <row r="424" ht="15.75" customHeight="1">
      <c r="E424" s="426"/>
      <c r="F424" s="426"/>
      <c r="G424" s="426"/>
    </row>
    <row r="425" ht="15.75" customHeight="1">
      <c r="E425" s="426"/>
      <c r="F425" s="426"/>
      <c r="G425" s="426"/>
    </row>
    <row r="426" ht="15.75" customHeight="1">
      <c r="E426" s="426"/>
      <c r="F426" s="426"/>
      <c r="G426" s="426"/>
    </row>
    <row r="427" ht="15.75" customHeight="1">
      <c r="E427" s="426"/>
      <c r="F427" s="426"/>
      <c r="G427" s="426"/>
    </row>
    <row r="428" ht="15.75" customHeight="1">
      <c r="E428" s="426"/>
      <c r="F428" s="426"/>
      <c r="G428" s="426"/>
    </row>
    <row r="429" ht="15.75" customHeight="1">
      <c r="E429" s="426"/>
      <c r="F429" s="426"/>
      <c r="G429" s="426"/>
    </row>
    <row r="430" ht="15.75" customHeight="1">
      <c r="E430" s="426"/>
      <c r="F430" s="426"/>
      <c r="G430" s="426"/>
    </row>
    <row r="431" ht="15.75" customHeight="1">
      <c r="E431" s="426"/>
      <c r="F431" s="426"/>
      <c r="G431" s="426"/>
    </row>
    <row r="432" ht="15.75" customHeight="1">
      <c r="E432" s="426"/>
      <c r="F432" s="426"/>
      <c r="G432" s="426"/>
    </row>
    <row r="433" ht="15.75" customHeight="1">
      <c r="E433" s="426"/>
      <c r="F433" s="426"/>
      <c r="G433" s="426"/>
    </row>
    <row r="434" ht="15.75" customHeight="1">
      <c r="E434" s="426"/>
      <c r="F434" s="426"/>
      <c r="G434" s="426"/>
    </row>
    <row r="435" ht="15.75" customHeight="1">
      <c r="E435" s="426"/>
      <c r="F435" s="426"/>
      <c r="G435" s="426"/>
    </row>
    <row r="436" ht="15.75" customHeight="1">
      <c r="E436" s="426"/>
      <c r="F436" s="426"/>
      <c r="G436" s="426"/>
    </row>
    <row r="437" ht="15.75" customHeight="1">
      <c r="E437" s="426"/>
      <c r="F437" s="426"/>
      <c r="G437" s="426"/>
    </row>
    <row r="438" ht="15.75" customHeight="1">
      <c r="E438" s="426"/>
      <c r="F438" s="426"/>
      <c r="G438" s="426"/>
    </row>
    <row r="439" ht="15.75" customHeight="1">
      <c r="E439" s="426"/>
      <c r="F439" s="426"/>
      <c r="G439" s="426"/>
    </row>
    <row r="440" ht="15.75" customHeight="1">
      <c r="E440" s="426"/>
      <c r="F440" s="426"/>
      <c r="G440" s="426"/>
    </row>
    <row r="441" ht="15.75" customHeight="1">
      <c r="E441" s="426"/>
      <c r="F441" s="426"/>
      <c r="G441" s="426"/>
    </row>
    <row r="442" ht="15.75" customHeight="1">
      <c r="E442" s="426"/>
      <c r="F442" s="426"/>
      <c r="G442" s="426"/>
    </row>
    <row r="443" ht="15.75" customHeight="1">
      <c r="E443" s="426"/>
      <c r="F443" s="426"/>
      <c r="G443" s="426"/>
    </row>
    <row r="444" ht="15.75" customHeight="1">
      <c r="E444" s="426"/>
      <c r="F444" s="426"/>
      <c r="G444" s="426"/>
    </row>
    <row r="445" ht="15.75" customHeight="1">
      <c r="E445" s="426"/>
      <c r="F445" s="426"/>
      <c r="G445" s="426"/>
    </row>
    <row r="446" ht="15.75" customHeight="1">
      <c r="E446" s="426"/>
      <c r="F446" s="426"/>
      <c r="G446" s="426"/>
    </row>
    <row r="447" ht="15.75" customHeight="1">
      <c r="E447" s="426"/>
      <c r="F447" s="426"/>
      <c r="G447" s="426"/>
    </row>
    <row r="448" ht="15.75" customHeight="1">
      <c r="E448" s="426"/>
      <c r="F448" s="426"/>
      <c r="G448" s="426"/>
    </row>
    <row r="449" ht="15.75" customHeight="1">
      <c r="E449" s="426"/>
      <c r="F449" s="426"/>
      <c r="G449" s="426"/>
    </row>
    <row r="450" ht="15.75" customHeight="1">
      <c r="E450" s="426"/>
      <c r="F450" s="426"/>
      <c r="G450" s="426"/>
    </row>
    <row r="451" ht="15.75" customHeight="1">
      <c r="E451" s="426"/>
      <c r="F451" s="426"/>
      <c r="G451" s="426"/>
    </row>
    <row r="452" ht="15.75" customHeight="1">
      <c r="E452" s="426"/>
      <c r="F452" s="426"/>
      <c r="G452" s="426"/>
    </row>
    <row r="453" ht="15.75" customHeight="1">
      <c r="E453" s="426"/>
      <c r="F453" s="426"/>
      <c r="G453" s="426"/>
    </row>
    <row r="454" ht="15.75" customHeight="1">
      <c r="E454" s="426"/>
      <c r="F454" s="426"/>
      <c r="G454" s="426"/>
    </row>
    <row r="455" ht="15.75" customHeight="1">
      <c r="E455" s="426"/>
      <c r="F455" s="426"/>
      <c r="G455" s="426"/>
    </row>
    <row r="456" ht="15.75" customHeight="1">
      <c r="E456" s="426"/>
      <c r="F456" s="426"/>
      <c r="G456" s="426"/>
    </row>
    <row r="457" ht="15.75" customHeight="1">
      <c r="E457" s="426"/>
      <c r="F457" s="426"/>
      <c r="G457" s="426"/>
    </row>
    <row r="458" ht="15.75" customHeight="1">
      <c r="E458" s="426"/>
      <c r="F458" s="426"/>
      <c r="G458" s="426"/>
    </row>
    <row r="459" ht="15.75" customHeight="1">
      <c r="E459" s="426"/>
      <c r="F459" s="426"/>
      <c r="G459" s="426"/>
    </row>
    <row r="460" ht="15.75" customHeight="1">
      <c r="E460" s="426"/>
      <c r="F460" s="426"/>
      <c r="G460" s="426"/>
    </row>
    <row r="461" ht="15.75" customHeight="1">
      <c r="E461" s="426"/>
      <c r="F461" s="426"/>
      <c r="G461" s="426"/>
    </row>
    <row r="462" ht="15.75" customHeight="1">
      <c r="E462" s="426"/>
      <c r="F462" s="426"/>
      <c r="G462" s="426"/>
    </row>
    <row r="463" ht="15.75" customHeight="1">
      <c r="E463" s="426"/>
      <c r="F463" s="426"/>
      <c r="G463" s="426"/>
    </row>
    <row r="464" ht="15.75" customHeight="1">
      <c r="E464" s="426"/>
      <c r="F464" s="426"/>
      <c r="G464" s="426"/>
    </row>
    <row r="465" ht="15.75" customHeight="1">
      <c r="E465" s="426"/>
      <c r="F465" s="426"/>
      <c r="G465" s="426"/>
    </row>
    <row r="466" ht="15.75" customHeight="1">
      <c r="E466" s="426"/>
      <c r="F466" s="426"/>
      <c r="G466" s="426"/>
    </row>
    <row r="467" ht="15.75" customHeight="1">
      <c r="E467" s="426"/>
      <c r="F467" s="426"/>
      <c r="G467" s="426"/>
    </row>
    <row r="468" ht="15.75" customHeight="1">
      <c r="E468" s="426"/>
      <c r="F468" s="426"/>
      <c r="G468" s="426"/>
    </row>
    <row r="469" ht="15.75" customHeight="1">
      <c r="E469" s="426"/>
      <c r="F469" s="426"/>
      <c r="G469" s="426"/>
    </row>
    <row r="470" ht="15.75" customHeight="1">
      <c r="E470" s="426"/>
      <c r="F470" s="426"/>
      <c r="G470" s="426"/>
    </row>
    <row r="471" ht="15.75" customHeight="1">
      <c r="E471" s="426"/>
      <c r="F471" s="426"/>
      <c r="G471" s="426"/>
    </row>
    <row r="472" ht="15.75" customHeight="1">
      <c r="E472" s="426"/>
      <c r="F472" s="426"/>
      <c r="G472" s="426"/>
    </row>
    <row r="473" ht="15.75" customHeight="1">
      <c r="E473" s="426"/>
      <c r="F473" s="426"/>
      <c r="G473" s="426"/>
    </row>
    <row r="474" ht="15.75" customHeight="1">
      <c r="E474" s="426"/>
      <c r="F474" s="426"/>
      <c r="G474" s="426"/>
    </row>
    <row r="475" ht="15.75" customHeight="1">
      <c r="E475" s="426"/>
      <c r="F475" s="426"/>
      <c r="G475" s="426"/>
    </row>
    <row r="476" ht="15.75" customHeight="1">
      <c r="E476" s="426"/>
      <c r="F476" s="426"/>
      <c r="G476" s="426"/>
    </row>
    <row r="477" ht="15.75" customHeight="1">
      <c r="E477" s="426"/>
      <c r="F477" s="426"/>
      <c r="G477" s="426"/>
    </row>
    <row r="478" ht="15.75" customHeight="1">
      <c r="E478" s="426"/>
      <c r="F478" s="426"/>
      <c r="G478" s="426"/>
    </row>
    <row r="479" ht="15.75" customHeight="1">
      <c r="E479" s="426"/>
      <c r="F479" s="426"/>
      <c r="G479" s="426"/>
    </row>
    <row r="480" ht="15.75" customHeight="1">
      <c r="E480" s="426"/>
      <c r="F480" s="426"/>
      <c r="G480" s="426"/>
    </row>
    <row r="481" ht="15.75" customHeight="1">
      <c r="E481" s="426"/>
      <c r="F481" s="426"/>
      <c r="G481" s="426"/>
    </row>
    <row r="482" ht="15.75" customHeight="1">
      <c r="E482" s="426"/>
      <c r="F482" s="426"/>
      <c r="G482" s="426"/>
    </row>
    <row r="483" ht="15.75" customHeight="1">
      <c r="E483" s="426"/>
      <c r="F483" s="426"/>
      <c r="G483" s="426"/>
    </row>
    <row r="484" ht="15.75" customHeight="1">
      <c r="E484" s="426"/>
      <c r="F484" s="426"/>
      <c r="G484" s="426"/>
    </row>
    <row r="485" ht="15.75" customHeight="1">
      <c r="E485" s="426"/>
      <c r="F485" s="426"/>
      <c r="G485" s="426"/>
    </row>
    <row r="486" ht="15.75" customHeight="1">
      <c r="E486" s="426"/>
      <c r="F486" s="426"/>
      <c r="G486" s="426"/>
    </row>
    <row r="487" ht="15.75" customHeight="1">
      <c r="E487" s="426"/>
      <c r="F487" s="426"/>
      <c r="G487" s="426"/>
    </row>
    <row r="488" ht="15.75" customHeight="1">
      <c r="E488" s="426"/>
      <c r="F488" s="426"/>
      <c r="G488" s="426"/>
    </row>
    <row r="489" ht="15.75" customHeight="1">
      <c r="E489" s="426"/>
      <c r="F489" s="426"/>
      <c r="G489" s="426"/>
    </row>
    <row r="490" ht="15.75" customHeight="1">
      <c r="E490" s="426"/>
      <c r="F490" s="426"/>
      <c r="G490" s="426"/>
    </row>
    <row r="491" ht="15.75" customHeight="1">
      <c r="E491" s="426"/>
      <c r="F491" s="426"/>
      <c r="G491" s="426"/>
    </row>
    <row r="492" ht="15.75" customHeight="1">
      <c r="E492" s="426"/>
      <c r="F492" s="426"/>
      <c r="G492" s="426"/>
    </row>
    <row r="493" ht="15.75" customHeight="1">
      <c r="E493" s="426"/>
      <c r="F493" s="426"/>
      <c r="G493" s="426"/>
    </row>
    <row r="494" ht="15.75" customHeight="1">
      <c r="E494" s="426"/>
      <c r="F494" s="426"/>
      <c r="G494" s="426"/>
    </row>
    <row r="495" ht="15.75" customHeight="1">
      <c r="E495" s="426"/>
      <c r="F495" s="426"/>
      <c r="G495" s="426"/>
    </row>
    <row r="496" ht="15.75" customHeight="1">
      <c r="E496" s="426"/>
      <c r="F496" s="426"/>
      <c r="G496" s="426"/>
    </row>
    <row r="497" ht="15.75" customHeight="1">
      <c r="E497" s="426"/>
      <c r="F497" s="426"/>
      <c r="G497" s="426"/>
    </row>
    <row r="498" ht="15.75" customHeight="1">
      <c r="E498" s="426"/>
      <c r="F498" s="426"/>
      <c r="G498" s="426"/>
    </row>
    <row r="499" ht="15.75" customHeight="1">
      <c r="E499" s="426"/>
      <c r="F499" s="426"/>
      <c r="G499" s="426"/>
    </row>
    <row r="500" ht="15.75" customHeight="1">
      <c r="E500" s="426"/>
      <c r="F500" s="426"/>
      <c r="G500" s="426"/>
    </row>
    <row r="501" ht="15.75" customHeight="1">
      <c r="E501" s="426"/>
      <c r="F501" s="426"/>
      <c r="G501" s="426"/>
    </row>
    <row r="502" ht="15.75" customHeight="1">
      <c r="E502" s="426"/>
      <c r="F502" s="426"/>
      <c r="G502" s="426"/>
    </row>
    <row r="503" ht="15.75" customHeight="1">
      <c r="E503" s="426"/>
      <c r="F503" s="426"/>
      <c r="G503" s="426"/>
    </row>
    <row r="504" ht="15.75" customHeight="1">
      <c r="E504" s="426"/>
      <c r="F504" s="426"/>
      <c r="G504" s="426"/>
    </row>
    <row r="505" ht="15.75" customHeight="1">
      <c r="E505" s="426"/>
      <c r="F505" s="426"/>
      <c r="G505" s="426"/>
    </row>
    <row r="506" ht="15.75" customHeight="1">
      <c r="E506" s="426"/>
      <c r="F506" s="426"/>
      <c r="G506" s="426"/>
    </row>
    <row r="507" ht="15.75" customHeight="1">
      <c r="E507" s="426"/>
      <c r="F507" s="426"/>
      <c r="G507" s="426"/>
    </row>
    <row r="508" ht="15.75" customHeight="1">
      <c r="E508" s="426"/>
      <c r="F508" s="426"/>
      <c r="G508" s="426"/>
    </row>
    <row r="509" ht="15.75" customHeight="1">
      <c r="E509" s="426"/>
      <c r="F509" s="426"/>
      <c r="G509" s="426"/>
    </row>
    <row r="510" ht="15.75" customHeight="1">
      <c r="E510" s="426"/>
      <c r="F510" s="426"/>
      <c r="G510" s="426"/>
    </row>
    <row r="511" ht="15.75" customHeight="1">
      <c r="E511" s="426"/>
      <c r="F511" s="426"/>
      <c r="G511" s="426"/>
    </row>
    <row r="512" ht="15.75" customHeight="1">
      <c r="E512" s="426"/>
      <c r="F512" s="426"/>
      <c r="G512" s="426"/>
    </row>
    <row r="513" ht="15.75" customHeight="1">
      <c r="E513" s="426"/>
      <c r="F513" s="426"/>
      <c r="G513" s="426"/>
    </row>
    <row r="514" ht="15.75" customHeight="1">
      <c r="E514" s="426"/>
      <c r="F514" s="426"/>
      <c r="G514" s="426"/>
    </row>
    <row r="515" ht="15.75" customHeight="1">
      <c r="E515" s="426"/>
      <c r="F515" s="426"/>
      <c r="G515" s="426"/>
    </row>
    <row r="516" ht="15.75" customHeight="1">
      <c r="E516" s="426"/>
      <c r="F516" s="426"/>
      <c r="G516" s="426"/>
    </row>
    <row r="517" ht="15.75" customHeight="1">
      <c r="E517" s="426"/>
      <c r="F517" s="426"/>
      <c r="G517" s="426"/>
    </row>
    <row r="518" ht="15.75" customHeight="1">
      <c r="E518" s="426"/>
      <c r="F518" s="426"/>
      <c r="G518" s="426"/>
    </row>
    <row r="519" ht="15.75" customHeight="1">
      <c r="E519" s="426"/>
      <c r="F519" s="426"/>
      <c r="G519" s="426"/>
    </row>
    <row r="520" ht="15.75" customHeight="1">
      <c r="E520" s="426"/>
      <c r="F520" s="426"/>
      <c r="G520" s="426"/>
    </row>
    <row r="521" ht="15.75" customHeight="1">
      <c r="E521" s="426"/>
      <c r="F521" s="426"/>
      <c r="G521" s="426"/>
    </row>
    <row r="522" ht="15.75" customHeight="1">
      <c r="E522" s="426"/>
      <c r="F522" s="426"/>
      <c r="G522" s="426"/>
    </row>
    <row r="523" ht="15.75" customHeight="1">
      <c r="E523" s="426"/>
      <c r="F523" s="426"/>
      <c r="G523" s="426"/>
    </row>
    <row r="524" ht="15.75" customHeight="1">
      <c r="E524" s="426"/>
      <c r="F524" s="426"/>
      <c r="G524" s="426"/>
    </row>
    <row r="525" ht="15.75" customHeight="1">
      <c r="E525" s="426"/>
      <c r="F525" s="426"/>
      <c r="G525" s="426"/>
    </row>
    <row r="526" ht="15.75" customHeight="1">
      <c r="E526" s="426"/>
      <c r="F526" s="426"/>
      <c r="G526" s="426"/>
    </row>
    <row r="527" ht="15.75" customHeight="1">
      <c r="E527" s="426"/>
      <c r="F527" s="426"/>
      <c r="G527" s="426"/>
    </row>
    <row r="528" ht="15.75" customHeight="1">
      <c r="E528" s="426"/>
      <c r="F528" s="426"/>
      <c r="G528" s="426"/>
    </row>
    <row r="529" ht="15.75" customHeight="1">
      <c r="E529" s="426"/>
      <c r="F529" s="426"/>
      <c r="G529" s="426"/>
    </row>
    <row r="530" ht="15.75" customHeight="1">
      <c r="E530" s="426"/>
      <c r="F530" s="426"/>
      <c r="G530" s="426"/>
    </row>
    <row r="531" ht="15.75" customHeight="1">
      <c r="E531" s="426"/>
      <c r="F531" s="426"/>
      <c r="G531" s="426"/>
    </row>
    <row r="532" ht="15.75" customHeight="1">
      <c r="E532" s="426"/>
      <c r="F532" s="426"/>
      <c r="G532" s="426"/>
    </row>
    <row r="533" ht="15.75" customHeight="1">
      <c r="E533" s="426"/>
      <c r="F533" s="426"/>
      <c r="G533" s="426"/>
    </row>
    <row r="534" ht="15.75" customHeight="1">
      <c r="E534" s="426"/>
      <c r="F534" s="426"/>
      <c r="G534" s="426"/>
    </row>
    <row r="535" ht="15.75" customHeight="1">
      <c r="E535" s="426"/>
      <c r="F535" s="426"/>
      <c r="G535" s="426"/>
    </row>
    <row r="536" ht="15.75" customHeight="1">
      <c r="E536" s="426"/>
      <c r="F536" s="426"/>
      <c r="G536" s="426"/>
    </row>
    <row r="537" ht="15.75" customHeight="1">
      <c r="E537" s="426"/>
      <c r="F537" s="426"/>
      <c r="G537" s="426"/>
    </row>
    <row r="538" ht="15.75" customHeight="1">
      <c r="E538" s="426"/>
      <c r="F538" s="426"/>
      <c r="G538" s="426"/>
    </row>
    <row r="539" ht="15.75" customHeight="1">
      <c r="E539" s="426"/>
      <c r="F539" s="426"/>
      <c r="G539" s="426"/>
    </row>
    <row r="540" ht="15.75" customHeight="1">
      <c r="E540" s="426"/>
      <c r="F540" s="426"/>
      <c r="G540" s="426"/>
    </row>
    <row r="541" ht="15.75" customHeight="1">
      <c r="E541" s="426"/>
      <c r="F541" s="426"/>
      <c r="G541" s="426"/>
    </row>
    <row r="542" ht="15.75" customHeight="1">
      <c r="E542" s="426"/>
      <c r="F542" s="426"/>
      <c r="G542" s="426"/>
    </row>
    <row r="543" ht="15.75" customHeight="1">
      <c r="E543" s="426"/>
      <c r="F543" s="426"/>
      <c r="G543" s="426"/>
    </row>
    <row r="544" ht="15.75" customHeight="1">
      <c r="E544" s="426"/>
      <c r="F544" s="426"/>
      <c r="G544" s="426"/>
    </row>
    <row r="545" ht="15.75" customHeight="1">
      <c r="E545" s="426"/>
      <c r="F545" s="426"/>
      <c r="G545" s="426"/>
    </row>
    <row r="546" ht="15.75" customHeight="1">
      <c r="E546" s="426"/>
      <c r="F546" s="426"/>
      <c r="G546" s="426"/>
    </row>
    <row r="547" ht="15.75" customHeight="1">
      <c r="E547" s="426"/>
      <c r="F547" s="426"/>
      <c r="G547" s="426"/>
    </row>
    <row r="548" ht="15.75" customHeight="1">
      <c r="E548" s="426"/>
      <c r="F548" s="426"/>
      <c r="G548" s="426"/>
    </row>
    <row r="549" ht="15.75" customHeight="1">
      <c r="E549" s="426"/>
      <c r="F549" s="426"/>
      <c r="G549" s="426"/>
    </row>
    <row r="550" ht="15.75" customHeight="1">
      <c r="E550" s="426"/>
      <c r="F550" s="426"/>
      <c r="G550" s="426"/>
    </row>
    <row r="551" ht="15.75" customHeight="1">
      <c r="E551" s="426"/>
      <c r="F551" s="426"/>
      <c r="G551" s="426"/>
    </row>
    <row r="552" ht="15.75" customHeight="1">
      <c r="E552" s="426"/>
      <c r="F552" s="426"/>
      <c r="G552" s="426"/>
    </row>
    <row r="553" ht="15.75" customHeight="1">
      <c r="E553" s="426"/>
      <c r="F553" s="426"/>
      <c r="G553" s="426"/>
    </row>
    <row r="554" ht="15.75" customHeight="1">
      <c r="E554" s="426"/>
      <c r="F554" s="426"/>
      <c r="G554" s="426"/>
    </row>
    <row r="555" ht="15.75" customHeight="1">
      <c r="E555" s="426"/>
      <c r="F555" s="426"/>
      <c r="G555" s="426"/>
    </row>
    <row r="556" ht="15.75" customHeight="1">
      <c r="E556" s="426"/>
      <c r="F556" s="426"/>
      <c r="G556" s="426"/>
    </row>
    <row r="557" ht="15.75" customHeight="1">
      <c r="E557" s="426"/>
      <c r="F557" s="426"/>
      <c r="G557" s="426"/>
    </row>
    <row r="558" ht="15.75" customHeight="1">
      <c r="E558" s="426"/>
      <c r="F558" s="426"/>
      <c r="G558" s="426"/>
    </row>
    <row r="559" ht="15.75" customHeight="1">
      <c r="E559" s="426"/>
      <c r="F559" s="426"/>
      <c r="G559" s="426"/>
    </row>
    <row r="560" ht="15.75" customHeight="1">
      <c r="E560" s="426"/>
      <c r="F560" s="426"/>
      <c r="G560" s="426"/>
    </row>
    <row r="561" ht="15.75" customHeight="1">
      <c r="E561" s="426"/>
      <c r="F561" s="426"/>
      <c r="G561" s="426"/>
    </row>
    <row r="562" ht="15.75" customHeight="1">
      <c r="E562" s="426"/>
      <c r="F562" s="426"/>
      <c r="G562" s="426"/>
    </row>
    <row r="563" ht="15.75" customHeight="1">
      <c r="E563" s="426"/>
      <c r="F563" s="426"/>
      <c r="G563" s="426"/>
    </row>
    <row r="564" ht="15.75" customHeight="1">
      <c r="E564" s="426"/>
      <c r="F564" s="426"/>
      <c r="G564" s="426"/>
    </row>
    <row r="565" ht="15.75" customHeight="1">
      <c r="E565" s="426"/>
      <c r="F565" s="426"/>
      <c r="G565" s="426"/>
    </row>
    <row r="566" ht="15.75" customHeight="1">
      <c r="E566" s="426"/>
      <c r="F566" s="426"/>
      <c r="G566" s="426"/>
    </row>
    <row r="567" ht="15.75" customHeight="1">
      <c r="E567" s="426"/>
      <c r="F567" s="426"/>
      <c r="G567" s="426"/>
    </row>
    <row r="568" ht="15.75" customHeight="1">
      <c r="E568" s="426"/>
      <c r="F568" s="426"/>
      <c r="G568" s="426"/>
    </row>
    <row r="569" ht="15.75" customHeight="1">
      <c r="E569" s="426"/>
      <c r="F569" s="426"/>
      <c r="G569" s="426"/>
    </row>
    <row r="570" ht="15.75" customHeight="1">
      <c r="E570" s="426"/>
      <c r="F570" s="426"/>
      <c r="G570" s="426"/>
    </row>
    <row r="571" ht="15.75" customHeight="1">
      <c r="E571" s="426"/>
      <c r="F571" s="426"/>
      <c r="G571" s="426"/>
    </row>
    <row r="572" ht="15.75" customHeight="1">
      <c r="E572" s="426"/>
      <c r="F572" s="426"/>
      <c r="G572" s="426"/>
    </row>
    <row r="573" ht="15.75" customHeight="1">
      <c r="E573" s="426"/>
      <c r="F573" s="426"/>
      <c r="G573" s="426"/>
    </row>
    <row r="574" ht="15.75" customHeight="1">
      <c r="E574" s="426"/>
      <c r="F574" s="426"/>
      <c r="G574" s="426"/>
    </row>
    <row r="575" ht="15.75" customHeight="1">
      <c r="E575" s="426"/>
      <c r="F575" s="426"/>
      <c r="G575" s="426"/>
    </row>
    <row r="576" ht="15.75" customHeight="1">
      <c r="E576" s="426"/>
      <c r="F576" s="426"/>
      <c r="G576" s="426"/>
    </row>
    <row r="577" ht="15.75" customHeight="1">
      <c r="E577" s="426"/>
      <c r="F577" s="426"/>
      <c r="G577" s="426"/>
    </row>
    <row r="578" ht="15.75" customHeight="1">
      <c r="E578" s="426"/>
      <c r="F578" s="426"/>
      <c r="G578" s="426"/>
    </row>
    <row r="579" ht="15.75" customHeight="1">
      <c r="E579" s="426"/>
      <c r="F579" s="426"/>
      <c r="G579" s="426"/>
    </row>
    <row r="580" ht="15.75" customHeight="1">
      <c r="E580" s="426"/>
      <c r="F580" s="426"/>
      <c r="G580" s="426"/>
    </row>
    <row r="581" ht="15.75" customHeight="1">
      <c r="E581" s="426"/>
      <c r="F581" s="426"/>
      <c r="G581" s="426"/>
    </row>
    <row r="582" ht="15.75" customHeight="1">
      <c r="E582" s="426"/>
      <c r="F582" s="426"/>
      <c r="G582" s="426"/>
    </row>
    <row r="583" ht="15.75" customHeight="1">
      <c r="E583" s="426"/>
      <c r="F583" s="426"/>
      <c r="G583" s="426"/>
    </row>
    <row r="584" ht="15.75" customHeight="1">
      <c r="E584" s="426"/>
      <c r="F584" s="426"/>
      <c r="G584" s="426"/>
    </row>
    <row r="585" ht="15.75" customHeight="1">
      <c r="E585" s="426"/>
      <c r="F585" s="426"/>
      <c r="G585" s="426"/>
    </row>
    <row r="586" ht="15.75" customHeight="1">
      <c r="E586" s="426"/>
      <c r="F586" s="426"/>
      <c r="G586" s="426"/>
    </row>
    <row r="587" ht="15.75" customHeight="1">
      <c r="E587" s="426"/>
      <c r="F587" s="426"/>
      <c r="G587" s="426"/>
    </row>
    <row r="588" ht="15.75" customHeight="1">
      <c r="E588" s="426"/>
      <c r="F588" s="426"/>
      <c r="G588" s="426"/>
    </row>
    <row r="589" ht="15.75" customHeight="1">
      <c r="E589" s="426"/>
      <c r="F589" s="426"/>
      <c r="G589" s="426"/>
    </row>
    <row r="590" ht="15.75" customHeight="1">
      <c r="E590" s="426"/>
      <c r="F590" s="426"/>
      <c r="G590" s="426"/>
    </row>
    <row r="591" ht="15.75" customHeight="1">
      <c r="E591" s="426"/>
      <c r="F591" s="426"/>
      <c r="G591" s="426"/>
    </row>
    <row r="592" ht="15.75" customHeight="1">
      <c r="E592" s="426"/>
      <c r="F592" s="426"/>
      <c r="G592" s="426"/>
    </row>
    <row r="593" ht="15.75" customHeight="1">
      <c r="E593" s="426"/>
      <c r="F593" s="426"/>
      <c r="G593" s="426"/>
    </row>
    <row r="594" ht="15.75" customHeight="1">
      <c r="E594" s="426"/>
      <c r="F594" s="426"/>
      <c r="G594" s="426"/>
    </row>
    <row r="595" ht="15.75" customHeight="1">
      <c r="E595" s="426"/>
      <c r="F595" s="426"/>
      <c r="G595" s="426"/>
    </row>
    <row r="596" ht="15.75" customHeight="1">
      <c r="E596" s="426"/>
      <c r="F596" s="426"/>
      <c r="G596" s="426"/>
    </row>
    <row r="597" ht="15.75" customHeight="1">
      <c r="E597" s="426"/>
      <c r="F597" s="426"/>
      <c r="G597" s="426"/>
    </row>
    <row r="598" ht="15.75" customHeight="1">
      <c r="E598" s="426"/>
      <c r="F598" s="426"/>
      <c r="G598" s="426"/>
    </row>
    <row r="599" ht="15.75" customHeight="1">
      <c r="E599" s="426"/>
      <c r="F599" s="426"/>
      <c r="G599" s="426"/>
    </row>
    <row r="600" ht="15.75" customHeight="1">
      <c r="E600" s="426"/>
      <c r="F600" s="426"/>
      <c r="G600" s="426"/>
    </row>
    <row r="601" ht="15.75" customHeight="1">
      <c r="E601" s="426"/>
      <c r="F601" s="426"/>
      <c r="G601" s="426"/>
    </row>
    <row r="602" ht="15.75" customHeight="1">
      <c r="E602" s="426"/>
      <c r="F602" s="426"/>
      <c r="G602" s="426"/>
    </row>
    <row r="603" ht="15.75" customHeight="1">
      <c r="E603" s="426"/>
      <c r="F603" s="426"/>
      <c r="G603" s="426"/>
    </row>
    <row r="604" ht="15.75" customHeight="1">
      <c r="E604" s="426"/>
      <c r="F604" s="426"/>
      <c r="G604" s="426"/>
    </row>
    <row r="605" ht="15.75" customHeight="1">
      <c r="E605" s="426"/>
      <c r="F605" s="426"/>
      <c r="G605" s="426"/>
    </row>
    <row r="606" ht="15.75" customHeight="1">
      <c r="E606" s="426"/>
      <c r="F606" s="426"/>
      <c r="G606" s="426"/>
    </row>
    <row r="607" ht="15.75" customHeight="1">
      <c r="E607" s="426"/>
      <c r="F607" s="426"/>
      <c r="G607" s="426"/>
    </row>
    <row r="608" ht="15.75" customHeight="1">
      <c r="E608" s="426"/>
      <c r="F608" s="426"/>
      <c r="G608" s="426"/>
    </row>
    <row r="609" ht="15.75" customHeight="1">
      <c r="E609" s="426"/>
      <c r="F609" s="426"/>
      <c r="G609" s="426"/>
    </row>
    <row r="610" ht="15.75" customHeight="1">
      <c r="E610" s="426"/>
      <c r="F610" s="426"/>
      <c r="G610" s="426"/>
    </row>
    <row r="611" ht="15.75" customHeight="1">
      <c r="E611" s="426"/>
      <c r="F611" s="426"/>
      <c r="G611" s="426"/>
    </row>
    <row r="612" ht="15.75" customHeight="1">
      <c r="E612" s="426"/>
      <c r="F612" s="426"/>
      <c r="G612" s="426"/>
    </row>
    <row r="613" ht="15.75" customHeight="1">
      <c r="E613" s="426"/>
      <c r="F613" s="426"/>
      <c r="G613" s="426"/>
    </row>
    <row r="614" ht="15.75" customHeight="1">
      <c r="E614" s="426"/>
      <c r="F614" s="426"/>
      <c r="G614" s="426"/>
    </row>
    <row r="615" ht="15.75" customHeight="1">
      <c r="E615" s="426"/>
      <c r="F615" s="426"/>
      <c r="G615" s="426"/>
    </row>
    <row r="616" ht="15.75" customHeight="1">
      <c r="E616" s="426"/>
      <c r="F616" s="426"/>
      <c r="G616" s="426"/>
    </row>
    <row r="617" ht="15.75" customHeight="1">
      <c r="E617" s="426"/>
      <c r="F617" s="426"/>
      <c r="G617" s="426"/>
    </row>
    <row r="618" ht="15.75" customHeight="1">
      <c r="E618" s="426"/>
      <c r="F618" s="426"/>
      <c r="G618" s="426"/>
    </row>
    <row r="619" ht="15.75" customHeight="1">
      <c r="E619" s="426"/>
      <c r="F619" s="426"/>
      <c r="G619" s="426"/>
    </row>
    <row r="620" ht="15.75" customHeight="1">
      <c r="E620" s="426"/>
      <c r="F620" s="426"/>
      <c r="G620" s="426"/>
    </row>
    <row r="621" ht="15.75" customHeight="1">
      <c r="E621" s="426"/>
      <c r="F621" s="426"/>
      <c r="G621" s="426"/>
    </row>
    <row r="622" ht="15.75" customHeight="1">
      <c r="E622" s="426"/>
      <c r="F622" s="426"/>
      <c r="G622" s="426"/>
    </row>
    <row r="623" ht="15.75" customHeight="1">
      <c r="E623" s="426"/>
      <c r="F623" s="426"/>
      <c r="G623" s="426"/>
    </row>
    <row r="624" ht="15.75" customHeight="1">
      <c r="E624" s="426"/>
      <c r="F624" s="426"/>
      <c r="G624" s="426"/>
    </row>
    <row r="625" ht="15.75" customHeight="1">
      <c r="E625" s="426"/>
      <c r="F625" s="426"/>
      <c r="G625" s="426"/>
    </row>
    <row r="626" ht="15.75" customHeight="1">
      <c r="E626" s="426"/>
      <c r="F626" s="426"/>
      <c r="G626" s="426"/>
    </row>
    <row r="627" ht="15.75" customHeight="1">
      <c r="E627" s="426"/>
      <c r="F627" s="426"/>
      <c r="G627" s="426"/>
    </row>
    <row r="628" ht="15.75" customHeight="1">
      <c r="E628" s="426"/>
      <c r="F628" s="426"/>
      <c r="G628" s="426"/>
    </row>
    <row r="629" ht="15.75" customHeight="1">
      <c r="E629" s="426"/>
      <c r="F629" s="426"/>
      <c r="G629" s="426"/>
    </row>
    <row r="630" ht="15.75" customHeight="1">
      <c r="E630" s="426"/>
      <c r="F630" s="426"/>
      <c r="G630" s="426"/>
    </row>
    <row r="631" ht="15.75" customHeight="1">
      <c r="E631" s="426"/>
      <c r="F631" s="426"/>
      <c r="G631" s="426"/>
    </row>
    <row r="632" ht="15.75" customHeight="1">
      <c r="E632" s="426"/>
      <c r="F632" s="426"/>
      <c r="G632" s="426"/>
    </row>
    <row r="633" ht="15.75" customHeight="1">
      <c r="E633" s="426"/>
      <c r="F633" s="426"/>
      <c r="G633" s="426"/>
    </row>
    <row r="634" ht="15.75" customHeight="1">
      <c r="E634" s="426"/>
      <c r="F634" s="426"/>
      <c r="G634" s="426"/>
    </row>
    <row r="635" ht="15.75" customHeight="1">
      <c r="E635" s="426"/>
      <c r="F635" s="426"/>
      <c r="G635" s="426"/>
    </row>
    <row r="636" ht="15.75" customHeight="1">
      <c r="E636" s="426"/>
      <c r="F636" s="426"/>
      <c r="G636" s="426"/>
    </row>
    <row r="637" ht="15.75" customHeight="1">
      <c r="E637" s="426"/>
      <c r="F637" s="426"/>
      <c r="G637" s="426"/>
    </row>
    <row r="638" ht="15.75" customHeight="1">
      <c r="E638" s="426"/>
      <c r="F638" s="426"/>
      <c r="G638" s="426"/>
    </row>
    <row r="639" ht="15.75" customHeight="1">
      <c r="E639" s="426"/>
      <c r="F639" s="426"/>
      <c r="G639" s="426"/>
    </row>
    <row r="640" ht="15.75" customHeight="1">
      <c r="E640" s="426"/>
      <c r="F640" s="426"/>
      <c r="G640" s="426"/>
    </row>
    <row r="641" ht="15.75" customHeight="1">
      <c r="E641" s="426"/>
      <c r="F641" s="426"/>
      <c r="G641" s="426"/>
    </row>
    <row r="642" ht="15.75" customHeight="1">
      <c r="E642" s="426"/>
      <c r="F642" s="426"/>
      <c r="G642" s="426"/>
    </row>
    <row r="643" ht="15.75" customHeight="1">
      <c r="E643" s="426"/>
      <c r="F643" s="426"/>
      <c r="G643" s="426"/>
    </row>
    <row r="644" ht="15.75" customHeight="1">
      <c r="E644" s="426"/>
      <c r="F644" s="426"/>
      <c r="G644" s="426"/>
    </row>
    <row r="645" ht="15.75" customHeight="1">
      <c r="E645" s="426"/>
      <c r="F645" s="426"/>
      <c r="G645" s="426"/>
    </row>
    <row r="646" ht="15.75" customHeight="1">
      <c r="E646" s="426"/>
      <c r="F646" s="426"/>
      <c r="G646" s="426"/>
    </row>
    <row r="647" ht="15.75" customHeight="1">
      <c r="E647" s="426"/>
      <c r="F647" s="426"/>
      <c r="G647" s="426"/>
    </row>
    <row r="648" ht="15.75" customHeight="1">
      <c r="E648" s="426"/>
      <c r="F648" s="426"/>
      <c r="G648" s="426"/>
    </row>
    <row r="649" ht="15.75" customHeight="1">
      <c r="E649" s="426"/>
      <c r="F649" s="426"/>
      <c r="G649" s="426"/>
    </row>
    <row r="650" ht="15.75" customHeight="1">
      <c r="E650" s="426"/>
      <c r="F650" s="426"/>
      <c r="G650" s="426"/>
    </row>
    <row r="651" ht="15.75" customHeight="1">
      <c r="E651" s="426"/>
      <c r="F651" s="426"/>
      <c r="G651" s="426"/>
    </row>
    <row r="652" ht="15.75" customHeight="1">
      <c r="E652" s="426"/>
      <c r="F652" s="426"/>
      <c r="G652" s="426"/>
    </row>
    <row r="653" ht="15.75" customHeight="1">
      <c r="E653" s="426"/>
      <c r="F653" s="426"/>
      <c r="G653" s="426"/>
    </row>
    <row r="654" ht="15.75" customHeight="1">
      <c r="E654" s="426"/>
      <c r="F654" s="426"/>
      <c r="G654" s="426"/>
    </row>
    <row r="655" ht="15.75" customHeight="1">
      <c r="E655" s="426"/>
      <c r="F655" s="426"/>
      <c r="G655" s="426"/>
    </row>
    <row r="656" ht="15.75" customHeight="1">
      <c r="E656" s="426"/>
      <c r="F656" s="426"/>
      <c r="G656" s="426"/>
    </row>
    <row r="657" ht="15.75" customHeight="1">
      <c r="E657" s="426"/>
      <c r="F657" s="426"/>
      <c r="G657" s="426"/>
    </row>
    <row r="658" ht="15.75" customHeight="1">
      <c r="E658" s="426"/>
      <c r="F658" s="426"/>
      <c r="G658" s="426"/>
    </row>
    <row r="659" ht="15.75" customHeight="1">
      <c r="E659" s="426"/>
      <c r="F659" s="426"/>
      <c r="G659" s="426"/>
    </row>
    <row r="660" ht="15.75" customHeight="1">
      <c r="E660" s="426"/>
      <c r="F660" s="426"/>
      <c r="G660" s="426"/>
    </row>
    <row r="661" ht="15.75" customHeight="1">
      <c r="E661" s="426"/>
      <c r="F661" s="426"/>
      <c r="G661" s="426"/>
    </row>
    <row r="662" ht="15.75" customHeight="1">
      <c r="E662" s="426"/>
      <c r="F662" s="426"/>
      <c r="G662" s="426"/>
    </row>
    <row r="663" ht="15.75" customHeight="1">
      <c r="E663" s="426"/>
      <c r="F663" s="426"/>
      <c r="G663" s="426"/>
    </row>
    <row r="664" ht="15.75" customHeight="1">
      <c r="E664" s="426"/>
      <c r="F664" s="426"/>
      <c r="G664" s="426"/>
    </row>
    <row r="665" ht="15.75" customHeight="1">
      <c r="E665" s="426"/>
      <c r="F665" s="426"/>
      <c r="G665" s="426"/>
    </row>
    <row r="666" ht="15.75" customHeight="1">
      <c r="E666" s="426"/>
      <c r="F666" s="426"/>
      <c r="G666" s="426"/>
    </row>
    <row r="667" ht="15.75" customHeight="1">
      <c r="E667" s="426"/>
      <c r="F667" s="426"/>
      <c r="G667" s="426"/>
    </row>
    <row r="668" ht="15.75" customHeight="1">
      <c r="E668" s="426"/>
      <c r="F668" s="426"/>
      <c r="G668" s="426"/>
    </row>
    <row r="669" ht="15.75" customHeight="1">
      <c r="E669" s="426"/>
      <c r="F669" s="426"/>
      <c r="G669" s="426"/>
    </row>
    <row r="670" ht="15.75" customHeight="1">
      <c r="E670" s="426"/>
      <c r="F670" s="426"/>
      <c r="G670" s="426"/>
    </row>
    <row r="671" ht="15.75" customHeight="1">
      <c r="E671" s="426"/>
      <c r="F671" s="426"/>
      <c r="G671" s="426"/>
    </row>
    <row r="672" ht="15.75" customHeight="1">
      <c r="E672" s="426"/>
      <c r="F672" s="426"/>
      <c r="G672" s="426"/>
    </row>
    <row r="673" ht="15.75" customHeight="1">
      <c r="E673" s="426"/>
      <c r="F673" s="426"/>
      <c r="G673" s="426"/>
    </row>
    <row r="674" ht="15.75" customHeight="1">
      <c r="E674" s="426"/>
      <c r="F674" s="426"/>
      <c r="G674" s="426"/>
    </row>
    <row r="675" ht="15.75" customHeight="1">
      <c r="E675" s="426"/>
      <c r="F675" s="426"/>
      <c r="G675" s="426"/>
    </row>
    <row r="676" ht="15.75" customHeight="1">
      <c r="E676" s="426"/>
      <c r="F676" s="426"/>
      <c r="G676" s="426"/>
    </row>
    <row r="677" ht="15.75" customHeight="1">
      <c r="E677" s="426"/>
      <c r="F677" s="426"/>
      <c r="G677" s="426"/>
    </row>
    <row r="678" ht="15.75" customHeight="1">
      <c r="E678" s="426"/>
      <c r="F678" s="426"/>
      <c r="G678" s="426"/>
    </row>
    <row r="679" ht="15.75" customHeight="1">
      <c r="E679" s="426"/>
      <c r="F679" s="426"/>
      <c r="G679" s="426"/>
    </row>
    <row r="680" ht="15.75" customHeight="1">
      <c r="E680" s="426"/>
      <c r="F680" s="426"/>
      <c r="G680" s="426"/>
    </row>
    <row r="681" ht="15.75" customHeight="1">
      <c r="E681" s="426"/>
      <c r="F681" s="426"/>
      <c r="G681" s="426"/>
    </row>
    <row r="682" ht="15.75" customHeight="1">
      <c r="E682" s="426"/>
      <c r="F682" s="426"/>
      <c r="G682" s="426"/>
    </row>
    <row r="683" ht="15.75" customHeight="1">
      <c r="E683" s="426"/>
      <c r="F683" s="426"/>
      <c r="G683" s="426"/>
    </row>
    <row r="684" ht="15.75" customHeight="1">
      <c r="E684" s="426"/>
      <c r="F684" s="426"/>
      <c r="G684" s="426"/>
    </row>
    <row r="685" ht="15.75" customHeight="1">
      <c r="E685" s="426"/>
      <c r="F685" s="426"/>
      <c r="G685" s="426"/>
    </row>
    <row r="686" ht="15.75" customHeight="1">
      <c r="E686" s="426"/>
      <c r="F686" s="426"/>
      <c r="G686" s="426"/>
    </row>
    <row r="687" ht="15.75" customHeight="1">
      <c r="E687" s="426"/>
      <c r="F687" s="426"/>
      <c r="G687" s="426"/>
    </row>
    <row r="688" ht="15.75" customHeight="1">
      <c r="E688" s="426"/>
      <c r="F688" s="426"/>
      <c r="G688" s="426"/>
    </row>
    <row r="689" ht="15.75" customHeight="1">
      <c r="E689" s="426"/>
      <c r="F689" s="426"/>
      <c r="G689" s="426"/>
    </row>
    <row r="690" ht="15.75" customHeight="1">
      <c r="E690" s="426"/>
      <c r="F690" s="426"/>
      <c r="G690" s="426"/>
    </row>
    <row r="691" ht="15.75" customHeight="1">
      <c r="E691" s="426"/>
      <c r="F691" s="426"/>
      <c r="G691" s="426"/>
    </row>
    <row r="692" ht="15.75" customHeight="1">
      <c r="E692" s="426"/>
      <c r="F692" s="426"/>
      <c r="G692" s="426"/>
    </row>
    <row r="693" ht="15.75" customHeight="1">
      <c r="E693" s="426"/>
      <c r="F693" s="426"/>
      <c r="G693" s="426"/>
    </row>
    <row r="694" ht="15.75" customHeight="1">
      <c r="E694" s="426"/>
      <c r="F694" s="426"/>
      <c r="G694" s="426"/>
    </row>
    <row r="695" ht="15.75" customHeight="1">
      <c r="E695" s="426"/>
      <c r="F695" s="426"/>
      <c r="G695" s="426"/>
    </row>
    <row r="696" ht="15.75" customHeight="1">
      <c r="E696" s="426"/>
      <c r="F696" s="426"/>
      <c r="G696" s="426"/>
    </row>
    <row r="697" ht="15.75" customHeight="1">
      <c r="E697" s="426"/>
      <c r="F697" s="426"/>
      <c r="G697" s="426"/>
    </row>
    <row r="698" ht="15.75" customHeight="1">
      <c r="E698" s="426"/>
      <c r="F698" s="426"/>
      <c r="G698" s="426"/>
    </row>
    <row r="699" ht="15.75" customHeight="1">
      <c r="E699" s="426"/>
      <c r="F699" s="426"/>
      <c r="G699" s="426"/>
    </row>
    <row r="700" ht="15.75" customHeight="1">
      <c r="E700" s="426"/>
      <c r="F700" s="426"/>
      <c r="G700" s="426"/>
    </row>
    <row r="701" ht="15.75" customHeight="1">
      <c r="E701" s="426"/>
      <c r="F701" s="426"/>
      <c r="G701" s="426"/>
    </row>
    <row r="702" ht="15.75" customHeight="1">
      <c r="E702" s="426"/>
      <c r="F702" s="426"/>
      <c r="G702" s="426"/>
    </row>
    <row r="703" ht="15.75" customHeight="1">
      <c r="E703" s="426"/>
      <c r="F703" s="426"/>
      <c r="G703" s="426"/>
    </row>
    <row r="704" ht="15.75" customHeight="1">
      <c r="E704" s="426"/>
      <c r="F704" s="426"/>
      <c r="G704" s="426"/>
    </row>
    <row r="705" ht="15.75" customHeight="1">
      <c r="E705" s="426"/>
      <c r="F705" s="426"/>
      <c r="G705" s="426"/>
    </row>
    <row r="706" ht="15.75" customHeight="1">
      <c r="E706" s="426"/>
      <c r="F706" s="426"/>
      <c r="G706" s="426"/>
    </row>
    <row r="707" ht="15.75" customHeight="1">
      <c r="E707" s="426"/>
      <c r="F707" s="426"/>
      <c r="G707" s="426"/>
    </row>
    <row r="708" ht="15.75" customHeight="1">
      <c r="E708" s="426"/>
      <c r="F708" s="426"/>
      <c r="G708" s="426"/>
    </row>
    <row r="709" ht="15.75" customHeight="1">
      <c r="E709" s="426"/>
      <c r="F709" s="426"/>
      <c r="G709" s="426"/>
    </row>
    <row r="710" ht="15.75" customHeight="1">
      <c r="E710" s="426"/>
      <c r="F710" s="426"/>
      <c r="G710" s="426"/>
    </row>
    <row r="711" ht="15.75" customHeight="1">
      <c r="E711" s="426"/>
      <c r="F711" s="426"/>
      <c r="G711" s="426"/>
    </row>
    <row r="712" ht="15.75" customHeight="1">
      <c r="E712" s="426"/>
      <c r="F712" s="426"/>
      <c r="G712" s="426"/>
    </row>
    <row r="713" ht="15.75" customHeight="1">
      <c r="E713" s="426"/>
      <c r="F713" s="426"/>
      <c r="G713" s="426"/>
    </row>
    <row r="714" ht="15.75" customHeight="1">
      <c r="E714" s="426"/>
      <c r="F714" s="426"/>
      <c r="G714" s="426"/>
    </row>
    <row r="715" ht="15.75" customHeight="1">
      <c r="E715" s="426"/>
      <c r="F715" s="426"/>
      <c r="G715" s="426"/>
    </row>
    <row r="716" ht="15.75" customHeight="1">
      <c r="E716" s="426"/>
      <c r="F716" s="426"/>
      <c r="G716" s="426"/>
    </row>
    <row r="717" ht="15.75" customHeight="1">
      <c r="E717" s="426"/>
      <c r="F717" s="426"/>
      <c r="G717" s="426"/>
    </row>
    <row r="718" ht="15.75" customHeight="1">
      <c r="E718" s="426"/>
      <c r="F718" s="426"/>
      <c r="G718" s="426"/>
    </row>
    <row r="719" ht="15.75" customHeight="1">
      <c r="E719" s="426"/>
      <c r="F719" s="426"/>
      <c r="G719" s="426"/>
    </row>
    <row r="720" ht="15.75" customHeight="1">
      <c r="E720" s="426"/>
      <c r="F720" s="426"/>
      <c r="G720" s="426"/>
    </row>
    <row r="721" ht="15.75" customHeight="1">
      <c r="E721" s="426"/>
      <c r="F721" s="426"/>
      <c r="G721" s="426"/>
    </row>
    <row r="722" ht="15.75" customHeight="1">
      <c r="E722" s="426"/>
      <c r="F722" s="426"/>
      <c r="G722" s="426"/>
    </row>
    <row r="723" ht="15.75" customHeight="1">
      <c r="E723" s="426"/>
      <c r="F723" s="426"/>
      <c r="G723" s="426"/>
    </row>
    <row r="724" ht="15.75" customHeight="1">
      <c r="E724" s="426"/>
      <c r="F724" s="426"/>
      <c r="G724" s="426"/>
    </row>
    <row r="725" ht="15.75" customHeight="1">
      <c r="E725" s="426"/>
      <c r="F725" s="426"/>
      <c r="G725" s="426"/>
    </row>
    <row r="726" ht="15.75" customHeight="1">
      <c r="E726" s="426"/>
      <c r="F726" s="426"/>
      <c r="G726" s="426"/>
    </row>
    <row r="727" ht="15.75" customHeight="1">
      <c r="E727" s="426"/>
      <c r="F727" s="426"/>
      <c r="G727" s="426"/>
    </row>
    <row r="728" ht="15.75" customHeight="1">
      <c r="E728" s="426"/>
      <c r="F728" s="426"/>
      <c r="G728" s="426"/>
    </row>
    <row r="729" ht="15.75" customHeight="1">
      <c r="E729" s="426"/>
      <c r="F729" s="426"/>
      <c r="G729" s="426"/>
    </row>
    <row r="730" ht="15.75" customHeight="1">
      <c r="E730" s="426"/>
      <c r="F730" s="426"/>
      <c r="G730" s="426"/>
    </row>
    <row r="731" ht="15.75" customHeight="1">
      <c r="E731" s="426"/>
      <c r="F731" s="426"/>
      <c r="G731" s="426"/>
    </row>
    <row r="732" ht="15.75" customHeight="1">
      <c r="E732" s="426"/>
      <c r="F732" s="426"/>
      <c r="G732" s="426"/>
    </row>
    <row r="733" ht="15.75" customHeight="1">
      <c r="E733" s="426"/>
      <c r="F733" s="426"/>
      <c r="G733" s="426"/>
    </row>
    <row r="734" ht="15.75" customHeight="1">
      <c r="E734" s="426"/>
      <c r="F734" s="426"/>
      <c r="G734" s="426"/>
    </row>
    <row r="735" ht="15.75" customHeight="1">
      <c r="E735" s="426"/>
      <c r="F735" s="426"/>
      <c r="G735" s="426"/>
    </row>
    <row r="736" ht="15.75" customHeight="1">
      <c r="E736" s="426"/>
      <c r="F736" s="426"/>
      <c r="G736" s="426"/>
    </row>
    <row r="737" ht="15.75" customHeight="1">
      <c r="E737" s="426"/>
      <c r="F737" s="426"/>
      <c r="G737" s="426"/>
    </row>
    <row r="738" ht="15.75" customHeight="1">
      <c r="E738" s="426"/>
      <c r="F738" s="426"/>
      <c r="G738" s="426"/>
    </row>
    <row r="739" ht="15.75" customHeight="1">
      <c r="E739" s="426"/>
      <c r="F739" s="426"/>
      <c r="G739" s="426"/>
    </row>
    <row r="740" ht="15.75" customHeight="1">
      <c r="E740" s="426"/>
      <c r="F740" s="426"/>
      <c r="G740" s="426"/>
    </row>
    <row r="741" ht="15.75" customHeight="1">
      <c r="E741" s="426"/>
      <c r="F741" s="426"/>
      <c r="G741" s="426"/>
    </row>
    <row r="742" ht="15.75" customHeight="1">
      <c r="E742" s="426"/>
      <c r="F742" s="426"/>
      <c r="G742" s="426"/>
    </row>
    <row r="743" ht="15.75" customHeight="1">
      <c r="E743" s="426"/>
      <c r="F743" s="426"/>
      <c r="G743" s="426"/>
    </row>
    <row r="744" ht="15.75" customHeight="1">
      <c r="E744" s="426"/>
      <c r="F744" s="426"/>
      <c r="G744" s="426"/>
    </row>
    <row r="745" ht="15.75" customHeight="1">
      <c r="E745" s="426"/>
      <c r="F745" s="426"/>
      <c r="G745" s="426"/>
    </row>
    <row r="746" ht="15.75" customHeight="1">
      <c r="E746" s="426"/>
      <c r="F746" s="426"/>
      <c r="G746" s="426"/>
    </row>
    <row r="747" ht="15.75" customHeight="1">
      <c r="E747" s="426"/>
      <c r="F747" s="426"/>
      <c r="G747" s="426"/>
    </row>
    <row r="748" ht="15.75" customHeight="1">
      <c r="E748" s="426"/>
      <c r="F748" s="426"/>
      <c r="G748" s="426"/>
    </row>
    <row r="749" ht="15.75" customHeight="1">
      <c r="E749" s="426"/>
      <c r="F749" s="426"/>
      <c r="G749" s="426"/>
    </row>
    <row r="750" ht="15.75" customHeight="1">
      <c r="E750" s="426"/>
      <c r="F750" s="426"/>
      <c r="G750" s="426"/>
    </row>
    <row r="751" ht="15.75" customHeight="1">
      <c r="E751" s="426"/>
      <c r="F751" s="426"/>
      <c r="G751" s="426"/>
    </row>
    <row r="752" ht="15.75" customHeight="1">
      <c r="E752" s="426"/>
      <c r="F752" s="426"/>
      <c r="G752" s="426"/>
    </row>
    <row r="753" ht="15.75" customHeight="1">
      <c r="E753" s="426"/>
      <c r="F753" s="426"/>
      <c r="G753" s="426"/>
    </row>
    <row r="754" ht="15.75" customHeight="1">
      <c r="E754" s="426"/>
      <c r="F754" s="426"/>
      <c r="G754" s="426"/>
    </row>
    <row r="755" ht="15.75" customHeight="1">
      <c r="E755" s="426"/>
      <c r="F755" s="426"/>
      <c r="G755" s="426"/>
    </row>
    <row r="756" ht="15.75" customHeight="1">
      <c r="E756" s="426"/>
      <c r="F756" s="426"/>
      <c r="G756" s="426"/>
    </row>
    <row r="757" ht="15.75" customHeight="1">
      <c r="E757" s="426"/>
      <c r="F757" s="426"/>
      <c r="G757" s="426"/>
    </row>
    <row r="758" ht="15.75" customHeight="1">
      <c r="E758" s="426"/>
      <c r="F758" s="426"/>
      <c r="G758" s="426"/>
    </row>
    <row r="759" ht="15.75" customHeight="1">
      <c r="E759" s="426"/>
      <c r="F759" s="426"/>
      <c r="G759" s="426"/>
    </row>
    <row r="760" ht="15.75" customHeight="1">
      <c r="E760" s="426"/>
      <c r="F760" s="426"/>
      <c r="G760" s="426"/>
    </row>
    <row r="761" ht="15.75" customHeight="1">
      <c r="E761" s="426"/>
      <c r="F761" s="426"/>
      <c r="G761" s="426"/>
    </row>
    <row r="762" ht="15.75" customHeight="1">
      <c r="E762" s="426"/>
      <c r="F762" s="426"/>
      <c r="G762" s="426"/>
    </row>
    <row r="763" ht="15.75" customHeight="1">
      <c r="E763" s="426"/>
      <c r="F763" s="426"/>
      <c r="G763" s="426"/>
    </row>
    <row r="764" ht="15.75" customHeight="1">
      <c r="E764" s="426"/>
      <c r="F764" s="426"/>
      <c r="G764" s="426"/>
    </row>
    <row r="765" ht="15.75" customHeight="1">
      <c r="E765" s="426"/>
      <c r="F765" s="426"/>
      <c r="G765" s="426"/>
    </row>
    <row r="766" ht="15.75" customHeight="1">
      <c r="E766" s="426"/>
      <c r="F766" s="426"/>
      <c r="G766" s="426"/>
    </row>
    <row r="767" ht="15.75" customHeight="1">
      <c r="E767" s="426"/>
      <c r="F767" s="426"/>
      <c r="G767" s="426"/>
    </row>
    <row r="768" ht="15.75" customHeight="1">
      <c r="E768" s="426"/>
      <c r="F768" s="426"/>
      <c r="G768" s="426"/>
    </row>
    <row r="769" ht="15.75" customHeight="1">
      <c r="E769" s="426"/>
      <c r="F769" s="426"/>
      <c r="G769" s="426"/>
    </row>
    <row r="770" ht="15.75" customHeight="1">
      <c r="E770" s="426"/>
      <c r="F770" s="426"/>
      <c r="G770" s="426"/>
    </row>
    <row r="771" ht="15.75" customHeight="1">
      <c r="E771" s="426"/>
      <c r="F771" s="426"/>
      <c r="G771" s="426"/>
    </row>
    <row r="772" ht="15.75" customHeight="1">
      <c r="E772" s="426"/>
      <c r="F772" s="426"/>
      <c r="G772" s="426"/>
    </row>
    <row r="773" ht="15.75" customHeight="1">
      <c r="E773" s="426"/>
      <c r="F773" s="426"/>
      <c r="G773" s="426"/>
    </row>
    <row r="774" ht="15.75" customHeight="1">
      <c r="E774" s="426"/>
      <c r="F774" s="426"/>
      <c r="G774" s="426"/>
    </row>
    <row r="775" ht="15.75" customHeight="1">
      <c r="E775" s="426"/>
      <c r="F775" s="426"/>
      <c r="G775" s="426"/>
    </row>
    <row r="776" ht="15.75" customHeight="1">
      <c r="E776" s="426"/>
      <c r="F776" s="426"/>
      <c r="G776" s="426"/>
    </row>
    <row r="777" ht="15.75" customHeight="1">
      <c r="E777" s="426"/>
      <c r="F777" s="426"/>
      <c r="G777" s="426"/>
    </row>
    <row r="778" ht="15.75" customHeight="1">
      <c r="E778" s="426"/>
      <c r="F778" s="426"/>
      <c r="G778" s="426"/>
    </row>
    <row r="779" ht="15.75" customHeight="1">
      <c r="E779" s="426"/>
      <c r="F779" s="426"/>
      <c r="G779" s="426"/>
    </row>
    <row r="780" ht="15.75" customHeight="1">
      <c r="E780" s="426"/>
      <c r="F780" s="426"/>
      <c r="G780" s="426"/>
    </row>
    <row r="781" ht="15.75" customHeight="1">
      <c r="E781" s="426"/>
      <c r="F781" s="426"/>
      <c r="G781" s="426"/>
    </row>
    <row r="782" ht="15.75" customHeight="1">
      <c r="E782" s="426"/>
      <c r="F782" s="426"/>
      <c r="G782" s="426"/>
    </row>
    <row r="783" ht="15.75" customHeight="1">
      <c r="E783" s="426"/>
      <c r="F783" s="426"/>
      <c r="G783" s="426"/>
    </row>
    <row r="784" ht="15.75" customHeight="1">
      <c r="E784" s="426"/>
      <c r="F784" s="426"/>
      <c r="G784" s="426"/>
    </row>
    <row r="785" ht="15.75" customHeight="1">
      <c r="E785" s="426"/>
      <c r="F785" s="426"/>
      <c r="G785" s="426"/>
    </row>
    <row r="786" ht="15.75" customHeight="1">
      <c r="E786" s="426"/>
      <c r="F786" s="426"/>
      <c r="G786" s="426"/>
    </row>
    <row r="787" ht="15.75" customHeight="1">
      <c r="E787" s="426"/>
      <c r="F787" s="426"/>
      <c r="G787" s="426"/>
    </row>
    <row r="788" ht="15.75" customHeight="1">
      <c r="E788" s="426"/>
      <c r="F788" s="426"/>
      <c r="G788" s="426"/>
    </row>
    <row r="789" ht="15.75" customHeight="1">
      <c r="E789" s="426"/>
      <c r="F789" s="426"/>
      <c r="G789" s="426"/>
    </row>
    <row r="790" ht="15.75" customHeight="1">
      <c r="E790" s="426"/>
      <c r="F790" s="426"/>
      <c r="G790" s="426"/>
    </row>
    <row r="791" ht="15.75" customHeight="1">
      <c r="E791" s="426"/>
      <c r="F791" s="426"/>
      <c r="G791" s="426"/>
    </row>
    <row r="792" ht="15.75" customHeight="1">
      <c r="E792" s="426"/>
      <c r="F792" s="426"/>
      <c r="G792" s="426"/>
    </row>
    <row r="793" ht="15.75" customHeight="1">
      <c r="E793" s="426"/>
      <c r="F793" s="426"/>
      <c r="G793" s="426"/>
    </row>
    <row r="794" ht="15.75" customHeight="1">
      <c r="E794" s="426"/>
      <c r="F794" s="426"/>
      <c r="G794" s="426"/>
    </row>
    <row r="795" ht="15.75" customHeight="1">
      <c r="E795" s="426"/>
      <c r="F795" s="426"/>
      <c r="G795" s="426"/>
    </row>
    <row r="796" ht="15.75" customHeight="1">
      <c r="E796" s="426"/>
      <c r="F796" s="426"/>
      <c r="G796" s="426"/>
    </row>
    <row r="797" ht="15.75" customHeight="1">
      <c r="E797" s="426"/>
      <c r="F797" s="426"/>
      <c r="G797" s="426"/>
    </row>
    <row r="798" ht="15.75" customHeight="1">
      <c r="E798" s="426"/>
      <c r="F798" s="426"/>
      <c r="G798" s="426"/>
    </row>
    <row r="799" ht="15.75" customHeight="1">
      <c r="E799" s="426"/>
      <c r="F799" s="426"/>
      <c r="G799" s="426"/>
    </row>
    <row r="800" ht="15.75" customHeight="1">
      <c r="E800" s="426"/>
      <c r="F800" s="426"/>
      <c r="G800" s="426"/>
    </row>
    <row r="801" ht="15.75" customHeight="1">
      <c r="E801" s="426"/>
      <c r="F801" s="426"/>
      <c r="G801" s="426"/>
    </row>
    <row r="802" ht="15.75" customHeight="1">
      <c r="E802" s="426"/>
      <c r="F802" s="426"/>
      <c r="G802" s="426"/>
    </row>
    <row r="803" ht="15.75" customHeight="1">
      <c r="E803" s="426"/>
      <c r="F803" s="426"/>
      <c r="G803" s="426"/>
    </row>
    <row r="804" ht="15.75" customHeight="1">
      <c r="E804" s="426"/>
      <c r="F804" s="426"/>
      <c r="G804" s="426"/>
    </row>
    <row r="805" ht="15.75" customHeight="1">
      <c r="E805" s="426"/>
      <c r="F805" s="426"/>
      <c r="G805" s="426"/>
    </row>
    <row r="806" ht="15.75" customHeight="1">
      <c r="E806" s="426"/>
      <c r="F806" s="426"/>
      <c r="G806" s="426"/>
    </row>
    <row r="807" ht="15.75" customHeight="1">
      <c r="E807" s="426"/>
      <c r="F807" s="426"/>
      <c r="G807" s="426"/>
    </row>
    <row r="808" ht="15.75" customHeight="1">
      <c r="E808" s="426"/>
      <c r="F808" s="426"/>
      <c r="G808" s="426"/>
    </row>
    <row r="809" ht="15.75" customHeight="1">
      <c r="E809" s="426"/>
      <c r="F809" s="426"/>
      <c r="G809" s="426"/>
    </row>
    <row r="810" ht="15.75" customHeight="1">
      <c r="E810" s="426"/>
      <c r="F810" s="426"/>
      <c r="G810" s="426"/>
    </row>
    <row r="811" ht="15.75" customHeight="1">
      <c r="E811" s="426"/>
      <c r="F811" s="426"/>
      <c r="G811" s="426"/>
    </row>
    <row r="812" ht="15.75" customHeight="1">
      <c r="E812" s="426"/>
      <c r="F812" s="426"/>
      <c r="G812" s="426"/>
    </row>
    <row r="813" ht="15.75" customHeight="1">
      <c r="E813" s="426"/>
      <c r="F813" s="426"/>
      <c r="G813" s="426"/>
    </row>
    <row r="814" ht="15.75" customHeight="1">
      <c r="E814" s="426"/>
      <c r="F814" s="426"/>
      <c r="G814" s="426"/>
    </row>
    <row r="815" ht="15.75" customHeight="1">
      <c r="E815" s="426"/>
      <c r="F815" s="426"/>
      <c r="G815" s="426"/>
    </row>
    <row r="816" ht="15.75" customHeight="1">
      <c r="E816" s="426"/>
      <c r="F816" s="426"/>
      <c r="G816" s="426"/>
    </row>
    <row r="817" ht="15.75" customHeight="1">
      <c r="E817" s="426"/>
      <c r="F817" s="426"/>
      <c r="G817" s="426"/>
    </row>
    <row r="818" ht="15.75" customHeight="1">
      <c r="E818" s="426"/>
      <c r="F818" s="426"/>
      <c r="G818" s="426"/>
    </row>
    <row r="819" ht="15.75" customHeight="1">
      <c r="E819" s="426"/>
      <c r="F819" s="426"/>
      <c r="G819" s="426"/>
    </row>
    <row r="820" ht="15.75" customHeight="1">
      <c r="E820" s="426"/>
      <c r="F820" s="426"/>
      <c r="G820" s="426"/>
    </row>
    <row r="821" ht="15.75" customHeight="1">
      <c r="E821" s="426"/>
      <c r="F821" s="426"/>
      <c r="G821" s="426"/>
    </row>
    <row r="822" ht="15.75" customHeight="1">
      <c r="E822" s="426"/>
      <c r="F822" s="426"/>
      <c r="G822" s="426"/>
    </row>
    <row r="823" ht="15.75" customHeight="1">
      <c r="E823" s="426"/>
      <c r="F823" s="426"/>
      <c r="G823" s="426"/>
    </row>
    <row r="824" ht="15.75" customHeight="1">
      <c r="E824" s="426"/>
      <c r="F824" s="426"/>
      <c r="G824" s="426"/>
    </row>
    <row r="825" ht="15.75" customHeight="1">
      <c r="E825" s="426"/>
      <c r="F825" s="426"/>
      <c r="G825" s="426"/>
    </row>
    <row r="826" ht="15.75" customHeight="1">
      <c r="E826" s="426"/>
      <c r="F826" s="426"/>
      <c r="G826" s="426"/>
    </row>
    <row r="827" ht="15.75" customHeight="1">
      <c r="E827" s="426"/>
      <c r="F827" s="426"/>
      <c r="G827" s="426"/>
    </row>
    <row r="828" ht="15.75" customHeight="1">
      <c r="E828" s="426"/>
      <c r="F828" s="426"/>
      <c r="G828" s="426"/>
    </row>
    <row r="829" ht="15.75" customHeight="1">
      <c r="E829" s="426"/>
      <c r="F829" s="426"/>
      <c r="G829" s="426"/>
    </row>
    <row r="830" ht="15.75" customHeight="1">
      <c r="E830" s="426"/>
      <c r="F830" s="426"/>
      <c r="G830" s="426"/>
    </row>
    <row r="831" ht="15.75" customHeight="1">
      <c r="E831" s="426"/>
      <c r="F831" s="426"/>
      <c r="G831" s="426"/>
    </row>
    <row r="832" ht="15.75" customHeight="1">
      <c r="E832" s="426"/>
      <c r="F832" s="426"/>
      <c r="G832" s="426"/>
    </row>
    <row r="833" ht="15.75" customHeight="1">
      <c r="E833" s="426"/>
      <c r="F833" s="426"/>
      <c r="G833" s="426"/>
    </row>
    <row r="834" ht="15.75" customHeight="1">
      <c r="E834" s="426"/>
      <c r="F834" s="426"/>
      <c r="G834" s="426"/>
    </row>
    <row r="835" ht="15.75" customHeight="1">
      <c r="E835" s="426"/>
      <c r="F835" s="426"/>
      <c r="G835" s="426"/>
    </row>
    <row r="836" ht="15.75" customHeight="1">
      <c r="E836" s="426"/>
      <c r="F836" s="426"/>
      <c r="G836" s="426"/>
    </row>
    <row r="837" ht="15.75" customHeight="1">
      <c r="E837" s="426"/>
      <c r="F837" s="426"/>
      <c r="G837" s="426"/>
    </row>
    <row r="838" ht="15.75" customHeight="1">
      <c r="E838" s="426"/>
      <c r="F838" s="426"/>
      <c r="G838" s="426"/>
    </row>
    <row r="839" ht="15.75" customHeight="1">
      <c r="E839" s="426"/>
      <c r="F839" s="426"/>
      <c r="G839" s="426"/>
    </row>
    <row r="840" ht="15.75" customHeight="1">
      <c r="E840" s="426"/>
      <c r="F840" s="426"/>
      <c r="G840" s="426"/>
    </row>
    <row r="841" ht="15.75" customHeight="1">
      <c r="E841" s="426"/>
      <c r="F841" s="426"/>
      <c r="G841" s="426"/>
    </row>
    <row r="842" ht="15.75" customHeight="1">
      <c r="E842" s="426"/>
      <c r="F842" s="426"/>
      <c r="G842" s="426"/>
    </row>
    <row r="843" ht="15.75" customHeight="1">
      <c r="E843" s="426"/>
      <c r="F843" s="426"/>
      <c r="G843" s="426"/>
    </row>
    <row r="844" ht="15.75" customHeight="1">
      <c r="E844" s="426"/>
      <c r="F844" s="426"/>
      <c r="G844" s="426"/>
    </row>
    <row r="845" ht="15.75" customHeight="1">
      <c r="E845" s="426"/>
      <c r="F845" s="426"/>
      <c r="G845" s="426"/>
    </row>
    <row r="846" ht="15.75" customHeight="1">
      <c r="E846" s="426"/>
      <c r="F846" s="426"/>
      <c r="G846" s="426"/>
    </row>
    <row r="847" ht="15.75" customHeight="1">
      <c r="E847" s="426"/>
      <c r="F847" s="426"/>
      <c r="G847" s="426"/>
    </row>
    <row r="848" ht="15.75" customHeight="1">
      <c r="E848" s="426"/>
      <c r="F848" s="426"/>
      <c r="G848" s="426"/>
    </row>
    <row r="849" ht="15.75" customHeight="1">
      <c r="E849" s="426"/>
      <c r="F849" s="426"/>
      <c r="G849" s="426"/>
    </row>
    <row r="850" ht="15.75" customHeight="1">
      <c r="E850" s="426"/>
      <c r="F850" s="426"/>
      <c r="G850" s="426"/>
    </row>
    <row r="851" ht="15.75" customHeight="1">
      <c r="E851" s="426"/>
      <c r="F851" s="426"/>
      <c r="G851" s="426"/>
    </row>
    <row r="852" ht="15.75" customHeight="1">
      <c r="E852" s="426"/>
      <c r="F852" s="426"/>
      <c r="G852" s="426"/>
    </row>
    <row r="853" ht="15.75" customHeight="1">
      <c r="E853" s="426"/>
      <c r="F853" s="426"/>
      <c r="G853" s="426"/>
    </row>
    <row r="854" ht="15.75" customHeight="1">
      <c r="E854" s="426"/>
      <c r="F854" s="426"/>
      <c r="G854" s="426"/>
    </row>
    <row r="855" ht="15.75" customHeight="1">
      <c r="E855" s="426"/>
      <c r="F855" s="426"/>
      <c r="G855" s="426"/>
    </row>
    <row r="856" ht="15.75" customHeight="1">
      <c r="E856" s="426"/>
      <c r="F856" s="426"/>
      <c r="G856" s="426"/>
    </row>
    <row r="857" ht="15.75" customHeight="1">
      <c r="E857" s="426"/>
      <c r="F857" s="426"/>
      <c r="G857" s="426"/>
    </row>
    <row r="858" ht="15.75" customHeight="1">
      <c r="E858" s="426"/>
      <c r="F858" s="426"/>
      <c r="G858" s="426"/>
    </row>
    <row r="859" ht="15.75" customHeight="1">
      <c r="E859" s="426"/>
      <c r="F859" s="426"/>
      <c r="G859" s="426"/>
    </row>
    <row r="860" ht="15.75" customHeight="1">
      <c r="E860" s="426"/>
      <c r="F860" s="426"/>
      <c r="G860" s="426"/>
    </row>
    <row r="861" ht="15.75" customHeight="1">
      <c r="E861" s="426"/>
      <c r="F861" s="426"/>
      <c r="G861" s="426"/>
    </row>
    <row r="862" ht="15.75" customHeight="1">
      <c r="E862" s="426"/>
      <c r="F862" s="426"/>
      <c r="G862" s="426"/>
    </row>
    <row r="863" ht="15.75" customHeight="1">
      <c r="E863" s="426"/>
      <c r="F863" s="426"/>
      <c r="G863" s="426"/>
    </row>
    <row r="864" ht="15.75" customHeight="1">
      <c r="E864" s="426"/>
      <c r="F864" s="426"/>
      <c r="G864" s="426"/>
    </row>
    <row r="865" ht="15.75" customHeight="1">
      <c r="E865" s="426"/>
      <c r="F865" s="426"/>
      <c r="G865" s="426"/>
    </row>
    <row r="866" ht="15.75" customHeight="1">
      <c r="E866" s="426"/>
      <c r="F866" s="426"/>
      <c r="G866" s="426"/>
    </row>
    <row r="867" ht="15.75" customHeight="1">
      <c r="E867" s="426"/>
      <c r="F867" s="426"/>
      <c r="G867" s="426"/>
    </row>
    <row r="868" ht="15.75" customHeight="1">
      <c r="E868" s="426"/>
      <c r="F868" s="426"/>
      <c r="G868" s="426"/>
    </row>
    <row r="869" ht="15.75" customHeight="1">
      <c r="E869" s="426"/>
      <c r="F869" s="426"/>
      <c r="G869" s="426"/>
    </row>
    <row r="870" ht="15.75" customHeight="1">
      <c r="E870" s="426"/>
      <c r="F870" s="426"/>
      <c r="G870" s="426"/>
    </row>
    <row r="871" ht="15.75" customHeight="1">
      <c r="E871" s="426"/>
      <c r="F871" s="426"/>
      <c r="G871" s="426"/>
    </row>
    <row r="872" ht="15.75" customHeight="1">
      <c r="E872" s="426"/>
      <c r="F872" s="426"/>
      <c r="G872" s="426"/>
    </row>
    <row r="873" ht="15.75" customHeight="1">
      <c r="E873" s="426"/>
      <c r="F873" s="426"/>
      <c r="G873" s="426"/>
    </row>
    <row r="874" ht="15.75" customHeight="1">
      <c r="E874" s="426"/>
      <c r="F874" s="426"/>
      <c r="G874" s="426"/>
    </row>
    <row r="875" ht="15.75" customHeight="1">
      <c r="E875" s="426"/>
      <c r="F875" s="426"/>
      <c r="G875" s="426"/>
    </row>
    <row r="876" ht="15.75" customHeight="1">
      <c r="E876" s="426"/>
      <c r="F876" s="426"/>
      <c r="G876" s="426"/>
    </row>
    <row r="877" ht="15.75" customHeight="1">
      <c r="E877" s="426"/>
      <c r="F877" s="426"/>
      <c r="G877" s="426"/>
    </row>
    <row r="878" ht="15.75" customHeight="1">
      <c r="E878" s="426"/>
      <c r="F878" s="426"/>
      <c r="G878" s="426"/>
    </row>
    <row r="879" ht="15.75" customHeight="1">
      <c r="E879" s="426"/>
      <c r="F879" s="426"/>
      <c r="G879" s="426"/>
    </row>
    <row r="880" ht="15.75" customHeight="1">
      <c r="E880" s="426"/>
      <c r="F880" s="426"/>
      <c r="G880" s="426"/>
    </row>
    <row r="881" ht="15.75" customHeight="1">
      <c r="E881" s="426"/>
      <c r="F881" s="426"/>
      <c r="G881" s="426"/>
    </row>
    <row r="882" ht="15.75" customHeight="1">
      <c r="E882" s="426"/>
      <c r="F882" s="426"/>
      <c r="G882" s="426"/>
    </row>
    <row r="883" ht="15.75" customHeight="1">
      <c r="E883" s="426"/>
      <c r="F883" s="426"/>
      <c r="G883" s="426"/>
    </row>
    <row r="884" ht="15.75" customHeight="1">
      <c r="E884" s="426"/>
      <c r="F884" s="426"/>
      <c r="G884" s="426"/>
    </row>
    <row r="885" ht="15.75" customHeight="1">
      <c r="E885" s="426"/>
      <c r="F885" s="426"/>
      <c r="G885" s="426"/>
    </row>
    <row r="886" ht="15.75" customHeight="1">
      <c r="E886" s="426"/>
      <c r="F886" s="426"/>
      <c r="G886" s="426"/>
    </row>
    <row r="887" ht="15.75" customHeight="1">
      <c r="E887" s="426"/>
      <c r="F887" s="426"/>
      <c r="G887" s="426"/>
    </row>
    <row r="888" ht="15.75" customHeight="1">
      <c r="E888" s="426"/>
      <c r="F888" s="426"/>
      <c r="G888" s="426"/>
    </row>
    <row r="889" ht="15.75" customHeight="1">
      <c r="E889" s="426"/>
      <c r="F889" s="426"/>
      <c r="G889" s="426"/>
    </row>
    <row r="890" ht="15.75" customHeight="1">
      <c r="E890" s="426"/>
      <c r="F890" s="426"/>
      <c r="G890" s="426"/>
    </row>
    <row r="891" ht="15.75" customHeight="1">
      <c r="E891" s="426"/>
      <c r="F891" s="426"/>
      <c r="G891" s="426"/>
    </row>
    <row r="892" ht="15.75" customHeight="1">
      <c r="E892" s="426"/>
      <c r="F892" s="426"/>
      <c r="G892" s="426"/>
    </row>
    <row r="893" ht="15.75" customHeight="1">
      <c r="E893" s="426"/>
      <c r="F893" s="426"/>
      <c r="G893" s="426"/>
    </row>
    <row r="894" ht="15.75" customHeight="1">
      <c r="E894" s="426"/>
      <c r="F894" s="426"/>
      <c r="G894" s="426"/>
    </row>
    <row r="895" ht="15.75" customHeight="1">
      <c r="E895" s="426"/>
      <c r="F895" s="426"/>
      <c r="G895" s="426"/>
    </row>
    <row r="896" ht="15.75" customHeight="1">
      <c r="E896" s="426"/>
      <c r="F896" s="426"/>
      <c r="G896" s="426"/>
    </row>
    <row r="897" ht="15.75" customHeight="1">
      <c r="E897" s="426"/>
      <c r="F897" s="426"/>
      <c r="G897" s="426"/>
    </row>
    <row r="898" ht="15.75" customHeight="1">
      <c r="E898" s="426"/>
      <c r="F898" s="426"/>
      <c r="G898" s="426"/>
    </row>
    <row r="899" ht="15.75" customHeight="1">
      <c r="E899" s="426"/>
      <c r="F899" s="426"/>
      <c r="G899" s="426"/>
    </row>
    <row r="900" ht="15.75" customHeight="1">
      <c r="E900" s="426"/>
      <c r="F900" s="426"/>
      <c r="G900" s="426"/>
    </row>
    <row r="901" ht="15.75" customHeight="1">
      <c r="E901" s="426"/>
      <c r="F901" s="426"/>
      <c r="G901" s="426"/>
    </row>
    <row r="902" ht="15.75" customHeight="1">
      <c r="E902" s="426"/>
      <c r="F902" s="426"/>
      <c r="G902" s="426"/>
    </row>
    <row r="903" ht="15.75" customHeight="1">
      <c r="E903" s="426"/>
      <c r="F903" s="426"/>
      <c r="G903" s="426"/>
    </row>
    <row r="904" ht="15.75" customHeight="1">
      <c r="E904" s="426"/>
      <c r="F904" s="426"/>
      <c r="G904" s="426"/>
    </row>
    <row r="905" ht="15.75" customHeight="1">
      <c r="E905" s="426"/>
      <c r="F905" s="426"/>
      <c r="G905" s="426"/>
    </row>
    <row r="906" ht="15.75" customHeight="1">
      <c r="E906" s="426"/>
      <c r="F906" s="426"/>
      <c r="G906" s="426"/>
    </row>
    <row r="907" ht="15.75" customHeight="1">
      <c r="E907" s="426"/>
      <c r="F907" s="426"/>
      <c r="G907" s="426"/>
    </row>
    <row r="908" ht="15.75" customHeight="1">
      <c r="E908" s="426"/>
      <c r="F908" s="426"/>
      <c r="G908" s="426"/>
    </row>
    <row r="909" ht="15.75" customHeight="1">
      <c r="E909" s="426"/>
      <c r="F909" s="426"/>
      <c r="G909" s="426"/>
    </row>
    <row r="910" ht="15.75" customHeight="1">
      <c r="E910" s="426"/>
      <c r="F910" s="426"/>
      <c r="G910" s="426"/>
    </row>
    <row r="911" ht="15.75" customHeight="1">
      <c r="E911" s="426"/>
      <c r="F911" s="426"/>
      <c r="G911" s="426"/>
    </row>
    <row r="912" ht="15.75" customHeight="1">
      <c r="E912" s="426"/>
      <c r="F912" s="426"/>
      <c r="G912" s="426"/>
    </row>
    <row r="913" ht="15.75" customHeight="1">
      <c r="E913" s="426"/>
      <c r="F913" s="426"/>
      <c r="G913" s="426"/>
    </row>
    <row r="914" ht="15.75" customHeight="1">
      <c r="E914" s="426"/>
      <c r="F914" s="426"/>
      <c r="G914" s="426"/>
    </row>
    <row r="915" ht="15.75" customHeight="1">
      <c r="E915" s="426"/>
      <c r="F915" s="426"/>
      <c r="G915" s="426"/>
    </row>
    <row r="916" ht="15.75" customHeight="1">
      <c r="E916" s="426"/>
      <c r="F916" s="426"/>
      <c r="G916" s="426"/>
    </row>
    <row r="917" ht="15.75" customHeight="1">
      <c r="E917" s="426"/>
      <c r="F917" s="426"/>
      <c r="G917" s="426"/>
    </row>
    <row r="918" ht="15.75" customHeight="1">
      <c r="E918" s="426"/>
      <c r="F918" s="426"/>
      <c r="G918" s="426"/>
    </row>
    <row r="919" ht="15.75" customHeight="1">
      <c r="E919" s="426"/>
      <c r="F919" s="426"/>
      <c r="G919" s="426"/>
    </row>
    <row r="920" ht="15.75" customHeight="1">
      <c r="E920" s="426"/>
      <c r="F920" s="426"/>
      <c r="G920" s="426"/>
    </row>
    <row r="921" ht="15.75" customHeight="1">
      <c r="E921" s="426"/>
      <c r="F921" s="426"/>
      <c r="G921" s="426"/>
    </row>
    <row r="922" ht="15.75" customHeight="1">
      <c r="E922" s="426"/>
      <c r="F922" s="426"/>
      <c r="G922" s="426"/>
    </row>
    <row r="923" ht="15.75" customHeight="1">
      <c r="E923" s="426"/>
      <c r="F923" s="426"/>
      <c r="G923" s="426"/>
    </row>
    <row r="924" ht="15.75" customHeight="1">
      <c r="E924" s="426"/>
      <c r="F924" s="426"/>
      <c r="G924" s="426"/>
    </row>
    <row r="925" ht="15.75" customHeight="1">
      <c r="E925" s="426"/>
      <c r="F925" s="426"/>
      <c r="G925" s="426"/>
    </row>
    <row r="926" ht="15.75" customHeight="1">
      <c r="E926" s="426"/>
      <c r="F926" s="426"/>
      <c r="G926" s="426"/>
    </row>
    <row r="927" ht="15.75" customHeight="1">
      <c r="E927" s="426"/>
      <c r="F927" s="426"/>
      <c r="G927" s="426"/>
    </row>
    <row r="928" ht="15.75" customHeight="1">
      <c r="E928" s="426"/>
      <c r="F928" s="426"/>
      <c r="G928" s="426"/>
    </row>
    <row r="929" ht="15.75" customHeight="1">
      <c r="E929" s="426"/>
      <c r="F929" s="426"/>
      <c r="G929" s="426"/>
    </row>
    <row r="930" ht="15.75" customHeight="1">
      <c r="E930" s="426"/>
      <c r="F930" s="426"/>
      <c r="G930" s="426"/>
    </row>
    <row r="931" ht="15.75" customHeight="1">
      <c r="E931" s="426"/>
      <c r="F931" s="426"/>
      <c r="G931" s="426"/>
    </row>
    <row r="932" ht="15.75" customHeight="1">
      <c r="E932" s="426"/>
      <c r="F932" s="426"/>
      <c r="G932" s="426"/>
    </row>
    <row r="933" ht="15.75" customHeight="1">
      <c r="E933" s="426"/>
      <c r="F933" s="426"/>
      <c r="G933" s="426"/>
    </row>
    <row r="934" ht="15.75" customHeight="1">
      <c r="E934" s="426"/>
      <c r="F934" s="426"/>
      <c r="G934" s="426"/>
    </row>
    <row r="935" ht="15.75" customHeight="1">
      <c r="E935" s="426"/>
      <c r="F935" s="426"/>
      <c r="G935" s="426"/>
    </row>
    <row r="936" ht="15.75" customHeight="1">
      <c r="E936" s="426"/>
      <c r="F936" s="426"/>
      <c r="G936" s="426"/>
    </row>
    <row r="937" ht="15.75" customHeight="1">
      <c r="E937" s="426"/>
      <c r="F937" s="426"/>
      <c r="G937" s="426"/>
    </row>
    <row r="938" ht="15.75" customHeight="1">
      <c r="E938" s="426"/>
      <c r="F938" s="426"/>
      <c r="G938" s="426"/>
    </row>
    <row r="939" ht="15.75" customHeight="1">
      <c r="E939" s="426"/>
      <c r="F939" s="426"/>
      <c r="G939" s="426"/>
    </row>
    <row r="940" ht="15.75" customHeight="1">
      <c r="E940" s="426"/>
      <c r="F940" s="426"/>
      <c r="G940" s="426"/>
    </row>
    <row r="941" ht="15.75" customHeight="1">
      <c r="E941" s="426"/>
      <c r="F941" s="426"/>
      <c r="G941" s="426"/>
    </row>
    <row r="942" ht="15.75" customHeight="1">
      <c r="E942" s="426"/>
      <c r="F942" s="426"/>
      <c r="G942" s="426"/>
    </row>
    <row r="943" ht="15.75" customHeight="1">
      <c r="E943" s="426"/>
      <c r="F943" s="426"/>
      <c r="G943" s="426"/>
    </row>
    <row r="944" ht="15.75" customHeight="1">
      <c r="E944" s="426"/>
      <c r="F944" s="426"/>
      <c r="G944" s="426"/>
    </row>
    <row r="945" ht="15.75" customHeight="1">
      <c r="E945" s="426"/>
      <c r="F945" s="426"/>
      <c r="G945" s="426"/>
    </row>
    <row r="946" ht="15.75" customHeight="1">
      <c r="E946" s="426"/>
      <c r="F946" s="426"/>
      <c r="G946" s="426"/>
    </row>
    <row r="947" ht="15.75" customHeight="1">
      <c r="E947" s="426"/>
      <c r="F947" s="426"/>
      <c r="G947" s="426"/>
    </row>
    <row r="948" ht="15.75" customHeight="1">
      <c r="E948" s="426"/>
      <c r="F948" s="426"/>
      <c r="G948" s="426"/>
    </row>
    <row r="949" ht="15.75" customHeight="1">
      <c r="E949" s="426"/>
      <c r="F949" s="426"/>
      <c r="G949" s="426"/>
    </row>
    <row r="950" ht="15.75" customHeight="1">
      <c r="E950" s="426"/>
      <c r="F950" s="426"/>
      <c r="G950" s="426"/>
    </row>
    <row r="951" ht="15.75" customHeight="1">
      <c r="E951" s="426"/>
      <c r="F951" s="426"/>
      <c r="G951" s="426"/>
    </row>
    <row r="952" ht="15.75" customHeight="1">
      <c r="E952" s="426"/>
      <c r="F952" s="426"/>
      <c r="G952" s="426"/>
    </row>
    <row r="953" ht="15.75" customHeight="1">
      <c r="E953" s="426"/>
      <c r="F953" s="426"/>
      <c r="G953" s="426"/>
    </row>
    <row r="954" ht="15.75" customHeight="1">
      <c r="E954" s="426"/>
      <c r="F954" s="426"/>
      <c r="G954" s="426"/>
    </row>
    <row r="955" ht="15.75" customHeight="1">
      <c r="E955" s="426"/>
      <c r="F955" s="426"/>
      <c r="G955" s="426"/>
    </row>
    <row r="956" ht="15.75" customHeight="1">
      <c r="E956" s="426"/>
      <c r="F956" s="426"/>
      <c r="G956" s="426"/>
    </row>
    <row r="957" ht="15.75" customHeight="1">
      <c r="E957" s="426"/>
      <c r="F957" s="426"/>
      <c r="G957" s="426"/>
    </row>
    <row r="958" ht="15.75" customHeight="1">
      <c r="E958" s="426"/>
      <c r="F958" s="426"/>
      <c r="G958" s="426"/>
    </row>
    <row r="959" ht="15.75" customHeight="1">
      <c r="E959" s="426"/>
      <c r="F959" s="426"/>
      <c r="G959" s="426"/>
    </row>
    <row r="960" ht="15.75" customHeight="1">
      <c r="E960" s="426"/>
      <c r="F960" s="426"/>
      <c r="G960" s="426"/>
    </row>
    <row r="961" ht="15.75" customHeight="1">
      <c r="E961" s="426"/>
      <c r="F961" s="426"/>
      <c r="G961" s="426"/>
    </row>
    <row r="962" ht="15.75" customHeight="1">
      <c r="E962" s="426"/>
      <c r="F962" s="426"/>
      <c r="G962" s="426"/>
    </row>
    <row r="963" ht="15.75" customHeight="1">
      <c r="E963" s="426"/>
      <c r="F963" s="426"/>
      <c r="G963" s="426"/>
    </row>
    <row r="964" ht="15.75" customHeight="1">
      <c r="E964" s="426"/>
      <c r="F964" s="426"/>
      <c r="G964" s="426"/>
    </row>
    <row r="965" ht="15.75" customHeight="1">
      <c r="E965" s="426"/>
      <c r="F965" s="426"/>
      <c r="G965" s="426"/>
    </row>
    <row r="966" ht="15.75" customHeight="1">
      <c r="E966" s="426"/>
      <c r="F966" s="426"/>
      <c r="G966" s="426"/>
    </row>
    <row r="967" ht="15.75" customHeight="1">
      <c r="E967" s="426"/>
      <c r="F967" s="426"/>
      <c r="G967" s="426"/>
    </row>
    <row r="968" ht="15.75" customHeight="1">
      <c r="E968" s="426"/>
      <c r="F968" s="426"/>
      <c r="G968" s="426"/>
    </row>
    <row r="969" ht="15.75" customHeight="1">
      <c r="E969" s="426"/>
      <c r="F969" s="426"/>
      <c r="G969" s="426"/>
    </row>
    <row r="970" ht="15.75" customHeight="1">
      <c r="E970" s="426"/>
      <c r="F970" s="426"/>
      <c r="G970" s="426"/>
    </row>
    <row r="971" ht="15.75" customHeight="1">
      <c r="E971" s="426"/>
      <c r="F971" s="426"/>
      <c r="G971" s="426"/>
    </row>
    <row r="972" ht="15.75" customHeight="1">
      <c r="E972" s="426"/>
      <c r="F972" s="426"/>
      <c r="G972" s="426"/>
    </row>
    <row r="973" ht="15.75" customHeight="1">
      <c r="E973" s="426"/>
      <c r="F973" s="426"/>
      <c r="G973" s="426"/>
    </row>
    <row r="974" ht="15.75" customHeight="1">
      <c r="E974" s="426"/>
      <c r="F974" s="426"/>
      <c r="G974" s="426"/>
    </row>
    <row r="975" ht="15.75" customHeight="1">
      <c r="E975" s="426"/>
      <c r="F975" s="426"/>
      <c r="G975" s="426"/>
    </row>
    <row r="976" ht="15.75" customHeight="1">
      <c r="E976" s="426"/>
      <c r="F976" s="426"/>
      <c r="G976" s="426"/>
    </row>
    <row r="977" ht="15.75" customHeight="1">
      <c r="E977" s="426"/>
      <c r="F977" s="426"/>
      <c r="G977" s="426"/>
    </row>
    <row r="978" ht="15.75" customHeight="1">
      <c r="E978" s="426"/>
      <c r="F978" s="426"/>
      <c r="G978" s="426"/>
    </row>
    <row r="979" ht="15.75" customHeight="1">
      <c r="E979" s="426"/>
      <c r="F979" s="426"/>
      <c r="G979" s="426"/>
    </row>
    <row r="980" ht="15.75" customHeight="1">
      <c r="E980" s="426"/>
      <c r="F980" s="426"/>
      <c r="G980" s="426"/>
    </row>
    <row r="981" ht="15.75" customHeight="1">
      <c r="E981" s="426"/>
      <c r="F981" s="426"/>
      <c r="G981" s="426"/>
    </row>
    <row r="982" ht="15.75" customHeight="1">
      <c r="E982" s="426"/>
      <c r="F982" s="426"/>
      <c r="G982" s="426"/>
    </row>
    <row r="983" ht="15.75" customHeight="1">
      <c r="E983" s="426"/>
      <c r="F983" s="426"/>
      <c r="G983" s="426"/>
    </row>
    <row r="984" ht="15.75" customHeight="1">
      <c r="E984" s="426"/>
      <c r="F984" s="426"/>
      <c r="G984" s="426"/>
    </row>
    <row r="985" ht="15.75" customHeight="1">
      <c r="E985" s="426"/>
      <c r="F985" s="426"/>
      <c r="G985" s="426"/>
    </row>
    <row r="986" ht="15.75" customHeight="1">
      <c r="E986" s="426"/>
      <c r="F986" s="426"/>
      <c r="G986" s="426"/>
    </row>
    <row r="987" ht="15.75" customHeight="1">
      <c r="E987" s="426"/>
      <c r="F987" s="426"/>
      <c r="G987" s="426"/>
    </row>
    <row r="988" ht="15.75" customHeight="1">
      <c r="E988" s="426"/>
      <c r="F988" s="426"/>
      <c r="G988" s="426"/>
    </row>
    <row r="989" ht="15.75" customHeight="1">
      <c r="E989" s="426"/>
      <c r="F989" s="426"/>
      <c r="G989" s="426"/>
    </row>
    <row r="990" ht="15.75" customHeight="1">
      <c r="E990" s="426"/>
      <c r="F990" s="426"/>
      <c r="G990" s="426"/>
    </row>
    <row r="991" ht="15.75" customHeight="1">
      <c r="E991" s="426"/>
      <c r="F991" s="426"/>
      <c r="G991" s="426"/>
    </row>
    <row r="992" ht="15.75" customHeight="1">
      <c r="E992" s="426"/>
      <c r="F992" s="426"/>
      <c r="G992" s="426"/>
    </row>
    <row r="993" ht="15.75" customHeight="1">
      <c r="E993" s="426"/>
      <c r="F993" s="426"/>
      <c r="G993" s="426"/>
    </row>
    <row r="994" ht="15.75" customHeight="1">
      <c r="E994" s="426"/>
      <c r="F994" s="426"/>
      <c r="G994" s="426"/>
    </row>
    <row r="995" ht="15.75" customHeight="1">
      <c r="E995" s="426"/>
      <c r="F995" s="426"/>
      <c r="G995" s="426"/>
    </row>
    <row r="996" ht="15.75" customHeight="1">
      <c r="E996" s="426"/>
      <c r="F996" s="426"/>
      <c r="G996" s="426"/>
    </row>
    <row r="997" ht="15.75" customHeight="1">
      <c r="E997" s="426"/>
      <c r="F997" s="426"/>
      <c r="G997" s="426"/>
    </row>
    <row r="998" ht="15.75" customHeight="1">
      <c r="E998" s="426"/>
      <c r="F998" s="426"/>
      <c r="G998" s="426"/>
    </row>
    <row r="999" ht="15.75" customHeight="1">
      <c r="E999" s="426"/>
      <c r="F999" s="426"/>
      <c r="G999" s="426"/>
    </row>
    <row r="1000" ht="15.75" customHeight="1">
      <c r="E1000" s="426"/>
      <c r="F1000" s="426"/>
      <c r="G1000" s="426"/>
    </row>
    <row r="1001" ht="15.75" customHeight="1">
      <c r="E1001" s="426"/>
      <c r="F1001" s="426"/>
      <c r="G1001" s="426"/>
    </row>
    <row r="1002" ht="15.75" customHeight="1">
      <c r="E1002" s="426"/>
      <c r="F1002" s="426"/>
      <c r="G1002" s="426"/>
    </row>
    <row r="1003" ht="15.75" customHeight="1">
      <c r="E1003" s="426"/>
      <c r="F1003" s="426"/>
      <c r="G1003" s="426"/>
    </row>
    <row r="1004" ht="15.75" customHeight="1">
      <c r="E1004" s="426"/>
      <c r="F1004" s="426"/>
      <c r="G1004" s="426"/>
    </row>
    <row r="1005" ht="15.75" customHeight="1">
      <c r="E1005" s="426"/>
      <c r="F1005" s="426"/>
      <c r="G1005" s="426"/>
    </row>
    <row r="1006" ht="15.75" customHeight="1">
      <c r="E1006" s="426"/>
      <c r="F1006" s="426"/>
      <c r="G1006" s="426"/>
    </row>
    <row r="1007" ht="15.75" customHeight="1">
      <c r="E1007" s="426"/>
      <c r="F1007" s="426"/>
      <c r="G1007" s="426"/>
    </row>
    <row r="1008" ht="15.75" customHeight="1">
      <c r="E1008" s="426"/>
      <c r="F1008" s="426"/>
      <c r="G1008" s="426"/>
    </row>
    <row r="1009" ht="15.75" customHeight="1">
      <c r="E1009" s="426"/>
      <c r="F1009" s="426"/>
      <c r="G1009" s="426"/>
    </row>
    <row r="1010" ht="15.75" customHeight="1">
      <c r="E1010" s="426"/>
      <c r="F1010" s="426"/>
      <c r="G1010" s="426"/>
    </row>
    <row r="1011" ht="15.75" customHeight="1">
      <c r="E1011" s="426"/>
      <c r="F1011" s="426"/>
      <c r="G1011" s="426"/>
    </row>
    <row r="1012" ht="15.75" customHeight="1">
      <c r="E1012" s="426"/>
      <c r="F1012" s="426"/>
      <c r="G1012" s="426"/>
    </row>
    <row r="1013" ht="15.75" customHeight="1">
      <c r="E1013" s="426"/>
      <c r="F1013" s="426"/>
      <c r="G1013" s="426"/>
    </row>
    <row r="1014" ht="15.75" customHeight="1">
      <c r="E1014" s="426"/>
      <c r="F1014" s="426"/>
      <c r="G1014" s="426"/>
    </row>
    <row r="1015" ht="15.75" customHeight="1">
      <c r="E1015" s="426"/>
      <c r="F1015" s="426"/>
      <c r="G1015" s="426"/>
    </row>
    <row r="1016" ht="15.75" customHeight="1">
      <c r="E1016" s="426"/>
      <c r="F1016" s="426"/>
      <c r="G1016" s="426"/>
    </row>
    <row r="1017" ht="15.75" customHeight="1">
      <c r="E1017" s="426"/>
      <c r="F1017" s="426"/>
      <c r="G1017" s="426"/>
    </row>
    <row r="1018" ht="15.75" customHeight="1">
      <c r="E1018" s="426"/>
      <c r="F1018" s="426"/>
      <c r="G1018" s="426"/>
    </row>
    <row r="1019" ht="15.75" customHeight="1">
      <c r="E1019" s="426"/>
      <c r="F1019" s="426"/>
      <c r="G1019" s="426"/>
    </row>
    <row r="1020" ht="15.75" customHeight="1">
      <c r="E1020" s="426"/>
      <c r="F1020" s="426"/>
      <c r="G1020" s="426"/>
    </row>
    <row r="1021" ht="15.75" customHeight="1">
      <c r="E1021" s="426"/>
      <c r="F1021" s="426"/>
      <c r="G1021" s="426"/>
    </row>
    <row r="1022" ht="15.75" customHeight="1">
      <c r="E1022" s="426"/>
      <c r="F1022" s="426"/>
      <c r="G1022" s="426"/>
    </row>
    <row r="1023" ht="15.75" customHeight="1">
      <c r="E1023" s="426"/>
      <c r="F1023" s="426"/>
      <c r="G1023" s="426"/>
    </row>
    <row r="1024" ht="15.75" customHeight="1">
      <c r="E1024" s="426"/>
      <c r="F1024" s="426"/>
      <c r="G1024" s="426"/>
    </row>
    <row r="1025" ht="15.75" customHeight="1">
      <c r="E1025" s="426"/>
      <c r="F1025" s="426"/>
      <c r="G1025" s="426"/>
    </row>
    <row r="1026" ht="15.75" customHeight="1">
      <c r="E1026" s="426"/>
      <c r="F1026" s="426"/>
      <c r="G1026" s="426"/>
    </row>
    <row r="1027" ht="15.75" customHeight="1">
      <c r="E1027" s="426"/>
      <c r="F1027" s="426"/>
      <c r="G1027" s="426"/>
    </row>
    <row r="1028" ht="15.75" customHeight="1">
      <c r="E1028" s="426"/>
      <c r="F1028" s="426"/>
      <c r="G1028" s="426"/>
    </row>
  </sheetData>
  <drawing r:id="rId1"/>
</worksheet>
</file>