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mbudget" sheetId="1" r:id="rId4"/>
    <sheet state="visible" name="Detaljbudgetar" sheetId="2" r:id="rId5"/>
    <sheet state="visible" name="Mottagningen" sheetId="3" r:id="rId6"/>
    <sheet state="visible" name="DKM" sheetId="4" r:id="rId7"/>
    <sheet state="visible" name="Projekt" sheetId="5" r:id="rId8"/>
  </sheets>
  <definedNames/>
  <calcPr/>
  <extLst>
    <ext uri="GoogleSheetsCustomDataVersion1">
      <go:sheetsCustomData xmlns:go="http://customooxmlschemas.google.com/" r:id="rId9" roundtripDataSignature="AMtx7mgKDjxwlMYUZ0xM6v7bfwz0JxcCdw=="/>
    </ext>
  </extLst>
</workbook>
</file>

<file path=xl/sharedStrings.xml><?xml version="1.0" encoding="utf-8"?>
<sst xmlns="http://schemas.openxmlformats.org/spreadsheetml/2006/main" count="2400" uniqueCount="959">
  <si>
    <t>Intäkter</t>
  </si>
  <si>
    <t>Utgifter</t>
  </si>
  <si>
    <t>Externt resultat</t>
  </si>
  <si>
    <t>Internt resultat</t>
  </si>
  <si>
    <t>Balans</t>
  </si>
  <si>
    <t>Förra året</t>
  </si>
  <si>
    <t>Diff</t>
  </si>
  <si>
    <t>Sektionen</t>
  </si>
  <si>
    <t>Summering</t>
  </si>
  <si>
    <t>Centralt</t>
  </si>
  <si>
    <t>Engångskostnader</t>
  </si>
  <si>
    <t>Baknämnden</t>
  </si>
  <si>
    <t>D-Dagen</t>
  </si>
  <si>
    <t>DEMON</t>
  </si>
  <si>
    <t>DESC</t>
  </si>
  <si>
    <t>DKM</t>
  </si>
  <si>
    <t>D-rektoratet</t>
  </si>
  <si>
    <t>Idrottsnämnden</t>
  </si>
  <si>
    <t>Informationsorganet</t>
  </si>
  <si>
    <t>Notera: Förra året innefattade IOR även Redaqtionen och Tag Monkeys</t>
  </si>
  <si>
    <t>Internationella nämnden</t>
  </si>
  <si>
    <t>Jämlikhetsnämnden</t>
  </si>
  <si>
    <t>GEEK</t>
  </si>
  <si>
    <t>Mottagningen</t>
  </si>
  <si>
    <t>Näringslivsgruppen</t>
  </si>
  <si>
    <t>Notera: Förra året innefattade NLG även D-Dagen</t>
  </si>
  <si>
    <t>Projekt</t>
  </si>
  <si>
    <t>Prylmånglaren</t>
  </si>
  <si>
    <t>Qulturnämnden</t>
  </si>
  <si>
    <t>Redaqtionen</t>
  </si>
  <si>
    <t>Sektionshistoriker</t>
  </si>
  <si>
    <t>Sektionslokalgruppen</t>
  </si>
  <si>
    <t>Studienämnden</t>
  </si>
  <si>
    <t>Tag Monkeys</t>
  </si>
  <si>
    <t>Valberedningen</t>
  </si>
  <si>
    <t>Stack Overbowl</t>
  </si>
  <si>
    <t>Datasladden</t>
  </si>
  <si>
    <t>Scala</t>
  </si>
  <si>
    <t>Totalt</t>
  </si>
  <si>
    <t>Avskrivningar</t>
  </si>
  <si>
    <t>Bil</t>
  </si>
  <si>
    <t>Resultat</t>
  </si>
  <si>
    <t>Avsättningar till fonder</t>
  </si>
  <si>
    <t>Jubileumsfond</t>
  </si>
  <si>
    <t>Lokalfond</t>
  </si>
  <si>
    <t>Dispositionsfonden</t>
  </si>
  <si>
    <t>Resultat med avskrivningar och avsättningar</t>
  </si>
  <si>
    <t>Beslutspengar</t>
  </si>
  <si>
    <t>Dispfondsbeslut</t>
  </si>
  <si>
    <t>Beslut</t>
  </si>
  <si>
    <t>Kostnad</t>
  </si>
  <si>
    <t xml:space="preserve">Post
</t>
  </si>
  <si>
    <t>SM</t>
  </si>
  <si>
    <t>DM</t>
  </si>
  <si>
    <t>Motion angående Inköp av nya däck</t>
  </si>
  <si>
    <t>Nya däck till bil</t>
  </si>
  <si>
    <t>Revisions-SM</t>
  </si>
  <si>
    <t xml:space="preserve"> kostnader till DEMONs replokal</t>
  </si>
  <si>
    <t>DEMONs replokal</t>
  </si>
  <si>
    <t>ett_fortfarande_zoom_dm</t>
  </si>
  <si>
    <t>Motion angående tackande av Mottagningspersonalen 2020</t>
  </si>
  <si>
    <t>Tackkort mottagningen 2020</t>
  </si>
  <si>
    <t>Val-SM</t>
  </si>
  <si>
    <t>kostnader för konfereanstelefon till D-rek</t>
  </si>
  <si>
    <t>konferanstelefon D-rek</t>
  </si>
  <si>
    <t>DM-innan-Revisions-SM</t>
  </si>
  <si>
    <t>Motion angående Restaurering av ett fippligt flipper</t>
  </si>
  <si>
    <t>Flipperspel</t>
  </si>
  <si>
    <t>Äskande för bilhyra</t>
  </si>
  <si>
    <t>hyrbil Mottagningen</t>
  </si>
  <si>
    <t>PC-beslut</t>
  </si>
  <si>
    <t>Motion angående nya Mottagningsbyxor/shorts/braxer/pantalones</t>
  </si>
  <si>
    <t>Mottagningsbyxor</t>
  </si>
  <si>
    <t>Äskande för batterihögtalare</t>
  </si>
  <si>
    <t>batterihögtalare</t>
  </si>
  <si>
    <t>Motion angående Mörkrets makter</t>
  </si>
  <si>
    <t>Mörklägga META</t>
  </si>
  <si>
    <t>Äskande antigentest mottagningen</t>
  </si>
  <si>
    <t>antigentest mottagningspersonal</t>
  </si>
  <si>
    <t>Äskande om pengar för stolar</t>
  </si>
  <si>
    <t>stolar inköp</t>
  </si>
  <si>
    <t>Ett_lättat_DM</t>
  </si>
  <si>
    <t>Motion angående Inköp av fler bord</t>
  </si>
  <si>
    <t>Inköp nya bord till META</t>
  </si>
  <si>
    <t>Inköp ersättningsobjektiv till kameran</t>
  </si>
  <si>
    <t>nytt kameraobjektiv</t>
  </si>
  <si>
    <t>Proposition angående inköp av nya ordenstecken</t>
  </si>
  <si>
    <t>inköp ordenstecken</t>
  </si>
  <si>
    <t>Budget-SM</t>
  </si>
  <si>
    <t>Motion angående inköp av skärp eller Eller nu fan får sektionen skärpa sig</t>
  </si>
  <si>
    <t>Inköp skärp</t>
  </si>
  <si>
    <t>Motion angående inköp av ny projektor</t>
  </si>
  <si>
    <t>Inköp takmonterad projektor</t>
  </si>
  <si>
    <t>Inköp av digitalt piano till DEMON</t>
  </si>
  <si>
    <t>Digitalt piano</t>
  </si>
  <si>
    <t>Glögg-SM</t>
  </si>
  <si>
    <t>Inköp av nya köksattiraljer</t>
  </si>
  <si>
    <t>köksattiraljer</t>
  </si>
  <si>
    <t>Summa</t>
  </si>
  <si>
    <t>Sekundärt resultatställe</t>
  </si>
  <si>
    <t>Budgetpost</t>
  </si>
  <si>
    <t>Kontonummer</t>
  </si>
  <si>
    <t>Inkomster</t>
  </si>
  <si>
    <t>Allmänt</t>
  </si>
  <si>
    <t>Bankavgifter</t>
  </si>
  <si>
    <t>6570</t>
  </si>
  <si>
    <t>Sektionsavgift</t>
  </si>
  <si>
    <t>3061,3062</t>
  </si>
  <si>
    <t>iZettle-avgifter</t>
  </si>
  <si>
    <t>6061</t>
  </si>
  <si>
    <t>Tillsynsavgifter Myndigheter</t>
  </si>
  <si>
    <t>6950</t>
  </si>
  <si>
    <t>Ordenstecken och medaljer</t>
  </si>
  <si>
    <t>7630</t>
  </si>
  <si>
    <t>Teambuilding D-funk</t>
  </si>
  <si>
    <t>7631</t>
  </si>
  <si>
    <t>inköp Gopro</t>
  </si>
  <si>
    <t xml:space="preserve"> </t>
  </si>
  <si>
    <t>Julklappar D-funk</t>
  </si>
  <si>
    <t>Förbandslåda</t>
  </si>
  <si>
    <t>7620</t>
  </si>
  <si>
    <t>Apple Developer Program</t>
  </si>
  <si>
    <t>6541</t>
  </si>
  <si>
    <t>Speedledger</t>
  </si>
  <si>
    <t>5420</t>
  </si>
  <si>
    <t>Kontorsmaterial</t>
  </si>
  <si>
    <t>6110</t>
  </si>
  <si>
    <t>Förrådshyra</t>
  </si>
  <si>
    <t>5010</t>
  </si>
  <si>
    <t>Återanvändbara festatteraljer</t>
  </si>
  <si>
    <t>4036, 4044, 5411</t>
  </si>
  <si>
    <t>Bokföringsmorot</t>
  </si>
  <si>
    <t>Avgift avfallshantering</t>
  </si>
  <si>
    <t>5060</t>
  </si>
  <si>
    <t>Licenser</t>
  </si>
  <si>
    <t>Försäkring</t>
  </si>
  <si>
    <t>Subsubtotalt</t>
  </si>
  <si>
    <t>Sektionsmöte</t>
  </si>
  <si>
    <t>Mat, dricka och fika</t>
  </si>
  <si>
    <t>4029, 4021, 4045</t>
  </si>
  <si>
    <t>Märken</t>
  </si>
  <si>
    <t>Utbildning</t>
  </si>
  <si>
    <t>Drivmedel</t>
  </si>
  <si>
    <t>5611</t>
  </si>
  <si>
    <t>Skatt och Försäkring</t>
  </si>
  <si>
    <t>5612, 5616</t>
  </si>
  <si>
    <t>Parkering</t>
  </si>
  <si>
    <t>5617</t>
  </si>
  <si>
    <t>Fanbärare</t>
  </si>
  <si>
    <t>Fanborgsavgift</t>
  </si>
  <si>
    <t>6072</t>
  </si>
  <si>
    <t>Teambuilding</t>
  </si>
  <si>
    <t>7631, 7693</t>
  </si>
  <si>
    <t>Fika till fanborgen på THS</t>
  </si>
  <si>
    <t>4045</t>
  </si>
  <si>
    <t>LOL</t>
  </si>
  <si>
    <t>Ljud och ljus</t>
  </si>
  <si>
    <t>4037</t>
  </si>
  <si>
    <t>Nyårsskiftes</t>
  </si>
  <si>
    <t>Alkoholbiljetter</t>
  </si>
  <si>
    <t>3042</t>
  </si>
  <si>
    <t>Försäljning Dryck</t>
  </si>
  <si>
    <t>3021-3025</t>
  </si>
  <si>
    <t>Inköp Dryck</t>
  </si>
  <si>
    <t>4021-4025</t>
  </si>
  <si>
    <t>Inköp Mat</t>
  </si>
  <si>
    <t>4029</t>
  </si>
  <si>
    <t>Dekoration</t>
  </si>
  <si>
    <t>5411</t>
  </si>
  <si>
    <t>Skiftes</t>
  </si>
  <si>
    <t>Vänskapssittningen</t>
  </si>
  <si>
    <t>Försäljning biljetter</t>
  </si>
  <si>
    <t>3041</t>
  </si>
  <si>
    <t>Inköp mat</t>
  </si>
  <si>
    <t>Lokalhyra</t>
  </si>
  <si>
    <t>d-råd</t>
  </si>
  <si>
    <t>Mat &amp; fika</t>
  </si>
  <si>
    <t>7691, 7692</t>
  </si>
  <si>
    <t>KF-ledamöter</t>
  </si>
  <si>
    <t>Fika</t>
  </si>
  <si>
    <t>7691</t>
  </si>
  <si>
    <t>Representation</t>
  </si>
  <si>
    <t>Hello World</t>
  </si>
  <si>
    <t>Subventionering av transport</t>
  </si>
  <si>
    <t>Subtotalt</t>
  </si>
  <si>
    <t>Demon</t>
  </si>
  <si>
    <t>Replokalskostnader</t>
  </si>
  <si>
    <t>Inköp teknik</t>
  </si>
  <si>
    <t>Partykonto (steam)</t>
  </si>
  <si>
    <t>Subsubtotal</t>
  </si>
  <si>
    <t>Event</t>
  </si>
  <si>
    <t>Priser</t>
  </si>
  <si>
    <t>Material</t>
  </si>
  <si>
    <t>LAN/Nattgibb</t>
  </si>
  <si>
    <t>Dreamhack</t>
  </si>
  <si>
    <t>Transport</t>
  </si>
  <si>
    <t>MUTA</t>
  </si>
  <si>
    <t>7692</t>
  </si>
  <si>
    <t>Skrivarkvot</t>
  </si>
  <si>
    <t>Tryckkostnad</t>
  </si>
  <si>
    <t>6150</t>
  </si>
  <si>
    <t>Profilmaterial</t>
  </si>
  <si>
    <t>3044, 4044</t>
  </si>
  <si>
    <t>Juridisk rådgivning</t>
  </si>
  <si>
    <t>6900</t>
  </si>
  <si>
    <t>Styrelsemiddag</t>
  </si>
  <si>
    <t>Överlämning</t>
  </si>
  <si>
    <t>Mat och aktivitet</t>
  </si>
  <si>
    <t>D-wreckmiddag</t>
  </si>
  <si>
    <t>Biljettintäkter</t>
  </si>
  <si>
    <t>3041, 3042</t>
  </si>
  <si>
    <t>Försäljning dryck</t>
  </si>
  <si>
    <t>Inköp dryck</t>
  </si>
  <si>
    <t>Kökshyra</t>
  </si>
  <si>
    <t>Friskvårdsbidrag</t>
  </si>
  <si>
    <t>3989</t>
  </si>
  <si>
    <t>Hockeyevent</t>
  </si>
  <si>
    <t>4620</t>
  </si>
  <si>
    <t>Utrustning</t>
  </si>
  <si>
    <t>EECS rörligt bidrag</t>
  </si>
  <si>
    <t>Mjuk- och hårdvarukostnader</t>
  </si>
  <si>
    <t>6541, 4037</t>
  </si>
  <si>
    <t>MUTA för hårt arbetande hackerzZz</t>
  </si>
  <si>
    <t>4030, 4620</t>
  </si>
  <si>
    <t>Coola grejer till META</t>
  </si>
  <si>
    <t>Kameratillbehör</t>
  </si>
  <si>
    <t>Adobelicenser</t>
  </si>
  <si>
    <t>5931</t>
  </si>
  <si>
    <t>Journalistiska kostnader</t>
  </si>
  <si>
    <t>Profilkläder</t>
  </si>
  <si>
    <t>4044</t>
  </si>
  <si>
    <t>Mjukvarulicenser</t>
  </si>
  <si>
    <t>*</t>
  </si>
  <si>
    <t>EECS Internationell integration bidrag</t>
  </si>
  <si>
    <t>EECS JML bidrag</t>
  </si>
  <si>
    <t>Föreläsningar</t>
  </si>
  <si>
    <t>Föreläsare</t>
  </si>
  <si>
    <t>Mat</t>
  </si>
  <si>
    <t>Fika - Möten</t>
  </si>
  <si>
    <t>Övriga event</t>
  </si>
  <si>
    <t>4045, 4030</t>
  </si>
  <si>
    <t>TB</t>
  </si>
  <si>
    <t>Vårevent</t>
  </si>
  <si>
    <t>Biljetter</t>
  </si>
  <si>
    <t>Sittningsdryck</t>
  </si>
  <si>
    <t>Köksbokning</t>
  </si>
  <si>
    <t>Vårevent Efterkör</t>
  </si>
  <si>
    <t>Dryck</t>
  </si>
  <si>
    <t>Höstevent</t>
  </si>
  <si>
    <t>4021, 4022, 4023</t>
  </si>
  <si>
    <t>4027</t>
  </si>
  <si>
    <t>Barkit</t>
  </si>
  <si>
    <t>4031</t>
  </si>
  <si>
    <t>Höstevent Efterkör</t>
  </si>
  <si>
    <t>7631, 7692, 7693</t>
  </si>
  <si>
    <t>Medaljer</t>
  </si>
  <si>
    <t>Adobepaket</t>
  </si>
  <si>
    <t>Marknadsföring</t>
  </si>
  <si>
    <t>Gamla/nya-middag</t>
  </si>
  <si>
    <t xml:space="preserve">Annonsering </t>
  </si>
  <si>
    <t>Affischer</t>
  </si>
  <si>
    <t>3051</t>
  </si>
  <si>
    <t>Digital marknadsföring</t>
  </si>
  <si>
    <t>3053</t>
  </si>
  <si>
    <t>Tryckkostnader</t>
  </si>
  <si>
    <t>Besök i sektionslokal</t>
  </si>
  <si>
    <t>Baspaket</t>
  </si>
  <si>
    <t>3052</t>
  </si>
  <si>
    <t>Lunchföreläsningar</t>
  </si>
  <si>
    <t>Matkostnad</t>
  </si>
  <si>
    <t>3029, 4029</t>
  </si>
  <si>
    <t>Företagspub</t>
  </si>
  <si>
    <t>Vinst från barbongar</t>
  </si>
  <si>
    <t>3693</t>
  </si>
  <si>
    <t>5930</t>
  </si>
  <si>
    <t>Prylmångleriet</t>
  </si>
  <si>
    <t>Försäljning Overaller</t>
  </si>
  <si>
    <t>3028</t>
  </si>
  <si>
    <t>Försäljning Prylis</t>
  </si>
  <si>
    <t>3027</t>
  </si>
  <si>
    <t>Inköp Overaller</t>
  </si>
  <si>
    <t>4028</t>
  </si>
  <si>
    <t>Inköp Prylis</t>
  </si>
  <si>
    <t>Inköp sektionsprofilkläder</t>
  </si>
  <si>
    <t>Försäljning sektionsprofilkläder</t>
  </si>
  <si>
    <t>3044</t>
  </si>
  <si>
    <t>Fraktavgifter</t>
  </si>
  <si>
    <t>5710</t>
  </si>
  <si>
    <t>Inköp av Qultur</t>
  </si>
  <si>
    <t>4030</t>
  </si>
  <si>
    <t>Qulturella event</t>
  </si>
  <si>
    <t>Efter-Plums-Film-Mys-Häng</t>
  </si>
  <si>
    <t>Snacks</t>
  </si>
  <si>
    <t>Läsk</t>
  </si>
  <si>
    <t>Sektionslokalsgruppen</t>
  </si>
  <si>
    <t>Inköp te/kaffe</t>
  </si>
  <si>
    <t>4021</t>
  </si>
  <si>
    <t>Inköp förbrukningsvaror</t>
  </si>
  <si>
    <t>5460</t>
  </si>
  <si>
    <t>Inköp och underhåll av förbrukningsinventarier</t>
  </si>
  <si>
    <t>5410, 5510</t>
  </si>
  <si>
    <t>Bestick</t>
  </si>
  <si>
    <t>5410</t>
  </si>
  <si>
    <t>Städmaterial</t>
  </si>
  <si>
    <t>5464</t>
  </si>
  <si>
    <t>Inköp till läskkyl</t>
  </si>
  <si>
    <t>4021, 4026, 4045</t>
  </si>
  <si>
    <t>7631,7693</t>
  </si>
  <si>
    <t>Städfirma</t>
  </si>
  <si>
    <t>Städ-MUTA</t>
  </si>
  <si>
    <t>Symboliska tackgåvor</t>
  </si>
  <si>
    <t>Måndagsstädsfest</t>
  </si>
  <si>
    <t>Hyra Lilla Gasque</t>
  </si>
  <si>
    <t>EasyTappen / dJulstäd</t>
  </si>
  <si>
    <t>HardTappen / dVårstäd</t>
  </si>
  <si>
    <t>HardcoreTappen / dSommarstäd</t>
  </si>
  <si>
    <t>X-scapomiddag</t>
  </si>
  <si>
    <t>3041,3042</t>
  </si>
  <si>
    <t>Arrangemang</t>
  </si>
  <si>
    <t>Hoodies</t>
  </si>
  <si>
    <t>EECS Studiebevakning bidrag</t>
  </si>
  <si>
    <t>Lunchevent HT</t>
  </si>
  <si>
    <t>Lunchevent VT</t>
  </si>
  <si>
    <t>Kandidatutfrågning mat</t>
  </si>
  <si>
    <t>Rosor</t>
  </si>
  <si>
    <t>7691, 7631</t>
  </si>
  <si>
    <t>Valevent mat</t>
  </si>
  <si>
    <t>Sektionsmässa hyra</t>
  </si>
  <si>
    <t>6541, 5010</t>
  </si>
  <si>
    <t>Maskiner och redskap</t>
  </si>
  <si>
    <t>Ingredienser</t>
  </si>
  <si>
    <t>Ätbart guld</t>
  </si>
  <si>
    <t>Bowlinghyra</t>
  </si>
  <si>
    <t>5010?</t>
  </si>
  <si>
    <t>Fina priser</t>
  </si>
  <si>
    <t>Förvaringsmaterial</t>
  </si>
  <si>
    <t>Brev och frimärken</t>
  </si>
  <si>
    <t>Fika till Projektgruppen</t>
  </si>
  <si>
    <t>Flugor och slips</t>
  </si>
  <si>
    <t>Tackfest, Ej alkohol</t>
  </si>
  <si>
    <t>7692, 7631</t>
  </si>
  <si>
    <t>Besök annan mässa</t>
  </si>
  <si>
    <t>G-Suite</t>
  </si>
  <si>
    <t>Teambuilding - projektgrupp</t>
  </si>
  <si>
    <t>Teambuilding - personal</t>
  </si>
  <si>
    <t>Mat rekryteringspub</t>
  </si>
  <si>
    <t>Mässkläder</t>
  </si>
  <si>
    <t>Lokalbokning - möten</t>
  </si>
  <si>
    <t>Mat till stormöten</t>
  </si>
  <si>
    <t>Mässan</t>
  </si>
  <si>
    <t>Startuppaket</t>
  </si>
  <si>
    <t>Huvudsponsor</t>
  </si>
  <si>
    <t>Extrabeställningar</t>
  </si>
  <si>
    <t>Goodiebags</t>
  </si>
  <si>
    <t>3051, 5930</t>
  </si>
  <si>
    <t>Förbrukningsinventarier</t>
  </si>
  <si>
    <t>Tryck- &amp; marknadsföringskostnader</t>
  </si>
  <si>
    <t>5990, 6150</t>
  </si>
  <si>
    <t>Mat - dag (personal och företagsrep.)</t>
  </si>
  <si>
    <t>Mat - kväll (personal)</t>
  </si>
  <si>
    <t>Mat förberedelsekvällen</t>
  </si>
  <si>
    <t>SL-biljett personal</t>
  </si>
  <si>
    <t>Fika lounge</t>
  </si>
  <si>
    <t>Hyra av materiel</t>
  </si>
  <si>
    <t>5220</t>
  </si>
  <si>
    <t>Mattor</t>
  </si>
  <si>
    <t>Vattenflaskor med profiltryck</t>
  </si>
  <si>
    <t>Sopor</t>
  </si>
  <si>
    <t>Sophantering</t>
  </si>
  <si>
    <t>Brandsäkerhet</t>
  </si>
  <si>
    <t>Kommunikationssystem</t>
  </si>
  <si>
    <t>Sittningen &amp; efterkör</t>
  </si>
  <si>
    <t>Biljetter student</t>
  </si>
  <si>
    <t>Sittning</t>
  </si>
  <si>
    <t>Champagneglas</t>
  </si>
  <si>
    <t>Transport till sittning</t>
  </si>
  <si>
    <t>Aktivitet</t>
  </si>
  <si>
    <t>Hyra teknik</t>
  </si>
  <si>
    <t>5210</t>
  </si>
  <si>
    <t>Spons</t>
  </si>
  <si>
    <t>Underhåll</t>
  </si>
  <si>
    <t>5613</t>
  </si>
  <si>
    <t>Godis</t>
  </si>
  <si>
    <t>Bil-MUTA</t>
  </si>
  <si>
    <t>Billtillbehör</t>
  </si>
  <si>
    <t>Noter</t>
  </si>
  <si>
    <t>Budgetposter</t>
  </si>
  <si>
    <t>Kommentar</t>
  </si>
  <si>
    <t>MOT-Allmänt</t>
  </si>
  <si>
    <t>Bil- och släphyra</t>
  </si>
  <si>
    <t>Till kräftis, LQ, jourveckan mm.</t>
  </si>
  <si>
    <t>Diverse teknik</t>
  </si>
  <si>
    <t>Förbrukningsmateriel</t>
  </si>
  <si>
    <t>En till pool</t>
  </si>
  <si>
    <t>Gåvor</t>
  </si>
  <si>
    <t>Intervjufika</t>
  </si>
  <si>
    <t>Höjd från 750</t>
  </si>
  <si>
    <t>Sänkt från 2900</t>
  </si>
  <si>
    <t>Mörkläggning</t>
  </si>
  <si>
    <t>Höjd från 6800</t>
  </si>
  <si>
    <t>Sjuk &amp; hälsovård</t>
  </si>
  <si>
    <t>Slack</t>
  </si>
  <si>
    <t>Spons nØllekort</t>
  </si>
  <si>
    <t>Stickers</t>
  </si>
  <si>
    <t>3027, 4027</t>
  </si>
  <si>
    <t>Till personalen, säljer till gamlingar</t>
  </si>
  <si>
    <t>Tryck</t>
  </si>
  <si>
    <t>Tygmärken</t>
  </si>
  <si>
    <t>Till nØllan och personalen.</t>
  </si>
  <si>
    <t>Utklädnad nØllan</t>
  </si>
  <si>
    <t>Örådsrestaurering</t>
  </si>
  <si>
    <t xml:space="preserve">Sänkt från 5000 </t>
  </si>
  <si>
    <t xml:space="preserve">Övriga programvaror </t>
  </si>
  <si>
    <t xml:space="preserve">Slack och morpheus bland annat. Höjd från 4000. </t>
  </si>
  <si>
    <t>Filtar</t>
  </si>
  <si>
    <t>Nollställd i år, finns sjukt många filtar</t>
  </si>
  <si>
    <t>nØllekortsmaterial</t>
  </si>
  <si>
    <t>Subtotal</t>
  </si>
  <si>
    <t>After work</t>
  </si>
  <si>
    <t>Spons dryck</t>
  </si>
  <si>
    <t>Spons mat</t>
  </si>
  <si>
    <t>Titel</t>
  </si>
  <si>
    <t>Titelfika</t>
  </si>
  <si>
    <t xml:space="preserve">Ca. 50 möten, 100 kr per möte </t>
  </si>
  <si>
    <t>Titelbastu</t>
  </si>
  <si>
    <t>Titel MUTA</t>
  </si>
  <si>
    <t>Titeltillbehör</t>
  </si>
  <si>
    <t>Muggar, höjd från 700</t>
  </si>
  <si>
    <t>Titelslack</t>
  </si>
  <si>
    <t>ny</t>
  </si>
  <si>
    <t>HLR-utbildning</t>
  </si>
  <si>
    <t>Mörka sidan</t>
  </si>
  <si>
    <t>Drifvartillbehör</t>
  </si>
  <si>
    <t>5410, 5481</t>
  </si>
  <si>
    <t>Allt som behövs men som inte används på scen, frackskydd, baddräkter</t>
  </si>
  <si>
    <t>Entréprylar</t>
  </si>
  <si>
    <t>Allt som används på scen.</t>
  </si>
  <si>
    <t>Drifvarbastu</t>
  </si>
  <si>
    <t>Pärmar &amp; sångböcker</t>
  </si>
  <si>
    <t>Fika drifvarträningar</t>
  </si>
  <si>
    <t>9 träningar, 100kr per gång</t>
  </si>
  <si>
    <t xml:space="preserve">Drifvarkaden </t>
  </si>
  <si>
    <t>Reparation av Drifvarkaden</t>
  </si>
  <si>
    <t>Utklädnad GOD</t>
  </si>
  <si>
    <t xml:space="preserve">Höjd från 100, rekvisita till Rättegången. </t>
  </si>
  <si>
    <t>Mat första entrén</t>
  </si>
  <si>
    <t>Phösarlokal</t>
  </si>
  <si>
    <t>Ny post, EECS betalar inte längre för detta</t>
  </si>
  <si>
    <t>Ljusa sidan</t>
  </si>
  <si>
    <t>Foto</t>
  </si>
  <si>
    <t>Ny</t>
  </si>
  <si>
    <t>Daddetillbehör</t>
  </si>
  <si>
    <t>Nappar &amp; Nappflaskor, kanske ny fana, mjukisdjur? Höjd från 1500</t>
  </si>
  <si>
    <t>Doquistillbehör</t>
  </si>
  <si>
    <t>Hattar</t>
  </si>
  <si>
    <t>Quisinetillbehör</t>
  </si>
  <si>
    <t>Höjd från 1200</t>
  </si>
  <si>
    <t>Ekonomeristtillbehör</t>
  </si>
  <si>
    <t>Sänkt från 800</t>
  </si>
  <si>
    <t>Snuttefiltar</t>
  </si>
  <si>
    <t>Handdukarna är redan köpta</t>
  </si>
  <si>
    <t>Snuttefilt and chill</t>
  </si>
  <si>
    <t xml:space="preserve">Sänkt från 920 </t>
  </si>
  <si>
    <t>Förbrukningsmaterial</t>
  </si>
  <si>
    <t xml:space="preserve">Höjd från 100. Vad är det här? </t>
  </si>
  <si>
    <t>Pärmar</t>
  </si>
  <si>
    <t>Ekonomeristfika</t>
  </si>
  <si>
    <t>Sänkt från 2500</t>
  </si>
  <si>
    <t xml:space="preserve">Batterier </t>
  </si>
  <si>
    <t xml:space="preserve">Doquismys </t>
  </si>
  <si>
    <t xml:space="preserve">Mat för redigering under jourveckan. Ny. </t>
  </si>
  <si>
    <t>Personalvård</t>
  </si>
  <si>
    <t>Godis mm. på efterkör</t>
  </si>
  <si>
    <t>4021, 4026, 4045, 7691, 7692</t>
  </si>
  <si>
    <t>Inte att glömma</t>
  </si>
  <si>
    <t xml:space="preserve">MOT-Tröjor </t>
  </si>
  <si>
    <t>Kläder</t>
  </si>
  <si>
    <t>höjd till 35000</t>
  </si>
  <si>
    <t>Jourveckan</t>
  </si>
  <si>
    <t>Lunch</t>
  </si>
  <si>
    <t>Engångsartiklar</t>
  </si>
  <si>
    <t>Frukost</t>
  </si>
  <si>
    <t>Inkluderar frukost på Intensivveckorna, Osqvik &amp; NG</t>
  </si>
  <si>
    <t>Byggmaterial</t>
  </si>
  <si>
    <t>nØllegruppsskyltar</t>
  </si>
  <si>
    <t>Jourveckoevent</t>
  </si>
  <si>
    <t>TTG-lab</t>
  </si>
  <si>
    <t>120 alk á 60 kr, 15 alkfri á 40 kr, 15 dOsq á 150 kr</t>
  </si>
  <si>
    <t>Mat sittning</t>
  </si>
  <si>
    <t>Ändrats från -500 till -20000, mat ingick i lokalhyra tidigare</t>
  </si>
  <si>
    <t>Säljer 100 st nubbebiljetter á 30 kr + 30 st öl/cider i baren</t>
  </si>
  <si>
    <t>5010, 4029</t>
  </si>
  <si>
    <t>Nollställs, kommer att hållas i Nymble</t>
  </si>
  <si>
    <t>Serveringstillstånd</t>
  </si>
  <si>
    <t>Inte behövts på flera år</t>
  </si>
  <si>
    <t>TTG-efterkör</t>
  </si>
  <si>
    <t>Standard efterkör</t>
  </si>
  <si>
    <t>Sektionsgasque</t>
  </si>
  <si>
    <t>Sänkte från 5000</t>
  </si>
  <si>
    <t xml:space="preserve">Dryck sittning </t>
  </si>
  <si>
    <t>Sektionsgasque efterkör</t>
  </si>
  <si>
    <t>Kultmiddag</t>
  </si>
  <si>
    <t>Sänkt från 14000</t>
  </si>
  <si>
    <t>Resekostnader</t>
  </si>
  <si>
    <t>För nØllan utan SL-kort</t>
  </si>
  <si>
    <t>Gäris- och Icke-binärisfika</t>
  </si>
  <si>
    <t>byte av namn</t>
  </si>
  <si>
    <t>Inaug</t>
  </si>
  <si>
    <t>INDA</t>
  </si>
  <si>
    <t>Inställt i år</t>
  </si>
  <si>
    <t>INDA efterkör</t>
  </si>
  <si>
    <t>INDO</t>
  </si>
  <si>
    <t>INQU</t>
  </si>
  <si>
    <t>bytt namn på event, inställt i år</t>
  </si>
  <si>
    <t>Internevent vår</t>
  </si>
  <si>
    <t>Kräftis</t>
  </si>
  <si>
    <t>Hyra bord &amp; stolar</t>
  </si>
  <si>
    <t>Girlanger, hattar</t>
  </si>
  <si>
    <t>Tackgåva</t>
  </si>
  <si>
    <t>Partytält</t>
  </si>
  <si>
    <t>Planeras att hållas på osqvik</t>
  </si>
  <si>
    <t>TTG-föreläsning</t>
  </si>
  <si>
    <t>förbrukningsmaterial</t>
  </si>
  <si>
    <t>Läsk och presentvin</t>
  </si>
  <si>
    <t>Sångarafton</t>
  </si>
  <si>
    <t>Måste uppdateras för den är utomhus</t>
  </si>
  <si>
    <t>Hyra maskiner</t>
  </si>
  <si>
    <t>Lättöl, lättcider - personalen får billigare pris. Andelen lättöl/cider som köps in behöver ses över, verkar inte vara populärt att köpa. Tänk på att Storasyskonen brukar få 2 flak också.</t>
  </si>
  <si>
    <t>Storasyskonmiddag</t>
  </si>
  <si>
    <t>Favvodaddemiddag</t>
  </si>
  <si>
    <t>Favvodaddemiddag II</t>
  </si>
  <si>
    <t>HelloWorld</t>
  </si>
  <si>
    <t>Hyra maskiner och leksaker</t>
  </si>
  <si>
    <t>Champagnefrukost</t>
  </si>
  <si>
    <t>Champagnecroquet</t>
  </si>
  <si>
    <t>Nattorientering</t>
  </si>
  <si>
    <t>4045, 7691</t>
  </si>
  <si>
    <t>Varma mackor</t>
  </si>
  <si>
    <t>3026, 3029, 4029</t>
  </si>
  <si>
    <t>Sponsrad station</t>
  </si>
  <si>
    <t>3052, 3029</t>
  </si>
  <si>
    <t>Till stationerna</t>
  </si>
  <si>
    <t>Nattkäk</t>
  </si>
  <si>
    <t>Spons middag</t>
  </si>
  <si>
    <t>Laserkrig</t>
  </si>
  <si>
    <t xml:space="preserve">Biljetter </t>
  </si>
  <si>
    <t>100 pers, 70 kr biljett</t>
  </si>
  <si>
    <t>Både till nØllan &amp; personal</t>
  </si>
  <si>
    <t>Pusharpub</t>
  </si>
  <si>
    <t>Gjordes på Zoom</t>
  </si>
  <si>
    <t>Plastglas, Sugrör etc.</t>
  </si>
  <si>
    <t xml:space="preserve">Inköp dryck </t>
  </si>
  <si>
    <t>Skrifvarkvot</t>
  </si>
  <si>
    <t>nØllegasque - Medicinska Föreningen</t>
  </si>
  <si>
    <t>Biljetter sittning</t>
  </si>
  <si>
    <t>130 nØllan alk á 100 kr, 20 nØllan alkfri á 80, 140 Dosq alk á 300, 10 Dosq alkfri á 280</t>
  </si>
  <si>
    <t>Biljetter efterkör</t>
  </si>
  <si>
    <t>Sänkt mot faktisk inkomst</t>
  </si>
  <si>
    <t>Mackor</t>
  </si>
  <si>
    <t>Till nØllan, dOsq och personalen</t>
  </si>
  <si>
    <t>Alla aktiviteter i MF</t>
  </si>
  <si>
    <t>Inhyrd personal</t>
  </si>
  <si>
    <t>Säkerhetsvakter/MF-personal/DJ</t>
  </si>
  <si>
    <t>Personalmat</t>
  </si>
  <si>
    <t>Lagar annan mat till personalen</t>
  </si>
  <si>
    <t>Sittningsmat</t>
  </si>
  <si>
    <t>Höjd med 30 000, det här inkluderar efterkör</t>
  </si>
  <si>
    <t>Höjd med 500</t>
  </si>
  <si>
    <t>Pool + Pump</t>
  </si>
  <si>
    <t>Utklädnad</t>
  </si>
  <si>
    <t>Toast</t>
  </si>
  <si>
    <t>Höjd med 5000 till faktisk kostnad</t>
  </si>
  <si>
    <t>Bussar</t>
  </si>
  <si>
    <t>Baxi</t>
  </si>
  <si>
    <t>Ny. Taxi för Drifvarna som måste ta sig snabbt till MF från KTH</t>
  </si>
  <si>
    <t>Naggellack</t>
  </si>
  <si>
    <t>Ny, vi har lagt till sponsmöjligheter för merch</t>
  </si>
  <si>
    <t>nØllebanquette</t>
  </si>
  <si>
    <t>50 alkbiljetter, 10 alkfria</t>
  </si>
  <si>
    <t>Specialmat också</t>
  </si>
  <si>
    <t>Städavgift</t>
  </si>
  <si>
    <t>Är lokalhyra istället</t>
  </si>
  <si>
    <t>Live-underhållning</t>
  </si>
  <si>
    <t>PQ</t>
  </si>
  <si>
    <t>Hyra porslin</t>
  </si>
  <si>
    <t>Personal RN</t>
  </si>
  <si>
    <t>6800, 5210</t>
  </si>
  <si>
    <t>RN i Nymble</t>
  </si>
  <si>
    <t>Nymble personal</t>
  </si>
  <si>
    <t>Personal som hjälper vid ankomst till gamla matsalen</t>
  </si>
  <si>
    <t>Garderob</t>
  </si>
  <si>
    <t>Ojusterad subtotal</t>
  </si>
  <si>
    <t>Resultatjustering</t>
  </si>
  <si>
    <t>Pengar från CL &amp; W (AVRUNDAT BELOPP)</t>
  </si>
  <si>
    <t>nØllan games</t>
  </si>
  <si>
    <t>Genrepspub</t>
  </si>
  <si>
    <t>1/3 av standard efterkör</t>
  </si>
  <si>
    <t xml:space="preserve">Korv </t>
  </si>
  <si>
    <t>Försäljning korv</t>
  </si>
  <si>
    <t xml:space="preserve">Hurry Scurry </t>
  </si>
  <si>
    <t>Utklädnader</t>
  </si>
  <si>
    <t>Till stationer</t>
  </si>
  <si>
    <t>Papper, kålhuvuden osv till uppdrag</t>
  </si>
  <si>
    <t>Hurry Scurry pub</t>
  </si>
  <si>
    <t xml:space="preserve">Föräljning dryck </t>
  </si>
  <si>
    <t>Deko</t>
  </si>
  <si>
    <t>Tenta Recovery</t>
  </si>
  <si>
    <t>LQ</t>
  </si>
  <si>
    <t xml:space="preserve">Byggmaterial </t>
  </si>
  <si>
    <t>Spik, Skruv, Trä osv.</t>
  </si>
  <si>
    <t>Engångsartiklar till stationerna</t>
  </si>
  <si>
    <t>Verktyg</t>
  </si>
  <si>
    <t>Om man behöver ny t.ex. hammare</t>
  </si>
  <si>
    <t>Sjukvård</t>
  </si>
  <si>
    <t>Utgift sänkt från 2000</t>
  </si>
  <si>
    <t>Höjd från 7000</t>
  </si>
  <si>
    <t>NBF</t>
  </si>
  <si>
    <t>100 alkohlol á 80 kr, 10 alkfri á 60 kr</t>
  </si>
  <si>
    <t>Sänkt från 5000</t>
  </si>
  <si>
    <t xml:space="preserve">Dryck </t>
  </si>
  <si>
    <t>3021-3025, 4021-4025</t>
  </si>
  <si>
    <t>Sänkt från 4300</t>
  </si>
  <si>
    <t>Massa ballongerrrrr!</t>
  </si>
  <si>
    <t>Till toast/annan personal</t>
  </si>
  <si>
    <t>Ballongblåsare</t>
  </si>
  <si>
    <t>NBE</t>
  </si>
  <si>
    <t>(Efterkör NBF)</t>
  </si>
  <si>
    <t>DATA - nØllepubrunda</t>
  </si>
  <si>
    <t>Mest taggade puben</t>
  </si>
  <si>
    <t>Delad vinst med media - Resultatjustering alltid hälften av vinst/förlust</t>
  </si>
  <si>
    <t>nØlleOsqvik</t>
  </si>
  <si>
    <t>50 nØllan alk á 80, 10 nØllan alkfri á 60, 40 personal alk á 20 (gratis mat till personal)</t>
  </si>
  <si>
    <t>Sänkt från 6000</t>
  </si>
  <si>
    <t>3021, 4021-4025</t>
  </si>
  <si>
    <t>"Saft" + Folköl till nØllan + Sittningsdricka</t>
  </si>
  <si>
    <t xml:space="preserve">Engångsartiklar till stationerna </t>
  </si>
  <si>
    <t>Ved</t>
  </si>
  <si>
    <t>Milersättning</t>
  </si>
  <si>
    <t>Rökmaskin &amp; laser</t>
  </si>
  <si>
    <t>Spons + handdukar. Sänkt till 10 000 kr.</t>
  </si>
  <si>
    <t>Mitch och Butch</t>
  </si>
  <si>
    <t>Spotify-licens</t>
  </si>
  <si>
    <t>lagt till</t>
  </si>
  <si>
    <t>Kokosolja</t>
  </si>
  <si>
    <t>MOT - Internfest</t>
  </si>
  <si>
    <t xml:space="preserve">57 alk á 70, 7 alkfri á 30 </t>
  </si>
  <si>
    <t>Utkädnader</t>
  </si>
  <si>
    <t>Toast/titel</t>
  </si>
  <si>
    <t>Lagt till</t>
  </si>
  <si>
    <t>MOT-Internfest efterkör</t>
  </si>
  <si>
    <t>1/2 av standard efterkör</t>
  </si>
  <si>
    <t>Ett event</t>
  </si>
  <si>
    <t>plOsqvik</t>
  </si>
  <si>
    <t>Nollställd pga. var på Zoom</t>
  </si>
  <si>
    <t>Teknik</t>
  </si>
  <si>
    <t>Titelöverlämning</t>
  </si>
  <si>
    <t>4021, 7693</t>
  </si>
  <si>
    <t>Bärbaren</t>
  </si>
  <si>
    <t xml:space="preserve">Läsk </t>
  </si>
  <si>
    <t>4021, 3021</t>
  </si>
  <si>
    <t>Kiosk</t>
  </si>
  <si>
    <t>3026, 4026</t>
  </si>
  <si>
    <t>Bärbarsrestaurering</t>
  </si>
  <si>
    <t>nØllekit</t>
  </si>
  <si>
    <t>Pennor</t>
  </si>
  <si>
    <t>Xning</t>
  </si>
  <si>
    <t>Hjälpfesten</t>
  </si>
  <si>
    <t xml:space="preserve">30 utomstående á 20 kr </t>
  </si>
  <si>
    <t>TGT-middag</t>
  </si>
  <si>
    <t>Förmodligen höst istället för vår</t>
  </si>
  <si>
    <t>35 alk á 200, 5 alkfri á 180</t>
  </si>
  <si>
    <t>4029, 7692</t>
  </si>
  <si>
    <t>3025, 4021-4025</t>
  </si>
  <si>
    <t xml:space="preserve">Inbjudningar </t>
  </si>
  <si>
    <t xml:space="preserve">Ny </t>
  </si>
  <si>
    <t>Köksplats lilla gasque</t>
  </si>
  <si>
    <t>Konferenspub</t>
  </si>
  <si>
    <t>Sittning med annan sektion</t>
  </si>
  <si>
    <t>90 alk á 100, 20 alkfri á 80 (open säljer hälften)</t>
  </si>
  <si>
    <t>Efterkör sittning med annan sektion</t>
  </si>
  <si>
    <t>Delar vinsten av efterköret med Open</t>
  </si>
  <si>
    <t>META-fest</t>
  </si>
  <si>
    <t>Försäljning märken</t>
  </si>
  <si>
    <t>MOT-Efterkör &amp; Pub</t>
  </si>
  <si>
    <t>(Alla efterkör under själva mottagningen-inte innan &amp; efter!)</t>
  </si>
  <si>
    <t>Maskinhyra</t>
  </si>
  <si>
    <t>UV-ljus etc.</t>
  </si>
  <si>
    <t>Öronproppar</t>
  </si>
  <si>
    <t>Inköp + försäljning frysrätter</t>
  </si>
  <si>
    <t>Mottagningstack</t>
  </si>
  <si>
    <t xml:space="preserve">61 alk á 50, 3 alkfri á 30 </t>
  </si>
  <si>
    <t>Köksplats</t>
  </si>
  <si>
    <t>Mottagningstack efterkör</t>
  </si>
  <si>
    <t>Ettan som vill komma till efterköret</t>
  </si>
  <si>
    <t>Ettans fest</t>
  </si>
  <si>
    <t>94 alk á 320, 3 alkfri á 300, 2 toast á 20, 1 SA. Sänkt för att matcha 2017</t>
  </si>
  <si>
    <t>Höjd med 300</t>
  </si>
  <si>
    <t>Sänkt med 5000</t>
  </si>
  <si>
    <t>Liveframträdanden</t>
  </si>
  <si>
    <t>PQ eller liknande. Sänkt med 3000</t>
  </si>
  <si>
    <t>Tillstånd</t>
  </si>
  <si>
    <t>Domän</t>
  </si>
  <si>
    <t xml:space="preserve">Hyra dukar </t>
  </si>
  <si>
    <t>Ettans fest efterkör</t>
  </si>
  <si>
    <t>Sänkt med 1800 för att matcha 2017</t>
  </si>
  <si>
    <t>1/3 av standard efterkör. Höjd med 400</t>
  </si>
  <si>
    <t>KDE</t>
  </si>
  <si>
    <t>Höjd med 400</t>
  </si>
  <si>
    <t>Bastu</t>
  </si>
  <si>
    <t>Inbjudningar</t>
  </si>
  <si>
    <t>6110, 6150, 6250</t>
  </si>
  <si>
    <t>Höjd med 1000</t>
  </si>
  <si>
    <t>Amazing Rejs</t>
  </si>
  <si>
    <t>Resultatutjämning</t>
  </si>
  <si>
    <t>MOT-Övriga inkomster</t>
  </si>
  <si>
    <t>Huvudspons</t>
  </si>
  <si>
    <t>3052 3051 3053</t>
  </si>
  <si>
    <t>Lunchrejv</t>
  </si>
  <si>
    <t>Spons  + mat + deko</t>
  </si>
  <si>
    <t>Hyra av dekoration + inköp dekoration</t>
  </si>
  <si>
    <t>Hyra maskin &amp; teknik</t>
  </si>
  <si>
    <t>Laser &amp; UV</t>
  </si>
  <si>
    <t>Titelspex</t>
  </si>
  <si>
    <t>Behövs på Jesper Brännboll &amp; Reclaim t.ex.</t>
  </si>
  <si>
    <t>Cliffpub</t>
  </si>
  <si>
    <t>Standard efterkör/pub</t>
  </si>
  <si>
    <t>Hattar eller liknande</t>
  </si>
  <si>
    <t>MOT-Personalpub</t>
  </si>
  <si>
    <t>Sponsrad pub, Företaget bjuer på öl, 1/2 av standard efterkör</t>
  </si>
  <si>
    <t>Mat och fördrink</t>
  </si>
  <si>
    <t xml:space="preserve">4029 4021-4025 </t>
  </si>
  <si>
    <t>Karaokepub</t>
  </si>
  <si>
    <t>Städ</t>
  </si>
  <si>
    <t>nØllespex</t>
  </si>
  <si>
    <t>Djäfvulsgrottan</t>
  </si>
  <si>
    <t>Väskor</t>
  </si>
  <si>
    <t>Höjd från 40 000</t>
  </si>
  <si>
    <t>Lunchföreläsning</t>
  </si>
  <si>
    <t xml:space="preserve">Spons mat </t>
  </si>
  <si>
    <t>Möte med näringslivet</t>
  </si>
  <si>
    <t>Två företag, 10 000 var, sänkt från 30000</t>
  </si>
  <si>
    <t>Gäris &amp; ickebinäris event efter mottagningen</t>
  </si>
  <si>
    <t>bytt namn från jämställdhetsevent</t>
  </si>
  <si>
    <t>Giveaway</t>
  </si>
  <si>
    <t>Stormöten</t>
  </si>
  <si>
    <t xml:space="preserve">Spons </t>
  </si>
  <si>
    <t xml:space="preserve">Mat </t>
  </si>
  <si>
    <t>BLB</t>
  </si>
  <si>
    <t>Mörkerpub</t>
  </si>
  <si>
    <t>Nollställer då det inte händer i år</t>
  </si>
  <si>
    <t>Förbrukningsartiklar</t>
  </si>
  <si>
    <t>Titt-in</t>
  </si>
  <si>
    <t>HTD</t>
  </si>
  <si>
    <t>4045, 7091</t>
  </si>
  <si>
    <t>Morgonbowling</t>
  </si>
  <si>
    <t>2 lokaler behövs, så många nØllan får spela. Höjd från 3200.</t>
  </si>
  <si>
    <t>Internationellt bakevent</t>
  </si>
  <si>
    <t>Nytt event med internationella studenter</t>
  </si>
  <si>
    <t>Bakingredienser</t>
  </si>
  <si>
    <t>Chokladbollar typ, så det funkar i meta</t>
  </si>
  <si>
    <t>Typ saft</t>
  </si>
  <si>
    <t>Tjockumenteristlunch</t>
  </si>
  <si>
    <t>Ny budgetpost, flyttad från Ljusa Sidan (så ingen ökning)</t>
  </si>
  <si>
    <t>Total</t>
  </si>
  <si>
    <t>Bokföringskonto(n)</t>
  </si>
  <si>
    <t>7610</t>
  </si>
  <si>
    <t>Mat intern grupp</t>
  </si>
  <si>
    <t>5510</t>
  </si>
  <si>
    <t>Kök/barutrustning</t>
  </si>
  <si>
    <t>Inköp förbrukningsinventarier</t>
  </si>
  <si>
    <t>KMR-avgift</t>
  </si>
  <si>
    <t>Onsdagspubar</t>
  </si>
  <si>
    <t>Försäljning mat</t>
  </si>
  <si>
    <t>3029</t>
  </si>
  <si>
    <t>Åtgång dryck</t>
  </si>
  <si>
    <t>onsdagspubar</t>
  </si>
  <si>
    <t>Tentapub VT1</t>
  </si>
  <si>
    <t>Tentapub HT2</t>
  </si>
  <si>
    <t>Plums</t>
  </si>
  <si>
    <t>Biljetter och bongar</t>
  </si>
  <si>
    <t>3021-3025, 2891</t>
  </si>
  <si>
    <t>Barkit personal</t>
  </si>
  <si>
    <t>Is</t>
  </si>
  <si>
    <t>Bröd</t>
  </si>
  <si>
    <t>Barkit drinkar</t>
  </si>
  <si>
    <t>Väktare</t>
  </si>
  <si>
    <t>6800</t>
  </si>
  <si>
    <t>DJ</t>
  </si>
  <si>
    <t>Glas</t>
  </si>
  <si>
    <t>Bensin</t>
  </si>
  <si>
    <t>Parkeringsbiljetter</t>
  </si>
  <si>
    <t>Hyrbil</t>
  </si>
  <si>
    <t>5820</t>
  </si>
  <si>
    <t>Bardiskar</t>
  </si>
  <si>
    <t>Reclaim</t>
  </si>
  <si>
    <t>Djulmiddag</t>
  </si>
  <si>
    <t>Lokalhyra prepp</t>
  </si>
  <si>
    <t>Mästeristsittning</t>
  </si>
  <si>
    <t>Åtgång Dryck</t>
  </si>
  <si>
    <t>Klubbmästarmiddag</t>
  </si>
  <si>
    <t>Cigarrer</t>
  </si>
  <si>
    <t>Cliffmiddag</t>
  </si>
  <si>
    <t>Sommarosqvik</t>
  </si>
  <si>
    <t>VPR</t>
  </si>
  <si>
    <t>PPP</t>
  </si>
  <si>
    <t>METASpexet 2020</t>
  </si>
  <si>
    <t>Studs 2020</t>
  </si>
  <si>
    <t>Dåre 2021</t>
  </si>
  <si>
    <t>dJulkalendern 2020</t>
  </si>
  <si>
    <t>STUDS 2021</t>
  </si>
  <si>
    <t>Vårbalen 2021</t>
  </si>
  <si>
    <t>DForum</t>
  </si>
  <si>
    <t>METASpexet 2021</t>
  </si>
  <si>
    <t>Vårbalken 2021</t>
  </si>
  <si>
    <t>Project rewind: Omtagningen</t>
  </si>
  <si>
    <t>dJulkalendern 2021</t>
  </si>
  <si>
    <t>Project Pride 2021</t>
  </si>
  <si>
    <t>Vårbalen 2022</t>
  </si>
  <si>
    <t>STUDS 2020</t>
  </si>
  <si>
    <t>Företagsevent</t>
  </si>
  <si>
    <t>Företagspresenter</t>
  </si>
  <si>
    <t>Startup-pub</t>
  </si>
  <si>
    <t>Kontokortavgift</t>
  </si>
  <si>
    <t>Webbavgifter</t>
  </si>
  <si>
    <t>Tröjor</t>
  </si>
  <si>
    <t>7631, 7693, 7692</t>
  </si>
  <si>
    <t>Resa</t>
  </si>
  <si>
    <t>Övriga resekostnader</t>
  </si>
  <si>
    <t>Boende</t>
  </si>
  <si>
    <t>Webbdomän</t>
  </si>
  <si>
    <t>Mjukvarulicens till redigering</t>
  </si>
  <si>
    <t>7631, 7691</t>
  </si>
  <si>
    <t>Teambuilding från Media</t>
  </si>
  <si>
    <t>Mat vid föreställning</t>
  </si>
  <si>
    <t>Pundare</t>
  </si>
  <si>
    <t>Skyddsutrustning</t>
  </si>
  <si>
    <t>Klistermärken</t>
  </si>
  <si>
    <t>Tackrosor</t>
  </si>
  <si>
    <t>Dekishyra</t>
  </si>
  <si>
    <t>Hyra replokaler</t>
  </si>
  <si>
    <t>Hyra lilla gasque</t>
  </si>
  <si>
    <t>Slänga sopor</t>
  </si>
  <si>
    <t>ABF-bidrag</t>
  </si>
  <si>
    <t>Annonser, sociala medier</t>
  </si>
  <si>
    <t>Flyttkartonger, förvaring</t>
  </si>
  <si>
    <t>Föreställning</t>
  </si>
  <si>
    <t>Hyra av teater</t>
  </si>
  <si>
    <t>Föreställningsförsäljning</t>
  </si>
  <si>
    <t>Biljettförsäljning</t>
  </si>
  <si>
    <t>Virke, färg &amp; material</t>
  </si>
  <si>
    <t>Rekvisita, smink &amp; hår</t>
  </si>
  <si>
    <t>Kläder &amp; accessoarer</t>
  </si>
  <si>
    <t>Interna fester</t>
  </si>
  <si>
    <t>3041-3042</t>
  </si>
  <si>
    <t>Sittningsdricka</t>
  </si>
  <si>
    <t>Intäkter efterkör</t>
  </si>
  <si>
    <t>Externa fester</t>
  </si>
  <si>
    <t>n0llespex</t>
  </si>
  <si>
    <t>Dekor &amp; smink</t>
  </si>
  <si>
    <t>Hyra av replokal</t>
  </si>
  <si>
    <t>Märkesförsäljning</t>
  </si>
  <si>
    <t>dÅre 2021</t>
  </si>
  <si>
    <t>Möten och teambuilding</t>
  </si>
  <si>
    <t>Tackmiddag</t>
  </si>
  <si>
    <t>Resan</t>
  </si>
  <si>
    <t>Boende, liftkort</t>
  </si>
  <si>
    <t>Bussresa</t>
  </si>
  <si>
    <t>Mössor</t>
  </si>
  <si>
    <t>Event i åre</t>
  </si>
  <si>
    <t>Afterski (Sittning)</t>
  </si>
  <si>
    <t>Muta</t>
  </si>
  <si>
    <t>Tomteluvor</t>
  </si>
  <si>
    <t>Kontokortsavgifter</t>
  </si>
  <si>
    <t>Utskick av rapporter</t>
  </si>
  <si>
    <t>5460, 6250</t>
  </si>
  <si>
    <t>Fika projektmöten</t>
  </si>
  <si>
    <t>Subvention av resekostnader i Stockholm</t>
  </si>
  <si>
    <t>Pub</t>
  </si>
  <si>
    <t>Inköp alkfri dryck</t>
  </si>
  <si>
    <t>Pengar från Media</t>
  </si>
  <si>
    <t>Molntjänst för filuppladdning</t>
  </si>
  <si>
    <t>Spons från företag</t>
  </si>
  <si>
    <t>Tröjspons från företag</t>
  </si>
  <si>
    <t>Mat till spexare</t>
  </si>
  <si>
    <t>intäkt</t>
  </si>
  <si>
    <t>utgift</t>
  </si>
  <si>
    <t>Snacks och läsk</t>
  </si>
  <si>
    <t>Teknik och utrustning</t>
  </si>
  <si>
    <t>Hyra Osqvik</t>
  </si>
  <si>
    <t>Ved/kol</t>
  </si>
  <si>
    <t>Tält</t>
  </si>
  <si>
    <t>Hyra värmare</t>
  </si>
  <si>
    <t>−750,00 kr</t>
  </si>
  <si>
    <t>Hyra elbjörn</t>
  </si>
  <si>
    <t>−250,00 kr</t>
  </si>
  <si>
    <t>−1 000,00 kr</t>
  </si>
  <si>
    <t>7631 7693 7692</t>
  </si>
  <si>
    <t>3027 4027</t>
  </si>
  <si>
    <t>Project Priδe 2021</t>
  </si>
  <si>
    <t>Gather Town</t>
  </si>
  <si>
    <t>dÅre 2022</t>
  </si>
  <si>
    <t>Project rewind: Omttagningen</t>
  </si>
  <si>
    <t>Fika projektgruppen</t>
  </si>
  <si>
    <t>Fika funktionärsmöten</t>
  </si>
  <si>
    <t>Merch</t>
  </si>
  <si>
    <t xml:space="preserve">Övriga attelarjer </t>
  </si>
  <si>
    <t>Märke</t>
  </si>
  <si>
    <t>4027, 3027</t>
  </si>
  <si>
    <t>Ospecificerade utgifter</t>
  </si>
  <si>
    <t xml:space="preserve">Fika till event </t>
  </si>
  <si>
    <t>Häng i META</t>
  </si>
  <si>
    <t>Inköp mat &amp; dryck</t>
  </si>
  <si>
    <t>Spexpub</t>
  </si>
  <si>
    <t>Baka med bakis</t>
  </si>
  <si>
    <t>Nattgibb</t>
  </si>
  <si>
    <t>Gibbet</t>
  </si>
  <si>
    <t>Tack Bullens</t>
  </si>
  <si>
    <t>Inköp Mötesfrallor</t>
  </si>
  <si>
    <t>Pride</t>
  </si>
  <si>
    <t>Bowling</t>
  </si>
  <si>
    <t>XXL Pub</t>
  </si>
  <si>
    <t>DFS - Den Första Sittningen</t>
  </si>
  <si>
    <t>4022, 4023, 4021, 4025</t>
  </si>
  <si>
    <t>3022, 3023, 3021, 3025</t>
  </si>
  <si>
    <t xml:space="preserve">Utklädnad </t>
  </si>
  <si>
    <t>BFS - Bästa Fetaste Sittningen</t>
  </si>
  <si>
    <t>Gyckelbudget</t>
  </si>
  <si>
    <t>METASpexet 2022</t>
  </si>
  <si>
    <t>Bildframkallning</t>
  </si>
  <si>
    <t>Förvaring</t>
  </si>
  <si>
    <t>3027,4027</t>
  </si>
  <si>
    <t>Mjukvarulicens för typsättning</t>
  </si>
  <si>
    <t>3044,4044</t>
  </si>
  <si>
    <t>Skissmaterial</t>
  </si>
  <si>
    <t>Föreställningsmaterial</t>
  </si>
  <si>
    <t>4036</t>
  </si>
  <si>
    <t>5462</t>
  </si>
  <si>
    <t>Extern fester</t>
  </si>
  <si>
    <t>STUDS 2022</t>
  </si>
  <si>
    <t>Resefrukost</t>
  </si>
  <si>
    <t>Utskick av rapport</t>
  </si>
  <si>
    <t>5460 6250</t>
  </si>
  <si>
    <t>5800 5890</t>
  </si>
  <si>
    <t>Studieaktiviteter</t>
  </si>
  <si>
    <t>Reseaktiviteter</t>
  </si>
  <si>
    <t>Informationsträffar</t>
  </si>
  <si>
    <t>PR</t>
  </si>
  <si>
    <t>Vårbal</t>
  </si>
  <si>
    <t>Städning</t>
  </si>
  <si>
    <t>Personal</t>
  </si>
  <si>
    <t>Alkfri dryck</t>
  </si>
  <si>
    <t>Alkfull dryck</t>
  </si>
  <si>
    <t>Möblering</t>
  </si>
  <si>
    <t>Porslin</t>
  </si>
  <si>
    <t>Efterkör</t>
  </si>
  <si>
    <t>Band</t>
  </si>
  <si>
    <t>DJ och teknik</t>
  </si>
  <si>
    <t>Underhållning</t>
  </si>
  <si>
    <t>Spelsylt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</si>
</sst>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\ [$kr-41D]"/>
    <numFmt numFmtId="165" formatCode="#,##0.00[$ kr]"/>
    <numFmt numFmtId="166" formatCode="yyyy-mm-dd"/>
    <numFmt numFmtId="167" formatCode="#,##0.00[$kr]"/>
    <numFmt numFmtId="168" formatCode="#,##0.00;(#,##0.00)"/>
    <numFmt numFmtId="169" formatCode="#,##0.00\ &quot;kr&quot;;[Red]\-#,##0.00\ &quot;kr&quot;"/>
  </numFmts>
  <fonts count="23">
    <font>
      <sz val="10.0"/>
      <color rgb="FF000000"/>
      <name val="Calibri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  <font>
      <color theme="1"/>
      <name val="Calibri"/>
    </font>
    <font>
      <sz val="10.0"/>
      <color rgb="FF000000"/>
      <name val="Arial"/>
    </font>
    <font>
      <b/>
      <sz val="14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color theme="1"/>
      <name val="Calibri"/>
      <scheme val="minor"/>
    </font>
    <font>
      <b/>
      <color rgb="FF000000"/>
      <name val="Arial"/>
    </font>
    <font>
      <b/>
      <color rgb="FF999999"/>
      <name val="Arial"/>
    </font>
    <font>
      <color rgb="FF999999"/>
      <name val="Arial"/>
    </font>
    <font>
      <b/>
      <color rgb="FFFF0000"/>
      <name val="Arial"/>
    </font>
    <font>
      <b/>
      <color theme="1"/>
      <name val="Calibri"/>
    </font>
    <font>
      <sz val="11.0"/>
      <color theme="1"/>
      <name val="Calibri"/>
    </font>
    <font>
      <color rgb="FF000000"/>
      <name val="Calibri"/>
    </font>
    <font>
      <b/>
      <color rgb="FF000000"/>
      <name val="Calibri"/>
    </font>
    <font>
      <sz val="18.0"/>
      <color theme="1"/>
      <name val="Arial"/>
    </font>
    <font>
      <sz val="18.0"/>
      <color rgb="FF000000"/>
      <name val="Arial"/>
    </font>
    <font>
      <b/>
      <sz val="18.0"/>
      <color theme="1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F6B26B"/>
        <bgColor rgb="FFF6B26B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FFB1D1"/>
        <bgColor rgb="FFFFB1D1"/>
      </patternFill>
    </fill>
    <fill>
      <patternFill patternType="solid">
        <fgColor rgb="FFFFB29B"/>
        <bgColor rgb="FFFFB29B"/>
      </patternFill>
    </fill>
    <fill>
      <patternFill patternType="solid">
        <fgColor rgb="FF9FC5E8"/>
        <bgColor rgb="FF9FC5E8"/>
      </patternFill>
    </fill>
    <fill>
      <patternFill patternType="solid">
        <fgColor rgb="FFFFCDE1"/>
        <bgColor rgb="FFFFCDE1"/>
      </patternFill>
    </fill>
    <fill>
      <patternFill patternType="solid">
        <fgColor rgb="FF9CE9D5"/>
        <bgColor rgb="FF9CE9D5"/>
      </patternFill>
    </fill>
    <fill>
      <patternFill patternType="solid">
        <fgColor rgb="FF85E770"/>
        <bgColor rgb="FF85E770"/>
      </patternFill>
    </fill>
    <fill>
      <patternFill patternType="solid">
        <fgColor rgb="FFE6B8AF"/>
        <bgColor rgb="FFE6B8AF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FF7171"/>
        <bgColor rgb="FFFF7171"/>
      </patternFill>
    </fill>
    <fill>
      <patternFill patternType="solid">
        <fgColor rgb="FFE989F5"/>
        <bgColor rgb="FFE989F5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4">
    <border/>
    <border>
      <bottom style="thin">
        <color rgb="FF000000"/>
      </bottom>
    </border>
    <border>
      <right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6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2" fontId="1" numFmtId="164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0" fillId="3" fontId="1" numFmtId="164" xfId="0" applyFont="1" applyNumberFormat="1"/>
    <xf borderId="0" fillId="3" fontId="1" numFmtId="164" xfId="0" applyAlignment="1" applyFont="1" applyNumberForma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2" fontId="1" numFmtId="0" xfId="0" applyFont="1"/>
    <xf borderId="0" fillId="2" fontId="3" numFmtId="164" xfId="0" applyFont="1" applyNumberFormat="1"/>
    <xf borderId="0" fillId="2" fontId="3" numFmtId="0" xfId="0" applyFont="1"/>
    <xf borderId="0" fillId="2" fontId="3" numFmtId="164" xfId="0" applyAlignment="1" applyFont="1" applyNumberFormat="1">
      <alignment horizontal="right"/>
    </xf>
    <xf borderId="0" fillId="2" fontId="1" numFmtId="164" xfId="0" applyFont="1" applyNumberFormat="1"/>
    <xf borderId="0" fillId="3" fontId="1" numFmtId="0" xfId="0" applyAlignment="1" applyFont="1">
      <alignment readingOrder="0" vertical="bottom"/>
    </xf>
    <xf borderId="0" fillId="2" fontId="3" numFmtId="164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3" fontId="1" numFmtId="164" xfId="0" applyAlignment="1" applyFont="1" applyNumberFormat="1">
      <alignment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Font="1"/>
    <xf borderId="0" fillId="4" fontId="2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1" fillId="5" fontId="6" numFmtId="0" xfId="0" applyAlignment="1" applyBorder="1" applyFill="1" applyFont="1">
      <alignment vertical="bottom"/>
    </xf>
    <xf borderId="1" fillId="5" fontId="6" numFmtId="0" xfId="0" applyAlignment="1" applyBorder="1" applyFont="1">
      <alignment horizontal="left" vertical="top"/>
    </xf>
    <xf borderId="1" fillId="5" fontId="6" numFmtId="0" xfId="0" applyBorder="1" applyFont="1"/>
    <xf borderId="1" fillId="5" fontId="6" numFmtId="49" xfId="0" applyAlignment="1" applyBorder="1" applyFont="1" applyNumberFormat="1">
      <alignment horizontal="center" vertical="bottom"/>
    </xf>
    <xf borderId="1" fillId="5" fontId="6" numFmtId="165" xfId="0" applyAlignment="1" applyBorder="1" applyFont="1" applyNumberFormat="1">
      <alignment horizontal="center" vertical="bottom"/>
    </xf>
    <xf borderId="1" fillId="0" fontId="6" numFmtId="164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0" fillId="6" fontId="6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6" fontId="1" numFmtId="0" xfId="0" applyAlignment="1" applyFont="1">
      <alignment horizontal="left" vertical="bottom"/>
    </xf>
    <xf borderId="0" fillId="6" fontId="1" numFmtId="49" xfId="0" applyAlignment="1" applyFont="1" applyNumberFormat="1">
      <alignment horizontal="left" vertical="bottom"/>
    </xf>
    <xf borderId="0" fillId="6" fontId="1" numFmtId="165" xfId="0" applyAlignment="1" applyFont="1" applyNumberFormat="1">
      <alignment vertical="bottom"/>
    </xf>
    <xf borderId="0" fillId="6" fontId="1" numFmtId="165" xfId="0" applyFont="1" applyNumberFormat="1"/>
    <xf borderId="0" fillId="0" fontId="1" numFmtId="165" xfId="0" applyAlignment="1" applyFont="1" applyNumberFormat="1">
      <alignment vertical="bottom"/>
    </xf>
    <xf borderId="0" fillId="0" fontId="1" numFmtId="165" xfId="0" applyFont="1" applyNumberFormat="1"/>
    <xf borderId="0" fillId="0" fontId="1" numFmtId="165" xfId="0" applyAlignment="1" applyFont="1" applyNumberFormat="1">
      <alignment horizontal="center" vertical="bottom"/>
    </xf>
    <xf borderId="0" fillId="6" fontId="1" numFmtId="0" xfId="0" applyAlignment="1" applyFont="1">
      <alignment vertical="bottom"/>
    </xf>
    <xf borderId="0" fillId="6" fontId="1" numFmtId="165" xfId="0" applyAlignment="1" applyFont="1" applyNumberFormat="1">
      <alignment horizontal="right" vertical="bottom"/>
    </xf>
    <xf borderId="0" fillId="6" fontId="1" numFmtId="165" xfId="0" applyAlignment="1" applyFont="1" applyNumberFormat="1">
      <alignment readingOrder="0"/>
    </xf>
    <xf borderId="0" fillId="6" fontId="1" numFmtId="0" xfId="0" applyAlignment="1" applyFont="1">
      <alignment horizontal="left" readingOrder="0" vertical="bottom"/>
    </xf>
    <xf borderId="0" fillId="6" fontId="1" numFmtId="49" xfId="0" applyAlignment="1" applyFont="1" applyNumberFormat="1">
      <alignment horizontal="left" readingOrder="0" vertical="bottom"/>
    </xf>
    <xf borderId="0" fillId="6" fontId="1" numFmtId="165" xfId="0" applyAlignment="1" applyFont="1" applyNumberFormat="1">
      <alignment horizontal="right" readingOrder="0" vertical="bottom"/>
    </xf>
    <xf borderId="0" fillId="6" fontId="2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6" fontId="2" numFmtId="0" xfId="0" applyAlignment="1" applyFont="1">
      <alignment horizontal="left" vertical="bottom"/>
    </xf>
    <xf borderId="0" fillId="6" fontId="2" numFmtId="49" xfId="0" applyAlignment="1" applyFont="1" applyNumberFormat="1">
      <alignment horizontal="left" vertical="bottom"/>
    </xf>
    <xf borderId="0" fillId="6" fontId="2" numFmtId="165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horizontal="left" vertical="bottom"/>
    </xf>
    <xf borderId="0" fillId="0" fontId="7" numFmtId="165" xfId="0" applyAlignment="1" applyFont="1" applyNumberFormat="1">
      <alignment vertical="bottom"/>
    </xf>
    <xf borderId="0" fillId="0" fontId="7" numFmtId="165" xfId="0" applyAlignment="1" applyFont="1" applyNumberFormat="1">
      <alignment horizontal="right" vertical="bottom"/>
    </xf>
    <xf borderId="0" fillId="0" fontId="7" numFmtId="164" xfId="0" applyAlignment="1" applyFont="1" applyNumberFormat="1">
      <alignment vertical="bottom"/>
    </xf>
    <xf borderId="0" fillId="0" fontId="7" numFmtId="164" xfId="0" applyAlignment="1" applyFont="1" applyNumberFormat="1">
      <alignment horizontal="right" vertical="bottom"/>
    </xf>
    <xf borderId="0" fillId="7" fontId="6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8" numFmtId="49" xfId="0" applyAlignment="1" applyFont="1" applyNumberFormat="1">
      <alignment horizontal="left" vertical="bottom"/>
    </xf>
    <xf borderId="0" fillId="7" fontId="8" numFmtId="165" xfId="0" applyAlignment="1" applyFont="1" applyNumberForma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7" fontId="1" numFmtId="0" xfId="0" applyAlignment="1" applyFont="1">
      <alignment vertical="bottom"/>
    </xf>
    <xf borderId="0" fillId="7" fontId="8" numFmtId="165" xfId="0" applyAlignment="1" applyFont="1" applyNumberFormat="1">
      <alignment horizontal="right" readingOrder="0" vertical="bottom"/>
    </xf>
    <xf borderId="0" fillId="7" fontId="8" numFmtId="165" xfId="0" applyAlignment="1" applyFont="1" applyNumberFormat="1">
      <alignment vertical="bottom"/>
    </xf>
    <xf borderId="0" fillId="0" fontId="8" numFmtId="164" xfId="0" applyAlignment="1" applyFont="1" applyNumberFormat="1">
      <alignment vertical="bottom"/>
    </xf>
    <xf borderId="0" fillId="7" fontId="7" numFmtId="0" xfId="0" applyAlignment="1" applyFont="1">
      <alignment vertical="bottom"/>
    </xf>
    <xf borderId="0" fillId="7" fontId="7" numFmtId="49" xfId="0" applyAlignment="1" applyFont="1" applyNumberFormat="1">
      <alignment horizontal="left" vertical="bottom"/>
    </xf>
    <xf borderId="0" fillId="7" fontId="7" numFmtId="165" xfId="0" applyAlignment="1" applyFont="1" applyNumberFormat="1">
      <alignment horizontal="right" vertical="bottom"/>
    </xf>
    <xf borderId="0" fillId="7" fontId="1" numFmtId="49" xfId="0" applyAlignment="1" applyFont="1" applyNumberFormat="1">
      <alignment horizontal="left" vertical="bottom"/>
    </xf>
    <xf borderId="0" fillId="7" fontId="1" numFmtId="165" xfId="0" applyAlignment="1" applyFont="1" applyNumberFormat="1">
      <alignment vertical="bottom"/>
    </xf>
    <xf borderId="0" fillId="7" fontId="1" numFmtId="165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left" vertical="bottom"/>
    </xf>
    <xf borderId="0" fillId="8" fontId="6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8" fontId="8" numFmtId="49" xfId="0" applyAlignment="1" applyFont="1" applyNumberFormat="1">
      <alignment horizontal="left" vertical="bottom"/>
    </xf>
    <xf borderId="0" fillId="8" fontId="8" numFmtId="165" xfId="0" applyAlignment="1" applyFont="1" applyNumberFormat="1">
      <alignment vertical="bottom"/>
    </xf>
    <xf borderId="0" fillId="8" fontId="8" numFmtId="165" xfId="0" applyAlignment="1" applyFont="1" applyNumberFormat="1">
      <alignment horizontal="right" vertical="bottom"/>
    </xf>
    <xf borderId="0" fillId="8" fontId="8" numFmtId="0" xfId="0" applyAlignment="1" applyFont="1">
      <alignment vertical="bottom"/>
    </xf>
    <xf borderId="0" fillId="8" fontId="7" numFmtId="49" xfId="0" applyAlignment="1" applyFont="1" applyNumberFormat="1">
      <alignment horizontal="left" vertical="bottom"/>
    </xf>
    <xf borderId="0" fillId="8" fontId="8" numFmtId="165" xfId="0" applyAlignment="1" applyFont="1" applyNumberFormat="1">
      <alignment horizontal="right" readingOrder="0" vertical="bottom"/>
    </xf>
    <xf borderId="0" fillId="8" fontId="7" numFmtId="0" xfId="0" applyAlignment="1" applyFont="1">
      <alignment vertical="bottom"/>
    </xf>
    <xf borderId="0" fillId="8" fontId="8" numFmtId="49" xfId="0" applyAlignment="1" applyFont="1" applyNumberFormat="1">
      <alignment horizontal="left" readingOrder="0" vertical="bottom"/>
    </xf>
    <xf borderId="0" fillId="8" fontId="7" numFmtId="165" xfId="0" applyAlignment="1" applyFont="1" applyNumberFormat="1">
      <alignment horizontal="right" vertical="bottom"/>
    </xf>
    <xf borderId="0" fillId="9" fontId="6" numFmtId="0" xfId="0" applyAlignment="1" applyFill="1" applyFont="1">
      <alignment vertical="bottom"/>
    </xf>
    <xf borderId="0" fillId="9" fontId="2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9" fontId="1" numFmtId="49" xfId="0" applyAlignment="1" applyFont="1" applyNumberFormat="1">
      <alignment horizontal="left" vertical="bottom"/>
    </xf>
    <xf borderId="0" fillId="9" fontId="1" numFmtId="165" xfId="0" applyAlignment="1" applyFont="1" applyNumberFormat="1">
      <alignment vertical="bottom"/>
    </xf>
    <xf borderId="0" fillId="9" fontId="1" numFmtId="165" xfId="0" applyAlignment="1" applyFont="1" applyNumberFormat="1">
      <alignment horizontal="right" vertical="bottom"/>
    </xf>
    <xf borderId="0" fillId="9" fontId="4" numFmtId="0" xfId="0" applyAlignment="1" applyFont="1">
      <alignment vertical="bottom"/>
    </xf>
    <xf borderId="0" fillId="9" fontId="4" numFmtId="49" xfId="0" applyAlignment="1" applyFont="1" applyNumberFormat="1">
      <alignment vertical="bottom"/>
    </xf>
    <xf borderId="0" fillId="9" fontId="4" numFmtId="165" xfId="0" applyAlignment="1" applyFont="1" applyNumberFormat="1">
      <alignment vertical="bottom"/>
    </xf>
    <xf borderId="0" fillId="9" fontId="1" numFmtId="0" xfId="0" applyAlignment="1" applyFont="1">
      <alignment readingOrder="0" vertical="bottom"/>
    </xf>
    <xf borderId="0" fillId="9" fontId="1" numFmtId="49" xfId="0" applyAlignment="1" applyFont="1" applyNumberFormat="1">
      <alignment horizontal="left" readingOrder="0" vertical="bottom"/>
    </xf>
    <xf borderId="0" fillId="9" fontId="1" numFmtId="165" xfId="0" applyAlignment="1" applyFont="1" applyNumberFormat="1">
      <alignment horizontal="right" readingOrder="0" vertical="bottom"/>
    </xf>
    <xf borderId="0" fillId="9" fontId="1" numFmtId="49" xfId="0" applyAlignment="1" applyFont="1" applyNumberFormat="1">
      <alignment vertical="bottom"/>
    </xf>
    <xf borderId="0" fillId="9" fontId="1" numFmtId="164" xfId="0" applyAlignment="1" applyFont="1" applyNumberFormat="1">
      <alignment vertical="bottom"/>
    </xf>
    <xf borderId="0" fillId="9" fontId="1" numFmtId="165" xfId="0" applyAlignment="1" applyFont="1" applyNumberFormat="1">
      <alignment readingOrder="0" vertical="bottom"/>
    </xf>
    <xf borderId="0" fillId="9" fontId="1" numFmtId="49" xfId="0" applyAlignment="1" applyFont="1" applyNumberFormat="1">
      <alignment readingOrder="0" vertical="bottom"/>
    </xf>
    <xf borderId="0" fillId="9" fontId="2" numFmtId="49" xfId="0" applyAlignment="1" applyFont="1" applyNumberFormat="1">
      <alignment horizontal="left" vertical="bottom"/>
    </xf>
    <xf borderId="0" fillId="9" fontId="2" numFmtId="165" xfId="0" applyAlignment="1" applyFont="1" applyNumberFormat="1">
      <alignment horizontal="right" vertical="bottom"/>
    </xf>
    <xf borderId="0" fillId="10" fontId="9" numFmtId="0" xfId="0" applyAlignment="1" applyFill="1" applyFont="1">
      <alignment vertical="bottom"/>
    </xf>
    <xf borderId="0" fillId="10" fontId="2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10" fontId="5" numFmtId="49" xfId="0" applyAlignment="1" applyFont="1" applyNumberFormat="1">
      <alignment horizontal="left" vertical="bottom"/>
    </xf>
    <xf borderId="0" fillId="10" fontId="5" numFmtId="165" xfId="0" applyAlignment="1" applyFont="1" applyNumberFormat="1">
      <alignment vertical="bottom"/>
    </xf>
    <xf borderId="0" fillId="10" fontId="5" numFmtId="165" xfId="0" applyAlignment="1" applyFont="1" applyNumberFormat="1">
      <alignment horizontal="right" vertical="bottom"/>
    </xf>
    <xf borderId="0" fillId="0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10" fontId="5" numFmtId="0" xfId="0" applyAlignment="1" applyFont="1">
      <alignment readingOrder="0" vertical="bottom"/>
    </xf>
    <xf borderId="0" fillId="10" fontId="5" numFmtId="49" xfId="0" applyAlignment="1" applyFont="1" applyNumberFormat="1">
      <alignment horizontal="left" readingOrder="0" vertical="bottom"/>
    </xf>
    <xf borderId="0" fillId="10" fontId="5" numFmtId="165" xfId="0" applyAlignment="1" applyFont="1" applyNumberFormat="1">
      <alignment readingOrder="0" vertical="bottom"/>
    </xf>
    <xf borderId="0" fillId="10" fontId="10" numFmtId="0" xfId="0" applyAlignment="1" applyFont="1">
      <alignment vertical="bottom"/>
    </xf>
    <xf borderId="0" fillId="10" fontId="10" numFmtId="49" xfId="0" applyAlignment="1" applyFont="1" applyNumberFormat="1">
      <alignment horizontal="left" vertical="bottom"/>
    </xf>
    <xf borderId="0" fillId="10" fontId="10" numFmtId="165" xfId="0" applyAlignment="1" applyFont="1" applyNumberFormat="1">
      <alignment horizontal="right" vertical="bottom"/>
    </xf>
    <xf borderId="0" fillId="0" fontId="10" numFmtId="16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horizontal="left" vertical="bottom"/>
    </xf>
    <xf borderId="0" fillId="0" fontId="8" numFmtId="165" xfId="0" applyAlignment="1" applyFont="1" applyNumberFormat="1">
      <alignment vertical="bottom"/>
    </xf>
    <xf borderId="0" fillId="0" fontId="8" numFmtId="165" xfId="0" applyAlignment="1" applyFont="1" applyNumberFormat="1">
      <alignment horizontal="right" vertical="bottom"/>
    </xf>
    <xf borderId="0" fillId="11" fontId="6" numFmtId="0" xfId="0" applyAlignment="1" applyFill="1" applyFont="1">
      <alignment vertical="bottom"/>
    </xf>
    <xf borderId="0" fillId="11" fontId="10" numFmtId="0" xfId="0" applyAlignment="1" applyFont="1">
      <alignment horizontal="left" vertical="bottom"/>
    </xf>
    <xf borderId="0" fillId="11" fontId="8" numFmtId="0" xfId="0" applyAlignment="1" applyFont="1">
      <alignment horizontal="left" vertical="bottom"/>
    </xf>
    <xf borderId="0" fillId="11" fontId="8" numFmtId="49" xfId="0" applyAlignment="1" applyFont="1" applyNumberFormat="1">
      <alignment horizontal="left" vertical="bottom"/>
    </xf>
    <xf borderId="0" fillId="11" fontId="8" numFmtId="165" xfId="0" applyAlignment="1" applyFont="1" applyNumberFormat="1">
      <alignment vertical="bottom"/>
    </xf>
    <xf borderId="0" fillId="11" fontId="8" numFmtId="165" xfId="0" applyAlignment="1" applyFont="1" applyNumberFormat="1">
      <alignment horizontal="right" vertical="bottom"/>
    </xf>
    <xf borderId="0" fillId="11" fontId="8" numFmtId="0" xfId="0" applyAlignment="1" applyFont="1">
      <alignment vertical="bottom"/>
    </xf>
    <xf borderId="0" fillId="11" fontId="7" numFmtId="0" xfId="0" applyAlignment="1" applyFont="1">
      <alignment vertical="bottom"/>
    </xf>
    <xf borderId="0" fillId="11" fontId="1" numFmtId="49" xfId="0" applyAlignment="1" applyFont="1" applyNumberFormat="1">
      <alignment horizontal="left" vertical="bottom"/>
    </xf>
    <xf borderId="0" fillId="11" fontId="10" numFmtId="0" xfId="0" applyAlignment="1" applyFont="1">
      <alignment vertical="bottom"/>
    </xf>
    <xf borderId="0" fillId="11" fontId="7" numFmtId="165" xfId="0" applyAlignment="1" applyFont="1" applyNumberFormat="1">
      <alignment horizontal="right" vertical="bottom"/>
    </xf>
    <xf borderId="0" fillId="12" fontId="9" numFmtId="0" xfId="0" applyAlignment="1" applyFill="1" applyFont="1">
      <alignment vertical="bottom"/>
    </xf>
    <xf borderId="0" fillId="12" fontId="10" numFmtId="0" xfId="0" applyAlignment="1" applyFont="1">
      <alignment horizontal="left" vertical="bottom"/>
    </xf>
    <xf borderId="0" fillId="12" fontId="8" numFmtId="0" xfId="0" applyAlignment="1" applyFont="1">
      <alignment horizontal="left" vertical="bottom"/>
    </xf>
    <xf borderId="0" fillId="12" fontId="8" numFmtId="49" xfId="0" applyAlignment="1" applyFont="1" applyNumberFormat="1">
      <alignment horizontal="left" vertical="bottom"/>
    </xf>
    <xf borderId="0" fillId="12" fontId="8" numFmtId="165" xfId="0" applyAlignment="1" applyFont="1" applyNumberFormat="1">
      <alignment vertical="bottom"/>
    </xf>
    <xf borderId="0" fillId="12" fontId="8" numFmtId="165" xfId="0" applyAlignment="1" applyFont="1" applyNumberFormat="1">
      <alignment horizontal="right" vertical="bottom"/>
    </xf>
    <xf borderId="0" fillId="12" fontId="8" numFmtId="0" xfId="0" applyAlignment="1" applyFont="1">
      <alignment vertical="bottom"/>
    </xf>
    <xf borderId="0" fillId="12" fontId="7" numFmtId="0" xfId="0" applyAlignment="1" applyFont="1">
      <alignment vertical="bottom"/>
    </xf>
    <xf borderId="0" fillId="12" fontId="8" numFmtId="165" xfId="0" applyAlignment="1" applyFont="1" applyNumberFormat="1">
      <alignment horizontal="right" readingOrder="0" vertical="bottom"/>
    </xf>
    <xf borderId="0" fillId="12" fontId="8" numFmtId="0" xfId="0" applyAlignment="1" applyFont="1">
      <alignment readingOrder="0" vertical="bottom"/>
    </xf>
    <xf borderId="0" fillId="12" fontId="8" numFmtId="49" xfId="0" applyAlignment="1" applyFont="1" applyNumberFormat="1">
      <alignment horizontal="left" readingOrder="0" vertical="bottom"/>
    </xf>
    <xf borderId="0" fillId="12" fontId="10" numFmtId="0" xfId="0" applyAlignment="1" applyFont="1">
      <alignment vertical="bottom"/>
    </xf>
    <xf borderId="0" fillId="12" fontId="7" numFmtId="165" xfId="0" applyAlignment="1" applyFont="1" applyNumberFormat="1">
      <alignment horizontal="right" vertical="bottom"/>
    </xf>
    <xf borderId="0" fillId="13" fontId="9" numFmtId="0" xfId="0" applyAlignment="1" applyFill="1" applyFont="1">
      <alignment vertical="bottom"/>
    </xf>
    <xf borderId="0" fillId="13" fontId="10" numFmtId="0" xfId="0" applyAlignment="1" applyFont="1">
      <alignment horizontal="left" vertical="bottom"/>
    </xf>
    <xf borderId="0" fillId="13" fontId="8" numFmtId="0" xfId="0" applyAlignment="1" applyFont="1">
      <alignment horizontal="left" vertical="bottom"/>
    </xf>
    <xf borderId="0" fillId="13" fontId="8" numFmtId="49" xfId="0" applyAlignment="1" applyFont="1" applyNumberFormat="1">
      <alignment horizontal="left" vertical="bottom"/>
    </xf>
    <xf borderId="0" fillId="13" fontId="8" numFmtId="165" xfId="0" applyAlignment="1" applyFont="1" applyNumberFormat="1">
      <alignment vertical="bottom"/>
    </xf>
    <xf borderId="0" fillId="13" fontId="8" numFmtId="165" xfId="0" applyAlignment="1" applyFont="1" applyNumberFormat="1">
      <alignment horizontal="right" vertical="bottom"/>
    </xf>
    <xf borderId="0" fillId="13" fontId="8" numFmtId="0" xfId="0" applyAlignment="1" applyFont="1">
      <alignment vertical="bottom"/>
    </xf>
    <xf borderId="0" fillId="13" fontId="7" numFmtId="0" xfId="0" applyAlignment="1" applyFont="1">
      <alignment vertical="bottom"/>
    </xf>
    <xf borderId="0" fillId="13" fontId="8" numFmtId="165" xfId="0" applyAlignment="1" applyFont="1" applyNumberFormat="1">
      <alignment horizontal="right" readingOrder="0" vertical="bottom"/>
    </xf>
    <xf borderId="0" fillId="13" fontId="10" numFmtId="0" xfId="0" applyAlignment="1" applyFont="1">
      <alignment vertical="bottom"/>
    </xf>
    <xf borderId="0" fillId="13" fontId="7" numFmtId="165" xfId="0" applyAlignment="1" applyFont="1" applyNumberFormat="1">
      <alignment horizontal="right" vertical="bottom"/>
    </xf>
    <xf borderId="0" fillId="14" fontId="6" numFmtId="0" xfId="0" applyAlignment="1" applyFill="1" applyFont="1">
      <alignment vertical="bottom"/>
    </xf>
    <xf borderId="0" fillId="14" fontId="7" numFmtId="0" xfId="0" applyAlignment="1" applyFont="1">
      <alignment vertical="bottom"/>
    </xf>
    <xf borderId="0" fillId="14" fontId="8" numFmtId="0" xfId="0" applyAlignment="1" applyFont="1">
      <alignment vertical="bottom"/>
    </xf>
    <xf borderId="0" fillId="14" fontId="8" numFmtId="49" xfId="0" applyAlignment="1" applyFont="1" applyNumberFormat="1">
      <alignment horizontal="left" vertical="bottom"/>
    </xf>
    <xf borderId="0" fillId="14" fontId="8" numFmtId="165" xfId="0" applyAlignment="1" applyFont="1" applyNumberFormat="1">
      <alignment vertical="bottom"/>
    </xf>
    <xf borderId="0" fillId="14" fontId="8" numFmtId="165" xfId="0" applyAlignment="1" applyFont="1" applyNumberFormat="1">
      <alignment horizontal="right" vertical="bottom"/>
    </xf>
    <xf borderId="0" fillId="14" fontId="8" numFmtId="0" xfId="0" applyAlignment="1" applyFont="1">
      <alignment readingOrder="0" vertical="bottom"/>
    </xf>
    <xf borderId="0" fillId="14" fontId="8" numFmtId="49" xfId="0" applyAlignment="1" applyFont="1" applyNumberFormat="1">
      <alignment horizontal="left" readingOrder="0" vertical="bottom"/>
    </xf>
    <xf borderId="0" fillId="14" fontId="8" numFmtId="165" xfId="0" applyAlignment="1" applyFont="1" applyNumberFormat="1">
      <alignment readingOrder="0" vertical="bottom"/>
    </xf>
    <xf borderId="0" fillId="14" fontId="8" numFmtId="165" xfId="0" applyAlignment="1" applyFont="1" applyNumberFormat="1">
      <alignment horizontal="right" readingOrder="0" vertical="bottom"/>
    </xf>
    <xf borderId="0" fillId="14" fontId="7" numFmtId="165" xfId="0" applyAlignment="1" applyFont="1" applyNumberFormat="1">
      <alignment vertical="bottom"/>
    </xf>
    <xf borderId="0" fillId="14" fontId="7" numFmtId="165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8" numFmtId="49" xfId="0" applyAlignment="1" applyFont="1" applyNumberFormat="1">
      <alignment horizontal="left" vertical="bottom"/>
    </xf>
    <xf borderId="0" fillId="2" fontId="8" numFmtId="165" xfId="0" applyAlignment="1" applyFont="1" applyNumberFormat="1">
      <alignment vertical="bottom"/>
    </xf>
    <xf borderId="0" fillId="2" fontId="8" numFmtId="165" xfId="0" applyAlignment="1" applyFont="1" applyNumberFormat="1">
      <alignment horizontal="right" vertical="bottom"/>
    </xf>
    <xf borderId="0" fillId="15" fontId="6" numFmtId="0" xfId="0" applyAlignment="1" applyFill="1" applyFont="1">
      <alignment vertical="bottom"/>
    </xf>
    <xf borderId="0" fillId="15" fontId="7" numFmtId="0" xfId="0" applyAlignment="1" applyFont="1">
      <alignment vertical="bottom"/>
    </xf>
    <xf borderId="0" fillId="15" fontId="8" numFmtId="0" xfId="0" applyAlignment="1" applyFont="1">
      <alignment vertical="bottom"/>
    </xf>
    <xf borderId="0" fillId="15" fontId="8" numFmtId="49" xfId="0" applyAlignment="1" applyFont="1" applyNumberFormat="1">
      <alignment horizontal="left" vertical="bottom"/>
    </xf>
    <xf borderId="0" fillId="15" fontId="8" numFmtId="165" xfId="0" applyAlignment="1" applyFont="1" applyNumberFormat="1">
      <alignment vertical="bottom"/>
    </xf>
    <xf borderId="0" fillId="15" fontId="8" numFmtId="165" xfId="0" applyAlignment="1" applyFont="1" applyNumberFormat="1">
      <alignment horizontal="right" vertical="bottom"/>
    </xf>
    <xf borderId="0" fillId="15" fontId="8" numFmtId="0" xfId="0" applyAlignment="1" applyFont="1">
      <alignment readingOrder="0" vertical="bottom"/>
    </xf>
    <xf borderId="0" fillId="15" fontId="8" numFmtId="49" xfId="0" applyAlignment="1" applyFont="1" applyNumberFormat="1">
      <alignment horizontal="left" readingOrder="0" vertical="bottom"/>
    </xf>
    <xf borderId="0" fillId="15" fontId="8" numFmtId="165" xfId="0" applyAlignment="1" applyFont="1" applyNumberFormat="1">
      <alignment readingOrder="0" vertical="bottom"/>
    </xf>
    <xf borderId="0" fillId="15" fontId="8" numFmtId="165" xfId="0" applyAlignment="1" applyFont="1" applyNumberFormat="1">
      <alignment horizontal="right" readingOrder="0" vertical="bottom"/>
    </xf>
    <xf borderId="0" fillId="15" fontId="7" numFmtId="49" xfId="0" applyAlignment="1" applyFont="1" applyNumberFormat="1">
      <alignment horizontal="left" vertical="bottom"/>
    </xf>
    <xf borderId="0" fillId="15" fontId="7" numFmtId="165" xfId="0" applyAlignment="1" applyFont="1" applyNumberFormat="1">
      <alignment horizontal="right" vertical="bottom"/>
    </xf>
    <xf borderId="0" fillId="16" fontId="6" numFmtId="0" xfId="0" applyAlignment="1" applyFill="1" applyFont="1">
      <alignment vertical="bottom"/>
    </xf>
    <xf borderId="0" fillId="16" fontId="7" numFmtId="0" xfId="0" applyAlignment="1" applyFont="1">
      <alignment vertical="bottom"/>
    </xf>
    <xf borderId="0" fillId="16" fontId="8" numFmtId="0" xfId="0" applyAlignment="1" applyFont="1">
      <alignment readingOrder="0" vertical="bottom"/>
    </xf>
    <xf borderId="0" fillId="16" fontId="8" numFmtId="49" xfId="0" applyAlignment="1" applyFont="1" applyNumberFormat="1">
      <alignment horizontal="left" vertical="bottom"/>
    </xf>
    <xf borderId="0" fillId="16" fontId="8" numFmtId="165" xfId="0" applyAlignment="1" applyFont="1" applyNumberFormat="1">
      <alignment vertical="bottom"/>
    </xf>
    <xf borderId="0" fillId="16" fontId="8" numFmtId="165" xfId="0" applyAlignment="1" applyFont="1" applyNumberFormat="1">
      <alignment horizontal="right" readingOrder="0" vertical="bottom"/>
    </xf>
    <xf borderId="0" fillId="16" fontId="8" numFmtId="165" xfId="0" applyAlignment="1" applyFont="1" applyNumberFormat="1">
      <alignment horizontal="right" vertical="bottom"/>
    </xf>
    <xf borderId="0" fillId="16" fontId="1" numFmtId="0" xfId="0" applyAlignment="1" applyFont="1">
      <alignment vertical="bottom"/>
    </xf>
    <xf borderId="0" fillId="16" fontId="8" numFmtId="49" xfId="0" applyAlignment="1" applyFont="1" applyNumberFormat="1">
      <alignment horizontal="left" readingOrder="0" vertical="bottom"/>
    </xf>
    <xf borderId="0" fillId="16" fontId="8" numFmtId="0" xfId="0" applyAlignment="1" applyFont="1">
      <alignment vertical="bottom"/>
    </xf>
    <xf borderId="0" fillId="16" fontId="11" numFmtId="0" xfId="0" applyFont="1"/>
    <xf borderId="0" fillId="16" fontId="8" numFmtId="165" xfId="0" applyAlignment="1" applyFont="1" applyNumberFormat="1">
      <alignment readingOrder="0" vertical="bottom"/>
    </xf>
    <xf borderId="0" fillId="16" fontId="2" numFmtId="0" xfId="0" applyAlignment="1" applyFont="1">
      <alignment vertical="bottom"/>
    </xf>
    <xf borderId="0" fillId="16" fontId="7" numFmtId="49" xfId="0" applyAlignment="1" applyFont="1" applyNumberFormat="1">
      <alignment horizontal="left" vertical="bottom"/>
    </xf>
    <xf borderId="0" fillId="16" fontId="7" numFmtId="165" xfId="0" applyAlignment="1" applyFont="1" applyNumberFormat="1">
      <alignment vertical="bottom"/>
    </xf>
    <xf borderId="0" fillId="17" fontId="6" numFmtId="0" xfId="0" applyAlignment="1" applyFill="1" applyFont="1">
      <alignment vertical="bottom"/>
    </xf>
    <xf borderId="0" fillId="17" fontId="7" numFmtId="0" xfId="0" applyAlignment="1" applyFont="1">
      <alignment vertical="bottom"/>
    </xf>
    <xf borderId="0" fillId="17" fontId="8" numFmtId="0" xfId="0" applyAlignment="1" applyFont="1">
      <alignment vertical="bottom"/>
    </xf>
    <xf borderId="0" fillId="17" fontId="8" numFmtId="49" xfId="0" applyAlignment="1" applyFont="1" applyNumberFormat="1">
      <alignment horizontal="left" vertical="bottom"/>
    </xf>
    <xf borderId="0" fillId="17" fontId="8" numFmtId="165" xfId="0" applyAlignment="1" applyFont="1" applyNumberFormat="1">
      <alignment vertical="bottom"/>
    </xf>
    <xf borderId="0" fillId="17" fontId="8" numFmtId="165" xfId="0" applyAlignment="1" applyFont="1" applyNumberFormat="1">
      <alignment horizontal="right" vertical="bottom"/>
    </xf>
    <xf borderId="0" fillId="17" fontId="1" numFmtId="165" xfId="0" applyAlignment="1" applyFont="1" applyNumberFormat="1">
      <alignment vertical="bottom"/>
    </xf>
    <xf borderId="0" fillId="17" fontId="11" numFmtId="0" xfId="0" applyFont="1"/>
    <xf borderId="0" fillId="17" fontId="5" numFmtId="0" xfId="0" applyAlignment="1" applyFont="1">
      <alignment vertical="bottom"/>
    </xf>
    <xf borderId="0" fillId="17" fontId="5" numFmtId="165" xfId="0" applyAlignment="1" applyFont="1" applyNumberFormat="1">
      <alignment horizontal="right" vertical="bottom"/>
    </xf>
    <xf borderId="0" fillId="17" fontId="3" numFmtId="49" xfId="0" applyAlignment="1" applyFont="1" applyNumberFormat="1">
      <alignment horizontal="left" vertical="bottom"/>
    </xf>
    <xf borderId="0" fillId="17" fontId="8" numFmtId="165" xfId="0" applyAlignment="1" applyFont="1" applyNumberFormat="1">
      <alignment horizontal="right" readingOrder="0" vertical="bottom"/>
    </xf>
    <xf borderId="0" fillId="17" fontId="3" numFmtId="165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17" fontId="7" numFmtId="49" xfId="0" applyAlignment="1" applyFont="1" applyNumberFormat="1">
      <alignment horizontal="left" vertical="bottom"/>
    </xf>
    <xf borderId="0" fillId="17" fontId="7" numFmtId="165" xfId="0" applyAlignment="1" applyFont="1" applyNumberFormat="1">
      <alignment horizontal="right" vertical="bottom"/>
    </xf>
    <xf borderId="0" fillId="17" fontId="2" numFmtId="165" xfId="0" applyAlignment="1" applyFont="1" applyNumberFormat="1">
      <alignment vertical="bottom"/>
    </xf>
    <xf borderId="0" fillId="8" fontId="8" numFmtId="0" xfId="0" applyAlignment="1" applyFont="1">
      <alignment horizontal="left" vertical="bottom"/>
    </xf>
    <xf borderId="0" fillId="8" fontId="8" numFmtId="0" xfId="0" applyAlignment="1" applyFont="1">
      <alignment readingOrder="0" vertical="bottom"/>
    </xf>
    <xf borderId="0" fillId="8" fontId="7" numFmtId="0" xfId="0" applyAlignment="1" applyFont="1">
      <alignment horizontal="left" vertical="bottom"/>
    </xf>
    <xf borderId="0" fillId="18" fontId="6" numFmtId="0" xfId="0" applyAlignment="1" applyFill="1" applyFont="1">
      <alignment vertical="bottom"/>
    </xf>
    <xf borderId="0" fillId="18" fontId="7" numFmtId="0" xfId="0" applyAlignment="1" applyFont="1">
      <alignment vertical="bottom"/>
    </xf>
    <xf borderId="0" fillId="18" fontId="8" numFmtId="0" xfId="0" applyAlignment="1" applyFont="1">
      <alignment vertical="bottom"/>
    </xf>
    <xf borderId="0" fillId="18" fontId="8" numFmtId="49" xfId="0" applyAlignment="1" applyFont="1" applyNumberFormat="1">
      <alignment horizontal="left" vertical="bottom"/>
    </xf>
    <xf borderId="0" fillId="18" fontId="8" numFmtId="165" xfId="0" applyAlignment="1" applyFont="1" applyNumberFormat="1">
      <alignment vertical="bottom"/>
    </xf>
    <xf borderId="0" fillId="18" fontId="8" numFmtId="165" xfId="0" applyAlignment="1" applyFont="1" applyNumberFormat="1">
      <alignment horizontal="right" vertical="bottom"/>
    </xf>
    <xf borderId="0" fillId="18" fontId="8" numFmtId="0" xfId="0" applyAlignment="1" applyFont="1">
      <alignment readingOrder="0" vertical="bottom"/>
    </xf>
    <xf borderId="0" fillId="18" fontId="8" numFmtId="49" xfId="0" applyAlignment="1" applyFont="1" applyNumberFormat="1">
      <alignment horizontal="left" readingOrder="0" vertical="bottom"/>
    </xf>
    <xf borderId="0" fillId="18" fontId="8" numFmtId="165" xfId="0" applyAlignment="1" applyFont="1" applyNumberFormat="1">
      <alignment horizontal="right" readingOrder="0" vertical="bottom"/>
    </xf>
    <xf borderId="0" fillId="18" fontId="11" numFmtId="0" xfId="0" applyFont="1"/>
    <xf borderId="0" fillId="18" fontId="1" numFmtId="0" xfId="0" applyAlignment="1" applyFont="1">
      <alignment vertical="bottom"/>
    </xf>
    <xf borderId="0" fillId="18" fontId="2" numFmtId="0" xfId="0" applyAlignment="1" applyFont="1">
      <alignment vertical="bottom"/>
    </xf>
    <xf borderId="0" fillId="18" fontId="1" numFmtId="49" xfId="0" applyAlignment="1" applyFont="1" applyNumberFormat="1">
      <alignment vertical="bottom"/>
    </xf>
    <xf borderId="0" fillId="18" fontId="1" numFmtId="165" xfId="0" applyAlignment="1" applyFont="1" applyNumberFormat="1">
      <alignment vertical="bottom"/>
    </xf>
    <xf borderId="0" fillId="18" fontId="1" numFmtId="165" xfId="0" applyAlignment="1" applyFont="1" applyNumberFormat="1">
      <alignment horizontal="right" vertical="bottom"/>
    </xf>
    <xf borderId="0" fillId="18" fontId="7" numFmtId="49" xfId="0" applyAlignment="1" applyFont="1" applyNumberFormat="1">
      <alignment horizontal="left" vertical="bottom"/>
    </xf>
    <xf borderId="0" fillId="18" fontId="7" numFmtId="165" xfId="0" applyAlignment="1" applyFont="1" applyNumberFormat="1">
      <alignment horizontal="right" vertical="bottom"/>
    </xf>
    <xf borderId="0" fillId="11" fontId="6" numFmtId="0" xfId="0" applyAlignment="1" applyFont="1">
      <alignment readingOrder="0" vertical="bottom"/>
    </xf>
    <xf borderId="0" fillId="11" fontId="1" numFmtId="0" xfId="0" applyAlignment="1" applyFont="1">
      <alignment vertical="bottom"/>
    </xf>
    <xf borderId="0" fillId="11" fontId="8" numFmtId="0" xfId="0" applyAlignment="1" applyFont="1">
      <alignment readingOrder="0" vertical="bottom"/>
    </xf>
    <xf borderId="0" fillId="11" fontId="8" numFmtId="49" xfId="0" applyAlignment="1" applyFont="1" applyNumberFormat="1">
      <alignment horizontal="left" readingOrder="0" vertical="bottom"/>
    </xf>
    <xf borderId="0" fillId="11" fontId="8" numFmtId="165" xfId="0" applyAlignment="1" applyFont="1" applyNumberFormat="1">
      <alignment horizontal="right" readingOrder="0" vertical="bottom"/>
    </xf>
    <xf borderId="0" fillId="11" fontId="1" numFmtId="49" xfId="0" applyAlignment="1" applyFont="1" applyNumberFormat="1">
      <alignment vertical="bottom"/>
    </xf>
    <xf borderId="0" fillId="11" fontId="1" numFmtId="165" xfId="0" applyAlignment="1" applyFont="1" applyNumberFormat="1">
      <alignment vertical="bottom"/>
    </xf>
    <xf borderId="0" fillId="11" fontId="1" numFmtId="165" xfId="0" applyAlignment="1" applyFont="1" applyNumberFormat="1">
      <alignment horizontal="right" vertical="bottom"/>
    </xf>
    <xf borderId="0" fillId="11" fontId="11" numFmtId="0" xfId="0" applyFont="1"/>
    <xf borderId="0" fillId="11" fontId="7" numFmtId="0" xfId="0" applyAlignment="1" applyFont="1">
      <alignment readingOrder="0" vertical="bottom"/>
    </xf>
    <xf borderId="0" fillId="11" fontId="7" numFmtId="49" xfId="0" applyAlignment="1" applyFont="1" applyNumberFormat="1">
      <alignment horizontal="left" vertical="bottom"/>
    </xf>
    <xf borderId="0" fillId="19" fontId="6" numFmtId="0" xfId="0" applyAlignment="1" applyFill="1" applyFont="1">
      <alignment vertical="bottom"/>
    </xf>
    <xf borderId="0" fillId="19" fontId="2" numFmtId="0" xfId="0" applyAlignment="1" applyFont="1">
      <alignment vertical="bottom"/>
    </xf>
    <xf borderId="0" fillId="19" fontId="8" numFmtId="0" xfId="0" applyAlignment="1" applyFont="1">
      <alignment vertical="bottom"/>
    </xf>
    <xf borderId="0" fillId="19" fontId="8" numFmtId="49" xfId="0" applyAlignment="1" applyFont="1" applyNumberFormat="1">
      <alignment horizontal="left" vertical="bottom"/>
    </xf>
    <xf borderId="0" fillId="19" fontId="8" numFmtId="165" xfId="0" applyAlignment="1" applyFont="1" applyNumberFormat="1">
      <alignment horizontal="right" vertical="bottom"/>
    </xf>
    <xf borderId="0" fillId="19" fontId="1" numFmtId="165" xfId="0" applyAlignment="1" applyFont="1" applyNumberFormat="1">
      <alignment vertical="bottom"/>
    </xf>
    <xf borderId="0" fillId="19" fontId="1" numFmtId="0" xfId="0" applyAlignment="1" applyFont="1">
      <alignment vertical="bottom"/>
    </xf>
    <xf borderId="0" fillId="19" fontId="8" numFmtId="165" xfId="0" applyAlignment="1" applyFont="1" applyNumberFormat="1">
      <alignment horizontal="right" readingOrder="0" vertical="bottom"/>
    </xf>
    <xf borderId="0" fillId="19" fontId="2" numFmtId="165" xfId="0" applyAlignment="1" applyFont="1" applyNumberFormat="1">
      <alignment vertical="bottom"/>
    </xf>
    <xf borderId="0" fillId="19" fontId="1" numFmtId="49" xfId="0" applyAlignment="1" applyFont="1" applyNumberFormat="1">
      <alignment vertical="bottom"/>
    </xf>
    <xf borderId="0" fillId="19" fontId="1" numFmtId="165" xfId="0" applyAlignment="1" applyFont="1" applyNumberFormat="1">
      <alignment horizontal="right" vertical="bottom"/>
    </xf>
    <xf borderId="0" fillId="19" fontId="8" numFmtId="0" xfId="0" applyAlignment="1" applyFont="1">
      <alignment readingOrder="0" vertical="bottom"/>
    </xf>
    <xf borderId="0" fillId="19" fontId="8" numFmtId="49" xfId="0" applyAlignment="1" applyFont="1" applyNumberFormat="1">
      <alignment horizontal="left" readingOrder="0" vertical="bottom"/>
    </xf>
    <xf borderId="0" fillId="19" fontId="8" numFmtId="165" xfId="0" applyAlignment="1" applyFont="1" applyNumberFormat="1">
      <alignment readingOrder="0" vertical="bottom"/>
    </xf>
    <xf borderId="0" fillId="19" fontId="8" numFmtId="165" xfId="0" applyAlignment="1" applyFont="1" applyNumberFormat="1">
      <alignment vertical="bottom"/>
    </xf>
    <xf borderId="0" fillId="19" fontId="7" numFmtId="0" xfId="0" applyAlignment="1" applyFont="1">
      <alignment vertical="bottom"/>
    </xf>
    <xf borderId="0" fillId="19" fontId="7" numFmtId="49" xfId="0" applyAlignment="1" applyFont="1" applyNumberFormat="1">
      <alignment horizontal="left" vertical="bottom"/>
    </xf>
    <xf borderId="0" fillId="19" fontId="7" numFmtId="165" xfId="0" applyAlignment="1" applyFont="1" applyNumberFormat="1">
      <alignment horizontal="right" vertical="bottom"/>
    </xf>
    <xf borderId="0" fillId="20" fontId="6" numFmtId="0" xfId="0" applyAlignment="1" applyFill="1" applyFont="1">
      <alignment vertical="bottom"/>
    </xf>
    <xf borderId="0" fillId="20" fontId="7" numFmtId="164" xfId="0" applyAlignment="1" applyFont="1" applyNumberFormat="1">
      <alignment vertical="bottom"/>
    </xf>
    <xf borderId="0" fillId="20" fontId="8" numFmtId="164" xfId="0" applyAlignment="1" applyFont="1" applyNumberFormat="1">
      <alignment vertical="bottom"/>
    </xf>
    <xf borderId="0" fillId="20" fontId="8" numFmtId="49" xfId="0" applyAlignment="1" applyFont="1" applyNumberFormat="1">
      <alignment horizontal="left" vertical="bottom"/>
    </xf>
    <xf borderId="0" fillId="20" fontId="8" numFmtId="165" xfId="0" applyAlignment="1" applyFont="1" applyNumberFormat="1">
      <alignment vertical="bottom"/>
    </xf>
    <xf borderId="0" fillId="20" fontId="8" numFmtId="165" xfId="0" applyAlignment="1" applyFont="1" applyNumberFormat="1">
      <alignment horizontal="right" vertical="bottom"/>
    </xf>
    <xf borderId="0" fillId="20" fontId="8" numFmtId="0" xfId="0" applyAlignment="1" applyFont="1">
      <alignment vertical="bottom"/>
    </xf>
    <xf borderId="0" fillId="20" fontId="7" numFmtId="0" xfId="0" applyAlignment="1" applyFont="1">
      <alignment vertical="bottom"/>
    </xf>
    <xf borderId="0" fillId="20" fontId="8" numFmtId="165" xfId="0" applyAlignment="1" applyFont="1" applyNumberFormat="1">
      <alignment horizontal="right" readingOrder="0" vertical="bottom"/>
    </xf>
    <xf borderId="0" fillId="20" fontId="8" numFmtId="0" xfId="0" applyAlignment="1" applyFont="1">
      <alignment readingOrder="0" vertical="bottom"/>
    </xf>
    <xf borderId="0" fillId="20" fontId="8" numFmtId="49" xfId="0" applyAlignment="1" applyFont="1" applyNumberFormat="1">
      <alignment horizontal="left" readingOrder="0" vertical="bottom"/>
    </xf>
    <xf borderId="0" fillId="20" fontId="7" numFmtId="49" xfId="0" applyAlignment="1" applyFont="1" applyNumberFormat="1">
      <alignment horizontal="left" vertical="bottom"/>
    </xf>
    <xf borderId="0" fillId="20" fontId="7" numFmtId="165" xfId="0" applyAlignment="1" applyFont="1" applyNumberFormat="1">
      <alignment horizontal="right" vertical="bottom"/>
    </xf>
    <xf borderId="0" fillId="9" fontId="1" numFmtId="0" xfId="0" applyAlignment="1" applyFont="1">
      <alignment horizontal="left" vertical="bottom"/>
    </xf>
    <xf borderId="0" fillId="9" fontId="2" numFmtId="165" xfId="0" applyAlignment="1" applyFont="1" applyNumberFormat="1">
      <alignment vertical="bottom"/>
    </xf>
    <xf borderId="0" fillId="8" fontId="1" numFmtId="0" xfId="0" applyAlignment="1" applyFont="1">
      <alignment horizontal="left" vertical="bottom"/>
    </xf>
    <xf borderId="0" fillId="8" fontId="1" numFmtId="165" xfId="0" applyAlignment="1" applyFont="1" applyNumberFormat="1">
      <alignment vertical="bottom"/>
    </xf>
    <xf borderId="0" fillId="8" fontId="1" numFmtId="165" xfId="0" applyAlignment="1" applyFont="1" applyNumberFormat="1">
      <alignment horizontal="right" vertical="bottom"/>
    </xf>
    <xf borderId="0" fillId="8" fontId="1" numFmtId="49" xfId="0" applyAlignment="1" applyFont="1" applyNumberFormat="1">
      <alignment horizontal="left" vertical="bottom"/>
    </xf>
    <xf borderId="0" fillId="8" fontId="1" numFmtId="165" xfId="0" applyAlignment="1" applyFont="1" applyNumberFormat="1">
      <alignment horizontal="right" readingOrder="0" vertical="bottom"/>
    </xf>
    <xf borderId="0" fillId="8" fontId="8" numFmtId="0" xfId="0" applyAlignment="1" applyFont="1">
      <alignment readingOrder="0" vertical="bottom"/>
    </xf>
    <xf borderId="0" fillId="8" fontId="1" numFmtId="165" xfId="0" applyAlignment="1" applyFont="1" applyNumberFormat="1">
      <alignment readingOrder="0" vertical="bottom"/>
    </xf>
    <xf borderId="0" fillId="8" fontId="2" numFmtId="165" xfId="0" applyAlignment="1" applyFont="1" applyNumberFormat="1">
      <alignment vertical="bottom"/>
    </xf>
    <xf borderId="0" fillId="8" fontId="2" numFmtId="165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11" fontId="9" numFmtId="0" xfId="0" applyAlignment="1" applyFont="1">
      <alignment horizontal="left" vertical="bottom"/>
    </xf>
    <xf borderId="0" fillId="11" fontId="12" numFmtId="0" xfId="0" applyAlignment="1" applyFont="1">
      <alignment horizontal="left" vertical="bottom"/>
    </xf>
    <xf borderId="0" fillId="11" fontId="3" numFmtId="0" xfId="0" applyAlignment="1" applyFont="1">
      <alignment vertical="bottom"/>
    </xf>
    <xf borderId="0" fillId="11" fontId="3" numFmtId="165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0" fontId="2" numFmtId="167" xfId="0" applyAlignment="1" applyFont="1" applyNumberFormat="1">
      <alignment horizontal="right" vertical="bottom"/>
    </xf>
    <xf borderId="0" fillId="11" fontId="3" numFmtId="0" xfId="0" applyAlignment="1" applyFont="1">
      <alignment horizontal="left" vertical="bottom"/>
    </xf>
    <xf borderId="0" fillId="11" fontId="3" numFmtId="165" xfId="0" applyAlignment="1" applyFont="1" applyNumberFormat="1">
      <alignment horizontal="right" vertical="bottom"/>
    </xf>
    <xf borderId="0" fillId="0" fontId="1" numFmtId="167" xfId="0" applyAlignment="1" applyFont="1" applyNumberFormat="1">
      <alignment vertical="bottom"/>
    </xf>
    <xf borderId="0" fillId="11" fontId="1" numFmtId="0" xfId="0" applyAlignment="1" applyFont="1">
      <alignment horizontal="left" readingOrder="0" vertical="bottom"/>
    </xf>
    <xf borderId="0" fillId="11" fontId="1" numFmtId="49" xfId="0" applyAlignment="1" applyFont="1" applyNumberFormat="1">
      <alignment horizontal="left" readingOrder="0" vertical="bottom"/>
    </xf>
    <xf borderId="0" fillId="11" fontId="1" numFmtId="165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left" vertical="bottom"/>
    </xf>
    <xf borderId="0" fillId="11" fontId="1" numFmtId="0" xfId="0" applyAlignment="1" applyFont="1">
      <alignment horizontal="left" vertical="bottom"/>
    </xf>
    <xf borderId="0" fillId="11" fontId="2" numFmtId="165" xfId="0" applyAlignment="1" applyFont="1" applyNumberFormat="1">
      <alignment vertical="bottom"/>
    </xf>
    <xf borderId="0" fillId="0" fontId="1" numFmtId="167" xfId="0" applyAlignment="1" applyFont="1" applyNumberFormat="1">
      <alignment horizontal="right" vertical="bottom"/>
    </xf>
    <xf borderId="0" fillId="0" fontId="1" numFmtId="167" xfId="0" applyFont="1" applyNumberFormat="1"/>
    <xf borderId="0" fillId="0" fontId="1" numFmtId="0" xfId="0" applyAlignment="1" applyFont="1">
      <alignment horizontal="left" vertical="bottom"/>
    </xf>
    <xf borderId="0" fillId="21" fontId="9" numFmtId="0" xfId="0" applyAlignment="1" applyFill="1" applyFont="1">
      <alignment vertical="bottom"/>
    </xf>
    <xf borderId="0" fillId="21" fontId="12" numFmtId="0" xfId="0" applyAlignment="1" applyFont="1">
      <alignment vertical="bottom"/>
    </xf>
    <xf borderId="0" fillId="21" fontId="3" numFmtId="49" xfId="0" applyAlignment="1" applyFont="1" applyNumberFormat="1">
      <alignment horizontal="left" vertical="bottom"/>
    </xf>
    <xf borderId="0" fillId="21" fontId="3" numFmtId="165" xfId="0" applyAlignment="1" applyFont="1" applyNumberFormat="1">
      <alignment vertical="bottom"/>
    </xf>
    <xf borderId="0" fillId="21" fontId="3" numFmtId="165" xfId="0" applyAlignment="1" applyFont="1" applyNumberFormat="1">
      <alignment horizontal="right" vertical="bottom"/>
    </xf>
    <xf borderId="0" fillId="21" fontId="3" numFmtId="0" xfId="0" applyAlignment="1" applyFont="1">
      <alignment vertical="bottom"/>
    </xf>
    <xf borderId="0" fillId="21" fontId="3" numFmtId="49" xfId="0" applyAlignment="1" applyFont="1" applyNumberFormat="1">
      <alignment vertical="bottom"/>
    </xf>
    <xf borderId="0" fillId="21" fontId="12" numFmtId="165" xfId="0" applyAlignment="1" applyFont="1" applyNumberFormat="1">
      <alignment horizontal="right" vertical="top"/>
    </xf>
    <xf borderId="0" fillId="0" fontId="13" numFmtId="167" xfId="0" applyAlignment="1" applyFont="1" applyNumberFormat="1">
      <alignment horizontal="right" vertical="bottom"/>
    </xf>
    <xf borderId="0" fillId="21" fontId="12" numFmtId="0" xfId="0" applyAlignment="1" applyFont="1">
      <alignment horizontal="left" vertical="bottom"/>
    </xf>
    <xf borderId="0" fillId="21" fontId="12" numFmtId="165" xfId="0" applyAlignment="1" applyFont="1" applyNumberFormat="1">
      <alignment vertical="bottom"/>
    </xf>
    <xf borderId="0" fillId="21" fontId="12" numFmtId="0" xfId="0" applyAlignment="1" applyFont="1">
      <alignment horizontal="right" vertical="bottom"/>
    </xf>
    <xf borderId="0" fillId="21" fontId="12" numFmtId="165" xfId="0" applyAlignment="1" applyFont="1" applyNumberFormat="1">
      <alignment horizontal="right" vertical="bottom"/>
    </xf>
    <xf borderId="0" fillId="21" fontId="12" numFmtId="0" xfId="0" applyAlignment="1" applyFont="1">
      <alignment readingOrder="0" vertical="bottom"/>
    </xf>
    <xf borderId="0" fillId="21" fontId="3" numFmtId="0" xfId="0" applyAlignment="1" applyFont="1">
      <alignment readingOrder="0" vertical="bottom"/>
    </xf>
    <xf borderId="0" fillId="21" fontId="11" numFmtId="0" xfId="0" applyFont="1"/>
    <xf borderId="0" fillId="21" fontId="3" numFmtId="165" xfId="0" applyAlignment="1" applyFont="1" applyNumberFormat="1">
      <alignment readingOrder="0" vertical="bottom"/>
    </xf>
    <xf borderId="0" fillId="21" fontId="10" numFmtId="0" xfId="0" applyAlignment="1" applyFont="1">
      <alignment vertical="bottom"/>
    </xf>
    <xf borderId="0" fillId="21" fontId="5" numFmtId="49" xfId="0" applyAlignment="1" applyFont="1" applyNumberFormat="1">
      <alignment horizontal="left" vertical="bottom"/>
    </xf>
    <xf borderId="0" fillId="21" fontId="5" numFmtId="165" xfId="0" applyAlignment="1" applyFont="1" applyNumberFormat="1">
      <alignment vertical="bottom"/>
    </xf>
    <xf borderId="0" fillId="22" fontId="9" numFmtId="0" xfId="0" applyAlignment="1" applyFill="1" applyFont="1">
      <alignment horizontal="left" readingOrder="0" vertical="bottom"/>
    </xf>
    <xf borderId="0" fillId="22" fontId="12" numFmtId="0" xfId="0" applyAlignment="1" applyFont="1">
      <alignment horizontal="left" vertical="bottom"/>
    </xf>
    <xf borderId="0" fillId="22" fontId="3" numFmtId="0" xfId="0" applyAlignment="1" applyFont="1">
      <alignment horizontal="left" vertical="bottom"/>
    </xf>
    <xf borderId="0" fillId="22" fontId="1" numFmtId="49" xfId="0" applyAlignment="1" applyFont="1" applyNumberFormat="1">
      <alignment horizontal="left" vertical="bottom"/>
    </xf>
    <xf borderId="0" fillId="22" fontId="1" numFmtId="165" xfId="0" applyAlignment="1" applyFont="1" applyNumberFormat="1">
      <alignment vertical="bottom"/>
    </xf>
    <xf borderId="0" fillId="22" fontId="3" numFmtId="165" xfId="0" applyAlignment="1" applyFont="1" applyNumberFormat="1">
      <alignment horizontal="right" readingOrder="0" vertical="bottom"/>
    </xf>
    <xf borderId="0" fillId="22" fontId="1" numFmtId="0" xfId="0" applyAlignment="1" applyFont="1">
      <alignment vertical="bottom"/>
    </xf>
    <xf borderId="0" fillId="22" fontId="1" numFmtId="0" xfId="0" applyAlignment="1" applyFont="1">
      <alignment horizontal="left" readingOrder="0" vertical="bottom"/>
    </xf>
    <xf borderId="0" fillId="22" fontId="1" numFmtId="49" xfId="0" applyAlignment="1" applyFont="1" applyNumberFormat="1">
      <alignment horizontal="left" readingOrder="0" vertical="bottom"/>
    </xf>
    <xf borderId="0" fillId="22" fontId="1" numFmtId="165" xfId="0" applyAlignment="1" applyFont="1" applyNumberFormat="1">
      <alignment horizontal="right" readingOrder="0" vertical="bottom"/>
    </xf>
    <xf borderId="0" fillId="22" fontId="1" numFmtId="0" xfId="0" applyAlignment="1" applyFont="1">
      <alignment vertical="bottom"/>
    </xf>
    <xf borderId="0" fillId="22" fontId="1" numFmtId="49" xfId="0" applyAlignment="1" applyFont="1" applyNumberFormat="1">
      <alignment vertical="bottom"/>
    </xf>
    <xf borderId="0" fillId="22" fontId="4" numFmtId="165" xfId="0" applyAlignment="1" applyFont="1" applyNumberFormat="1">
      <alignment vertical="bottom"/>
    </xf>
    <xf borderId="0" fillId="22" fontId="1" numFmtId="165" xfId="0" applyAlignment="1" applyFont="1" applyNumberFormat="1">
      <alignment horizontal="right" vertical="bottom"/>
    </xf>
    <xf borderId="0" fillId="22" fontId="4" numFmtId="49" xfId="0" applyAlignment="1" applyFont="1" applyNumberFormat="1">
      <alignment vertical="bottom"/>
    </xf>
    <xf borderId="0" fillId="22" fontId="4" numFmtId="49" xfId="0" applyAlignment="1" applyFont="1" applyNumberFormat="1">
      <alignment readingOrder="0" vertical="bottom"/>
    </xf>
    <xf borderId="0" fillId="22" fontId="11" numFmtId="0" xfId="0" applyFont="1"/>
    <xf borderId="0" fillId="22" fontId="2" numFmtId="165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23" fontId="6" numFmtId="0" xfId="0" applyAlignment="1" applyFill="1" applyFont="1">
      <alignment readingOrder="0" vertical="bottom"/>
    </xf>
    <xf borderId="0" fillId="23" fontId="2" numFmtId="0" xfId="0" applyAlignment="1" applyFont="1">
      <alignment horizontal="left" readingOrder="0" vertical="bottom"/>
    </xf>
    <xf borderId="0" fillId="23" fontId="1" numFmtId="0" xfId="0" applyAlignment="1" applyFont="1">
      <alignment horizontal="left" readingOrder="0" vertical="bottom"/>
    </xf>
    <xf borderId="0" fillId="23" fontId="1" numFmtId="49" xfId="0" applyAlignment="1" applyFont="1" applyNumberFormat="1">
      <alignment horizontal="left" readingOrder="0" vertical="bottom"/>
    </xf>
    <xf borderId="0" fillId="23" fontId="1" numFmtId="165" xfId="0" applyAlignment="1" applyFont="1" applyNumberFormat="1">
      <alignment horizontal="right" vertical="bottom"/>
    </xf>
    <xf borderId="0" fillId="23" fontId="1" numFmtId="165" xfId="0" applyAlignment="1" applyFont="1" applyNumberFormat="1">
      <alignment readingOrder="0" vertical="bottom"/>
    </xf>
    <xf borderId="0" fillId="23" fontId="1" numFmtId="165" xfId="0" applyAlignment="1" applyFont="1" applyNumberFormat="1">
      <alignment vertical="bottom"/>
    </xf>
    <xf borderId="0" fillId="23" fontId="1" numFmtId="0" xfId="0" applyAlignment="1" applyFont="1">
      <alignment vertical="bottom"/>
    </xf>
    <xf borderId="0" fillId="23" fontId="1" numFmtId="49" xfId="0" applyAlignment="1" applyFont="1" applyNumberFormat="1">
      <alignment horizontal="left" vertical="bottom"/>
    </xf>
    <xf borderId="0" fillId="23" fontId="1" numFmtId="0" xfId="0" applyAlignment="1" applyFont="1">
      <alignment horizontal="left" vertical="bottom"/>
    </xf>
    <xf borderId="0" fillId="0" fontId="2" numFmtId="0" xfId="0" applyAlignment="1" applyFont="1">
      <alignment horizontal="left" vertical="top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top"/>
    </xf>
    <xf borderId="0" fillId="0" fontId="2" numFmtId="0" xfId="0" applyAlignment="1" applyFont="1">
      <alignment horizontal="left" vertical="bottom"/>
    </xf>
    <xf borderId="0" fillId="0" fontId="2" numFmtId="167" xfId="0" applyAlignment="1" applyFont="1" applyNumberFormat="1">
      <alignment horizontal="left" vertical="top"/>
    </xf>
    <xf borderId="0" fillId="0" fontId="14" numFmtId="165" xfId="0" applyAlignment="1" applyFont="1" applyNumberFormat="1">
      <alignment horizontal="right" vertical="bottom"/>
    </xf>
    <xf borderId="0" fillId="0" fontId="14" numFmtId="167" xfId="0" applyAlignment="1" applyFont="1" applyNumberFormat="1">
      <alignment horizontal="right" vertical="bottom"/>
    </xf>
    <xf borderId="0" fillId="0" fontId="15" numFmtId="167" xfId="0" applyAlignment="1" applyFont="1" applyNumberFormat="1">
      <alignment horizontal="right" vertical="bottom"/>
    </xf>
    <xf borderId="1" fillId="5" fontId="6" numFmtId="165" xfId="0" applyAlignment="1" applyBorder="1" applyFont="1" applyNumberFormat="1">
      <alignment horizontal="center" vertical="bottom"/>
    </xf>
    <xf borderId="1" fillId="5" fontId="6" numFmtId="164" xfId="0" applyAlignment="1" applyBorder="1" applyFont="1" applyNumberFormat="1">
      <alignment horizontal="center" vertical="bottom"/>
    </xf>
    <xf borderId="0" fillId="20" fontId="2" numFmtId="0" xfId="0" applyAlignment="1" applyFont="1">
      <alignment vertical="bottom"/>
    </xf>
    <xf borderId="0" fillId="20" fontId="1" numFmtId="0" xfId="0" applyAlignment="1" applyFont="1">
      <alignment horizontal="left" vertical="bottom"/>
    </xf>
    <xf borderId="0" fillId="20" fontId="1" numFmtId="49" xfId="0" applyAlignment="1" applyFont="1" applyNumberFormat="1">
      <alignment horizontal="left" vertical="bottom"/>
    </xf>
    <xf borderId="0" fillId="20" fontId="1" numFmtId="165" xfId="0" applyAlignment="1" applyFont="1" applyNumberFormat="1">
      <alignment vertical="bottom"/>
    </xf>
    <xf borderId="0" fillId="20" fontId="1" numFmtId="165" xfId="0" applyAlignment="1" applyFont="1" applyNumberFormat="1">
      <alignment horizontal="right" vertical="bottom"/>
    </xf>
    <xf borderId="0" fillId="20" fontId="1" numFmtId="165" xfId="0" applyAlignment="1" applyFont="1" applyNumberFormat="1">
      <alignment vertical="bottom"/>
    </xf>
    <xf borderId="0" fillId="20" fontId="4" numFmtId="0" xfId="0" applyFont="1"/>
    <xf borderId="0" fillId="20" fontId="1" numFmtId="0" xfId="0" applyAlignment="1" applyFont="1">
      <alignment vertical="bottom"/>
    </xf>
    <xf borderId="0" fillId="20" fontId="1" numFmtId="165" xfId="0" applyFont="1" applyNumberFormat="1"/>
    <xf borderId="0" fillId="20" fontId="1" numFmtId="0" xfId="0" applyAlignment="1" applyFont="1">
      <alignment shrinkToFit="0" vertical="bottom" wrapText="1"/>
    </xf>
    <xf borderId="0" fillId="20" fontId="2" numFmtId="165" xfId="0" applyAlignment="1" applyFont="1" applyNumberFormat="1">
      <alignment vertical="bottom"/>
    </xf>
    <xf borderId="0" fillId="20" fontId="3" numFmtId="165" xfId="0" applyFont="1" applyNumberFormat="1"/>
    <xf borderId="0" fillId="20" fontId="1" numFmtId="165" xfId="0" applyAlignment="1" applyFont="1" applyNumberFormat="1">
      <alignment horizontal="right" vertical="bottom"/>
    </xf>
    <xf borderId="0" fillId="20" fontId="3" numFmtId="0" xfId="0" applyAlignment="1" applyFont="1">
      <alignment shrinkToFit="0" vertical="bottom" wrapText="1"/>
    </xf>
    <xf borderId="0" fillId="20" fontId="1" numFmtId="0" xfId="0" applyAlignment="1" applyFont="1">
      <alignment readingOrder="0" vertical="bottom"/>
    </xf>
    <xf borderId="0" fillId="20" fontId="1" numFmtId="165" xfId="0" applyAlignment="1" applyFont="1" applyNumberFormat="1">
      <alignment horizontal="right" readingOrder="0" vertical="bottom"/>
    </xf>
    <xf borderId="0" fillId="20" fontId="1" numFmtId="0" xfId="0" applyAlignment="1" applyFont="1">
      <alignment readingOrder="0" shrinkToFit="0" vertical="bottom" wrapText="1"/>
    </xf>
    <xf borderId="0" fillId="20" fontId="1" numFmtId="49" xfId="0" applyAlignment="1" applyFont="1" applyNumberFormat="1">
      <alignment horizontal="left" readingOrder="0" vertical="bottom"/>
    </xf>
    <xf borderId="0" fillId="20" fontId="4" numFmtId="0" xfId="0" applyAlignment="1" applyFont="1">
      <alignment readingOrder="0"/>
    </xf>
    <xf borderId="0" fillId="20" fontId="16" numFmtId="0" xfId="0" applyFont="1"/>
    <xf borderId="0" fillId="20" fontId="1" numFmtId="0" xfId="0" applyAlignment="1" applyFont="1">
      <alignment horizontal="left" readingOrder="0" vertical="bottom"/>
    </xf>
    <xf borderId="0" fillId="20" fontId="4" numFmtId="165" xfId="0" applyFont="1" applyNumberFormat="1"/>
    <xf borderId="0" fillId="20" fontId="4" numFmtId="165" xfId="0" applyFont="1" applyNumberFormat="1"/>
    <xf borderId="0" fillId="20" fontId="4" numFmtId="165" xfId="0" applyAlignment="1" applyFont="1" applyNumberFormat="1">
      <alignment readingOrder="0"/>
    </xf>
    <xf borderId="0" fillId="20" fontId="16" numFmtId="0" xfId="0" applyAlignment="1" applyFont="1">
      <alignment readingOrder="0"/>
    </xf>
    <xf borderId="0" fillId="20" fontId="16" numFmtId="0" xfId="0" applyAlignment="1" applyFont="1">
      <alignment vertical="bottom"/>
    </xf>
    <xf borderId="0" fillId="20" fontId="4" numFmtId="0" xfId="0" applyAlignment="1" applyFont="1">
      <alignment vertical="bottom"/>
    </xf>
    <xf borderId="0" fillId="20" fontId="4" numFmtId="165" xfId="0" applyAlignment="1" applyFont="1" applyNumberFormat="1">
      <alignment vertical="bottom"/>
    </xf>
    <xf borderId="0" fillId="20" fontId="4" numFmtId="165" xfId="0" applyAlignment="1" applyFont="1" applyNumberFormat="1">
      <alignment vertical="bottom"/>
    </xf>
    <xf borderId="0" fillId="20" fontId="4" numFmtId="0" xfId="0" applyAlignment="1" applyFont="1">
      <alignment horizontal="right" vertical="bottom"/>
    </xf>
    <xf borderId="0" fillId="20" fontId="4" numFmtId="165" xfId="0" applyAlignment="1" applyFont="1" applyNumberFormat="1">
      <alignment horizontal="right" readingOrder="0" vertical="bottom"/>
    </xf>
    <xf borderId="0" fillId="20" fontId="4" numFmtId="165" xfId="0" applyAlignment="1" applyFont="1" applyNumberFormat="1">
      <alignment horizontal="right" vertical="bottom"/>
    </xf>
    <xf borderId="0" fillId="20" fontId="4" numFmtId="165" xfId="0" applyAlignment="1" applyFont="1" applyNumberFormat="1">
      <alignment horizontal="right" vertical="bottom"/>
    </xf>
    <xf borderId="0" fillId="20" fontId="17" numFmtId="165" xfId="0" applyFont="1" applyNumberFormat="1"/>
    <xf borderId="0" fillId="20" fontId="18" numFmtId="165" xfId="0" applyFont="1" applyNumberFormat="1"/>
    <xf borderId="0" fillId="20" fontId="18" numFmtId="165" xfId="0" applyAlignment="1" applyFont="1" applyNumberFormat="1">
      <alignment horizontal="right" vertical="bottom"/>
    </xf>
    <xf borderId="0" fillId="20" fontId="18" numFmtId="0" xfId="0" applyFont="1"/>
    <xf borderId="0" fillId="20" fontId="18" numFmtId="165" xfId="0" applyAlignment="1" applyFont="1" applyNumberFormat="1">
      <alignment vertical="bottom"/>
    </xf>
    <xf borderId="0" fillId="20" fontId="2" numFmtId="0" xfId="0" applyFont="1"/>
    <xf borderId="0" fillId="20" fontId="19" numFmtId="0" xfId="0" applyFont="1"/>
    <xf borderId="0" fillId="20" fontId="18" numFmtId="165" xfId="0" applyAlignment="1" applyFont="1" applyNumberFormat="1">
      <alignment readingOrder="0"/>
    </xf>
    <xf borderId="0" fillId="20" fontId="19" numFmtId="0" xfId="0" applyAlignment="1" applyFont="1">
      <alignment readingOrder="0"/>
    </xf>
    <xf borderId="0" fillId="20" fontId="18" numFmtId="0" xfId="0" applyAlignment="1" applyFont="1">
      <alignment readingOrder="0"/>
    </xf>
    <xf borderId="0" fillId="0" fontId="16" numFmtId="0" xfId="0" applyFont="1"/>
    <xf borderId="0" fillId="0" fontId="4" numFmtId="165" xfId="0" applyFont="1" applyNumberFormat="1"/>
    <xf borderId="0" fillId="0" fontId="4" numFmtId="165" xfId="0" applyFont="1" applyNumberFormat="1"/>
    <xf borderId="0" fillId="0" fontId="2" numFmtId="0" xfId="0" applyAlignment="1" applyFont="1">
      <alignment horizontal="left" readingOrder="0" vertical="bottom"/>
    </xf>
    <xf borderId="0" fillId="0" fontId="2" numFmtId="49" xfId="0" applyAlignment="1" applyFont="1" applyNumberFormat="1">
      <alignment horizontal="left" vertical="bottom"/>
    </xf>
    <xf borderId="0" fillId="0" fontId="2" numFmtId="165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3" numFmtId="165" xfId="0" applyAlignment="1" applyFont="1" applyNumberFormat="1">
      <alignment horizontal="right" vertical="bottom"/>
    </xf>
    <xf borderId="0" fillId="0" fontId="15" numFmtId="165" xfId="0" applyAlignment="1" applyFont="1" applyNumberFormat="1">
      <alignment horizontal="right" vertical="top"/>
    </xf>
    <xf borderId="0" fillId="0" fontId="2" numFmtId="165" xfId="0" applyAlignment="1" applyFont="1" applyNumberFormat="1">
      <alignment horizontal="right" vertical="top"/>
    </xf>
    <xf borderId="0" fillId="0" fontId="2" numFmtId="0" xfId="0" applyAlignment="1" applyFont="1">
      <alignment horizontal="right" vertical="bottom"/>
    </xf>
    <xf borderId="0" fillId="0" fontId="15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15" numFmtId="0" xfId="0" applyAlignment="1" applyFont="1">
      <alignment horizontal="right" vertical="bottom"/>
    </xf>
    <xf borderId="0" fillId="0" fontId="1" numFmtId="165" xfId="0" applyFont="1" applyNumberFormat="1"/>
    <xf borderId="0" fillId="0" fontId="1" numFmtId="0" xfId="0" applyFont="1"/>
    <xf borderId="0" fillId="0" fontId="11" numFmtId="165" xfId="0" applyFont="1" applyNumberFormat="1"/>
    <xf borderId="0" fillId="0" fontId="11" numFmtId="0" xfId="0" applyFont="1"/>
    <xf borderId="0" fillId="0" fontId="2" numFmtId="49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24" fontId="20" numFmtId="0" xfId="0" applyAlignment="1" applyFill="1" applyFont="1">
      <alignment vertical="bottom"/>
    </xf>
    <xf borderId="0" fillId="24" fontId="2" numFmtId="0" xfId="0" applyAlignment="1" applyFont="1">
      <alignment vertical="bottom"/>
    </xf>
    <xf borderId="0" fillId="24" fontId="1" numFmtId="49" xfId="0" applyAlignment="1" applyFont="1" applyNumberFormat="1">
      <alignment vertical="bottom"/>
    </xf>
    <xf borderId="0" fillId="24" fontId="1" numFmtId="0" xfId="0" applyAlignment="1" applyFont="1">
      <alignment vertical="bottom"/>
    </xf>
    <xf borderId="0" fillId="24" fontId="1" numFmtId="165" xfId="0" applyAlignment="1" applyFont="1" applyNumberFormat="1">
      <alignment vertical="bottom"/>
    </xf>
    <xf borderId="0" fillId="24" fontId="1" numFmtId="0" xfId="0" applyAlignment="1" applyFont="1">
      <alignment horizontal="right" vertical="bottom"/>
    </xf>
    <xf borderId="0" fillId="24" fontId="1" numFmtId="165" xfId="0" applyAlignment="1" applyFont="1" applyNumberFormat="1">
      <alignment horizontal="right" vertical="bottom"/>
    </xf>
    <xf borderId="0" fillId="24" fontId="2" numFmtId="49" xfId="0" applyAlignment="1" applyFont="1" applyNumberFormat="1">
      <alignment vertical="bottom"/>
    </xf>
    <xf borderId="0" fillId="24" fontId="1" numFmtId="0" xfId="0" applyAlignment="1" applyFont="1">
      <alignment shrinkToFit="0" vertical="bottom" wrapText="0"/>
    </xf>
    <xf borderId="0" fillId="24" fontId="1" numFmtId="49" xfId="0" applyAlignment="1" applyFont="1" applyNumberFormat="1">
      <alignment shrinkToFit="0" vertical="bottom" wrapText="0"/>
    </xf>
    <xf borderId="0" fillId="11" fontId="20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11" fontId="1" numFmtId="0" xfId="0" applyAlignment="1" applyFont="1">
      <alignment horizontal="right" vertical="bottom"/>
    </xf>
    <xf borderId="0" fillId="11" fontId="1" numFmtId="3" xfId="0" applyAlignment="1" applyFont="1" applyNumberFormat="1">
      <alignment horizontal="right" vertical="bottom"/>
    </xf>
    <xf borderId="2" fillId="11" fontId="1" numFmtId="0" xfId="0" applyAlignment="1" applyBorder="1" applyFont="1">
      <alignment shrinkToFit="0" vertical="bottom" wrapText="0"/>
    </xf>
    <xf borderId="0" fillId="20" fontId="21" numFmtId="0" xfId="0" applyAlignment="1" applyFont="1">
      <alignment vertical="bottom"/>
    </xf>
    <xf borderId="0" fillId="20" fontId="1" numFmtId="49" xfId="0" applyAlignment="1" applyFont="1" applyNumberFormat="1">
      <alignment vertical="bottom"/>
    </xf>
    <xf borderId="0" fillId="20" fontId="1" numFmtId="0" xfId="0" applyAlignment="1" applyFont="1">
      <alignment horizontal="right" vertical="bottom"/>
    </xf>
    <xf borderId="0" fillId="20" fontId="2" numFmtId="49" xfId="0" applyAlignment="1" applyFont="1" applyNumberFormat="1">
      <alignment vertical="bottom"/>
    </xf>
    <xf borderId="0" fillId="25" fontId="20" numFmtId="0" xfId="0" applyAlignment="1" applyFill="1" applyFont="1">
      <alignment vertical="bottom"/>
    </xf>
    <xf borderId="0" fillId="25" fontId="2" numFmtId="0" xfId="0" applyAlignment="1" applyFont="1">
      <alignment vertical="bottom"/>
    </xf>
    <xf borderId="0" fillId="25" fontId="1" numFmtId="0" xfId="0" applyAlignment="1" applyFont="1">
      <alignment vertical="bottom"/>
    </xf>
    <xf borderId="0" fillId="25" fontId="1" numFmtId="0" xfId="0" applyAlignment="1" applyFont="1">
      <alignment horizontal="right" vertical="bottom"/>
    </xf>
    <xf borderId="0" fillId="25" fontId="1" numFmtId="165" xfId="0" applyAlignment="1" applyFont="1" applyNumberFormat="1">
      <alignment vertical="bottom"/>
    </xf>
    <xf borderId="0" fillId="25" fontId="1" numFmtId="165" xfId="0" applyAlignment="1" applyFont="1" applyNumberFormat="1">
      <alignment horizontal="right" vertical="bottom"/>
    </xf>
    <xf borderId="0" fillId="25" fontId="1" numFmtId="0" xfId="0" applyAlignment="1" applyFont="1">
      <alignment horizontal="right" readingOrder="0" vertical="bottom"/>
    </xf>
    <xf borderId="0" fillId="25" fontId="1" numFmtId="49" xfId="0" applyAlignment="1" applyFont="1" applyNumberFormat="1">
      <alignment vertical="bottom"/>
    </xf>
    <xf borderId="0" fillId="26" fontId="20" numFmtId="0" xfId="0" applyFill="1" applyFont="1"/>
    <xf borderId="0" fillId="26" fontId="2" numFmtId="0" xfId="0" applyFont="1"/>
    <xf borderId="0" fillId="26" fontId="1" numFmtId="0" xfId="0" applyFont="1"/>
    <xf borderId="0" fillId="26" fontId="1" numFmtId="0" xfId="0" applyAlignment="1" applyFont="1">
      <alignment horizontal="right" vertical="bottom"/>
    </xf>
    <xf borderId="0" fillId="26" fontId="1" numFmtId="165" xfId="0" applyFont="1" applyNumberFormat="1"/>
    <xf borderId="0" fillId="26" fontId="1" numFmtId="0" xfId="0" applyAlignment="1" applyFont="1">
      <alignment vertical="bottom"/>
    </xf>
    <xf borderId="0" fillId="26" fontId="1" numFmtId="49" xfId="0" applyAlignment="1" applyFont="1" applyNumberFormat="1">
      <alignment vertical="bottom"/>
    </xf>
    <xf borderId="0" fillId="26" fontId="4" numFmtId="0" xfId="0" applyFont="1"/>
    <xf borderId="0" fillId="26" fontId="2" numFmtId="0" xfId="0" applyAlignment="1" applyFont="1">
      <alignment vertical="bottom"/>
    </xf>
    <xf borderId="0" fillId="26" fontId="1" numFmtId="165" xfId="0" applyAlignment="1" applyFont="1" applyNumberFormat="1">
      <alignment vertical="bottom"/>
    </xf>
    <xf borderId="0" fillId="26" fontId="1" numFmtId="0" xfId="0" applyAlignment="1" applyFont="1">
      <alignment shrinkToFit="0" vertical="bottom" wrapText="0"/>
    </xf>
    <xf borderId="0" fillId="26" fontId="1" numFmtId="165" xfId="0" applyAlignment="1" applyFont="1" applyNumberFormat="1">
      <alignment horizontal="right" vertical="bottom"/>
    </xf>
    <xf borderId="0" fillId="26" fontId="2" numFmtId="49" xfId="0" applyAlignment="1" applyFont="1" applyNumberFormat="1">
      <alignment vertical="bottom"/>
    </xf>
    <xf borderId="0" fillId="27" fontId="20" numFmtId="0" xfId="0" applyFill="1" applyFont="1"/>
    <xf borderId="0" fillId="27" fontId="2" numFmtId="0" xfId="0" applyFont="1"/>
    <xf borderId="0" fillId="27" fontId="1" numFmtId="0" xfId="0" applyFont="1"/>
    <xf borderId="0" fillId="27" fontId="1" numFmtId="165" xfId="0" applyFont="1" applyNumberFormat="1"/>
    <xf borderId="0" fillId="27" fontId="4" numFmtId="0" xfId="0" applyFont="1"/>
    <xf borderId="0" fillId="28" fontId="20" numFmtId="0" xfId="0" applyFill="1" applyFont="1"/>
    <xf borderId="0" fillId="28" fontId="2" numFmtId="0" xfId="0" applyFont="1"/>
    <xf borderId="0" fillId="28" fontId="1" numFmtId="0" xfId="0" applyFont="1"/>
    <xf borderId="0" fillId="28" fontId="4" numFmtId="0" xfId="0" applyFont="1"/>
    <xf borderId="0" fillId="28" fontId="1" numFmtId="0" xfId="0" applyAlignment="1" applyFont="1">
      <alignment shrinkToFit="0" wrapText="0"/>
    </xf>
    <xf borderId="0" fillId="28" fontId="1" numFmtId="165" xfId="0" applyFont="1" applyNumberFormat="1"/>
    <xf borderId="0" fillId="28" fontId="1" numFmtId="165" xfId="0" applyAlignment="1" applyFont="1" applyNumberFormat="1">
      <alignment readingOrder="0"/>
    </xf>
    <xf borderId="0" fillId="28" fontId="1" numFmtId="3" xfId="0" applyFont="1" applyNumberFormat="1"/>
    <xf borderId="0" fillId="28" fontId="1" numFmtId="0" xfId="0" applyAlignment="1" applyFont="1">
      <alignment readingOrder="0" vertical="bottom"/>
    </xf>
    <xf borderId="0" fillId="28" fontId="1" numFmtId="49" xfId="0" applyAlignment="1" applyFont="1" applyNumberFormat="1">
      <alignment horizontal="center" readingOrder="0" vertical="bottom"/>
    </xf>
    <xf borderId="0" fillId="28" fontId="3" numFmtId="4" xfId="0" applyAlignment="1" applyFont="1" applyNumberFormat="1">
      <alignment horizontal="right" readingOrder="0" vertical="bottom"/>
    </xf>
    <xf borderId="0" fillId="28" fontId="3" numFmtId="4" xfId="0" applyAlignment="1" applyFont="1" applyNumberFormat="1">
      <alignment horizontal="right" vertical="bottom"/>
    </xf>
    <xf borderId="0" fillId="28" fontId="3" numFmtId="168" xfId="0" applyAlignment="1" applyFont="1" applyNumberFormat="1">
      <alignment horizontal="right" vertical="bottom"/>
    </xf>
    <xf borderId="0" fillId="28" fontId="1" numFmtId="0" xfId="0" applyAlignment="1" applyFont="1">
      <alignment vertical="bottom"/>
    </xf>
    <xf borderId="0" fillId="28" fontId="1" numFmtId="49" xfId="0" applyAlignment="1" applyFont="1" applyNumberFormat="1">
      <alignment horizontal="center" vertical="bottom"/>
    </xf>
    <xf borderId="0" fillId="28" fontId="3" numFmtId="168" xfId="0" applyAlignment="1" applyFont="1" applyNumberFormat="1">
      <alignment horizontal="right" readingOrder="0" vertical="bottom"/>
    </xf>
    <xf borderId="0" fillId="28" fontId="8" numFmtId="0" xfId="0" applyAlignment="1" applyFont="1">
      <alignment readingOrder="0" vertical="bottom"/>
    </xf>
    <xf borderId="0" fillId="28" fontId="8" numFmtId="49" xfId="0" applyAlignment="1" applyFont="1" applyNumberFormat="1">
      <alignment horizontal="left" readingOrder="0" vertical="bottom"/>
    </xf>
    <xf borderId="0" fillId="28" fontId="2" numFmtId="0" xfId="0" applyAlignment="1" applyFont="1">
      <alignment shrinkToFit="0" wrapText="0"/>
    </xf>
    <xf borderId="0" fillId="28" fontId="16" numFmtId="0" xfId="0" applyFont="1"/>
    <xf borderId="0" fillId="28" fontId="1" numFmtId="0" xfId="0" applyAlignment="1" applyFont="1">
      <alignment readingOrder="0" shrinkToFit="0" wrapText="0"/>
    </xf>
    <xf borderId="0" fillId="18" fontId="21" numFmtId="0" xfId="0" applyAlignment="1" applyFont="1">
      <alignment shrinkToFit="0" wrapText="1"/>
    </xf>
    <xf borderId="3" fillId="18" fontId="12" numFmtId="0" xfId="0" applyAlignment="1" applyBorder="1" applyFont="1">
      <alignment shrinkToFit="0" wrapText="1"/>
    </xf>
    <xf borderId="3" fillId="18" fontId="1" numFmtId="0" xfId="0" applyBorder="1" applyFont="1"/>
    <xf borderId="3" fillId="18" fontId="1" numFmtId="0" xfId="0" applyAlignment="1" applyBorder="1" applyFont="1">
      <alignment readingOrder="0"/>
    </xf>
    <xf borderId="3" fillId="18" fontId="1" numFmtId="165" xfId="0" applyBorder="1" applyFont="1" applyNumberFormat="1"/>
    <xf borderId="3" fillId="18" fontId="1" numFmtId="165" xfId="0" applyAlignment="1" applyBorder="1" applyFont="1" applyNumberFormat="1">
      <alignment horizontal="right" readingOrder="0"/>
    </xf>
    <xf borderId="3" fillId="18" fontId="3" numFmtId="165" xfId="0" applyAlignment="1" applyBorder="1" applyFont="1" applyNumberFormat="1">
      <alignment horizontal="right" shrinkToFit="0" wrapText="1"/>
    </xf>
    <xf borderId="3" fillId="18" fontId="1" numFmtId="165" xfId="0" applyAlignment="1" applyBorder="1" applyFont="1" applyNumberFormat="1">
      <alignment readingOrder="0"/>
    </xf>
    <xf borderId="3" fillId="18" fontId="1" numFmtId="165" xfId="0" applyAlignment="1" applyBorder="1" applyFont="1" applyNumberFormat="1">
      <alignment horizontal="right"/>
    </xf>
    <xf borderId="0" fillId="0" fontId="1" numFmtId="0" xfId="0" applyAlignment="1" applyFont="1">
      <alignment shrinkToFit="0" vertical="bottom" wrapText="0"/>
    </xf>
    <xf borderId="3" fillId="18" fontId="3" numFmtId="169" xfId="0" applyAlignment="1" applyBorder="1" applyFont="1" applyNumberFormat="1">
      <alignment shrinkToFit="0" wrapText="1"/>
    </xf>
    <xf borderId="3" fillId="18" fontId="1" numFmtId="169" xfId="0" applyBorder="1" applyFont="1" applyNumberFormat="1"/>
    <xf borderId="0" fillId="29" fontId="20" numFmtId="0" xfId="0" applyAlignment="1" applyFill="1" applyFont="1">
      <alignment readingOrder="0" vertical="bottom"/>
    </xf>
    <xf borderId="0" fillId="29" fontId="2" numFmtId="0" xfId="0" applyAlignment="1" applyFont="1">
      <alignment vertical="bottom"/>
    </xf>
    <xf borderId="0" fillId="29" fontId="1" numFmtId="0" xfId="0" applyAlignment="1" applyFont="1">
      <alignment vertical="bottom"/>
    </xf>
    <xf borderId="0" fillId="29" fontId="1" numFmtId="0" xfId="0" applyAlignment="1" applyFont="1">
      <alignment horizontal="right" vertical="bottom"/>
    </xf>
    <xf borderId="0" fillId="29" fontId="1" numFmtId="165" xfId="0" applyAlignment="1" applyFont="1" applyNumberFormat="1">
      <alignment vertical="bottom"/>
    </xf>
    <xf borderId="0" fillId="29" fontId="1" numFmtId="165" xfId="0" applyAlignment="1" applyFont="1" applyNumberFormat="1">
      <alignment horizontal="right" vertical="bottom"/>
    </xf>
    <xf borderId="0" fillId="29" fontId="1" numFmtId="0" xfId="0" applyAlignment="1" applyFont="1">
      <alignment horizontal="right" readingOrder="0" vertical="bottom"/>
    </xf>
    <xf borderId="0" fillId="29" fontId="1" numFmtId="0" xfId="0" applyAlignment="1" applyFont="1">
      <alignment readingOrder="0" vertical="bottom"/>
    </xf>
    <xf borderId="0" fillId="29" fontId="1" numFmtId="0" xfId="0" applyAlignment="1" applyFont="1">
      <alignment vertical="bottom"/>
    </xf>
    <xf borderId="0" fillId="21" fontId="20" numFmtId="0" xfId="0" applyAlignment="1" applyFont="1">
      <alignment readingOrder="0" vertical="bottom"/>
    </xf>
    <xf borderId="0" fillId="21" fontId="2" numFmtId="0" xfId="0" applyAlignment="1" applyFont="1">
      <alignment vertical="bottom"/>
    </xf>
    <xf borderId="0" fillId="21" fontId="1" numFmtId="0" xfId="0" applyAlignment="1" applyFont="1">
      <alignment vertical="bottom"/>
    </xf>
    <xf borderId="0" fillId="21" fontId="1" numFmtId="0" xfId="0" applyAlignment="1" applyFont="1">
      <alignment horizontal="right" vertical="bottom"/>
    </xf>
    <xf borderId="0" fillId="21" fontId="1" numFmtId="165" xfId="0" applyAlignment="1" applyFont="1" applyNumberFormat="1">
      <alignment vertical="bottom"/>
    </xf>
    <xf borderId="0" fillId="21" fontId="1" numFmtId="165" xfId="0" applyAlignment="1" applyFont="1" applyNumberFormat="1">
      <alignment horizontal="right" vertical="bottom"/>
    </xf>
    <xf borderId="0" fillId="21" fontId="1" numFmtId="0" xfId="0" applyAlignment="1" applyFont="1">
      <alignment readingOrder="0" vertical="bottom"/>
    </xf>
    <xf borderId="0" fillId="21" fontId="1" numFmtId="0" xfId="0" applyAlignment="1" applyFont="1">
      <alignment horizontal="right" readingOrder="0" vertical="bottom"/>
    </xf>
    <xf borderId="0" fillId="21" fontId="1" numFmtId="165" xfId="0" applyAlignment="1" applyFont="1" applyNumberFormat="1">
      <alignment horizontal="right" readingOrder="0" vertical="bottom"/>
    </xf>
    <xf borderId="0" fillId="21" fontId="1" numFmtId="0" xfId="0" applyAlignment="1" applyFont="1">
      <alignment vertical="bottom"/>
    </xf>
    <xf borderId="0" fillId="20" fontId="21" numFmtId="0" xfId="0" applyAlignment="1" applyFont="1">
      <alignment readingOrder="0" vertical="bottom"/>
    </xf>
    <xf borderId="0" fillId="20" fontId="1" numFmtId="49" xfId="0" applyAlignment="1" applyFont="1" applyNumberFormat="1">
      <alignment readingOrder="0" vertical="bottom"/>
    </xf>
    <xf borderId="0" fillId="20" fontId="1" numFmtId="165" xfId="0" applyAlignment="1" applyFont="1" applyNumberFormat="1">
      <alignment horizontal="right" readingOrder="0" vertical="bottom"/>
    </xf>
    <xf borderId="0" fillId="20" fontId="1" numFmtId="0" xfId="0" applyAlignment="1" applyFont="1">
      <alignment horizontal="right" readingOrder="0" vertical="bottom"/>
    </xf>
    <xf borderId="0" fillId="30" fontId="22" numFmtId="0" xfId="0" applyAlignment="1" applyFill="1" applyFont="1">
      <alignment readingOrder="0"/>
    </xf>
    <xf borderId="0" fillId="30" fontId="2" numFmtId="0" xfId="0" applyAlignment="1" applyFont="1">
      <alignment vertical="bottom"/>
    </xf>
    <xf borderId="0" fillId="30" fontId="1" numFmtId="0" xfId="0" applyAlignment="1" applyFont="1">
      <alignment vertical="bottom"/>
    </xf>
    <xf borderId="0" fillId="30" fontId="1" numFmtId="0" xfId="0" applyFont="1"/>
    <xf borderId="0" fillId="30" fontId="1" numFmtId="0" xfId="0" applyAlignment="1" applyFont="1">
      <alignment horizontal="right" vertical="bottom"/>
    </xf>
    <xf borderId="0" fillId="30" fontId="1" numFmtId="165" xfId="0" applyAlignment="1" applyFont="1" applyNumberFormat="1">
      <alignment vertical="bottom"/>
    </xf>
    <xf borderId="0" fillId="30" fontId="1" numFmtId="165" xfId="0" applyAlignment="1" applyFont="1" applyNumberFormat="1">
      <alignment horizontal="right" vertical="bottom"/>
    </xf>
    <xf borderId="0" fillId="30" fontId="1" numFmtId="0" xfId="0" applyAlignment="1" applyFont="1">
      <alignment horizontal="right" readingOrder="0" vertical="bottom"/>
    </xf>
    <xf borderId="0" fillId="30" fontId="1" numFmtId="0" xfId="0" applyAlignment="1" applyFont="1">
      <alignment readingOrder="0" vertical="bottom"/>
    </xf>
    <xf borderId="0" fillId="30" fontId="1" numFmtId="165" xfId="0" applyAlignment="1" applyFont="1" applyNumberFormat="1">
      <alignment horizontal="right" readingOrder="0" vertical="bottom"/>
    </xf>
    <xf borderId="0" fillId="30" fontId="2" numFmtId="49" xfId="0" applyAlignment="1" applyFont="1" applyNumberFormat="1">
      <alignment vertical="bottom"/>
    </xf>
    <xf borderId="0" fillId="30" fontId="1" numFmtId="165" xfId="0" applyAlignment="1" applyFont="1" applyNumberFormat="1">
      <alignment readingOrder="0" vertical="bottom"/>
    </xf>
    <xf borderId="0" fillId="30" fontId="1" numFmtId="165" xfId="0" applyAlignment="1" applyFont="1" applyNumberFormat="1">
      <alignment vertical="bottom"/>
    </xf>
    <xf borderId="0" fillId="30" fontId="2" numFmtId="49" xfId="0" applyAlignment="1" applyFont="1" applyNumberFormat="1">
      <alignment readingOrder="0" vertical="bottom"/>
    </xf>
    <xf borderId="0" fillId="31" fontId="20" numFmtId="0" xfId="0" applyAlignment="1" applyFill="1" applyFont="1">
      <alignment readingOrder="0" vertical="bottom"/>
    </xf>
    <xf borderId="0" fillId="31" fontId="2" numFmtId="0" xfId="0" applyAlignment="1" applyFont="1">
      <alignment vertical="bottom"/>
    </xf>
    <xf borderId="0" fillId="31" fontId="1" numFmtId="0" xfId="0" applyAlignment="1" applyFont="1">
      <alignment vertical="bottom"/>
    </xf>
    <xf borderId="0" fillId="31" fontId="1" numFmtId="49" xfId="0" applyAlignment="1" applyFont="1" applyNumberFormat="1">
      <alignment horizontal="center" vertical="bottom"/>
    </xf>
    <xf borderId="0" fillId="31" fontId="1" numFmtId="165" xfId="0" applyAlignment="1" applyFont="1" applyNumberFormat="1">
      <alignment readingOrder="0"/>
    </xf>
    <xf borderId="0" fillId="31" fontId="1" numFmtId="165" xfId="0" applyAlignment="1" applyFont="1" applyNumberFormat="1">
      <alignment horizontal="right" readingOrder="0" vertical="bottom"/>
    </xf>
    <xf borderId="0" fillId="31" fontId="1" numFmtId="165" xfId="0" applyAlignment="1" applyFont="1" applyNumberFormat="1">
      <alignment horizontal="right" vertical="bottom"/>
    </xf>
    <xf borderId="0" fillId="31" fontId="1" numFmtId="0" xfId="0" applyAlignment="1" applyFont="1">
      <alignment vertical="bottom"/>
    </xf>
    <xf borderId="0" fillId="31" fontId="1" numFmtId="0" xfId="0" applyAlignment="1" applyFont="1">
      <alignment horizontal="center" vertical="bottom"/>
    </xf>
    <xf borderId="0" fillId="31" fontId="1" numFmtId="165" xfId="0" applyAlignment="1" applyFont="1" applyNumberFormat="1">
      <alignment vertical="bottom"/>
    </xf>
    <xf borderId="0" fillId="31" fontId="1" numFmtId="0" xfId="0" applyAlignment="1" applyFont="1">
      <alignment vertical="bottom"/>
    </xf>
    <xf borderId="0" fillId="31" fontId="1" numFmtId="0" xfId="0" applyAlignment="1" applyFont="1">
      <alignment horizontal="center" vertical="bottom"/>
    </xf>
    <xf borderId="0" fillId="31" fontId="1" numFmtId="165" xfId="0" applyAlignment="1" applyFont="1" applyNumberFormat="1">
      <alignment readingOrder="0" vertical="bottom"/>
    </xf>
    <xf borderId="0" fillId="31" fontId="1" numFmtId="49" xfId="0" applyAlignment="1" applyFont="1" applyNumberFormat="1">
      <alignment horizontal="center" vertical="bottom"/>
    </xf>
    <xf borderId="0" fillId="31" fontId="1" numFmtId="165" xfId="0" applyAlignment="1" applyFont="1" applyNumberFormat="1">
      <alignment horizontal="right" vertical="bottom"/>
    </xf>
    <xf borderId="0" fillId="31" fontId="2" numFmtId="0" xfId="0" applyAlignment="1" applyFont="1">
      <alignment readingOrder="0" vertical="bottom"/>
    </xf>
    <xf borderId="0" fillId="31" fontId="2" numFmtId="0" xfId="0" applyAlignment="1" applyFont="1">
      <alignment vertical="bottom"/>
    </xf>
    <xf borderId="0" fillId="31" fontId="2" numFmtId="0" xfId="0" applyAlignment="1" applyFont="1">
      <alignment readingOrder="0" vertical="bottom"/>
    </xf>
    <xf borderId="0" fillId="13" fontId="20" numFmtId="0" xfId="0" applyAlignment="1" applyFont="1">
      <alignment readingOrder="0"/>
    </xf>
    <xf borderId="0" fillId="13" fontId="2" numFmtId="0" xfId="0" applyFont="1"/>
    <xf borderId="0" fillId="13" fontId="1" numFmtId="0" xfId="0" applyFont="1"/>
    <xf borderId="0" fillId="13" fontId="2" numFmtId="0" xfId="0" applyAlignment="1" applyFont="1">
      <alignment readingOrder="0"/>
    </xf>
    <xf borderId="0" fillId="13" fontId="1" numFmtId="0" xfId="0" applyAlignment="1" applyFont="1">
      <alignment readingOrder="0"/>
    </xf>
    <xf borderId="0" fillId="13" fontId="1" numFmtId="0" xfId="0" applyAlignment="1" applyFont="1">
      <alignment horizontal="right" readingOrder="0" vertical="bottom"/>
    </xf>
    <xf borderId="0" fillId="13" fontId="1" numFmtId="165" xfId="0" applyAlignment="1" applyFont="1" applyNumberFormat="1">
      <alignment readingOrder="0"/>
    </xf>
    <xf borderId="0" fillId="13" fontId="1" numFmtId="165" xfId="0" applyFont="1" applyNumberFormat="1"/>
    <xf borderId="0" fillId="13" fontId="1" numFmtId="0" xfId="0" applyAlignment="1" applyFont="1">
      <alignment readingOrder="0"/>
    </xf>
    <xf borderId="0" fillId="13" fontId="1" numFmtId="0" xfId="0" applyAlignment="1" applyFont="1">
      <alignment horizontal="right" vertical="bottom"/>
    </xf>
    <xf borderId="0" fillId="13" fontId="1" numFmtId="3" xfId="0" applyAlignment="1" applyFont="1" applyNumberFormat="1">
      <alignment horizontal="right" readingOrder="0" vertical="bottom"/>
    </xf>
    <xf borderId="0" fillId="13" fontId="1" numFmtId="0" xfId="0" applyAlignment="1" applyFont="1">
      <alignment vertical="bottom"/>
    </xf>
    <xf borderId="0" fillId="13" fontId="1" numFmtId="0" xfId="0" applyAlignment="1" applyFont="1">
      <alignment readingOrder="0" vertical="bottom"/>
    </xf>
    <xf borderId="0" fillId="13" fontId="1" numFmtId="165" xfId="0" applyAlignment="1" applyFont="1" applyNumberFormat="1">
      <alignment vertical="bottom"/>
    </xf>
    <xf borderId="0" fillId="13" fontId="1" numFmtId="165" xfId="0" applyAlignment="1" applyFont="1" applyNumberFormat="1">
      <alignment readingOrder="0" vertical="bottom"/>
    </xf>
    <xf borderId="0" fillId="13" fontId="2" numFmtId="0" xfId="0" applyAlignment="1" applyFont="1">
      <alignment readingOrder="0" vertical="bottom"/>
    </xf>
    <xf borderId="0" fillId="13" fontId="1" numFmtId="0" xfId="0" applyAlignment="1" applyFont="1">
      <alignment readingOrder="0" vertical="bottom"/>
    </xf>
    <xf borderId="0" fillId="13" fontId="1" numFmtId="165" xfId="0" applyAlignment="1" applyFont="1" applyNumberFormat="1">
      <alignment horizontal="right" vertical="bottom"/>
    </xf>
    <xf borderId="0" fillId="32" fontId="20" numFmtId="0" xfId="0" applyAlignment="1" applyFill="1" applyFont="1">
      <alignment readingOrder="0" vertical="bottom"/>
    </xf>
    <xf borderId="0" fillId="32" fontId="2" numFmtId="0" xfId="0" applyAlignment="1" applyFont="1">
      <alignment vertical="bottom"/>
    </xf>
    <xf borderId="0" fillId="32" fontId="1" numFmtId="0" xfId="0" applyAlignment="1" applyFont="1">
      <alignment vertical="bottom"/>
    </xf>
    <xf borderId="0" fillId="32" fontId="1" numFmtId="165" xfId="0" applyAlignment="1" applyFont="1" applyNumberFormat="1">
      <alignment vertical="bottom"/>
    </xf>
    <xf borderId="0" fillId="32" fontId="1" numFmtId="165" xfId="0" applyAlignment="1" applyFont="1" applyNumberFormat="1">
      <alignment horizontal="right" readingOrder="0" vertical="bottom"/>
    </xf>
    <xf borderId="0" fillId="32" fontId="1" numFmtId="165" xfId="0" applyAlignment="1" applyFont="1" applyNumberFormat="1">
      <alignment horizontal="right" vertical="bottom"/>
    </xf>
    <xf borderId="0" fillId="32" fontId="1" numFmtId="0" xfId="0" applyAlignment="1" applyFont="1">
      <alignment readingOrder="0" vertical="bottom"/>
    </xf>
    <xf borderId="0" fillId="32" fontId="2" numFmtId="0" xfId="0" applyAlignment="1" applyFont="1">
      <alignment readingOrder="0" vertical="bottom"/>
    </xf>
    <xf borderId="0" fillId="8" fontId="6" numFmtId="0" xfId="0" applyAlignment="1" applyFont="1">
      <alignment readingOrder="0"/>
    </xf>
    <xf borderId="0" fillId="8" fontId="2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0" fillId="8" fontId="1" numFmtId="165" xfId="0" applyAlignment="1" applyFont="1" applyNumberFormat="1">
      <alignment readingOrder="0"/>
    </xf>
    <xf borderId="0" fillId="8" fontId="1" numFmtId="165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8.0"/>
    <col customWidth="1" min="3" max="3" width="26.29"/>
    <col customWidth="1" min="7" max="7" width="17.0"/>
    <col customWidth="1" min="8" max="8" width="38.29"/>
    <col customWidth="1" min="10" max="10" width="20.57"/>
    <col customWidth="1" min="11" max="11" width="27.43"/>
  </cols>
  <sheetData>
    <row r="1" ht="15.75" customHeight="1">
      <c r="A1" s="1"/>
      <c r="B1" s="2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7</v>
      </c>
      <c r="B2" s="5" t="s">
        <v>8</v>
      </c>
      <c r="C2" s="5" t="s">
        <v>9</v>
      </c>
      <c r="D2" s="6">
        <f>Detaljbudgetar!E84</f>
        <v>54000</v>
      </c>
      <c r="E2" s="6">
        <f>Detaljbudgetar!F84</f>
        <v>291520</v>
      </c>
      <c r="F2" s="6">
        <f t="shared" ref="F2:F4" si="1">H2-G2</f>
        <v>-237520</v>
      </c>
      <c r="G2" s="6"/>
      <c r="H2" s="7">
        <f t="shared" ref="H2:H14" si="2">D2-E2</f>
        <v>-237520</v>
      </c>
      <c r="I2" s="6">
        <v>-203920.0</v>
      </c>
      <c r="J2" s="6">
        <f t="shared" ref="J2:J25" si="3">H2-I2</f>
        <v>-33600</v>
      </c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8"/>
      <c r="B3" s="8"/>
      <c r="C3" s="8" t="s">
        <v>10</v>
      </c>
      <c r="D3" s="9">
        <v>0.0</v>
      </c>
      <c r="E3" s="9">
        <f>D59</f>
        <v>179156</v>
      </c>
      <c r="F3" s="10">
        <f t="shared" si="1"/>
        <v>-179156</v>
      </c>
      <c r="G3" s="10"/>
      <c r="H3" s="10">
        <f t="shared" si="2"/>
        <v>-179156</v>
      </c>
      <c r="I3" s="10">
        <v>-24450.0</v>
      </c>
      <c r="J3" s="11">
        <f t="shared" si="3"/>
        <v>-154706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4"/>
      <c r="B4" s="4"/>
      <c r="C4" s="4" t="s">
        <v>11</v>
      </c>
      <c r="D4" s="13">
        <f>Detaljbudgetar!E382</f>
        <v>0</v>
      </c>
      <c r="E4" s="13">
        <f>Detaljbudgetar!F382</f>
        <v>6600</v>
      </c>
      <c r="F4" s="14">
        <f t="shared" si="1"/>
        <v>-4600</v>
      </c>
      <c r="G4" s="15">
        <v>-2000.0</v>
      </c>
      <c r="H4" s="14">
        <f t="shared" si="2"/>
        <v>-6600</v>
      </c>
      <c r="I4" s="14">
        <v>-6600.0</v>
      </c>
      <c r="J4" s="6">
        <f t="shared" si="3"/>
        <v>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4"/>
      <c r="C5" s="16" t="s">
        <v>12</v>
      </c>
      <c r="D5" s="13">
        <f>Detaljbudgetar!E459</f>
        <v>2221260</v>
      </c>
      <c r="E5" s="13">
        <f>Detaljbudgetar!F459</f>
        <v>884160</v>
      </c>
      <c r="F5" s="15">
        <v>39960.0</v>
      </c>
      <c r="G5" s="14"/>
      <c r="H5" s="14">
        <f t="shared" si="2"/>
        <v>1337100</v>
      </c>
      <c r="I5" s="17">
        <v>788740.0</v>
      </c>
      <c r="J5" s="6">
        <f t="shared" si="3"/>
        <v>548360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8"/>
      <c r="B6" s="8"/>
      <c r="C6" s="8" t="s">
        <v>13</v>
      </c>
      <c r="D6" s="11">
        <f>Detaljbudgetar!E90</f>
        <v>0</v>
      </c>
      <c r="E6" s="11">
        <f>Detaljbudgetar!F90</f>
        <v>6625</v>
      </c>
      <c r="F6" s="11">
        <f t="shared" ref="F6:F11" si="4">H6-G6</f>
        <v>-5625</v>
      </c>
      <c r="G6" s="11">
        <v>-1000.0</v>
      </c>
      <c r="H6" s="10">
        <f t="shared" si="2"/>
        <v>-6625</v>
      </c>
      <c r="I6" s="11">
        <v>-28500.0</v>
      </c>
      <c r="J6" s="11">
        <f t="shared" si="3"/>
        <v>21875</v>
      </c>
      <c r="K6" s="8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4"/>
      <c r="B7" s="1"/>
      <c r="C7" s="4" t="s">
        <v>14</v>
      </c>
      <c r="D7" s="13">
        <f>Detaljbudgetar!E109</f>
        <v>0</v>
      </c>
      <c r="E7" s="13">
        <f>Detaljbudgetar!F109</f>
        <v>4875</v>
      </c>
      <c r="F7" s="6">
        <f t="shared" si="4"/>
        <v>-3875</v>
      </c>
      <c r="G7" s="13">
        <v>-1000.0</v>
      </c>
      <c r="H7" s="14">
        <f t="shared" si="2"/>
        <v>-4875</v>
      </c>
      <c r="I7" s="18">
        <v>-25500.0</v>
      </c>
      <c r="J7" s="18">
        <f t="shared" si="3"/>
        <v>20625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8"/>
      <c r="B8" s="8"/>
      <c r="C8" s="8" t="s">
        <v>15</v>
      </c>
      <c r="D8" s="9">
        <f>DKM!E141</f>
        <v>542650</v>
      </c>
      <c r="E8" s="9">
        <f>DKM!F141</f>
        <v>542230</v>
      </c>
      <c r="F8" s="11">
        <f t="shared" si="4"/>
        <v>36420</v>
      </c>
      <c r="G8" s="11">
        <v>-36000.0</v>
      </c>
      <c r="H8" s="10">
        <f t="shared" si="2"/>
        <v>420</v>
      </c>
      <c r="I8" s="11">
        <v>-9730.0</v>
      </c>
      <c r="J8" s="11">
        <f t="shared" si="3"/>
        <v>10150</v>
      </c>
      <c r="K8" s="8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5"/>
      <c r="B9" s="19"/>
      <c r="C9" s="5" t="s">
        <v>16</v>
      </c>
      <c r="D9" s="6">
        <f>Detaljbudgetar!E138</f>
        <v>4500</v>
      </c>
      <c r="E9" s="6">
        <f>Detaljbudgetar!F138</f>
        <v>94300</v>
      </c>
      <c r="F9" s="6">
        <f t="shared" si="4"/>
        <v>-44300</v>
      </c>
      <c r="G9" s="6">
        <v>-45500.0</v>
      </c>
      <c r="H9" s="7">
        <f t="shared" si="2"/>
        <v>-89800</v>
      </c>
      <c r="I9" s="6">
        <v>-56500.0</v>
      </c>
      <c r="J9" s="6">
        <f t="shared" si="3"/>
        <v>-33300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8"/>
      <c r="B10" s="8"/>
      <c r="C10" s="8" t="s">
        <v>17</v>
      </c>
      <c r="D10" s="11">
        <f>Detaljbudgetar!E147</f>
        <v>6000</v>
      </c>
      <c r="E10" s="11">
        <f>Detaljbudgetar!F147</f>
        <v>10000</v>
      </c>
      <c r="F10" s="11">
        <f t="shared" si="4"/>
        <v>-3000</v>
      </c>
      <c r="G10" s="9">
        <v>-1000.0</v>
      </c>
      <c r="H10" s="10">
        <f t="shared" si="2"/>
        <v>-4000</v>
      </c>
      <c r="I10" s="11">
        <v>-50000.0</v>
      </c>
      <c r="J10" s="11">
        <f t="shared" si="3"/>
        <v>46000</v>
      </c>
      <c r="K10" s="8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5"/>
      <c r="B11" s="19"/>
      <c r="C11" s="5" t="s">
        <v>18</v>
      </c>
      <c r="D11" s="11">
        <f>Detaljbudgetar!E154</f>
        <v>0</v>
      </c>
      <c r="E11" s="11">
        <f>Detaljbudgetar!F154</f>
        <v>39200</v>
      </c>
      <c r="F11" s="6">
        <f t="shared" si="4"/>
        <v>-32000</v>
      </c>
      <c r="G11" s="20">
        <v>-7200.0</v>
      </c>
      <c r="H11" s="7">
        <f t="shared" si="2"/>
        <v>-39200</v>
      </c>
      <c r="I11" s="6">
        <v>-17500.0</v>
      </c>
      <c r="J11" s="6">
        <f t="shared" si="3"/>
        <v>-21700</v>
      </c>
      <c r="K11" s="21" t="s">
        <v>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8"/>
      <c r="B12" s="12"/>
      <c r="C12" s="8" t="s">
        <v>20</v>
      </c>
      <c r="D12" s="11">
        <f>Detaljbudgetar!E178</f>
        <v>9000</v>
      </c>
      <c r="E12" s="11">
        <f>Detaljbudgetar!F178</f>
        <v>13500</v>
      </c>
      <c r="F12" s="11">
        <v>-12000.0</v>
      </c>
      <c r="G12" s="11">
        <v>-1500.0</v>
      </c>
      <c r="H12" s="10">
        <f t="shared" si="2"/>
        <v>-4500</v>
      </c>
      <c r="I12" s="11">
        <v>-13500.0</v>
      </c>
      <c r="J12" s="11">
        <f t="shared" si="3"/>
        <v>9000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5"/>
      <c r="B13" s="19"/>
      <c r="C13" s="5" t="s">
        <v>21</v>
      </c>
      <c r="D13" s="6">
        <f>Detaljbudgetar!E187</f>
        <v>9000</v>
      </c>
      <c r="E13" s="6">
        <f>Detaljbudgetar!F187</f>
        <v>22000</v>
      </c>
      <c r="F13" s="6">
        <f t="shared" ref="F13:F14" si="5">H13-G13</f>
        <v>-12000</v>
      </c>
      <c r="G13" s="6">
        <v>-1000.0</v>
      </c>
      <c r="H13" s="7">
        <f t="shared" si="2"/>
        <v>-13000</v>
      </c>
      <c r="I13" s="6">
        <v>-21000.0</v>
      </c>
      <c r="J13" s="6">
        <f t="shared" si="3"/>
        <v>8000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75" customHeight="1">
      <c r="A14" s="8"/>
      <c r="B14" s="8"/>
      <c r="C14" s="8" t="s">
        <v>22</v>
      </c>
      <c r="D14" s="9">
        <f>Detaljbudgetar!E220</f>
        <v>24025</v>
      </c>
      <c r="E14" s="9">
        <f>Detaljbudgetar!F220</f>
        <v>27250</v>
      </c>
      <c r="F14" s="11">
        <f t="shared" si="5"/>
        <v>-2225</v>
      </c>
      <c r="G14" s="9">
        <v>-1000.0</v>
      </c>
      <c r="H14" s="10">
        <f t="shared" si="2"/>
        <v>-3225</v>
      </c>
      <c r="I14" s="11">
        <v>-2800.0</v>
      </c>
      <c r="J14" s="11">
        <f t="shared" si="3"/>
        <v>-425</v>
      </c>
      <c r="K14" s="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5"/>
      <c r="B15" s="19"/>
      <c r="C15" s="5" t="s">
        <v>23</v>
      </c>
      <c r="D15" s="6">
        <f>Mottagningen!E767</f>
        <v>1056207</v>
      </c>
      <c r="E15" s="6">
        <f>Mottagningen!F767</f>
        <v>1188153</v>
      </c>
      <c r="F15" s="6">
        <f>D15-E15</f>
        <v>-131946</v>
      </c>
      <c r="G15" s="22"/>
      <c r="H15" s="7">
        <f>F15</f>
        <v>-131946</v>
      </c>
      <c r="I15" s="23">
        <v>-221326.0</v>
      </c>
      <c r="J15" s="6">
        <f t="shared" si="3"/>
        <v>89380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75" customHeight="1">
      <c r="A16" s="8"/>
      <c r="B16" s="8"/>
      <c r="C16" s="8" t="s">
        <v>24</v>
      </c>
      <c r="D16" s="9">
        <f>Detaljbudgetar!E260</f>
        <v>253000</v>
      </c>
      <c r="E16" s="9">
        <f>Detaljbudgetar!F260</f>
        <v>126130</v>
      </c>
      <c r="F16" s="11">
        <f>H16-G16</f>
        <v>147370</v>
      </c>
      <c r="G16" s="9">
        <v>-20500.0</v>
      </c>
      <c r="H16" s="10">
        <f t="shared" ref="H16:H28" si="6">D16-E16</f>
        <v>126870</v>
      </c>
      <c r="I16" s="11">
        <v>1821570.0</v>
      </c>
      <c r="J16" s="11">
        <f t="shared" si="3"/>
        <v>-1694700</v>
      </c>
      <c r="K16" s="24" t="s">
        <v>25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5"/>
      <c r="B17" s="19"/>
      <c r="C17" s="5" t="s">
        <v>26</v>
      </c>
      <c r="D17" s="6">
        <f>Projekt!B16</f>
        <v>2694470</v>
      </c>
      <c r="E17" s="6">
        <f>Projekt!C16</f>
        <v>3124172</v>
      </c>
      <c r="F17" s="6"/>
      <c r="G17" s="6"/>
      <c r="H17" s="7">
        <f t="shared" si="6"/>
        <v>-429702</v>
      </c>
      <c r="I17" s="6">
        <v>-298232.0</v>
      </c>
      <c r="J17" s="6">
        <f t="shared" si="3"/>
        <v>-131470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8"/>
      <c r="B18" s="8"/>
      <c r="C18" s="8" t="s">
        <v>27</v>
      </c>
      <c r="D18" s="9">
        <f>Detaljbudgetar!E272</f>
        <v>106000</v>
      </c>
      <c r="E18" s="9">
        <f>Detaljbudgetar!F272</f>
        <v>124000</v>
      </c>
      <c r="F18" s="11">
        <f t="shared" ref="F18:F28" si="7">H18-G18</f>
        <v>-17000</v>
      </c>
      <c r="G18" s="9">
        <v>-1000.0</v>
      </c>
      <c r="H18" s="10">
        <f t="shared" si="6"/>
        <v>-18000</v>
      </c>
      <c r="I18" s="11">
        <v>-16000.0</v>
      </c>
      <c r="J18" s="11">
        <f t="shared" si="3"/>
        <v>-2000</v>
      </c>
      <c r="K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5"/>
      <c r="B19" s="19"/>
      <c r="C19" s="5" t="s">
        <v>28</v>
      </c>
      <c r="D19" s="6">
        <f>Detaljbudgetar!E287</f>
        <v>2500</v>
      </c>
      <c r="E19" s="6">
        <f>Detaljbudgetar!F287</f>
        <v>7500</v>
      </c>
      <c r="F19" s="6">
        <f t="shared" si="7"/>
        <v>-2500</v>
      </c>
      <c r="G19" s="23">
        <v>-2500.0</v>
      </c>
      <c r="H19" s="7">
        <f t="shared" si="6"/>
        <v>-5000</v>
      </c>
      <c r="I19" s="6">
        <v>-10000.0</v>
      </c>
      <c r="J19" s="6">
        <f t="shared" si="3"/>
        <v>5000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5"/>
      <c r="B20" s="19"/>
      <c r="C20" s="5" t="s">
        <v>29</v>
      </c>
      <c r="D20" s="6">
        <f>Detaljbudgetar!E172</f>
        <v>0</v>
      </c>
      <c r="E20" s="6">
        <f>Detaljbudgetar!F172</f>
        <v>9025</v>
      </c>
      <c r="F20" s="6">
        <f t="shared" si="7"/>
        <v>-5025</v>
      </c>
      <c r="G20" s="20">
        <v>-4000.0</v>
      </c>
      <c r="H20" s="7">
        <f t="shared" si="6"/>
        <v>-9025</v>
      </c>
      <c r="I20" s="25">
        <v>-18000.0</v>
      </c>
      <c r="J20" s="6">
        <f t="shared" si="3"/>
        <v>8975</v>
      </c>
      <c r="K20" s="2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5"/>
      <c r="B21" s="19"/>
      <c r="C21" s="26" t="s">
        <v>30</v>
      </c>
      <c r="D21" s="6">
        <f>Detaljbudgetar!E396</f>
        <v>0</v>
      </c>
      <c r="E21" s="6">
        <f>Detaljbudgetar!F396</f>
        <v>4100</v>
      </c>
      <c r="F21" s="6">
        <f t="shared" si="7"/>
        <v>-3600</v>
      </c>
      <c r="G21" s="20">
        <v>-500.0</v>
      </c>
      <c r="H21" s="7">
        <f t="shared" si="6"/>
        <v>-4100</v>
      </c>
      <c r="I21" s="25">
        <v>-3000.0</v>
      </c>
      <c r="J21" s="6">
        <f t="shared" si="3"/>
        <v>-1100</v>
      </c>
      <c r="K21" s="2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8"/>
      <c r="B22" s="8"/>
      <c r="C22" s="8" t="s">
        <v>31</v>
      </c>
      <c r="D22" s="9">
        <f>Detaljbudgetar!E344</f>
        <v>25800</v>
      </c>
      <c r="E22" s="9">
        <f>Detaljbudgetar!F344</f>
        <v>93500</v>
      </c>
      <c r="F22" s="11">
        <f t="shared" si="7"/>
        <v>-55700</v>
      </c>
      <c r="G22" s="9">
        <v>-12000.0</v>
      </c>
      <c r="H22" s="10">
        <f t="shared" si="6"/>
        <v>-67700</v>
      </c>
      <c r="I22" s="11">
        <v>-73600.0</v>
      </c>
      <c r="J22" s="11">
        <f t="shared" si="3"/>
        <v>5900</v>
      </c>
      <c r="K22" s="8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5"/>
      <c r="B23" s="19"/>
      <c r="C23" s="5" t="s">
        <v>32</v>
      </c>
      <c r="D23" s="6">
        <f>Detaljbudgetar!E363</f>
        <v>26000</v>
      </c>
      <c r="E23" s="6">
        <f>Detaljbudgetar!F363</f>
        <v>26700</v>
      </c>
      <c r="F23" s="6">
        <f t="shared" si="7"/>
        <v>3300</v>
      </c>
      <c r="G23" s="23">
        <v>-4000.0</v>
      </c>
      <c r="H23" s="7">
        <f t="shared" si="6"/>
        <v>-700</v>
      </c>
      <c r="I23" s="6">
        <v>-22700.0</v>
      </c>
      <c r="J23" s="6">
        <f t="shared" si="3"/>
        <v>22000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5"/>
      <c r="B24" s="19"/>
      <c r="C24" s="26" t="s">
        <v>33</v>
      </c>
      <c r="D24" s="6">
        <f>Detaljbudgetar!E163</f>
        <v>2000</v>
      </c>
      <c r="E24" s="6">
        <f>Detaljbudgetar!F163</f>
        <v>15250</v>
      </c>
      <c r="F24" s="6">
        <f t="shared" si="7"/>
        <v>-11450</v>
      </c>
      <c r="G24" s="20">
        <v>-1800.0</v>
      </c>
      <c r="H24" s="7">
        <f t="shared" si="6"/>
        <v>-13250</v>
      </c>
      <c r="I24" s="25">
        <v>-23000.0</v>
      </c>
      <c r="J24" s="6">
        <f t="shared" si="3"/>
        <v>9750</v>
      </c>
      <c r="K24" s="21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8"/>
      <c r="B25" s="8"/>
      <c r="C25" s="8" t="s">
        <v>34</v>
      </c>
      <c r="D25" s="11">
        <f>Detaljbudgetar!E373</f>
        <v>0</v>
      </c>
      <c r="E25" s="11">
        <f>Detaljbudgetar!F373</f>
        <v>19400</v>
      </c>
      <c r="F25" s="11">
        <f t="shared" si="7"/>
        <v>-15400</v>
      </c>
      <c r="G25" s="11">
        <v>-4000.0</v>
      </c>
      <c r="H25" s="10">
        <f t="shared" si="6"/>
        <v>-19400</v>
      </c>
      <c r="I25" s="11">
        <v>-19400.0</v>
      </c>
      <c r="J25" s="11">
        <f t="shared" si="3"/>
        <v>0</v>
      </c>
      <c r="K25" s="8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4"/>
      <c r="B26" s="1"/>
      <c r="C26" s="4" t="s">
        <v>35</v>
      </c>
      <c r="D26" s="14">
        <f>Detaljbudgetar!E389</f>
        <v>2000</v>
      </c>
      <c r="E26" s="14">
        <f>Detaljbudgetar!F389</f>
        <v>4125</v>
      </c>
      <c r="F26" s="6">
        <f t="shared" si="7"/>
        <v>-1125</v>
      </c>
      <c r="G26" s="14">
        <v>-1000.0</v>
      </c>
      <c r="H26" s="14">
        <f t="shared" si="6"/>
        <v>-2125</v>
      </c>
      <c r="I26" s="14">
        <v>-17500.0</v>
      </c>
      <c r="J26" s="6">
        <v>13500.0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8"/>
      <c r="B27" s="12"/>
      <c r="C27" s="24" t="s">
        <v>36</v>
      </c>
      <c r="D27" s="27">
        <f>Detaljbudgetar!E468</f>
        <v>0</v>
      </c>
      <c r="E27" s="10">
        <f>Detaljbudgetar!F468</f>
        <v>14250</v>
      </c>
      <c r="F27" s="28">
        <f t="shared" si="7"/>
        <v>-1750</v>
      </c>
      <c r="G27" s="27">
        <v>-12500.0</v>
      </c>
      <c r="H27" s="14">
        <f t="shared" si="6"/>
        <v>-14250</v>
      </c>
      <c r="I27" s="27">
        <v>0.0</v>
      </c>
      <c r="J27" s="28">
        <v>-14250.0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4"/>
      <c r="B28" s="1"/>
      <c r="C28" s="16" t="s">
        <v>37</v>
      </c>
      <c r="D28" s="14">
        <f>Detaljbudgetar!E473</f>
        <v>0</v>
      </c>
      <c r="E28" s="14">
        <f>Detaljbudgetar!F473</f>
        <v>1000</v>
      </c>
      <c r="F28" s="15">
        <f t="shared" si="7"/>
        <v>-500</v>
      </c>
      <c r="G28" s="15">
        <v>-500.0</v>
      </c>
      <c r="H28" s="14">
        <f t="shared" si="6"/>
        <v>-1000</v>
      </c>
      <c r="I28" s="15">
        <v>0.0</v>
      </c>
      <c r="J28" s="15">
        <v>-1000.0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8"/>
      <c r="B29" s="12"/>
      <c r="C29" s="8"/>
      <c r="D29" s="10"/>
      <c r="E29" s="10"/>
      <c r="F29" s="10"/>
      <c r="G29" s="10"/>
      <c r="H29" s="10"/>
      <c r="I29" s="10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4"/>
      <c r="B30" s="1"/>
      <c r="C30" s="2" t="s">
        <v>38</v>
      </c>
      <c r="D30" s="29">
        <f t="shared" ref="D30:J30" si="8">SUM(D2:D27)</f>
        <v>7038412</v>
      </c>
      <c r="E30" s="29">
        <f t="shared" si="8"/>
        <v>6877721</v>
      </c>
      <c r="F30" s="29">
        <f t="shared" si="8"/>
        <v>-554747</v>
      </c>
      <c r="G30" s="29">
        <f t="shared" si="8"/>
        <v>-161000</v>
      </c>
      <c r="H30" s="29">
        <f t="shared" si="8"/>
        <v>160691</v>
      </c>
      <c r="I30" s="13">
        <f t="shared" si="8"/>
        <v>1427552</v>
      </c>
      <c r="J30" s="13">
        <f t="shared" si="8"/>
        <v>-1268736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 t="s">
        <v>39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"/>
      <c r="B33" s="1"/>
      <c r="C33" s="1" t="s">
        <v>40</v>
      </c>
      <c r="D33" s="1"/>
      <c r="E33" s="1"/>
      <c r="F33" s="1"/>
      <c r="G33" s="1"/>
      <c r="H33" s="1">
        <v>-28750.0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4"/>
      <c r="B35" s="1"/>
      <c r="C35" s="30" t="s">
        <v>41</v>
      </c>
      <c r="D35" s="1"/>
      <c r="E35" s="1"/>
      <c r="F35" s="1"/>
      <c r="G35" s="1"/>
      <c r="H35" s="13">
        <f>H30+H33</f>
        <v>131941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" t="s">
        <v>42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"/>
      <c r="B38" s="1"/>
      <c r="C38" s="1" t="s">
        <v>43</v>
      </c>
      <c r="D38" s="1"/>
      <c r="E38" s="1"/>
      <c r="F38" s="1"/>
      <c r="G38" s="1"/>
      <c r="H38" s="1">
        <v>-100000.0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1"/>
      <c r="C39" s="1" t="s">
        <v>44</v>
      </c>
      <c r="D39" s="1"/>
      <c r="E39" s="1"/>
      <c r="F39" s="1"/>
      <c r="G39" s="1"/>
      <c r="H39" s="1">
        <v>-50000.0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"/>
      <c r="B40" s="1"/>
      <c r="C40" s="1" t="s">
        <v>45</v>
      </c>
      <c r="D40" s="1"/>
      <c r="E40" s="1"/>
      <c r="F40" s="1"/>
      <c r="G40" s="1"/>
      <c r="H40" s="1">
        <v>-50000.0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"/>
      <c r="B41" s="1"/>
      <c r="C41" s="30" t="s">
        <v>46</v>
      </c>
      <c r="D41" s="1"/>
      <c r="E41" s="1"/>
      <c r="F41" s="1"/>
      <c r="G41" s="1"/>
      <c r="H41" s="13">
        <f>H35+SUM(H37:H40)</f>
        <v>-68059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1" t="s">
        <v>47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2" t="s">
        <v>10</v>
      </c>
      <c r="C44" s="1"/>
      <c r="D44" s="1"/>
      <c r="E44" s="1"/>
      <c r="F44" s="1"/>
      <c r="G44" s="2" t="s">
        <v>48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4"/>
      <c r="B45" s="4"/>
      <c r="C45" s="2" t="s">
        <v>49</v>
      </c>
      <c r="D45" s="2" t="s">
        <v>50</v>
      </c>
      <c r="E45" s="2" t="s">
        <v>51</v>
      </c>
      <c r="F45" s="33" t="s">
        <v>52</v>
      </c>
      <c r="G45" s="4"/>
      <c r="H45" s="2" t="s">
        <v>49</v>
      </c>
      <c r="I45" s="2" t="s">
        <v>50</v>
      </c>
      <c r="J45" s="2" t="s">
        <v>51</v>
      </c>
      <c r="K45" s="30" t="s">
        <v>53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4"/>
      <c r="B46" s="1"/>
      <c r="C46" s="16" t="s">
        <v>54</v>
      </c>
      <c r="D46" s="34">
        <v>7000.0</v>
      </c>
      <c r="E46" s="35" t="s">
        <v>55</v>
      </c>
      <c r="F46" s="16" t="s">
        <v>56</v>
      </c>
      <c r="G46" s="1"/>
      <c r="H46" s="36" t="s">
        <v>57</v>
      </c>
      <c r="I46" s="15">
        <v>2000.0</v>
      </c>
      <c r="J46" s="16" t="s">
        <v>58</v>
      </c>
      <c r="K46" s="36" t="s">
        <v>59</v>
      </c>
      <c r="L46" s="3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4"/>
      <c r="B47" s="1"/>
      <c r="C47" s="16" t="s">
        <v>60</v>
      </c>
      <c r="D47" s="34">
        <v>2684.0</v>
      </c>
      <c r="E47" s="35" t="s">
        <v>61</v>
      </c>
      <c r="F47" s="16" t="s">
        <v>62</v>
      </c>
      <c r="G47" s="1"/>
      <c r="H47" s="36" t="s">
        <v>63</v>
      </c>
      <c r="I47" s="15">
        <v>1290.0</v>
      </c>
      <c r="J47" s="16" t="s">
        <v>64</v>
      </c>
      <c r="K47" s="36" t="s">
        <v>65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4"/>
      <c r="B48" s="1"/>
      <c r="C48" s="16" t="s">
        <v>66</v>
      </c>
      <c r="D48" s="38">
        <v>15000.0</v>
      </c>
      <c r="E48" s="34" t="s">
        <v>67</v>
      </c>
      <c r="F48" s="39" t="s">
        <v>62</v>
      </c>
      <c r="G48" s="1"/>
      <c r="H48" s="36" t="s">
        <v>68</v>
      </c>
      <c r="I48" s="15">
        <v>2678.0</v>
      </c>
      <c r="J48" s="16" t="s">
        <v>69</v>
      </c>
      <c r="K48" s="36" t="s">
        <v>70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4"/>
      <c r="B49" s="1"/>
      <c r="C49" s="40" t="s">
        <v>71</v>
      </c>
      <c r="D49" s="41">
        <v>21000.0</v>
      </c>
      <c r="E49" s="34" t="s">
        <v>72</v>
      </c>
      <c r="F49" s="39" t="s">
        <v>62</v>
      </c>
      <c r="G49" s="1"/>
      <c r="H49" s="16" t="s">
        <v>73</v>
      </c>
      <c r="I49" s="15">
        <v>9400.0</v>
      </c>
      <c r="J49" s="16" t="s">
        <v>74</v>
      </c>
      <c r="K49" s="36" t="s">
        <v>70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4"/>
      <c r="B50" s="1"/>
      <c r="C50" s="40" t="s">
        <v>75</v>
      </c>
      <c r="D50" s="41">
        <v>25000.0</v>
      </c>
      <c r="E50" s="34" t="s">
        <v>76</v>
      </c>
      <c r="F50" s="39" t="s">
        <v>62</v>
      </c>
      <c r="G50" s="1"/>
      <c r="H50" s="16" t="s">
        <v>77</v>
      </c>
      <c r="I50" s="15">
        <v>6500.0</v>
      </c>
      <c r="J50" s="16" t="s">
        <v>78</v>
      </c>
      <c r="K50" s="36" t="s">
        <v>70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4"/>
      <c r="B51" s="1"/>
      <c r="C51" s="4"/>
      <c r="D51" s="18"/>
      <c r="E51" s="18"/>
      <c r="F51" s="1"/>
      <c r="G51" s="1"/>
      <c r="H51" s="16" t="s">
        <v>79</v>
      </c>
      <c r="I51" s="15">
        <v>9100.0</v>
      </c>
      <c r="J51" s="16" t="s">
        <v>80</v>
      </c>
      <c r="K51" s="36" t="s">
        <v>81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4"/>
      <c r="B52" s="1"/>
      <c r="C52" s="16" t="s">
        <v>82</v>
      </c>
      <c r="D52" s="15">
        <v>4500.0</v>
      </c>
      <c r="E52" s="34" t="s">
        <v>83</v>
      </c>
      <c r="F52" s="36" t="s">
        <v>62</v>
      </c>
      <c r="G52" s="1"/>
      <c r="H52" s="16" t="s">
        <v>84</v>
      </c>
      <c r="I52" s="15">
        <v>12696.0</v>
      </c>
      <c r="J52" s="16" t="s">
        <v>85</v>
      </c>
      <c r="K52" s="36" t="s">
        <v>70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4"/>
      <c r="B53" s="1"/>
      <c r="C53" s="16" t="s">
        <v>86</v>
      </c>
      <c r="D53" s="15">
        <v>16250.0</v>
      </c>
      <c r="E53" s="34" t="s">
        <v>87</v>
      </c>
      <c r="F53" s="36" t="s">
        <v>88</v>
      </c>
      <c r="G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4"/>
      <c r="B54" s="1"/>
      <c r="C54" s="16" t="s">
        <v>89</v>
      </c>
      <c r="D54" s="15">
        <v>58500.0</v>
      </c>
      <c r="E54" s="34" t="s">
        <v>90</v>
      </c>
      <c r="F54" s="36" t="s">
        <v>88</v>
      </c>
      <c r="G54" s="1"/>
      <c r="H54" s="4"/>
      <c r="I54" s="14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4"/>
      <c r="B55" s="1"/>
      <c r="C55" s="42" t="s">
        <v>91</v>
      </c>
      <c r="D55" s="15">
        <v>15000.0</v>
      </c>
      <c r="E55" s="34" t="s">
        <v>92</v>
      </c>
      <c r="F55" s="36" t="s">
        <v>88</v>
      </c>
      <c r="G55" s="1"/>
      <c r="H55" s="4"/>
      <c r="I55" s="14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4"/>
      <c r="B56" s="1"/>
      <c r="C56" s="36" t="s">
        <v>93</v>
      </c>
      <c r="D56" s="43">
        <v>6222.0</v>
      </c>
      <c r="E56" s="36" t="s">
        <v>94</v>
      </c>
      <c r="F56" s="36" t="s">
        <v>95</v>
      </c>
      <c r="G56" s="1"/>
      <c r="H56" s="4"/>
      <c r="I56" s="14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4"/>
      <c r="B57" s="1"/>
      <c r="C57" s="16" t="s">
        <v>96</v>
      </c>
      <c r="D57" s="15">
        <v>8000.0</v>
      </c>
      <c r="E57" s="34" t="s">
        <v>97</v>
      </c>
      <c r="F57" s="36" t="s">
        <v>95</v>
      </c>
      <c r="G57" s="1"/>
      <c r="H57" s="4"/>
      <c r="I57" s="14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4"/>
      <c r="B58" s="1"/>
      <c r="C58" s="4"/>
      <c r="D58" s="14"/>
      <c r="E58" s="18"/>
      <c r="F58" s="1"/>
      <c r="G58" s="1"/>
      <c r="H58" s="4"/>
      <c r="I58" s="14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4"/>
      <c r="B59" s="1"/>
      <c r="C59" s="2" t="s">
        <v>98</v>
      </c>
      <c r="D59" s="29">
        <f>SUM(D46:D57)</f>
        <v>179156</v>
      </c>
      <c r="E59" s="18"/>
      <c r="F59" s="1"/>
      <c r="G59" s="1"/>
      <c r="H59" s="2" t="s">
        <v>98</v>
      </c>
      <c r="I59" s="14">
        <f>SUM(I46:I58)</f>
        <v>43664</v>
      </c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4"/>
      <c r="B60" s="1"/>
      <c r="C60" s="4"/>
      <c r="D60" s="14"/>
      <c r="E60" s="18"/>
      <c r="F60" s="1"/>
      <c r="G60" s="1"/>
      <c r="H60" s="4"/>
      <c r="I60" s="4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4"/>
      <c r="B61" s="1"/>
      <c r="C61" s="4"/>
      <c r="D61" s="14"/>
      <c r="E61" s="18"/>
      <c r="F61" s="1"/>
      <c r="G61" s="1"/>
      <c r="H61" s="4"/>
      <c r="I61" s="4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4"/>
      <c r="B62" s="1"/>
      <c r="C62" s="4"/>
      <c r="D62" s="14"/>
      <c r="E62" s="18"/>
      <c r="F62" s="1"/>
      <c r="G62" s="1"/>
      <c r="H62" s="4"/>
      <c r="I62" s="4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4"/>
      <c r="B63" s="1"/>
      <c r="C63" s="4"/>
      <c r="D63" s="14"/>
      <c r="E63" s="18"/>
      <c r="F63" s="1"/>
      <c r="G63" s="1"/>
      <c r="H63" s="4"/>
      <c r="I63" s="4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4"/>
      <c r="B64" s="2"/>
      <c r="C64" s="4"/>
      <c r="D64" s="14"/>
      <c r="E64" s="18"/>
      <c r="F64" s="1"/>
      <c r="G64" s="1"/>
      <c r="H64" s="4"/>
      <c r="I64" s="4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4"/>
      <c r="B65" s="4"/>
      <c r="C65" s="44"/>
      <c r="D65" s="14"/>
      <c r="E65" s="18"/>
      <c r="F65" s="1"/>
      <c r="G65" s="1"/>
      <c r="H65" s="4"/>
      <c r="I65" s="4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4"/>
      <c r="B66" s="1"/>
      <c r="C66" s="4"/>
      <c r="D66" s="14"/>
      <c r="E66" s="18"/>
      <c r="F66" s="1"/>
      <c r="G66" s="1"/>
      <c r="H66" s="4"/>
      <c r="I66" s="4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4"/>
      <c r="B67" s="1"/>
      <c r="C67" s="4"/>
      <c r="D67" s="14"/>
      <c r="E67" s="18"/>
      <c r="F67" s="1"/>
      <c r="G67" s="1"/>
      <c r="H67" s="4"/>
      <c r="I67" s="4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4"/>
      <c r="B68" s="1"/>
      <c r="C68" s="4"/>
      <c r="D68" s="14"/>
      <c r="E68" s="18"/>
      <c r="F68" s="1"/>
      <c r="G68" s="1"/>
      <c r="H68" s="4"/>
      <c r="I68" s="4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4"/>
      <c r="B69" s="2"/>
      <c r="C69" s="4"/>
      <c r="D69" s="14"/>
      <c r="E69" s="18"/>
      <c r="F69" s="1"/>
      <c r="G69" s="1"/>
      <c r="H69" s="4"/>
      <c r="I69" s="4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4"/>
      <c r="B70" s="4"/>
      <c r="C70" s="44"/>
      <c r="D70" s="14"/>
      <c r="E70" s="18"/>
      <c r="F70" s="1"/>
      <c r="G70" s="1"/>
      <c r="H70" s="4"/>
      <c r="I70" s="4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4"/>
      <c r="B71" s="1"/>
      <c r="C71" s="4"/>
      <c r="D71" s="14"/>
      <c r="E71" s="18"/>
      <c r="F71" s="1"/>
      <c r="G71" s="1"/>
      <c r="H71" s="4"/>
      <c r="I71" s="4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conditionalFormatting sqref="H2:H27">
    <cfRule type="cellIs" dxfId="0" priority="1" operator="greaterThan">
      <formula>0</formula>
    </cfRule>
  </conditionalFormatting>
  <conditionalFormatting sqref="H2:H27">
    <cfRule type="cellIs" dxfId="1" priority="2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86"/>
    <col customWidth="1" min="2" max="2" width="31.86"/>
    <col customWidth="1" min="3" max="3" width="35.57"/>
    <col customWidth="1" min="4" max="4" width="21.14"/>
    <col customWidth="1" min="9" max="9" width="4.86"/>
  </cols>
  <sheetData>
    <row r="1" ht="15.75" customHeight="1">
      <c r="A1" s="45"/>
      <c r="B1" s="46" t="s">
        <v>99</v>
      </c>
      <c r="C1" s="47" t="s">
        <v>100</v>
      </c>
      <c r="D1" s="48" t="s">
        <v>101</v>
      </c>
      <c r="E1" s="49" t="s">
        <v>102</v>
      </c>
      <c r="F1" s="49" t="s">
        <v>1</v>
      </c>
      <c r="G1" s="49" t="s">
        <v>4</v>
      </c>
      <c r="H1" s="50"/>
      <c r="I1" s="51"/>
      <c r="J1" s="51"/>
      <c r="K1" s="1"/>
      <c r="L1" s="50"/>
      <c r="M1" s="50"/>
      <c r="N1" s="1"/>
      <c r="O1" s="51"/>
      <c r="P1" s="51"/>
      <c r="Q1" s="5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52" t="s">
        <v>9</v>
      </c>
      <c r="B2" s="53" t="s">
        <v>103</v>
      </c>
      <c r="C2" s="54" t="s">
        <v>104</v>
      </c>
      <c r="D2" s="55" t="s">
        <v>105</v>
      </c>
      <c r="E2" s="56"/>
      <c r="F2" s="57">
        <v>11000.0</v>
      </c>
      <c r="G2" s="56"/>
      <c r="H2" s="14"/>
      <c r="I2" s="58"/>
      <c r="J2" s="59"/>
      <c r="K2" s="1"/>
      <c r="L2" s="14"/>
      <c r="M2" s="59"/>
      <c r="N2" s="1"/>
      <c r="O2" s="58"/>
      <c r="P2" s="60"/>
      <c r="Q2" s="58"/>
      <c r="R2" s="59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61"/>
      <c r="B3" s="53"/>
      <c r="C3" s="54" t="s">
        <v>106</v>
      </c>
      <c r="D3" s="55" t="s">
        <v>107</v>
      </c>
      <c r="E3" s="57">
        <v>42000.0</v>
      </c>
      <c r="F3" s="62"/>
      <c r="G3" s="56"/>
      <c r="H3" s="14"/>
      <c r="I3" s="58"/>
      <c r="J3" s="59"/>
      <c r="K3" s="1"/>
      <c r="L3" s="59"/>
      <c r="M3" s="18"/>
      <c r="N3" s="1"/>
      <c r="O3" s="58"/>
      <c r="P3" s="60"/>
      <c r="Q3" s="58"/>
      <c r="R3" s="59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61"/>
      <c r="B4" s="53"/>
      <c r="C4" s="54" t="s">
        <v>108</v>
      </c>
      <c r="D4" s="55" t="s">
        <v>109</v>
      </c>
      <c r="E4" s="56"/>
      <c r="F4" s="57">
        <v>26000.0</v>
      </c>
      <c r="G4" s="56"/>
      <c r="H4" s="14"/>
      <c r="I4" s="58"/>
      <c r="J4" s="59"/>
      <c r="K4" s="1"/>
      <c r="L4" s="14"/>
      <c r="M4" s="59"/>
      <c r="N4" s="1"/>
      <c r="O4" s="58"/>
      <c r="P4" s="60"/>
      <c r="Q4" s="58"/>
      <c r="R4" s="59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61"/>
      <c r="B5" s="53"/>
      <c r="C5" s="54" t="s">
        <v>110</v>
      </c>
      <c r="D5" s="55" t="s">
        <v>111</v>
      </c>
      <c r="E5" s="56"/>
      <c r="F5" s="57">
        <v>8000.0</v>
      </c>
      <c r="G5" s="56"/>
      <c r="H5" s="14"/>
      <c r="I5" s="58"/>
      <c r="J5" s="59"/>
      <c r="K5" s="1"/>
      <c r="L5" s="14"/>
      <c r="M5" s="59"/>
      <c r="N5" s="1"/>
      <c r="O5" s="58"/>
      <c r="P5" s="60"/>
      <c r="Q5" s="58"/>
      <c r="R5" s="59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61"/>
      <c r="B6" s="53"/>
      <c r="C6" s="54" t="s">
        <v>112</v>
      </c>
      <c r="D6" s="55" t="s">
        <v>113</v>
      </c>
      <c r="E6" s="56"/>
      <c r="F6" s="57">
        <v>4000.0</v>
      </c>
      <c r="G6" s="56"/>
      <c r="H6" s="14"/>
      <c r="I6" s="58"/>
      <c r="J6" s="59"/>
      <c r="K6" s="1"/>
      <c r="L6" s="14"/>
      <c r="M6" s="59"/>
      <c r="N6" s="1"/>
      <c r="O6" s="58"/>
      <c r="P6" s="60"/>
      <c r="Q6" s="58"/>
      <c r="R6" s="59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61"/>
      <c r="B7" s="53"/>
      <c r="C7" s="54" t="s">
        <v>114</v>
      </c>
      <c r="D7" s="55" t="s">
        <v>115</v>
      </c>
      <c r="E7" s="56"/>
      <c r="F7" s="63">
        <v>21000.0</v>
      </c>
      <c r="G7" s="56"/>
      <c r="H7" s="14"/>
      <c r="I7" s="58"/>
      <c r="J7" s="59"/>
      <c r="K7" s="1"/>
      <c r="L7" s="14"/>
      <c r="M7" s="59"/>
      <c r="N7" s="1"/>
      <c r="O7" s="58"/>
      <c r="P7" s="60"/>
      <c r="Q7" s="58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61"/>
      <c r="B8" s="53"/>
      <c r="C8" s="64" t="s">
        <v>116</v>
      </c>
      <c r="D8" s="65" t="s">
        <v>117</v>
      </c>
      <c r="E8" s="56"/>
      <c r="F8" s="63">
        <v>4000.0</v>
      </c>
      <c r="G8" s="56"/>
      <c r="H8" s="14"/>
      <c r="I8" s="58"/>
      <c r="J8" s="59"/>
      <c r="K8" s="1"/>
      <c r="L8" s="14"/>
      <c r="M8" s="59"/>
      <c r="N8" s="1"/>
      <c r="O8" s="58"/>
      <c r="P8" s="60"/>
      <c r="Q8" s="58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61"/>
      <c r="B9" s="53"/>
      <c r="C9" s="54" t="s">
        <v>118</v>
      </c>
      <c r="D9" s="55"/>
      <c r="E9" s="56"/>
      <c r="F9" s="57">
        <v>6000.0</v>
      </c>
      <c r="G9" s="56"/>
      <c r="H9" s="14"/>
      <c r="I9" s="58"/>
      <c r="J9" s="59"/>
      <c r="K9" s="1"/>
      <c r="L9" s="14"/>
      <c r="M9" s="59"/>
      <c r="N9" s="1"/>
      <c r="O9" s="58"/>
      <c r="P9" s="60"/>
      <c r="Q9" s="58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61"/>
      <c r="B10" s="53"/>
      <c r="C10" s="54" t="s">
        <v>119</v>
      </c>
      <c r="D10" s="55" t="s">
        <v>120</v>
      </c>
      <c r="E10" s="56"/>
      <c r="F10" s="62">
        <v>2000.0</v>
      </c>
      <c r="G10" s="56"/>
      <c r="H10" s="58"/>
      <c r="I10" s="58"/>
      <c r="J10" s="59"/>
      <c r="K10" s="1"/>
      <c r="L10" s="14"/>
      <c r="M10" s="18"/>
      <c r="N10" s="1"/>
      <c r="O10" s="58"/>
      <c r="P10" s="60"/>
      <c r="Q10" s="58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61"/>
      <c r="B11" s="53"/>
      <c r="C11" s="54" t="s">
        <v>121</v>
      </c>
      <c r="D11" s="55" t="s">
        <v>122</v>
      </c>
      <c r="E11" s="56"/>
      <c r="F11" s="62">
        <v>1100.0</v>
      </c>
      <c r="G11" s="56"/>
      <c r="H11" s="58"/>
      <c r="I11" s="58"/>
      <c r="J11" s="59"/>
      <c r="K11" s="1"/>
      <c r="L11" s="14"/>
      <c r="M11" s="18"/>
      <c r="N11" s="1"/>
      <c r="O11" s="58"/>
      <c r="P11" s="60"/>
      <c r="Q11" s="58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61"/>
      <c r="B12" s="53"/>
      <c r="C12" s="54" t="s">
        <v>123</v>
      </c>
      <c r="D12" s="55" t="s">
        <v>124</v>
      </c>
      <c r="E12" s="56"/>
      <c r="F12" s="62">
        <v>6240.0</v>
      </c>
      <c r="G12" s="56"/>
      <c r="H12" s="14"/>
      <c r="I12" s="58"/>
      <c r="J12" s="59"/>
      <c r="K12" s="1"/>
      <c r="L12" s="14"/>
      <c r="M12" s="18"/>
      <c r="N12" s="1"/>
      <c r="O12" s="58"/>
      <c r="P12" s="60"/>
      <c r="Q12" s="58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61"/>
      <c r="B13" s="53"/>
      <c r="C13" s="54" t="s">
        <v>125</v>
      </c>
      <c r="D13" s="55" t="s">
        <v>126</v>
      </c>
      <c r="E13" s="56"/>
      <c r="F13" s="62">
        <v>5000.0</v>
      </c>
      <c r="G13" s="56"/>
      <c r="H13" s="14"/>
      <c r="I13" s="58"/>
      <c r="J13" s="59"/>
      <c r="K13" s="1"/>
      <c r="L13" s="14"/>
      <c r="M13" s="18"/>
      <c r="N13" s="1"/>
      <c r="O13" s="58"/>
      <c r="P13" s="60"/>
      <c r="Q13" s="58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61"/>
      <c r="B14" s="53"/>
      <c r="C14" s="54" t="s">
        <v>127</v>
      </c>
      <c r="D14" s="55" t="s">
        <v>128</v>
      </c>
      <c r="E14" s="56"/>
      <c r="F14" s="66">
        <v>51400.0</v>
      </c>
      <c r="G14" s="56"/>
      <c r="H14" s="14"/>
      <c r="I14" s="58"/>
      <c r="J14" s="59"/>
      <c r="K14" s="1"/>
      <c r="L14" s="14"/>
      <c r="M14" s="18"/>
      <c r="N14" s="1"/>
      <c r="O14" s="58"/>
      <c r="P14" s="60"/>
      <c r="Q14" s="58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61"/>
      <c r="B15" s="53"/>
      <c r="C15" s="54" t="s">
        <v>129</v>
      </c>
      <c r="D15" s="55" t="s">
        <v>130</v>
      </c>
      <c r="E15" s="56"/>
      <c r="F15" s="57">
        <v>5000.0</v>
      </c>
      <c r="G15" s="56"/>
      <c r="H15" s="14"/>
      <c r="I15" s="58"/>
      <c r="J15" s="59"/>
      <c r="K15" s="1"/>
      <c r="L15" s="14"/>
      <c r="M15" s="59"/>
      <c r="N15" s="1"/>
      <c r="O15" s="58"/>
      <c r="P15" s="60"/>
      <c r="Q15" s="58"/>
      <c r="R15" s="59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61"/>
      <c r="B16" s="53"/>
      <c r="C16" s="61" t="s">
        <v>131</v>
      </c>
      <c r="D16" s="55"/>
      <c r="E16" s="56"/>
      <c r="F16" s="57">
        <v>2500.0</v>
      </c>
      <c r="G16" s="56"/>
      <c r="H16" s="14"/>
      <c r="I16" s="58"/>
      <c r="J16" s="59"/>
      <c r="K16" s="1"/>
      <c r="L16" s="14"/>
      <c r="M16" s="59"/>
      <c r="N16" s="1"/>
      <c r="O16" s="58"/>
      <c r="P16" s="60"/>
      <c r="Q16" s="58"/>
      <c r="R16" s="59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61"/>
      <c r="B17" s="53"/>
      <c r="C17" s="61" t="s">
        <v>132</v>
      </c>
      <c r="D17" s="55" t="s">
        <v>133</v>
      </c>
      <c r="E17" s="56"/>
      <c r="F17" s="62">
        <v>3000.0</v>
      </c>
      <c r="G17" s="67"/>
      <c r="H17" s="14"/>
      <c r="I17" s="58"/>
      <c r="J17" s="59"/>
      <c r="K17" s="1"/>
      <c r="L17" s="14"/>
      <c r="M17" s="18"/>
      <c r="N17" s="1"/>
      <c r="O17" s="58"/>
      <c r="P17" s="60"/>
      <c r="Q17" s="58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61"/>
      <c r="B18" s="53"/>
      <c r="C18" s="61" t="s">
        <v>134</v>
      </c>
      <c r="D18" s="55"/>
      <c r="E18" s="56"/>
      <c r="F18" s="62">
        <v>1000.0</v>
      </c>
      <c r="G18" s="67"/>
      <c r="H18" s="14"/>
      <c r="I18" s="58"/>
      <c r="J18" s="59"/>
      <c r="K18" s="1"/>
      <c r="L18" s="14"/>
      <c r="M18" s="18"/>
      <c r="N18" s="1"/>
      <c r="O18" s="58"/>
      <c r="P18" s="60"/>
      <c r="Q18" s="58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61"/>
      <c r="B19" s="53"/>
      <c r="C19" s="61" t="s">
        <v>135</v>
      </c>
      <c r="D19" s="55"/>
      <c r="E19" s="56"/>
      <c r="F19" s="62">
        <v>6400.0</v>
      </c>
      <c r="G19" s="67"/>
      <c r="H19" s="14"/>
      <c r="I19" s="58"/>
      <c r="J19" s="59"/>
      <c r="K19" s="1"/>
      <c r="L19" s="14"/>
      <c r="M19" s="18"/>
      <c r="N19" s="1"/>
      <c r="O19" s="58"/>
      <c r="P19" s="60"/>
      <c r="Q19" s="58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61"/>
      <c r="B20" s="53"/>
      <c r="C20" s="61"/>
      <c r="D20" s="55"/>
      <c r="E20" s="56"/>
      <c r="F20" s="62"/>
      <c r="G20" s="56"/>
      <c r="H20" s="14"/>
      <c r="I20" s="58"/>
      <c r="J20" s="59"/>
      <c r="K20" s="1"/>
      <c r="L20" s="14"/>
      <c r="M20" s="18"/>
      <c r="N20" s="1"/>
      <c r="O20" s="58"/>
      <c r="P20" s="60"/>
      <c r="Q20" s="58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61"/>
      <c r="B21" s="53"/>
      <c r="C21" s="53" t="s">
        <v>136</v>
      </c>
      <c r="D21" s="55"/>
      <c r="E21" s="62">
        <f t="shared" ref="E21:F21" si="1">SUM(E2:E19)</f>
        <v>42000</v>
      </c>
      <c r="F21" s="62">
        <f t="shared" si="1"/>
        <v>163640</v>
      </c>
      <c r="G21" s="62">
        <f>E21-F21</f>
        <v>-121640</v>
      </c>
      <c r="H21" s="14"/>
      <c r="I21" s="58"/>
      <c r="J21" s="59"/>
      <c r="K21" s="1"/>
      <c r="L21" s="18"/>
      <c r="M21" s="18"/>
      <c r="N21" s="1"/>
      <c r="O21" s="58"/>
      <c r="P21" s="60"/>
      <c r="Q21" s="58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61"/>
      <c r="B22" s="53"/>
      <c r="C22" s="61"/>
      <c r="D22" s="55"/>
      <c r="E22" s="56"/>
      <c r="F22" s="62"/>
      <c r="G22" s="56"/>
      <c r="H22" s="14"/>
      <c r="I22" s="58"/>
      <c r="J22" s="59"/>
      <c r="K22" s="1"/>
      <c r="L22" s="14"/>
      <c r="M22" s="18"/>
      <c r="N22" s="1"/>
      <c r="O22" s="58"/>
      <c r="P22" s="60"/>
      <c r="Q22" s="58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61"/>
      <c r="B23" s="53" t="s">
        <v>137</v>
      </c>
      <c r="C23" s="61" t="s">
        <v>138</v>
      </c>
      <c r="D23" s="55" t="s">
        <v>139</v>
      </c>
      <c r="E23" s="56">
        <v>0.0</v>
      </c>
      <c r="F23" s="62">
        <v>35000.0</v>
      </c>
      <c r="G23" s="56"/>
      <c r="H23" s="14"/>
      <c r="I23" s="58"/>
      <c r="J23" s="59"/>
      <c r="K23" s="1"/>
      <c r="L23" s="14"/>
      <c r="M23" s="18"/>
      <c r="N23" s="1"/>
      <c r="O23" s="58"/>
      <c r="P23" s="60"/>
      <c r="Q23" s="58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61"/>
      <c r="B24" s="53"/>
      <c r="C24" s="61" t="s">
        <v>140</v>
      </c>
      <c r="D24" s="55" t="s">
        <v>113</v>
      </c>
      <c r="E24" s="56">
        <v>0.0</v>
      </c>
      <c r="F24" s="62">
        <v>1100.0</v>
      </c>
      <c r="G24" s="56"/>
      <c r="H24" s="14"/>
      <c r="I24" s="58"/>
      <c r="J24" s="59"/>
      <c r="K24" s="1"/>
      <c r="L24" s="14"/>
      <c r="M24" s="18"/>
      <c r="N24" s="1"/>
      <c r="O24" s="58"/>
      <c r="P24" s="60"/>
      <c r="Q24" s="58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61"/>
      <c r="B25" s="53"/>
      <c r="C25" s="61"/>
      <c r="D25" s="55"/>
      <c r="E25" s="56"/>
      <c r="F25" s="62"/>
      <c r="G25" s="56"/>
      <c r="H25" s="14"/>
      <c r="I25" s="58"/>
      <c r="J25" s="59"/>
      <c r="K25" s="1"/>
      <c r="L25" s="14"/>
      <c r="M25" s="18"/>
      <c r="N25" s="1"/>
      <c r="O25" s="58"/>
      <c r="P25" s="60"/>
      <c r="Q25" s="58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61"/>
      <c r="B26" s="53"/>
      <c r="C26" s="53" t="s">
        <v>136</v>
      </c>
      <c r="D26" s="55"/>
      <c r="E26" s="62">
        <f t="shared" ref="E26:F26" si="2">SUM(E23:E24)</f>
        <v>0</v>
      </c>
      <c r="F26" s="62">
        <f t="shared" si="2"/>
        <v>36100</v>
      </c>
      <c r="G26" s="62">
        <f>E26-F26</f>
        <v>-36100</v>
      </c>
      <c r="H26" s="14"/>
      <c r="I26" s="58"/>
      <c r="J26" s="59"/>
      <c r="K26" s="1"/>
      <c r="L26" s="18"/>
      <c r="M26" s="18"/>
      <c r="N26" s="1"/>
      <c r="O26" s="58"/>
      <c r="P26" s="60"/>
      <c r="Q26" s="58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61"/>
      <c r="B27" s="53"/>
      <c r="C27" s="61"/>
      <c r="D27" s="55"/>
      <c r="E27" s="56"/>
      <c r="F27" s="62"/>
      <c r="G27" s="56"/>
      <c r="H27" s="14"/>
      <c r="I27" s="58"/>
      <c r="J27" s="59"/>
      <c r="K27" s="1"/>
      <c r="L27" s="14"/>
      <c r="M27" s="18"/>
      <c r="N27" s="1"/>
      <c r="O27" s="58"/>
      <c r="P27" s="60"/>
      <c r="Q27" s="58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61"/>
      <c r="B28" s="53" t="s">
        <v>141</v>
      </c>
      <c r="C28" s="61" t="s">
        <v>138</v>
      </c>
      <c r="D28" s="55" t="s">
        <v>139</v>
      </c>
      <c r="E28" s="56">
        <v>0.0</v>
      </c>
      <c r="F28" s="62">
        <v>5000.0</v>
      </c>
      <c r="G28" s="56">
        <f>E28-F28</f>
        <v>-5000</v>
      </c>
      <c r="H28" s="14"/>
      <c r="I28" s="68"/>
      <c r="J28" s="59"/>
      <c r="K28" s="1"/>
      <c r="L28" s="14"/>
      <c r="M28" s="18"/>
      <c r="N28" s="1"/>
      <c r="O28" s="68"/>
      <c r="P28" s="60"/>
      <c r="Q28" s="58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61"/>
      <c r="B29" s="53"/>
      <c r="C29" s="61"/>
      <c r="D29" s="55"/>
      <c r="E29" s="56"/>
      <c r="F29" s="62"/>
      <c r="G29" s="56"/>
      <c r="H29" s="14"/>
      <c r="I29" s="58"/>
      <c r="J29" s="59"/>
      <c r="K29" s="1"/>
      <c r="L29" s="14"/>
      <c r="M29" s="18"/>
      <c r="N29" s="1"/>
      <c r="O29" s="58"/>
      <c r="P29" s="60"/>
      <c r="Q29" s="58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61"/>
      <c r="B30" s="53" t="s">
        <v>40</v>
      </c>
      <c r="C30" s="61" t="s">
        <v>142</v>
      </c>
      <c r="D30" s="55" t="s">
        <v>143</v>
      </c>
      <c r="E30" s="56"/>
      <c r="F30" s="62">
        <v>14200.0</v>
      </c>
      <c r="G30" s="56"/>
      <c r="H30" s="14"/>
      <c r="I30" s="58"/>
      <c r="J30" s="59"/>
      <c r="K30" s="1"/>
      <c r="L30" s="14"/>
      <c r="M30" s="59"/>
      <c r="N30" s="1"/>
      <c r="O30" s="58"/>
      <c r="P30" s="60"/>
      <c r="Q30" s="58"/>
      <c r="R30" s="59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61"/>
      <c r="B31" s="53"/>
      <c r="C31" s="61" t="s">
        <v>144</v>
      </c>
      <c r="D31" s="55" t="s">
        <v>145</v>
      </c>
      <c r="E31" s="56"/>
      <c r="F31" s="62">
        <v>20700.0</v>
      </c>
      <c r="G31" s="56"/>
      <c r="H31" s="14"/>
      <c r="I31" s="58"/>
      <c r="J31" s="59"/>
      <c r="K31" s="1"/>
      <c r="L31" s="14"/>
      <c r="M31" s="18"/>
      <c r="N31" s="1"/>
      <c r="O31" s="58"/>
      <c r="P31" s="60"/>
      <c r="Q31" s="58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61"/>
      <c r="B32" s="53"/>
      <c r="C32" s="61" t="s">
        <v>146</v>
      </c>
      <c r="D32" s="55" t="s">
        <v>147</v>
      </c>
      <c r="E32" s="56"/>
      <c r="F32" s="62">
        <v>10880.0</v>
      </c>
      <c r="G32" s="56"/>
      <c r="H32" s="14"/>
      <c r="I32" s="58"/>
      <c r="J32" s="59"/>
      <c r="K32" s="1"/>
      <c r="L32" s="14"/>
      <c r="M32" s="18"/>
      <c r="N32" s="1"/>
      <c r="O32" s="58"/>
      <c r="P32" s="60"/>
      <c r="Q32" s="58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61"/>
      <c r="B33" s="53"/>
      <c r="C33" s="61"/>
      <c r="D33" s="55"/>
      <c r="E33" s="56"/>
      <c r="F33" s="62"/>
      <c r="G33" s="56"/>
      <c r="H33" s="14"/>
      <c r="I33" s="58"/>
      <c r="J33" s="59"/>
      <c r="K33" s="1"/>
      <c r="L33" s="14"/>
      <c r="M33" s="18"/>
      <c r="N33" s="1"/>
      <c r="O33" s="58"/>
      <c r="P33" s="60"/>
      <c r="Q33" s="58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61"/>
      <c r="B34" s="53"/>
      <c r="C34" s="53" t="s">
        <v>136</v>
      </c>
      <c r="D34" s="55"/>
      <c r="E34" s="56">
        <f>SUM(E30:E31)</f>
        <v>0</v>
      </c>
      <c r="F34" s="62">
        <f>SUM(F30:F32)</f>
        <v>45780</v>
      </c>
      <c r="G34" s="62">
        <f>E34-F34</f>
        <v>-45780</v>
      </c>
      <c r="H34" s="14"/>
      <c r="I34" s="58"/>
      <c r="J34" s="59"/>
      <c r="K34" s="1"/>
      <c r="L34" s="14"/>
      <c r="M34" s="18"/>
      <c r="N34" s="1"/>
      <c r="O34" s="58"/>
      <c r="P34" s="60"/>
      <c r="Q34" s="58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61"/>
      <c r="B35" s="53"/>
      <c r="C35" s="61"/>
      <c r="D35" s="55"/>
      <c r="E35" s="56"/>
      <c r="F35" s="62"/>
      <c r="G35" s="56"/>
      <c r="H35" s="14"/>
      <c r="I35" s="58"/>
      <c r="J35" s="59"/>
      <c r="K35" s="1"/>
      <c r="L35" s="14"/>
      <c r="M35" s="18"/>
      <c r="N35" s="1"/>
      <c r="O35" s="58"/>
      <c r="P35" s="60"/>
      <c r="Q35" s="58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61"/>
      <c r="B36" s="53" t="s">
        <v>148</v>
      </c>
      <c r="C36" s="54" t="s">
        <v>149</v>
      </c>
      <c r="D36" s="55" t="s">
        <v>150</v>
      </c>
      <c r="E36" s="56"/>
      <c r="F36" s="62">
        <v>3000.0</v>
      </c>
      <c r="G36" s="56"/>
      <c r="H36" s="14"/>
      <c r="I36" s="58"/>
      <c r="J36" s="59"/>
      <c r="K36" s="1"/>
      <c r="L36" s="14"/>
      <c r="M36" s="18"/>
      <c r="N36" s="1"/>
      <c r="O36" s="58"/>
      <c r="P36" s="60"/>
      <c r="Q36" s="58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61"/>
      <c r="B37" s="53"/>
      <c r="C37" s="61" t="s">
        <v>151</v>
      </c>
      <c r="D37" s="55" t="s">
        <v>152</v>
      </c>
      <c r="E37" s="56"/>
      <c r="F37" s="62">
        <v>750.0</v>
      </c>
      <c r="G37" s="56"/>
      <c r="H37" s="14"/>
      <c r="I37" s="58"/>
      <c r="J37" s="59"/>
      <c r="K37" s="1"/>
      <c r="L37" s="14"/>
      <c r="M37" s="18"/>
      <c r="N37" s="1"/>
      <c r="O37" s="58"/>
      <c r="P37" s="60"/>
      <c r="Q37" s="58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61"/>
      <c r="B38" s="53"/>
      <c r="C38" s="61" t="s">
        <v>153</v>
      </c>
      <c r="D38" s="55" t="s">
        <v>154</v>
      </c>
      <c r="E38" s="56"/>
      <c r="F38" s="62">
        <v>750.0</v>
      </c>
      <c r="G38" s="56"/>
      <c r="H38" s="14"/>
      <c r="I38" s="58"/>
      <c r="J38" s="59"/>
      <c r="K38" s="1"/>
      <c r="L38" s="14"/>
      <c r="M38" s="18"/>
      <c r="N38" s="1"/>
      <c r="O38" s="58"/>
      <c r="P38" s="60"/>
      <c r="Q38" s="58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61"/>
      <c r="B39" s="53"/>
      <c r="C39" s="61"/>
      <c r="D39" s="55"/>
      <c r="E39" s="56"/>
      <c r="F39" s="62"/>
      <c r="G39" s="56"/>
      <c r="H39" s="14"/>
      <c r="I39" s="58"/>
      <c r="J39" s="59"/>
      <c r="K39" s="1"/>
      <c r="L39" s="14"/>
      <c r="M39" s="18"/>
      <c r="N39" s="1"/>
      <c r="O39" s="58"/>
      <c r="P39" s="60"/>
      <c r="Q39" s="58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61"/>
      <c r="B40" s="53"/>
      <c r="C40" s="53" t="s">
        <v>136</v>
      </c>
      <c r="D40" s="55"/>
      <c r="E40" s="62">
        <f t="shared" ref="E40:F40" si="3">SUM(E36:E38)</f>
        <v>0</v>
      </c>
      <c r="F40" s="62">
        <f t="shared" si="3"/>
        <v>4500</v>
      </c>
      <c r="G40" s="62">
        <f>E40-F40</f>
        <v>-4500</v>
      </c>
      <c r="H40" s="14"/>
      <c r="I40" s="58"/>
      <c r="J40" s="59"/>
      <c r="K40" s="1"/>
      <c r="L40" s="18"/>
      <c r="M40" s="18"/>
      <c r="N40" s="1"/>
      <c r="O40" s="58"/>
      <c r="P40" s="60"/>
      <c r="Q40" s="58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61"/>
      <c r="B41" s="53"/>
      <c r="C41" s="53"/>
      <c r="D41" s="55"/>
      <c r="E41" s="56"/>
      <c r="F41" s="62"/>
      <c r="G41" s="62"/>
      <c r="H41" s="14"/>
      <c r="I41" s="58"/>
      <c r="J41" s="59"/>
      <c r="K41" s="1"/>
      <c r="L41" s="14"/>
      <c r="M41" s="18"/>
      <c r="N41" s="1"/>
      <c r="O41" s="58"/>
      <c r="P41" s="60"/>
      <c r="Q41" s="58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61"/>
      <c r="B42" s="53" t="s">
        <v>155</v>
      </c>
      <c r="C42" s="61" t="s">
        <v>156</v>
      </c>
      <c r="D42" s="55" t="s">
        <v>157</v>
      </c>
      <c r="E42" s="56"/>
      <c r="F42" s="66">
        <v>10000.0</v>
      </c>
      <c r="G42" s="56"/>
      <c r="H42" s="14"/>
      <c r="I42" s="58"/>
      <c r="J42" s="59"/>
      <c r="K42" s="1"/>
      <c r="L42" s="14"/>
      <c r="M42" s="18"/>
      <c r="N42" s="1"/>
      <c r="O42" s="58"/>
      <c r="P42" s="60"/>
      <c r="Q42" s="58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61"/>
      <c r="B43" s="53"/>
      <c r="C43" s="61"/>
      <c r="D43" s="55"/>
      <c r="E43" s="56"/>
      <c r="F43" s="62"/>
      <c r="G43" s="56"/>
      <c r="H43" s="14"/>
      <c r="I43" s="58"/>
      <c r="J43" s="59"/>
      <c r="K43" s="1"/>
      <c r="L43" s="14"/>
      <c r="M43" s="18"/>
      <c r="N43" s="1"/>
      <c r="O43" s="58"/>
      <c r="P43" s="60"/>
      <c r="Q43" s="58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61"/>
      <c r="B44" s="53"/>
      <c r="C44" s="53" t="s">
        <v>136</v>
      </c>
      <c r="D44" s="55"/>
      <c r="E44" s="56">
        <v>0.0</v>
      </c>
      <c r="F44" s="62">
        <f>SUM(F42)</f>
        <v>10000</v>
      </c>
      <c r="G44" s="62">
        <f>E44-F44</f>
        <v>-10000</v>
      </c>
      <c r="H44" s="14"/>
      <c r="I44" s="58"/>
      <c r="J44" s="59"/>
      <c r="K44" s="1"/>
      <c r="L44" s="14"/>
      <c r="M44" s="18"/>
      <c r="N44" s="1"/>
      <c r="O44" s="58"/>
      <c r="P44" s="60"/>
      <c r="Q44" s="58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61"/>
      <c r="B45" s="53"/>
      <c r="C45" s="61"/>
      <c r="D45" s="55"/>
      <c r="E45" s="56"/>
      <c r="F45" s="62"/>
      <c r="G45" s="56"/>
      <c r="H45" s="14"/>
      <c r="I45" s="58"/>
      <c r="J45" s="59"/>
      <c r="K45" s="1"/>
      <c r="L45" s="14"/>
      <c r="M45" s="18"/>
      <c r="N45" s="1"/>
      <c r="O45" s="58"/>
      <c r="P45" s="60"/>
      <c r="Q45" s="58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61"/>
      <c r="B46" s="53" t="s">
        <v>158</v>
      </c>
      <c r="C46" s="54" t="s">
        <v>159</v>
      </c>
      <c r="D46" s="55" t="s">
        <v>160</v>
      </c>
      <c r="E46" s="62">
        <f>50*40</f>
        <v>2000</v>
      </c>
      <c r="F46" s="62"/>
      <c r="G46" s="56"/>
      <c r="H46" s="14"/>
      <c r="I46" s="58"/>
      <c r="J46" s="59"/>
      <c r="K46" s="1"/>
      <c r="L46" s="18"/>
      <c r="M46" s="18"/>
      <c r="N46" s="1"/>
      <c r="O46" s="58"/>
      <c r="P46" s="60"/>
      <c r="Q46" s="58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61"/>
      <c r="B47" s="53"/>
      <c r="C47" s="54" t="s">
        <v>161</v>
      </c>
      <c r="D47" s="55" t="s">
        <v>162</v>
      </c>
      <c r="E47" s="62">
        <v>4000.0</v>
      </c>
      <c r="F47" s="62"/>
      <c r="G47" s="56"/>
      <c r="H47" s="14"/>
      <c r="I47" s="58"/>
      <c r="J47" s="59"/>
      <c r="K47" s="1"/>
      <c r="L47" s="18"/>
      <c r="M47" s="18"/>
      <c r="N47" s="1"/>
      <c r="O47" s="58"/>
      <c r="P47" s="60"/>
      <c r="Q47" s="58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61"/>
      <c r="B48" s="53"/>
      <c r="C48" s="54" t="s">
        <v>163</v>
      </c>
      <c r="D48" s="55" t="s">
        <v>164</v>
      </c>
      <c r="E48" s="56"/>
      <c r="F48" s="62">
        <v>3000.0</v>
      </c>
      <c r="G48" s="56"/>
      <c r="H48" s="14"/>
      <c r="I48" s="58"/>
      <c r="J48" s="59"/>
      <c r="K48" s="1"/>
      <c r="L48" s="14"/>
      <c r="M48" s="18"/>
      <c r="N48" s="1"/>
      <c r="O48" s="58"/>
      <c r="P48" s="60"/>
      <c r="Q48" s="58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61"/>
      <c r="B49" s="53"/>
      <c r="C49" s="54" t="s">
        <v>165</v>
      </c>
      <c r="D49" s="55" t="s">
        <v>166</v>
      </c>
      <c r="E49" s="56"/>
      <c r="F49" s="62">
        <v>4000.0</v>
      </c>
      <c r="G49" s="56"/>
      <c r="H49" s="14"/>
      <c r="I49" s="58"/>
      <c r="J49" s="59"/>
      <c r="K49" s="1"/>
      <c r="L49" s="14"/>
      <c r="M49" s="18"/>
      <c r="N49" s="1"/>
      <c r="O49" s="58"/>
      <c r="P49" s="60"/>
      <c r="Q49" s="58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61"/>
      <c r="B50" s="53"/>
      <c r="C50" s="54" t="s">
        <v>167</v>
      </c>
      <c r="D50" s="55" t="s">
        <v>168</v>
      </c>
      <c r="E50" s="56"/>
      <c r="F50" s="62">
        <v>1500.0</v>
      </c>
      <c r="G50" s="56"/>
      <c r="H50" s="14"/>
      <c r="I50" s="58"/>
      <c r="J50" s="59"/>
      <c r="K50" s="1"/>
      <c r="L50" s="14"/>
      <c r="M50" s="18"/>
      <c r="N50" s="1"/>
      <c r="O50" s="58"/>
      <c r="P50" s="60"/>
      <c r="Q50" s="58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61"/>
      <c r="B51" s="53"/>
      <c r="C51" s="61"/>
      <c r="D51" s="55"/>
      <c r="E51" s="56"/>
      <c r="F51" s="62"/>
      <c r="G51" s="56"/>
      <c r="H51" s="14"/>
      <c r="I51" s="58"/>
      <c r="J51" s="59"/>
      <c r="K51" s="1"/>
      <c r="L51" s="14"/>
      <c r="M51" s="18"/>
      <c r="N51" s="1"/>
      <c r="O51" s="58"/>
      <c r="P51" s="60"/>
      <c r="Q51" s="58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61"/>
      <c r="B52" s="53"/>
      <c r="C52" s="53" t="s">
        <v>136</v>
      </c>
      <c r="D52" s="55"/>
      <c r="E52" s="62">
        <f t="shared" ref="E52:F52" si="4">SUM(E46:E50)</f>
        <v>6000</v>
      </c>
      <c r="F52" s="62">
        <f t="shared" si="4"/>
        <v>8500</v>
      </c>
      <c r="G52" s="62">
        <f>E52-F52</f>
        <v>-2500</v>
      </c>
      <c r="H52" s="14"/>
      <c r="I52" s="58"/>
      <c r="J52" s="59"/>
      <c r="K52" s="1"/>
      <c r="L52" s="18"/>
      <c r="M52" s="18"/>
      <c r="N52" s="1"/>
      <c r="O52" s="58"/>
      <c r="P52" s="60"/>
      <c r="Q52" s="58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61"/>
      <c r="B53" s="53"/>
      <c r="C53" s="61"/>
      <c r="D53" s="55"/>
      <c r="E53" s="56"/>
      <c r="F53" s="62"/>
      <c r="G53" s="56"/>
      <c r="H53" s="14"/>
      <c r="I53" s="58"/>
      <c r="J53" s="59"/>
      <c r="K53" s="1"/>
      <c r="L53" s="14"/>
      <c r="M53" s="18"/>
      <c r="N53" s="1"/>
      <c r="O53" s="58"/>
      <c r="P53" s="60"/>
      <c r="Q53" s="58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61"/>
      <c r="B54" s="53" t="s">
        <v>169</v>
      </c>
      <c r="C54" s="54" t="s">
        <v>159</v>
      </c>
      <c r="D54" s="55" t="s">
        <v>160</v>
      </c>
      <c r="E54" s="62">
        <f>50*40</f>
        <v>2000</v>
      </c>
      <c r="F54" s="62"/>
      <c r="G54" s="56"/>
      <c r="H54" s="14"/>
      <c r="I54" s="58"/>
      <c r="J54" s="59"/>
      <c r="K54" s="1"/>
      <c r="L54" s="18"/>
      <c r="M54" s="18"/>
      <c r="N54" s="1"/>
      <c r="O54" s="58"/>
      <c r="P54" s="60"/>
      <c r="Q54" s="58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61"/>
      <c r="B55" s="53"/>
      <c r="C55" s="54" t="s">
        <v>161</v>
      </c>
      <c r="D55" s="55" t="s">
        <v>162</v>
      </c>
      <c r="E55" s="62">
        <v>4000.0</v>
      </c>
      <c r="F55" s="62"/>
      <c r="G55" s="56"/>
      <c r="H55" s="14"/>
      <c r="I55" s="58"/>
      <c r="J55" s="59"/>
      <c r="K55" s="1"/>
      <c r="L55" s="18"/>
      <c r="M55" s="18"/>
      <c r="N55" s="1"/>
      <c r="O55" s="58"/>
      <c r="P55" s="60"/>
      <c r="Q55" s="58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61"/>
      <c r="B56" s="53"/>
      <c r="C56" s="54" t="s">
        <v>163</v>
      </c>
      <c r="D56" s="55" t="s">
        <v>164</v>
      </c>
      <c r="E56" s="56"/>
      <c r="F56" s="62">
        <v>3000.0</v>
      </c>
      <c r="G56" s="56"/>
      <c r="H56" s="14"/>
      <c r="I56" s="58"/>
      <c r="J56" s="59"/>
      <c r="K56" s="1"/>
      <c r="L56" s="14"/>
      <c r="M56" s="18"/>
      <c r="N56" s="1"/>
      <c r="O56" s="58"/>
      <c r="P56" s="60"/>
      <c r="Q56" s="58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61"/>
      <c r="B57" s="53"/>
      <c r="C57" s="54" t="s">
        <v>165</v>
      </c>
      <c r="D57" s="55" t="s">
        <v>166</v>
      </c>
      <c r="E57" s="56"/>
      <c r="F57" s="62">
        <v>4000.0</v>
      </c>
      <c r="G57" s="56"/>
      <c r="H57" s="14"/>
      <c r="I57" s="58"/>
      <c r="J57" s="59"/>
      <c r="K57" s="1"/>
      <c r="L57" s="14"/>
      <c r="M57" s="18"/>
      <c r="N57" s="1"/>
      <c r="O57" s="58"/>
      <c r="P57" s="60"/>
      <c r="Q57" s="58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61"/>
      <c r="B58" s="53"/>
      <c r="C58" s="54" t="s">
        <v>167</v>
      </c>
      <c r="D58" s="55" t="s">
        <v>168</v>
      </c>
      <c r="E58" s="56"/>
      <c r="F58" s="62">
        <v>1500.0</v>
      </c>
      <c r="G58" s="56"/>
      <c r="H58" s="14"/>
      <c r="I58" s="58"/>
      <c r="J58" s="59"/>
      <c r="K58" s="1"/>
      <c r="L58" s="14"/>
      <c r="M58" s="18"/>
      <c r="N58" s="1"/>
      <c r="O58" s="58"/>
      <c r="P58" s="60"/>
      <c r="Q58" s="58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61"/>
      <c r="B59" s="53"/>
      <c r="C59" s="61"/>
      <c r="D59" s="55"/>
      <c r="E59" s="56"/>
      <c r="F59" s="62"/>
      <c r="G59" s="56"/>
      <c r="H59" s="14"/>
      <c r="I59" s="58"/>
      <c r="J59" s="59"/>
      <c r="K59" s="1"/>
      <c r="L59" s="14"/>
      <c r="M59" s="18"/>
      <c r="N59" s="1"/>
      <c r="O59" s="58"/>
      <c r="P59" s="60"/>
      <c r="Q59" s="58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61"/>
      <c r="B60" s="53"/>
      <c r="C60" s="53" t="s">
        <v>136</v>
      </c>
      <c r="D60" s="55"/>
      <c r="E60" s="62">
        <f t="shared" ref="E60:F60" si="5">SUM(E54:E58)</f>
        <v>6000</v>
      </c>
      <c r="F60" s="62">
        <f t="shared" si="5"/>
        <v>8500</v>
      </c>
      <c r="G60" s="62">
        <f>E60-F60</f>
        <v>-2500</v>
      </c>
      <c r="H60" s="14"/>
      <c r="I60" s="58"/>
      <c r="J60" s="59"/>
      <c r="K60" s="1"/>
      <c r="L60" s="18"/>
      <c r="M60" s="18"/>
      <c r="N60" s="1"/>
      <c r="O60" s="58"/>
      <c r="P60" s="60"/>
      <c r="Q60" s="58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61"/>
      <c r="B61" s="53"/>
      <c r="C61" s="61"/>
      <c r="D61" s="55"/>
      <c r="E61" s="56"/>
      <c r="F61" s="62"/>
      <c r="G61" s="56"/>
      <c r="H61" s="14"/>
      <c r="I61" s="58"/>
      <c r="J61" s="59"/>
      <c r="K61" s="1"/>
      <c r="L61" s="14"/>
      <c r="M61" s="18"/>
      <c r="N61" s="1"/>
      <c r="O61" s="58"/>
      <c r="P61" s="60"/>
      <c r="Q61" s="58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61"/>
      <c r="B62" s="53" t="s">
        <v>170</v>
      </c>
      <c r="C62" s="61" t="s">
        <v>171</v>
      </c>
      <c r="D62" s="55" t="s">
        <v>172</v>
      </c>
      <c r="E62" s="56"/>
      <c r="F62" s="62"/>
      <c r="G62" s="56"/>
      <c r="H62" s="14"/>
      <c r="I62" s="58"/>
      <c r="J62" s="59"/>
      <c r="K62" s="1"/>
      <c r="L62" s="14"/>
      <c r="M62" s="18"/>
      <c r="N62" s="1"/>
      <c r="O62" s="58"/>
      <c r="P62" s="60"/>
      <c r="Q62" s="58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61"/>
      <c r="B63" s="53"/>
      <c r="C63" s="61" t="s">
        <v>173</v>
      </c>
      <c r="D63" s="55"/>
      <c r="E63" s="56"/>
      <c r="F63" s="62"/>
      <c r="G63" s="56"/>
      <c r="H63" s="14"/>
      <c r="I63" s="58"/>
      <c r="J63" s="59"/>
      <c r="K63" s="1"/>
      <c r="L63" s="14"/>
      <c r="M63" s="18"/>
      <c r="N63" s="1"/>
      <c r="O63" s="58"/>
      <c r="P63" s="60"/>
      <c r="Q63" s="58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61"/>
      <c r="B64" s="53"/>
      <c r="C64" s="61" t="s">
        <v>174</v>
      </c>
      <c r="D64" s="55"/>
      <c r="E64" s="56"/>
      <c r="F64" s="62"/>
      <c r="G64" s="56"/>
      <c r="H64" s="14"/>
      <c r="I64" s="58"/>
      <c r="J64" s="59"/>
      <c r="K64" s="1"/>
      <c r="L64" s="14"/>
      <c r="M64" s="18"/>
      <c r="N64" s="1"/>
      <c r="O64" s="58"/>
      <c r="P64" s="60"/>
      <c r="Q64" s="58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61"/>
      <c r="B65" s="53"/>
      <c r="C65" s="61" t="s">
        <v>140</v>
      </c>
      <c r="D65" s="55"/>
      <c r="E65" s="56"/>
      <c r="F65" s="62"/>
      <c r="G65" s="56"/>
      <c r="H65" s="14"/>
      <c r="I65" s="58"/>
      <c r="J65" s="59"/>
      <c r="K65" s="1"/>
      <c r="L65" s="14"/>
      <c r="M65" s="18"/>
      <c r="N65" s="1"/>
      <c r="O65" s="58"/>
      <c r="P65" s="60"/>
      <c r="Q65" s="58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61"/>
      <c r="B66" s="53"/>
      <c r="C66" s="61"/>
      <c r="D66" s="55"/>
      <c r="E66" s="56"/>
      <c r="F66" s="62"/>
      <c r="G66" s="56"/>
      <c r="H66" s="14"/>
      <c r="I66" s="58"/>
      <c r="J66" s="59"/>
      <c r="K66" s="1"/>
      <c r="L66" s="14"/>
      <c r="M66" s="18"/>
      <c r="N66" s="1"/>
      <c r="O66" s="58"/>
      <c r="P66" s="60"/>
      <c r="Q66" s="58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61"/>
      <c r="B67" s="53"/>
      <c r="C67" s="53" t="s">
        <v>136</v>
      </c>
      <c r="D67" s="55"/>
      <c r="E67" s="56">
        <f t="shared" ref="E67:F67" si="6">SUM(E62:E65)</f>
        <v>0</v>
      </c>
      <c r="F67" s="62">
        <f t="shared" si="6"/>
        <v>0</v>
      </c>
      <c r="G67" s="56">
        <f>E67-F67</f>
        <v>0</v>
      </c>
      <c r="H67" s="14"/>
      <c r="I67" s="58"/>
      <c r="J67" s="59"/>
      <c r="K67" s="1"/>
      <c r="L67" s="14"/>
      <c r="M67" s="18"/>
      <c r="N67" s="1"/>
      <c r="O67" s="58"/>
      <c r="P67" s="60"/>
      <c r="Q67" s="58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61"/>
      <c r="B68" s="53"/>
      <c r="C68" s="61"/>
      <c r="D68" s="55"/>
      <c r="E68" s="56"/>
      <c r="F68" s="62"/>
      <c r="G68" s="56"/>
      <c r="H68" s="14"/>
      <c r="I68" s="58"/>
      <c r="J68" s="59"/>
      <c r="K68" s="1"/>
      <c r="L68" s="14"/>
      <c r="M68" s="18"/>
      <c r="N68" s="1"/>
      <c r="O68" s="58"/>
      <c r="P68" s="60"/>
      <c r="Q68" s="58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61"/>
      <c r="B69" s="53" t="s">
        <v>175</v>
      </c>
      <c r="C69" s="61" t="s">
        <v>176</v>
      </c>
      <c r="D69" s="55" t="s">
        <v>177</v>
      </c>
      <c r="E69" s="56"/>
      <c r="F69" s="57">
        <v>5000.0</v>
      </c>
      <c r="G69" s="56"/>
      <c r="H69" s="14"/>
      <c r="I69" s="58"/>
      <c r="J69" s="59"/>
      <c r="K69" s="1"/>
      <c r="L69" s="14"/>
      <c r="M69" s="59"/>
      <c r="N69" s="1"/>
      <c r="O69" s="58"/>
      <c r="P69" s="60"/>
      <c r="Q69" s="58"/>
      <c r="R69" s="13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61"/>
      <c r="B70" s="53"/>
      <c r="C70" s="61"/>
      <c r="D70" s="55"/>
      <c r="E70" s="56"/>
      <c r="F70" s="62"/>
      <c r="G70" s="56"/>
      <c r="H70" s="14"/>
      <c r="I70" s="58"/>
      <c r="J70" s="59"/>
      <c r="K70" s="1"/>
      <c r="L70" s="14"/>
      <c r="M70" s="18"/>
      <c r="N70" s="1"/>
      <c r="O70" s="58"/>
      <c r="P70" s="60"/>
      <c r="Q70" s="58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61"/>
      <c r="B71" s="53"/>
      <c r="C71" s="53" t="s">
        <v>136</v>
      </c>
      <c r="D71" s="55"/>
      <c r="E71" s="56">
        <f t="shared" ref="E71:F71" si="7">SUM(E69)</f>
        <v>0</v>
      </c>
      <c r="F71" s="56">
        <f t="shared" si="7"/>
        <v>5000</v>
      </c>
      <c r="G71" s="56">
        <f>E71-F71</f>
        <v>-5000</v>
      </c>
      <c r="H71" s="14"/>
      <c r="I71" s="58"/>
      <c r="J71" s="59"/>
      <c r="K71" s="1"/>
      <c r="L71" s="14"/>
      <c r="M71" s="14"/>
      <c r="N71" s="1"/>
      <c r="O71" s="58"/>
      <c r="P71" s="60"/>
      <c r="Q71" s="58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61"/>
      <c r="B72" s="53"/>
      <c r="C72" s="53"/>
      <c r="D72" s="55"/>
      <c r="E72" s="56"/>
      <c r="F72" s="56"/>
      <c r="G72" s="56"/>
      <c r="H72" s="14"/>
      <c r="I72" s="58"/>
      <c r="J72" s="59"/>
      <c r="K72" s="1"/>
      <c r="L72" s="14"/>
      <c r="M72" s="14"/>
      <c r="N72" s="1"/>
      <c r="O72" s="58"/>
      <c r="P72" s="60"/>
      <c r="Q72" s="58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61"/>
      <c r="B73" s="53" t="s">
        <v>178</v>
      </c>
      <c r="C73" s="61" t="s">
        <v>179</v>
      </c>
      <c r="D73" s="65" t="s">
        <v>180</v>
      </c>
      <c r="E73" s="56"/>
      <c r="F73" s="56">
        <v>1000.0</v>
      </c>
      <c r="G73" s="56"/>
      <c r="H73" s="14"/>
      <c r="I73" s="58"/>
      <c r="J73" s="59"/>
      <c r="K73" s="1"/>
      <c r="L73" s="14"/>
      <c r="M73" s="14"/>
      <c r="N73" s="1"/>
      <c r="O73" s="58"/>
      <c r="P73" s="60"/>
      <c r="Q73" s="58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61"/>
      <c r="B74" s="53"/>
      <c r="C74" s="61" t="s">
        <v>151</v>
      </c>
      <c r="D74" s="65" t="s">
        <v>115</v>
      </c>
      <c r="E74" s="56"/>
      <c r="F74" s="56">
        <v>500.0</v>
      </c>
      <c r="G74" s="56"/>
      <c r="H74" s="14"/>
      <c r="I74" s="58"/>
      <c r="J74" s="59"/>
      <c r="K74" s="1"/>
      <c r="L74" s="14"/>
      <c r="M74" s="14"/>
      <c r="N74" s="1"/>
      <c r="O74" s="58"/>
      <c r="P74" s="60"/>
      <c r="Q74" s="58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61"/>
      <c r="B75" s="53"/>
      <c r="C75" s="61" t="s">
        <v>181</v>
      </c>
      <c r="D75" s="55" t="s">
        <v>150</v>
      </c>
      <c r="E75" s="56"/>
      <c r="F75" s="56">
        <v>500.0</v>
      </c>
      <c r="G75" s="67"/>
      <c r="H75" s="14"/>
      <c r="I75" s="58"/>
      <c r="J75" s="59"/>
      <c r="K75" s="1"/>
      <c r="L75" s="14"/>
      <c r="M75" s="14"/>
      <c r="N75" s="1"/>
      <c r="O75" s="58"/>
      <c r="P75" s="60"/>
      <c r="Q75" s="58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61"/>
      <c r="B76" s="53"/>
      <c r="C76" s="53"/>
      <c r="D76" s="55"/>
      <c r="E76" s="56"/>
      <c r="F76" s="56"/>
      <c r="G76" s="56"/>
      <c r="H76" s="14"/>
      <c r="I76" s="58"/>
      <c r="J76" s="59"/>
      <c r="K76" s="1"/>
      <c r="L76" s="14"/>
      <c r="M76" s="14"/>
      <c r="N76" s="1"/>
      <c r="O76" s="58"/>
      <c r="P76" s="60"/>
      <c r="Q76" s="58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61"/>
      <c r="B77" s="53"/>
      <c r="C77" s="53" t="s">
        <v>136</v>
      </c>
      <c r="D77" s="55"/>
      <c r="E77" s="56">
        <f>SUM(E73)</f>
        <v>0</v>
      </c>
      <c r="F77" s="56">
        <f>SUM(F73:F75)</f>
        <v>2000</v>
      </c>
      <c r="G77" s="56">
        <f>E77-F77</f>
        <v>-2000</v>
      </c>
      <c r="H77" s="14"/>
      <c r="I77" s="58"/>
      <c r="J77" s="59"/>
      <c r="K77" s="1"/>
      <c r="L77" s="14"/>
      <c r="M77" s="14"/>
      <c r="N77" s="1"/>
      <c r="O77" s="58"/>
      <c r="P77" s="60"/>
      <c r="Q77" s="58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61"/>
      <c r="B78" s="53"/>
      <c r="C78" s="53"/>
      <c r="D78" s="55"/>
      <c r="E78" s="56"/>
      <c r="F78" s="56"/>
      <c r="G78" s="56"/>
      <c r="H78" s="14"/>
      <c r="I78" s="58"/>
      <c r="J78" s="59"/>
      <c r="K78" s="1"/>
      <c r="L78" s="14"/>
      <c r="M78" s="14"/>
      <c r="N78" s="1"/>
      <c r="O78" s="58"/>
      <c r="P78" s="60"/>
      <c r="Q78" s="58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61"/>
      <c r="B79" s="53" t="s">
        <v>182</v>
      </c>
      <c r="C79" s="61" t="s">
        <v>183</v>
      </c>
      <c r="D79" s="55"/>
      <c r="E79" s="56"/>
      <c r="F79" s="56">
        <v>2000.0</v>
      </c>
      <c r="G79" s="56"/>
      <c r="H79" s="14"/>
      <c r="I79" s="58"/>
      <c r="J79" s="59"/>
      <c r="K79" s="1"/>
      <c r="L79" s="14"/>
      <c r="M79" s="14"/>
      <c r="N79" s="1"/>
      <c r="O79" s="58"/>
      <c r="P79" s="60"/>
      <c r="Q79" s="58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61"/>
      <c r="B80" s="53"/>
      <c r="C80" s="61" t="s">
        <v>179</v>
      </c>
      <c r="D80" s="65" t="s">
        <v>180</v>
      </c>
      <c r="E80" s="56"/>
      <c r="F80" s="56">
        <v>500.0</v>
      </c>
      <c r="G80" s="56"/>
      <c r="H80" s="14"/>
      <c r="I80" s="58"/>
      <c r="J80" s="59"/>
      <c r="K80" s="1"/>
      <c r="L80" s="14"/>
      <c r="M80" s="14"/>
      <c r="N80" s="1"/>
      <c r="O80" s="58"/>
      <c r="P80" s="60"/>
      <c r="Q80" s="58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61"/>
      <c r="B81" s="53"/>
      <c r="C81" s="61"/>
      <c r="D81" s="55"/>
      <c r="E81" s="56"/>
      <c r="F81" s="56"/>
      <c r="G81" s="56"/>
      <c r="H81" s="14"/>
      <c r="I81" s="58"/>
      <c r="J81" s="59"/>
      <c r="K81" s="1"/>
      <c r="L81" s="14"/>
      <c r="M81" s="14"/>
      <c r="N81" s="1"/>
      <c r="O81" s="58"/>
      <c r="P81" s="60"/>
      <c r="Q81" s="58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61"/>
      <c r="B82" s="53"/>
      <c r="C82" s="53" t="s">
        <v>136</v>
      </c>
      <c r="D82" s="55"/>
      <c r="E82" s="56">
        <f t="shared" ref="E82:F82" si="8">sum(E79:E80)</f>
        <v>0</v>
      </c>
      <c r="F82" s="56">
        <f t="shared" si="8"/>
        <v>2500</v>
      </c>
      <c r="G82" s="56"/>
      <c r="H82" s="14"/>
      <c r="I82" s="58"/>
      <c r="J82" s="59"/>
      <c r="K82" s="1"/>
      <c r="L82" s="14"/>
      <c r="M82" s="14"/>
      <c r="N82" s="1"/>
      <c r="O82" s="58"/>
      <c r="P82" s="60"/>
      <c r="Q82" s="58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61"/>
      <c r="B83" s="53"/>
      <c r="C83" s="61"/>
      <c r="D83" s="55"/>
      <c r="E83" s="56"/>
      <c r="F83" s="62"/>
      <c r="G83" s="56"/>
      <c r="H83" s="14"/>
      <c r="I83" s="58"/>
      <c r="J83" s="59"/>
      <c r="K83" s="1"/>
      <c r="L83" s="14"/>
      <c r="M83" s="18"/>
      <c r="N83" s="1"/>
      <c r="O83" s="58"/>
      <c r="P83" s="60"/>
      <c r="Q83" s="58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61"/>
      <c r="B84" s="53"/>
      <c r="C84" s="69" t="s">
        <v>184</v>
      </c>
      <c r="D84" s="70"/>
      <c r="E84" s="71">
        <f t="shared" ref="E84:F84" si="9">E21+E34+E40+E44+E52+E60+E26+E28+E67+E71+E77+E82</f>
        <v>54000</v>
      </c>
      <c r="F84" s="71">
        <f t="shared" si="9"/>
        <v>291520</v>
      </c>
      <c r="G84" s="71">
        <f>E84-F84</f>
        <v>-237520</v>
      </c>
      <c r="H84" s="14"/>
      <c r="I84" s="58"/>
      <c r="J84" s="59"/>
      <c r="K84" s="1"/>
      <c r="L84" s="29"/>
      <c r="M84" s="29"/>
      <c r="N84" s="1"/>
      <c r="O84" s="58"/>
      <c r="P84" s="60"/>
      <c r="Q84" s="58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4"/>
      <c r="B85" s="2"/>
      <c r="C85" s="72"/>
      <c r="D85" s="73"/>
      <c r="E85" s="74"/>
      <c r="F85" s="75"/>
      <c r="G85" s="58"/>
      <c r="H85" s="14"/>
      <c r="I85" s="58"/>
      <c r="J85" s="59"/>
      <c r="K85" s="1"/>
      <c r="L85" s="76"/>
      <c r="M85" s="77"/>
      <c r="N85" s="1"/>
      <c r="O85" s="58"/>
      <c r="P85" s="60"/>
      <c r="Q85" s="58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78" t="s">
        <v>185</v>
      </c>
      <c r="B86" s="79" t="s">
        <v>103</v>
      </c>
      <c r="C86" s="80" t="s">
        <v>179</v>
      </c>
      <c r="D86" s="81" t="s">
        <v>180</v>
      </c>
      <c r="E86" s="82"/>
      <c r="F86" s="82">
        <v>1000.0</v>
      </c>
      <c r="G86" s="82"/>
      <c r="H86" s="14"/>
      <c r="I86" s="58"/>
      <c r="J86" s="59"/>
      <c r="K86" s="1"/>
      <c r="L86" s="83"/>
      <c r="M86" s="83"/>
      <c r="N86" s="1"/>
      <c r="O86" s="58"/>
      <c r="P86" s="60"/>
      <c r="Q86" s="58"/>
      <c r="R86" s="13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84"/>
      <c r="B87" s="79"/>
      <c r="C87" s="80" t="s">
        <v>186</v>
      </c>
      <c r="D87" s="81" t="s">
        <v>128</v>
      </c>
      <c r="E87" s="82"/>
      <c r="F87" s="85">
        <v>5000.0</v>
      </c>
      <c r="G87" s="82"/>
      <c r="H87" s="14"/>
      <c r="I87" s="58"/>
      <c r="J87" s="59"/>
      <c r="K87" s="1"/>
      <c r="L87" s="83"/>
      <c r="M87" s="83"/>
      <c r="N87" s="1"/>
      <c r="O87" s="58"/>
      <c r="P87" s="60"/>
      <c r="Q87" s="58"/>
      <c r="R87" s="13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84"/>
      <c r="B88" s="79"/>
      <c r="C88" s="80" t="s">
        <v>187</v>
      </c>
      <c r="D88" s="81" t="s">
        <v>157</v>
      </c>
      <c r="E88" s="82"/>
      <c r="F88" s="85">
        <v>625.0</v>
      </c>
      <c r="G88" s="82"/>
      <c r="H88" s="14"/>
      <c r="I88" s="58"/>
      <c r="J88" s="59"/>
      <c r="K88" s="1"/>
      <c r="L88" s="83"/>
      <c r="M88" s="83"/>
      <c r="N88" s="1"/>
      <c r="O88" s="58"/>
      <c r="P88" s="60"/>
      <c r="Q88" s="58"/>
      <c r="R88" s="13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84"/>
      <c r="B89" s="79"/>
      <c r="C89" s="80"/>
      <c r="D89" s="81"/>
      <c r="E89" s="86"/>
      <c r="F89" s="82"/>
      <c r="G89" s="86"/>
      <c r="H89" s="14"/>
      <c r="I89" s="58"/>
      <c r="J89" s="59"/>
      <c r="K89" s="1"/>
      <c r="L89" s="87"/>
      <c r="M89" s="83"/>
      <c r="N89" s="1"/>
      <c r="O89" s="58"/>
      <c r="P89" s="60"/>
      <c r="Q89" s="58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84"/>
      <c r="B90" s="79"/>
      <c r="C90" s="88" t="s">
        <v>136</v>
      </c>
      <c r="D90" s="89"/>
      <c r="E90" s="90">
        <f t="shared" ref="E90:F90" si="10">SUM(E86:E88)</f>
        <v>0</v>
      </c>
      <c r="F90" s="90">
        <f t="shared" si="10"/>
        <v>6625</v>
      </c>
      <c r="G90" s="90">
        <f>E90-F90</f>
        <v>-6625</v>
      </c>
      <c r="H90" s="14"/>
      <c r="I90" s="58"/>
      <c r="J90" s="59"/>
      <c r="K90" s="1"/>
      <c r="L90" s="77"/>
      <c r="M90" s="77"/>
      <c r="N90" s="1"/>
      <c r="O90" s="58"/>
      <c r="P90" s="60"/>
      <c r="Q90" s="58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84"/>
      <c r="B91" s="79"/>
      <c r="C91" s="84"/>
      <c r="D91" s="91"/>
      <c r="E91" s="92"/>
      <c r="F91" s="93"/>
      <c r="G91" s="92"/>
      <c r="H91" s="14"/>
      <c r="I91" s="58"/>
      <c r="J91" s="59"/>
      <c r="K91" s="1"/>
      <c r="L91" s="14"/>
      <c r="M91" s="18"/>
      <c r="N91" s="1"/>
      <c r="O91" s="58"/>
      <c r="P91" s="60"/>
      <c r="Q91" s="58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4"/>
      <c r="B92" s="2"/>
      <c r="C92" s="4"/>
      <c r="D92" s="94"/>
      <c r="E92" s="58"/>
      <c r="F92" s="68"/>
      <c r="G92" s="58"/>
      <c r="H92" s="14"/>
      <c r="I92" s="58"/>
      <c r="J92" s="59"/>
      <c r="K92" s="1"/>
      <c r="L92" s="14"/>
      <c r="M92" s="18"/>
      <c r="N92" s="1"/>
      <c r="O92" s="58"/>
      <c r="P92" s="60"/>
      <c r="Q92" s="58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95" t="s">
        <v>14</v>
      </c>
      <c r="B93" s="96" t="s">
        <v>103</v>
      </c>
      <c r="C93" s="97" t="s">
        <v>179</v>
      </c>
      <c r="D93" s="98"/>
      <c r="E93" s="99"/>
      <c r="F93" s="100">
        <v>1000.0</v>
      </c>
      <c r="G93" s="99"/>
      <c r="H93" s="14"/>
      <c r="I93" s="58"/>
      <c r="J93" s="59"/>
      <c r="K93" s="1"/>
      <c r="L93" s="87"/>
      <c r="M93" s="83"/>
      <c r="N93" s="1"/>
      <c r="O93" s="58"/>
      <c r="P93" s="60"/>
      <c r="Q93" s="58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01"/>
      <c r="B94" s="96"/>
      <c r="C94" s="101" t="s">
        <v>188</v>
      </c>
      <c r="D94" s="102"/>
      <c r="E94" s="99"/>
      <c r="F94" s="103">
        <v>500.0</v>
      </c>
      <c r="G94" s="99"/>
      <c r="H94" s="14"/>
      <c r="I94" s="58"/>
      <c r="J94" s="59"/>
      <c r="K94" s="1"/>
      <c r="L94" s="87"/>
      <c r="M94" s="83"/>
      <c r="N94" s="1"/>
      <c r="O94" s="58"/>
      <c r="P94" s="60"/>
      <c r="Q94" s="58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01"/>
      <c r="B95" s="96"/>
      <c r="C95" s="101"/>
      <c r="D95" s="102"/>
      <c r="E95" s="99"/>
      <c r="F95" s="100"/>
      <c r="G95" s="99"/>
      <c r="H95" s="14"/>
      <c r="I95" s="58"/>
      <c r="J95" s="59"/>
      <c r="K95" s="1"/>
      <c r="L95" s="87"/>
      <c r="M95" s="83"/>
      <c r="N95" s="1"/>
      <c r="O95" s="58"/>
      <c r="P95" s="60"/>
      <c r="Q95" s="58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01"/>
      <c r="B96" s="96"/>
      <c r="C96" s="104" t="s">
        <v>189</v>
      </c>
      <c r="D96" s="102"/>
      <c r="E96" s="99">
        <f t="shared" ref="E96:F96" si="11">SUM(E93:E94)</f>
        <v>0</v>
      </c>
      <c r="F96" s="99">
        <f t="shared" si="11"/>
        <v>1500</v>
      </c>
      <c r="G96" s="99">
        <f>E96-F96</f>
        <v>-1500</v>
      </c>
      <c r="H96" s="14"/>
      <c r="I96" s="58"/>
      <c r="J96" s="59"/>
      <c r="K96" s="1"/>
      <c r="L96" s="87"/>
      <c r="M96" s="87"/>
      <c r="N96" s="1"/>
      <c r="O96" s="58"/>
      <c r="P96" s="60"/>
      <c r="Q96" s="58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01"/>
      <c r="B97" s="96"/>
      <c r="C97" s="101"/>
      <c r="D97" s="102"/>
      <c r="E97" s="99"/>
      <c r="F97" s="100"/>
      <c r="G97" s="99"/>
      <c r="H97" s="14"/>
      <c r="I97" s="58"/>
      <c r="J97" s="59"/>
      <c r="K97" s="1"/>
      <c r="L97" s="87"/>
      <c r="M97" s="83"/>
      <c r="N97" s="1"/>
      <c r="O97" s="58"/>
      <c r="P97" s="60"/>
      <c r="Q97" s="58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01"/>
      <c r="B98" s="96" t="s">
        <v>190</v>
      </c>
      <c r="C98" s="101" t="s">
        <v>191</v>
      </c>
      <c r="D98" s="105" t="s">
        <v>150</v>
      </c>
      <c r="E98" s="99"/>
      <c r="F98" s="103">
        <v>375.0</v>
      </c>
      <c r="G98" s="99"/>
      <c r="H98" s="14"/>
      <c r="I98" s="58"/>
      <c r="J98" s="59"/>
      <c r="K98" s="1"/>
      <c r="L98" s="87"/>
      <c r="M98" s="83"/>
      <c r="N98" s="1"/>
      <c r="O98" s="58"/>
      <c r="P98" s="60"/>
      <c r="Q98" s="58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01"/>
      <c r="B99" s="96"/>
      <c r="C99" s="101" t="s">
        <v>192</v>
      </c>
      <c r="D99" s="98"/>
      <c r="E99" s="99"/>
      <c r="F99" s="103">
        <v>750.0</v>
      </c>
      <c r="G99" s="99"/>
      <c r="H99" s="14"/>
      <c r="I99" s="58"/>
      <c r="J99" s="59"/>
      <c r="K99" s="1"/>
      <c r="L99" s="87"/>
      <c r="M99" s="83"/>
      <c r="N99" s="1"/>
      <c r="O99" s="58"/>
      <c r="P99" s="60"/>
      <c r="Q99" s="58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01"/>
      <c r="B100" s="96"/>
      <c r="C100" s="101" t="s">
        <v>193</v>
      </c>
      <c r="D100" s="98"/>
      <c r="E100" s="100"/>
      <c r="F100" s="103">
        <v>2250.0</v>
      </c>
      <c r="G100" s="99"/>
      <c r="H100" s="14"/>
      <c r="I100" s="58"/>
      <c r="J100" s="59"/>
      <c r="K100" s="1"/>
      <c r="L100" s="83"/>
      <c r="M100" s="83"/>
      <c r="N100" s="1"/>
      <c r="O100" s="58"/>
      <c r="P100" s="60"/>
      <c r="Q100" s="58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01"/>
      <c r="B101" s="96"/>
      <c r="C101" s="104"/>
      <c r="D101" s="98"/>
      <c r="E101" s="100"/>
      <c r="F101" s="100"/>
      <c r="G101" s="99"/>
      <c r="H101" s="14"/>
      <c r="I101" s="58"/>
      <c r="J101" s="59"/>
      <c r="K101" s="1"/>
      <c r="L101" s="83"/>
      <c r="M101" s="83"/>
      <c r="N101" s="1"/>
      <c r="O101" s="58"/>
      <c r="P101" s="60"/>
      <c r="Q101" s="58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01"/>
      <c r="B102" s="96"/>
      <c r="C102" s="104" t="s">
        <v>189</v>
      </c>
      <c r="D102" s="98"/>
      <c r="E102" s="100">
        <f>SUM(E98:E99)</f>
        <v>0</v>
      </c>
      <c r="F102" s="100">
        <f>SUM(F98:F100)</f>
        <v>3375</v>
      </c>
      <c r="G102" s="99">
        <f>E102-F102</f>
        <v>-3375</v>
      </c>
      <c r="H102" s="14"/>
      <c r="I102" s="58"/>
      <c r="J102" s="59"/>
      <c r="K102" s="1"/>
      <c r="L102" s="83"/>
      <c r="M102" s="83"/>
      <c r="N102" s="1"/>
      <c r="O102" s="58"/>
      <c r="P102" s="60"/>
      <c r="Q102" s="58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01"/>
      <c r="B103" s="96"/>
      <c r="C103" s="104"/>
      <c r="D103" s="102"/>
      <c r="E103" s="106"/>
      <c r="F103" s="106"/>
      <c r="G103" s="106"/>
      <c r="H103" s="14"/>
      <c r="I103" s="58"/>
      <c r="J103" s="59"/>
      <c r="K103" s="1"/>
      <c r="L103" s="77"/>
      <c r="M103" s="77"/>
      <c r="N103" s="1"/>
      <c r="O103" s="58"/>
      <c r="P103" s="60"/>
      <c r="Q103" s="58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01"/>
      <c r="B104" s="96" t="s">
        <v>194</v>
      </c>
      <c r="C104" s="104"/>
      <c r="D104" s="102"/>
      <c r="E104" s="106"/>
      <c r="F104" s="106"/>
      <c r="G104" s="99"/>
      <c r="H104" s="14"/>
      <c r="I104" s="58"/>
      <c r="J104" s="59"/>
      <c r="K104" s="1"/>
      <c r="L104" s="77"/>
      <c r="M104" s="77"/>
      <c r="N104" s="1"/>
      <c r="O104" s="58"/>
      <c r="P104" s="60"/>
      <c r="Q104" s="58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01"/>
      <c r="B105" s="96"/>
      <c r="C105" s="101" t="s">
        <v>195</v>
      </c>
      <c r="D105" s="102"/>
      <c r="E105" s="106"/>
      <c r="F105" s="100"/>
      <c r="G105" s="99"/>
      <c r="H105" s="14"/>
      <c r="I105" s="58"/>
      <c r="J105" s="59"/>
      <c r="K105" s="1"/>
      <c r="L105" s="77"/>
      <c r="M105" s="83"/>
      <c r="N105" s="1"/>
      <c r="O105" s="58"/>
      <c r="P105" s="60"/>
      <c r="Q105" s="58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01"/>
      <c r="B106" s="96"/>
      <c r="C106" s="104"/>
      <c r="D106" s="102"/>
      <c r="E106" s="106"/>
      <c r="F106" s="106"/>
      <c r="G106" s="106"/>
      <c r="H106" s="14"/>
      <c r="I106" s="58"/>
      <c r="J106" s="59"/>
      <c r="K106" s="1"/>
      <c r="L106" s="77"/>
      <c r="M106" s="77"/>
      <c r="N106" s="1"/>
      <c r="O106" s="58"/>
      <c r="P106" s="60"/>
      <c r="Q106" s="58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01"/>
      <c r="B107" s="96"/>
      <c r="C107" s="104" t="s">
        <v>189</v>
      </c>
      <c r="D107" s="98"/>
      <c r="E107" s="100">
        <f>SUM(E105)</f>
        <v>0</v>
      </c>
      <c r="F107" s="100" t="str">
        <f>F105</f>
        <v/>
      </c>
      <c r="G107" s="99">
        <f>E107-F107</f>
        <v>0</v>
      </c>
      <c r="H107" s="14"/>
      <c r="I107" s="58"/>
      <c r="J107" s="59"/>
      <c r="K107" s="1"/>
      <c r="L107" s="83"/>
      <c r="M107" s="83"/>
      <c r="N107" s="1"/>
      <c r="O107" s="58"/>
      <c r="P107" s="60"/>
      <c r="Q107" s="58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01"/>
      <c r="B108" s="96"/>
      <c r="C108" s="104"/>
      <c r="D108" s="102"/>
      <c r="E108" s="106"/>
      <c r="F108" s="106"/>
      <c r="G108" s="106"/>
      <c r="H108" s="14"/>
      <c r="I108" s="58"/>
      <c r="J108" s="59"/>
      <c r="K108" s="1"/>
      <c r="L108" s="77"/>
      <c r="M108" s="77"/>
      <c r="N108" s="1"/>
      <c r="O108" s="58"/>
      <c r="P108" s="60"/>
      <c r="Q108" s="58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01"/>
      <c r="B109" s="96"/>
      <c r="C109" s="104" t="s">
        <v>184</v>
      </c>
      <c r="D109" s="102"/>
      <c r="E109" s="106">
        <f t="shared" ref="E109:G109" si="12">E107+E102+E96</f>
        <v>0</v>
      </c>
      <c r="F109" s="106">
        <f t="shared" si="12"/>
        <v>4875</v>
      </c>
      <c r="G109" s="106">
        <f t="shared" si="12"/>
        <v>-4875</v>
      </c>
      <c r="H109" s="14"/>
      <c r="I109" s="58"/>
      <c r="J109" s="59"/>
      <c r="K109" s="1"/>
      <c r="L109" s="77"/>
      <c r="M109" s="77"/>
      <c r="N109" s="1"/>
      <c r="O109" s="58"/>
      <c r="P109" s="60"/>
      <c r="Q109" s="58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4"/>
      <c r="B110" s="2"/>
      <c r="C110" s="4"/>
      <c r="D110" s="94"/>
      <c r="E110" s="58"/>
      <c r="F110" s="68"/>
      <c r="G110" s="58"/>
      <c r="H110" s="14"/>
      <c r="I110" s="58"/>
      <c r="J110" s="59"/>
      <c r="K110" s="1"/>
      <c r="L110" s="14"/>
      <c r="M110" s="18"/>
      <c r="N110" s="1"/>
      <c r="O110" s="58"/>
      <c r="P110" s="60"/>
      <c r="Q110" s="58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07" t="s">
        <v>16</v>
      </c>
      <c r="B111" s="108" t="s">
        <v>103</v>
      </c>
      <c r="C111" s="109" t="s">
        <v>179</v>
      </c>
      <c r="D111" s="110" t="s">
        <v>180</v>
      </c>
      <c r="E111" s="111"/>
      <c r="F111" s="112">
        <v>4000.0</v>
      </c>
      <c r="G111" s="111"/>
      <c r="H111" s="14"/>
      <c r="I111" s="58"/>
      <c r="J111" s="59"/>
      <c r="K111" s="1"/>
      <c r="L111" s="14"/>
      <c r="M111" s="18"/>
      <c r="N111" s="1"/>
      <c r="O111" s="58"/>
      <c r="P111" s="60"/>
      <c r="Q111" s="58"/>
      <c r="R111" s="13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09"/>
      <c r="B112" s="108"/>
      <c r="C112" s="109" t="s">
        <v>196</v>
      </c>
      <c r="D112" s="110" t="s">
        <v>197</v>
      </c>
      <c r="E112" s="111"/>
      <c r="F112" s="112">
        <v>25000.0</v>
      </c>
      <c r="G112" s="111"/>
      <c r="H112" s="14"/>
      <c r="I112" s="58"/>
      <c r="J112" s="59"/>
      <c r="K112" s="1"/>
      <c r="L112" s="14"/>
      <c r="M112" s="18"/>
      <c r="N112" s="1"/>
      <c r="O112" s="58"/>
      <c r="P112" s="60"/>
      <c r="Q112" s="58"/>
      <c r="R112" s="13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09"/>
      <c r="B113" s="108"/>
      <c r="C113" s="109" t="s">
        <v>181</v>
      </c>
      <c r="D113" s="110" t="s">
        <v>150</v>
      </c>
      <c r="E113" s="111"/>
      <c r="F113" s="112">
        <v>5000.0</v>
      </c>
      <c r="G113" s="111"/>
      <c r="H113" s="14"/>
      <c r="I113" s="58"/>
      <c r="J113" s="59"/>
      <c r="K113" s="1"/>
      <c r="L113" s="14"/>
      <c r="M113" s="18"/>
      <c r="N113" s="1"/>
      <c r="O113" s="58"/>
      <c r="P113" s="60"/>
      <c r="Q113" s="58"/>
      <c r="R113" s="13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13"/>
      <c r="B114" s="113"/>
      <c r="C114" s="109" t="s">
        <v>198</v>
      </c>
      <c r="D114" s="114"/>
      <c r="E114" s="115"/>
      <c r="F114" s="112">
        <v>2000.0</v>
      </c>
      <c r="G114" s="115"/>
      <c r="H114" s="14"/>
      <c r="I114" s="58"/>
      <c r="J114" s="59"/>
      <c r="K114" s="1"/>
      <c r="L114" s="14"/>
      <c r="M114" s="18"/>
      <c r="N114" s="1"/>
      <c r="O114" s="58"/>
      <c r="P114" s="60"/>
      <c r="Q114" s="58"/>
      <c r="R114" s="13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09"/>
      <c r="B115" s="108"/>
      <c r="C115" s="109" t="s">
        <v>199</v>
      </c>
      <c r="D115" s="110" t="s">
        <v>200</v>
      </c>
      <c r="E115" s="111"/>
      <c r="F115" s="112">
        <v>2000.0</v>
      </c>
      <c r="G115" s="111"/>
      <c r="H115" s="14"/>
      <c r="I115" s="58"/>
      <c r="J115" s="59"/>
      <c r="K115" s="1"/>
      <c r="L115" s="14"/>
      <c r="M115" s="18"/>
      <c r="N115" s="1"/>
      <c r="O115" s="58"/>
      <c r="P115" s="60"/>
      <c r="Q115" s="58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09"/>
      <c r="B116" s="108"/>
      <c r="C116" s="109" t="s">
        <v>201</v>
      </c>
      <c r="D116" s="110" t="s">
        <v>202</v>
      </c>
      <c r="E116" s="111"/>
      <c r="F116" s="112">
        <v>2500.0</v>
      </c>
      <c r="G116" s="111"/>
      <c r="H116" s="14"/>
      <c r="I116" s="58"/>
      <c r="J116" s="59"/>
      <c r="K116" s="1"/>
      <c r="L116" s="14"/>
      <c r="M116" s="18"/>
      <c r="N116" s="1"/>
      <c r="O116" s="58"/>
      <c r="P116" s="60"/>
      <c r="Q116" s="58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09"/>
      <c r="B117" s="108"/>
      <c r="C117" s="116" t="s">
        <v>203</v>
      </c>
      <c r="D117" s="117" t="s">
        <v>204</v>
      </c>
      <c r="E117" s="111"/>
      <c r="F117" s="118">
        <v>40000.0</v>
      </c>
      <c r="G117" s="111"/>
      <c r="H117" s="14"/>
      <c r="I117" s="58"/>
      <c r="J117" s="59"/>
      <c r="K117" s="1"/>
      <c r="L117" s="14"/>
      <c r="M117" s="18"/>
      <c r="N117" s="1"/>
      <c r="O117" s="58"/>
      <c r="P117" s="60"/>
      <c r="Q117" s="58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09"/>
      <c r="B118" s="109"/>
      <c r="C118" s="109"/>
      <c r="D118" s="119"/>
      <c r="E118" s="111"/>
      <c r="F118" s="111"/>
      <c r="G118" s="111"/>
      <c r="H118" s="14"/>
      <c r="I118" s="58"/>
      <c r="J118" s="59"/>
      <c r="K118" s="1"/>
      <c r="L118" s="14"/>
      <c r="M118" s="14"/>
      <c r="N118" s="1"/>
      <c r="O118" s="58"/>
      <c r="P118" s="60"/>
      <c r="Q118" s="58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09"/>
      <c r="B119" s="109"/>
      <c r="C119" s="108" t="s">
        <v>136</v>
      </c>
      <c r="D119" s="119"/>
      <c r="E119" s="112">
        <f>SUM(E111:E116)</f>
        <v>0</v>
      </c>
      <c r="F119" s="112">
        <f>SUM(F111:F117)</f>
        <v>80500</v>
      </c>
      <c r="G119" s="112">
        <f>E119-F119</f>
        <v>-80500</v>
      </c>
      <c r="H119" s="14"/>
      <c r="I119" s="58"/>
      <c r="J119" s="59"/>
      <c r="K119" s="1"/>
      <c r="L119" s="18"/>
      <c r="M119" s="18"/>
      <c r="N119" s="1"/>
      <c r="O119" s="58"/>
      <c r="P119" s="60"/>
      <c r="Q119" s="58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09"/>
      <c r="B120" s="108"/>
      <c r="C120" s="109"/>
      <c r="D120" s="110"/>
      <c r="E120" s="111"/>
      <c r="F120" s="112"/>
      <c r="G120" s="111"/>
      <c r="H120" s="14"/>
      <c r="I120" s="58"/>
      <c r="J120" s="59"/>
      <c r="K120" s="1"/>
      <c r="L120" s="14"/>
      <c r="M120" s="18"/>
      <c r="N120" s="1"/>
      <c r="O120" s="58"/>
      <c r="P120" s="60"/>
      <c r="Q120" s="58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09"/>
      <c r="B121" s="108" t="s">
        <v>205</v>
      </c>
      <c r="C121" s="109" t="s">
        <v>151</v>
      </c>
      <c r="D121" s="110" t="s">
        <v>115</v>
      </c>
      <c r="E121" s="111"/>
      <c r="F121" s="112">
        <v>4000.0</v>
      </c>
      <c r="G121" s="111"/>
      <c r="H121" s="14"/>
      <c r="I121" s="58"/>
      <c r="J121" s="59"/>
      <c r="K121" s="1"/>
      <c r="L121" s="14"/>
      <c r="M121" s="18"/>
      <c r="N121" s="1"/>
      <c r="O121" s="58"/>
      <c r="P121" s="60"/>
      <c r="Q121" s="58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09"/>
      <c r="B122" s="108"/>
      <c r="C122" s="109"/>
      <c r="D122" s="110"/>
      <c r="E122" s="111"/>
      <c r="F122" s="112"/>
      <c r="G122" s="111"/>
      <c r="H122" s="14"/>
      <c r="I122" s="58"/>
      <c r="J122" s="59"/>
      <c r="K122" s="1"/>
      <c r="L122" s="14"/>
      <c r="M122" s="18"/>
      <c r="N122" s="1"/>
      <c r="O122" s="58"/>
      <c r="P122" s="60"/>
      <c r="Q122" s="58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09"/>
      <c r="B123" s="108"/>
      <c r="C123" s="108" t="s">
        <v>136</v>
      </c>
      <c r="D123" s="110"/>
      <c r="E123" s="111">
        <f>SUM(E121)</f>
        <v>0</v>
      </c>
      <c r="F123" s="112">
        <f>F121</f>
        <v>4000</v>
      </c>
      <c r="G123" s="111">
        <f>E123-F123</f>
        <v>-4000</v>
      </c>
      <c r="H123" s="14"/>
      <c r="I123" s="58"/>
      <c r="J123" s="59"/>
      <c r="K123" s="1"/>
      <c r="L123" s="14"/>
      <c r="M123" s="18"/>
      <c r="N123" s="1"/>
      <c r="O123" s="58"/>
      <c r="P123" s="60"/>
      <c r="Q123" s="58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09"/>
      <c r="B124" s="108"/>
      <c r="C124" s="109"/>
      <c r="D124" s="110"/>
      <c r="E124" s="111"/>
      <c r="F124" s="112"/>
      <c r="G124" s="111"/>
      <c r="H124" s="14"/>
      <c r="I124" s="58"/>
      <c r="J124" s="59"/>
      <c r="K124" s="1"/>
      <c r="L124" s="14"/>
      <c r="M124" s="18"/>
      <c r="N124" s="1"/>
      <c r="O124" s="58"/>
      <c r="P124" s="60"/>
      <c r="Q124" s="58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09"/>
      <c r="B125" s="108" t="s">
        <v>206</v>
      </c>
      <c r="C125" s="109" t="s">
        <v>207</v>
      </c>
      <c r="D125" s="110" t="s">
        <v>115</v>
      </c>
      <c r="E125" s="111"/>
      <c r="F125" s="112">
        <v>4500.0</v>
      </c>
      <c r="G125" s="111"/>
      <c r="H125" s="14"/>
      <c r="I125" s="58"/>
      <c r="J125" s="59"/>
      <c r="K125" s="1"/>
      <c r="L125" s="14"/>
      <c r="M125" s="18"/>
      <c r="N125" s="1"/>
      <c r="O125" s="58"/>
      <c r="P125" s="60"/>
      <c r="Q125" s="58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09"/>
      <c r="B126" s="108"/>
      <c r="C126" s="109"/>
      <c r="D126" s="110"/>
      <c r="E126" s="111"/>
      <c r="F126" s="112"/>
      <c r="G126" s="111"/>
      <c r="H126" s="14"/>
      <c r="I126" s="58"/>
      <c r="J126" s="59"/>
      <c r="K126" s="1"/>
      <c r="L126" s="14"/>
      <c r="M126" s="18"/>
      <c r="N126" s="1"/>
      <c r="O126" s="58"/>
      <c r="P126" s="60"/>
      <c r="Q126" s="58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09"/>
      <c r="B127" s="108"/>
      <c r="C127" s="108" t="s">
        <v>136</v>
      </c>
      <c r="D127" s="120"/>
      <c r="E127" s="111">
        <f>SUM(E125)</f>
        <v>0</v>
      </c>
      <c r="F127" s="112">
        <f>F125</f>
        <v>4500</v>
      </c>
      <c r="G127" s="111">
        <f>E127-F127</f>
        <v>-4500</v>
      </c>
      <c r="H127" s="14"/>
      <c r="I127" s="58"/>
      <c r="J127" s="59"/>
      <c r="K127" s="1"/>
      <c r="L127" s="14"/>
      <c r="M127" s="18"/>
      <c r="N127" s="1"/>
      <c r="O127" s="58"/>
      <c r="P127" s="60"/>
      <c r="Q127" s="58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09"/>
      <c r="B128" s="108"/>
      <c r="C128" s="109"/>
      <c r="D128" s="110"/>
      <c r="E128" s="111"/>
      <c r="F128" s="112"/>
      <c r="G128" s="111"/>
      <c r="H128" s="14"/>
      <c r="I128" s="58"/>
      <c r="J128" s="59"/>
      <c r="K128" s="1"/>
      <c r="L128" s="14"/>
      <c r="M128" s="18"/>
      <c r="N128" s="1"/>
      <c r="O128" s="58"/>
      <c r="P128" s="60"/>
      <c r="Q128" s="58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09"/>
      <c r="B129" s="108" t="s">
        <v>208</v>
      </c>
      <c r="C129" s="109" t="s">
        <v>209</v>
      </c>
      <c r="D129" s="110" t="s">
        <v>210</v>
      </c>
      <c r="E129" s="121">
        <v>3500.0</v>
      </c>
      <c r="F129" s="112"/>
      <c r="G129" s="111"/>
      <c r="H129" s="14"/>
      <c r="I129" s="58"/>
      <c r="J129" s="59"/>
      <c r="K129" s="1"/>
      <c r="L129" s="14"/>
      <c r="M129" s="18"/>
      <c r="N129" s="1"/>
      <c r="O129" s="58"/>
      <c r="P129" s="60"/>
      <c r="Q129" s="58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09"/>
      <c r="B130" s="108"/>
      <c r="C130" s="116" t="s">
        <v>211</v>
      </c>
      <c r="D130" s="122" t="s">
        <v>162</v>
      </c>
      <c r="E130" s="121">
        <v>1000.0</v>
      </c>
      <c r="F130" s="112"/>
      <c r="G130" s="111"/>
      <c r="H130" s="14"/>
      <c r="I130" s="58"/>
      <c r="J130" s="59"/>
      <c r="K130" s="1"/>
      <c r="L130" s="14"/>
      <c r="M130" s="18"/>
      <c r="N130" s="1"/>
      <c r="O130" s="58"/>
      <c r="P130" s="60"/>
      <c r="Q130" s="58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09"/>
      <c r="B131" s="108"/>
      <c r="C131" s="116" t="s">
        <v>212</v>
      </c>
      <c r="D131" s="122" t="s">
        <v>164</v>
      </c>
      <c r="E131" s="111"/>
      <c r="F131" s="118">
        <v>2500.0</v>
      </c>
      <c r="G131" s="111"/>
      <c r="H131" s="14"/>
      <c r="I131" s="58"/>
      <c r="J131" s="59"/>
      <c r="K131" s="1"/>
      <c r="L131" s="14"/>
      <c r="M131" s="18"/>
      <c r="N131" s="1"/>
      <c r="O131" s="58"/>
      <c r="P131" s="60"/>
      <c r="Q131" s="58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09"/>
      <c r="B132" s="108"/>
      <c r="C132" s="116" t="s">
        <v>173</v>
      </c>
      <c r="D132" s="119"/>
      <c r="E132" s="111"/>
      <c r="F132" s="118">
        <v>2000.0</v>
      </c>
      <c r="G132" s="111"/>
      <c r="H132" s="14"/>
      <c r="I132" s="58"/>
      <c r="J132" s="59"/>
      <c r="K132" s="1"/>
      <c r="L132" s="14"/>
      <c r="M132" s="18"/>
      <c r="N132" s="1"/>
      <c r="O132" s="58"/>
      <c r="P132" s="60"/>
      <c r="Q132" s="58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09"/>
      <c r="B133" s="108"/>
      <c r="C133" s="116" t="s">
        <v>167</v>
      </c>
      <c r="D133" s="119"/>
      <c r="E133" s="111"/>
      <c r="F133" s="118">
        <v>500.0</v>
      </c>
      <c r="G133" s="111"/>
      <c r="H133" s="14"/>
      <c r="I133" s="58"/>
      <c r="J133" s="59"/>
      <c r="K133" s="1"/>
      <c r="L133" s="14"/>
      <c r="M133" s="18"/>
      <c r="N133" s="1"/>
      <c r="O133" s="58"/>
      <c r="P133" s="60"/>
      <c r="Q133" s="58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09"/>
      <c r="B134" s="108"/>
      <c r="C134" s="116" t="s">
        <v>213</v>
      </c>
      <c r="D134" s="119"/>
      <c r="E134" s="111"/>
      <c r="F134" s="118">
        <v>300.0</v>
      </c>
      <c r="G134" s="111"/>
      <c r="H134" s="14"/>
      <c r="I134" s="58"/>
      <c r="J134" s="59"/>
      <c r="K134" s="1"/>
      <c r="L134" s="14"/>
      <c r="M134" s="18"/>
      <c r="N134" s="1"/>
      <c r="O134" s="58"/>
      <c r="P134" s="60"/>
      <c r="Q134" s="58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09"/>
      <c r="B135" s="109"/>
      <c r="C135" s="109"/>
      <c r="D135" s="119"/>
      <c r="E135" s="111"/>
      <c r="F135" s="111"/>
      <c r="G135" s="111"/>
      <c r="H135" s="14"/>
      <c r="I135" s="58"/>
      <c r="J135" s="59"/>
      <c r="K135" s="1"/>
      <c r="L135" s="14"/>
      <c r="M135" s="14"/>
      <c r="N135" s="1"/>
      <c r="O135" s="58"/>
      <c r="P135" s="60"/>
      <c r="Q135" s="58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09"/>
      <c r="B136" s="109"/>
      <c r="C136" s="108" t="s">
        <v>136</v>
      </c>
      <c r="D136" s="119"/>
      <c r="E136" s="112">
        <f t="shared" ref="E136:F136" si="13">SUM(E129:E134)</f>
        <v>4500</v>
      </c>
      <c r="F136" s="112">
        <f t="shared" si="13"/>
        <v>5300</v>
      </c>
      <c r="G136" s="112">
        <f>E136-F136</f>
        <v>-800</v>
      </c>
      <c r="H136" s="14"/>
      <c r="I136" s="58"/>
      <c r="J136" s="59"/>
      <c r="K136" s="1"/>
      <c r="L136" s="18"/>
      <c r="M136" s="18"/>
      <c r="N136" s="1"/>
      <c r="O136" s="58"/>
      <c r="P136" s="60"/>
      <c r="Q136" s="58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09"/>
      <c r="B137" s="108"/>
      <c r="C137" s="109"/>
      <c r="D137" s="110"/>
      <c r="E137" s="111"/>
      <c r="F137" s="112"/>
      <c r="G137" s="111"/>
      <c r="H137" s="14"/>
      <c r="I137" s="58"/>
      <c r="J137" s="59"/>
      <c r="K137" s="1"/>
      <c r="L137" s="14"/>
      <c r="M137" s="18"/>
      <c r="N137" s="1"/>
      <c r="O137" s="58"/>
      <c r="P137" s="60"/>
      <c r="Q137" s="58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09"/>
      <c r="B138" s="108"/>
      <c r="C138" s="108" t="s">
        <v>184</v>
      </c>
      <c r="D138" s="123"/>
      <c r="E138" s="124">
        <f t="shared" ref="E138:F138" si="14">E119+E123+E127+E136</f>
        <v>4500</v>
      </c>
      <c r="F138" s="124">
        <f t="shared" si="14"/>
        <v>94300</v>
      </c>
      <c r="G138" s="124">
        <f>E138-F138</f>
        <v>-89800</v>
      </c>
      <c r="H138" s="14"/>
      <c r="I138" s="58"/>
      <c r="J138" s="59"/>
      <c r="K138" s="1"/>
      <c r="L138" s="29"/>
      <c r="M138" s="29"/>
      <c r="N138" s="1"/>
      <c r="O138" s="58"/>
      <c r="P138" s="60"/>
      <c r="Q138" s="58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4"/>
      <c r="B139" s="2"/>
      <c r="C139" s="4"/>
      <c r="D139" s="94"/>
      <c r="E139" s="58"/>
      <c r="F139" s="68"/>
      <c r="G139" s="58"/>
      <c r="H139" s="14"/>
      <c r="I139" s="58"/>
      <c r="J139" s="59"/>
      <c r="K139" s="1"/>
      <c r="L139" s="14"/>
      <c r="M139" s="18"/>
      <c r="N139" s="1"/>
      <c r="O139" s="58"/>
      <c r="P139" s="60"/>
      <c r="Q139" s="58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25" t="s">
        <v>17</v>
      </c>
      <c r="B140" s="126" t="s">
        <v>103</v>
      </c>
      <c r="C140" s="127" t="s">
        <v>174</v>
      </c>
      <c r="D140" s="128" t="s">
        <v>128</v>
      </c>
      <c r="E140" s="129"/>
      <c r="F140" s="130"/>
      <c r="G140" s="129"/>
      <c r="H140" s="14"/>
      <c r="I140" s="58"/>
      <c r="J140" s="59"/>
      <c r="K140" s="1"/>
      <c r="L140" s="131"/>
      <c r="M140" s="132"/>
      <c r="N140" s="1"/>
      <c r="O140" s="58"/>
      <c r="P140" s="60"/>
      <c r="Q140" s="58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27"/>
      <c r="B141" s="126"/>
      <c r="C141" s="127" t="s">
        <v>214</v>
      </c>
      <c r="D141" s="128" t="s">
        <v>215</v>
      </c>
      <c r="E141" s="130">
        <v>0.0</v>
      </c>
      <c r="F141" s="130"/>
      <c r="G141" s="129"/>
      <c r="H141" s="14"/>
      <c r="I141" s="58"/>
      <c r="J141" s="59"/>
      <c r="K141" s="1"/>
      <c r="L141" s="132"/>
      <c r="M141" s="132"/>
      <c r="N141" s="1"/>
      <c r="O141" s="58"/>
      <c r="P141" s="60"/>
      <c r="Q141" s="58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27"/>
      <c r="B142" s="126"/>
      <c r="C142" s="127" t="s">
        <v>216</v>
      </c>
      <c r="D142" s="128" t="s">
        <v>217</v>
      </c>
      <c r="E142" s="129"/>
      <c r="F142" s="130"/>
      <c r="G142" s="129"/>
      <c r="H142" s="14"/>
      <c r="I142" s="58"/>
      <c r="J142" s="59"/>
      <c r="K142" s="1"/>
      <c r="L142" s="131"/>
      <c r="M142" s="132"/>
      <c r="N142" s="1"/>
      <c r="O142" s="58"/>
      <c r="P142" s="60"/>
      <c r="Q142" s="58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27"/>
      <c r="B143" s="126"/>
      <c r="C143" s="127" t="s">
        <v>218</v>
      </c>
      <c r="D143" s="128"/>
      <c r="E143" s="129"/>
      <c r="F143" s="130">
        <v>2000.0</v>
      </c>
      <c r="G143" s="129"/>
      <c r="H143" s="14"/>
      <c r="I143" s="58"/>
      <c r="J143" s="59"/>
      <c r="K143" s="1"/>
      <c r="L143" s="131"/>
      <c r="M143" s="132"/>
      <c r="N143" s="1"/>
      <c r="O143" s="58"/>
      <c r="P143" s="60"/>
      <c r="Q143" s="58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27"/>
      <c r="B144" s="126"/>
      <c r="C144" s="127" t="s">
        <v>190</v>
      </c>
      <c r="D144" s="128"/>
      <c r="E144" s="129"/>
      <c r="F144" s="130">
        <v>8000.0</v>
      </c>
      <c r="G144" s="129"/>
      <c r="H144" s="14"/>
      <c r="I144" s="58"/>
      <c r="J144" s="59"/>
      <c r="K144" s="1"/>
      <c r="L144" s="131"/>
      <c r="M144" s="132"/>
      <c r="N144" s="1"/>
      <c r="O144" s="58"/>
      <c r="P144" s="60"/>
      <c r="Q144" s="58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27"/>
      <c r="B145" s="126"/>
      <c r="C145" s="133" t="s">
        <v>219</v>
      </c>
      <c r="D145" s="134" t="s">
        <v>215</v>
      </c>
      <c r="E145" s="135">
        <v>6000.0</v>
      </c>
      <c r="F145" s="130"/>
      <c r="G145" s="129"/>
      <c r="H145" s="14"/>
      <c r="I145" s="58"/>
      <c r="J145" s="59"/>
      <c r="K145" s="1"/>
      <c r="L145" s="131"/>
      <c r="M145" s="132"/>
      <c r="N145" s="1"/>
      <c r="O145" s="58"/>
      <c r="P145" s="60"/>
      <c r="Q145" s="58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27"/>
      <c r="B146" s="126"/>
      <c r="C146" s="127"/>
      <c r="D146" s="128"/>
      <c r="E146" s="129"/>
      <c r="F146" s="130"/>
      <c r="G146" s="129"/>
      <c r="H146" s="14"/>
      <c r="I146" s="58"/>
      <c r="J146" s="59"/>
      <c r="K146" s="1"/>
      <c r="L146" s="131"/>
      <c r="M146" s="132"/>
      <c r="N146" s="1"/>
      <c r="O146" s="58"/>
      <c r="P146" s="60"/>
      <c r="Q146" s="58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27"/>
      <c r="B147" s="126"/>
      <c r="C147" s="136" t="s">
        <v>184</v>
      </c>
      <c r="D147" s="137"/>
      <c r="E147" s="138">
        <f>sum(E140:E145)</f>
        <v>6000</v>
      </c>
      <c r="F147" s="138">
        <f>sum(F140:F144)</f>
        <v>10000</v>
      </c>
      <c r="G147" s="138">
        <f>E147-F147</f>
        <v>-4000</v>
      </c>
      <c r="H147" s="58"/>
      <c r="I147" s="58"/>
      <c r="J147" s="59"/>
      <c r="K147" s="1"/>
      <c r="L147" s="139"/>
      <c r="M147" s="139"/>
      <c r="N147" s="1"/>
      <c r="O147" s="58"/>
      <c r="P147" s="60"/>
      <c r="Q147" s="58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40"/>
      <c r="B148" s="72"/>
      <c r="C148" s="140"/>
      <c r="D148" s="141"/>
      <c r="E148" s="142"/>
      <c r="F148" s="143"/>
      <c r="G148" s="142"/>
      <c r="H148" s="14"/>
      <c r="I148" s="58"/>
      <c r="J148" s="59"/>
      <c r="K148" s="1"/>
      <c r="L148" s="87"/>
      <c r="M148" s="83"/>
      <c r="N148" s="1"/>
      <c r="O148" s="58"/>
      <c r="P148" s="60"/>
      <c r="Q148" s="58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44" t="s">
        <v>18</v>
      </c>
      <c r="B149" s="145" t="s">
        <v>103</v>
      </c>
      <c r="C149" s="146" t="s">
        <v>179</v>
      </c>
      <c r="D149" s="147" t="s">
        <v>180</v>
      </c>
      <c r="E149" s="148"/>
      <c r="F149" s="149">
        <v>3200.0</v>
      </c>
      <c r="G149" s="148"/>
      <c r="H149" s="14"/>
      <c r="I149" s="58"/>
      <c r="J149" s="59"/>
      <c r="K149" s="1"/>
      <c r="L149" s="87"/>
      <c r="M149" s="83"/>
      <c r="N149" s="1"/>
      <c r="O149" s="58"/>
      <c r="P149" s="60"/>
      <c r="Q149" s="58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50"/>
      <c r="B150" s="151"/>
      <c r="C150" s="146" t="s">
        <v>220</v>
      </c>
      <c r="D150" s="147" t="s">
        <v>221</v>
      </c>
      <c r="E150" s="148"/>
      <c r="F150" s="149">
        <v>30000.0</v>
      </c>
      <c r="G150" s="148"/>
      <c r="H150" s="14"/>
      <c r="I150" s="58"/>
      <c r="J150" s="59"/>
      <c r="K150" s="1"/>
      <c r="L150" s="87"/>
      <c r="M150" s="83"/>
      <c r="N150" s="1"/>
      <c r="O150" s="58"/>
      <c r="P150" s="60"/>
      <c r="Q150" s="58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50"/>
      <c r="B151" s="151"/>
      <c r="C151" s="150" t="s">
        <v>151</v>
      </c>
      <c r="D151" s="152" t="s">
        <v>115</v>
      </c>
      <c r="E151" s="148"/>
      <c r="F151" s="149">
        <v>2000.0</v>
      </c>
      <c r="G151" s="148"/>
      <c r="H151" s="14"/>
      <c r="I151" s="58"/>
      <c r="J151" s="59"/>
      <c r="K151" s="1"/>
      <c r="L151" s="87"/>
      <c r="M151" s="83"/>
      <c r="N151" s="1"/>
      <c r="O151" s="58"/>
      <c r="P151" s="60"/>
      <c r="Q151" s="58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50"/>
      <c r="B152" s="151"/>
      <c r="C152" s="150" t="s">
        <v>222</v>
      </c>
      <c r="D152" s="147" t="s">
        <v>197</v>
      </c>
      <c r="E152" s="148"/>
      <c r="F152" s="149">
        <v>4000.0</v>
      </c>
      <c r="G152" s="148"/>
      <c r="H152" s="14"/>
      <c r="I152" s="58"/>
      <c r="J152" s="59"/>
      <c r="K152" s="1"/>
      <c r="L152" s="87"/>
      <c r="M152" s="83"/>
      <c r="N152" s="1"/>
      <c r="O152" s="58"/>
      <c r="P152" s="60"/>
      <c r="Q152" s="58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50"/>
      <c r="B153" s="151"/>
      <c r="C153" s="151"/>
      <c r="D153" s="147"/>
      <c r="E153" s="148"/>
      <c r="F153" s="149"/>
      <c r="G153" s="148"/>
      <c r="H153" s="14"/>
      <c r="I153" s="58"/>
      <c r="J153" s="59"/>
      <c r="K153" s="1"/>
      <c r="L153" s="87"/>
      <c r="M153" s="83"/>
      <c r="N153" s="1"/>
      <c r="O153" s="58"/>
      <c r="P153" s="60"/>
      <c r="Q153" s="58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50"/>
      <c r="B154" s="151"/>
      <c r="C154" s="153" t="s">
        <v>184</v>
      </c>
      <c r="D154" s="147"/>
      <c r="E154" s="154">
        <f t="shared" ref="E154:F154" si="15">SUM(E149:E152)</f>
        <v>0</v>
      </c>
      <c r="F154" s="154">
        <f t="shared" si="15"/>
        <v>39200</v>
      </c>
      <c r="G154" s="154">
        <f>E154-F154</f>
        <v>-39200</v>
      </c>
      <c r="H154" s="14"/>
      <c r="I154" s="58"/>
      <c r="J154" s="59"/>
      <c r="K154" s="1"/>
      <c r="L154" s="87"/>
      <c r="M154" s="83"/>
      <c r="N154" s="1"/>
      <c r="O154" s="58"/>
      <c r="P154" s="60"/>
      <c r="Q154" s="58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40"/>
      <c r="H155" s="14"/>
      <c r="I155" s="58"/>
      <c r="J155" s="59"/>
      <c r="K155" s="1"/>
      <c r="L155" s="83"/>
      <c r="M155" s="83"/>
      <c r="N155" s="1"/>
      <c r="O155" s="58"/>
      <c r="P155" s="60"/>
      <c r="Q155" s="58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55" t="s">
        <v>33</v>
      </c>
      <c r="B156" s="156" t="s">
        <v>103</v>
      </c>
      <c r="C156" s="157" t="s">
        <v>179</v>
      </c>
      <c r="D156" s="158" t="s">
        <v>180</v>
      </c>
      <c r="E156" s="159"/>
      <c r="F156" s="160">
        <v>1800.0</v>
      </c>
      <c r="G156" s="159"/>
      <c r="H156" s="14"/>
      <c r="I156" s="58"/>
      <c r="J156" s="59"/>
      <c r="K156" s="1"/>
      <c r="L156" s="87"/>
      <c r="M156" s="83"/>
      <c r="N156" s="1"/>
      <c r="O156" s="58"/>
      <c r="P156" s="60"/>
      <c r="Q156" s="58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61"/>
      <c r="B157" s="162"/>
      <c r="C157" s="157" t="s">
        <v>190</v>
      </c>
      <c r="D157" s="158" t="s">
        <v>223</v>
      </c>
      <c r="E157" s="159"/>
      <c r="F157" s="160">
        <v>3000.0</v>
      </c>
      <c r="G157" s="159"/>
      <c r="H157" s="14"/>
      <c r="I157" s="58"/>
      <c r="J157" s="59"/>
      <c r="K157" s="1"/>
      <c r="L157" s="87"/>
      <c r="M157" s="83"/>
      <c r="N157" s="1"/>
      <c r="O157" s="58"/>
      <c r="P157" s="60"/>
      <c r="Q157" s="58"/>
      <c r="R157" s="13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61"/>
      <c r="B158" s="162"/>
      <c r="C158" s="157" t="s">
        <v>224</v>
      </c>
      <c r="D158" s="158" t="s">
        <v>168</v>
      </c>
      <c r="E158" s="159"/>
      <c r="F158" s="163">
        <v>1250.0</v>
      </c>
      <c r="G158" s="159"/>
      <c r="H158" s="14"/>
      <c r="I158" s="58"/>
      <c r="J158" s="59"/>
      <c r="K158" s="1"/>
      <c r="L158" s="87"/>
      <c r="M158" s="83"/>
      <c r="N158" s="1"/>
      <c r="O158" s="58"/>
      <c r="P158" s="60"/>
      <c r="Q158" s="58"/>
      <c r="R158" s="13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61"/>
      <c r="B159" s="162"/>
      <c r="C159" s="161" t="s">
        <v>225</v>
      </c>
      <c r="D159" s="158" t="s">
        <v>157</v>
      </c>
      <c r="E159" s="159"/>
      <c r="F159" s="160">
        <v>2000.0</v>
      </c>
      <c r="G159" s="159"/>
      <c r="H159" s="14"/>
      <c r="I159" s="58"/>
      <c r="J159" s="59"/>
      <c r="K159" s="1"/>
      <c r="L159" s="87"/>
      <c r="M159" s="83"/>
      <c r="N159" s="1"/>
      <c r="O159" s="58"/>
      <c r="P159" s="60"/>
      <c r="Q159" s="58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61"/>
      <c r="B160" s="162"/>
      <c r="C160" s="161" t="s">
        <v>226</v>
      </c>
      <c r="D160" s="158" t="s">
        <v>124</v>
      </c>
      <c r="E160" s="159"/>
      <c r="F160" s="160">
        <v>7200.0</v>
      </c>
      <c r="G160" s="159"/>
      <c r="H160" s="14"/>
      <c r="I160" s="58"/>
      <c r="J160" s="59"/>
      <c r="K160" s="1"/>
      <c r="L160" s="87"/>
      <c r="M160" s="83"/>
      <c r="N160" s="1"/>
      <c r="O160" s="58"/>
      <c r="P160" s="60"/>
      <c r="Q160" s="58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61"/>
      <c r="B161" s="162"/>
      <c r="C161" s="164" t="s">
        <v>219</v>
      </c>
      <c r="D161" s="165" t="s">
        <v>215</v>
      </c>
      <c r="E161" s="163">
        <v>2000.0</v>
      </c>
      <c r="F161" s="160"/>
      <c r="G161" s="160"/>
      <c r="H161" s="14"/>
      <c r="I161" s="58"/>
      <c r="J161" s="59"/>
      <c r="K161" s="1"/>
      <c r="L161" s="83"/>
      <c r="M161" s="83"/>
      <c r="N161" s="1"/>
      <c r="O161" s="58"/>
      <c r="P161" s="60"/>
      <c r="Q161" s="58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61"/>
      <c r="B162" s="162"/>
      <c r="C162" s="162"/>
      <c r="D162" s="158"/>
      <c r="E162" s="160"/>
      <c r="F162" s="160"/>
      <c r="G162" s="160"/>
      <c r="H162" s="14"/>
      <c r="I162" s="58"/>
      <c r="J162" s="59"/>
      <c r="K162" s="1"/>
      <c r="L162" s="83"/>
      <c r="M162" s="83"/>
      <c r="N162" s="1"/>
      <c r="O162" s="58"/>
      <c r="P162" s="60"/>
      <c r="Q162" s="58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61"/>
      <c r="B163" s="162"/>
      <c r="C163" s="166" t="s">
        <v>184</v>
      </c>
      <c r="D163" s="158"/>
      <c r="E163" s="167">
        <f>SUM(E156:E161)</f>
        <v>2000</v>
      </c>
      <c r="F163" s="167">
        <f>SUM(F156:F160)</f>
        <v>15250</v>
      </c>
      <c r="G163" s="167">
        <f>E163-F163</f>
        <v>-13250</v>
      </c>
      <c r="H163" s="14"/>
      <c r="I163" s="58"/>
      <c r="J163" s="59"/>
      <c r="K163" s="1"/>
      <c r="L163" s="83"/>
      <c r="M163" s="83"/>
      <c r="N163" s="1"/>
      <c r="O163" s="58"/>
      <c r="P163" s="60"/>
      <c r="Q163" s="58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40"/>
      <c r="B164" s="72"/>
      <c r="C164" s="140"/>
      <c r="D164" s="141"/>
      <c r="E164" s="142"/>
      <c r="F164" s="143"/>
      <c r="G164" s="142"/>
      <c r="H164" s="14"/>
      <c r="I164" s="58"/>
      <c r="J164" s="59"/>
      <c r="K164" s="1"/>
      <c r="L164" s="87"/>
      <c r="M164" s="83"/>
      <c r="N164" s="1"/>
      <c r="O164" s="58"/>
      <c r="P164" s="60"/>
      <c r="Q164" s="58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68" t="s">
        <v>29</v>
      </c>
      <c r="B165" s="169" t="s">
        <v>103</v>
      </c>
      <c r="C165" s="170" t="s">
        <v>179</v>
      </c>
      <c r="D165" s="171" t="s">
        <v>180</v>
      </c>
      <c r="E165" s="172"/>
      <c r="F165" s="173">
        <v>1000.0</v>
      </c>
      <c r="G165" s="172"/>
      <c r="H165" s="14"/>
      <c r="I165" s="58"/>
      <c r="J165" s="59"/>
      <c r="K165" s="1"/>
      <c r="L165" s="87"/>
      <c r="M165" s="83"/>
      <c r="N165" s="1"/>
      <c r="O165" s="58"/>
      <c r="P165" s="60"/>
      <c r="Q165" s="58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74"/>
      <c r="B166" s="175"/>
      <c r="C166" s="170" t="s">
        <v>199</v>
      </c>
      <c r="D166" s="171" t="s">
        <v>200</v>
      </c>
      <c r="E166" s="172"/>
      <c r="F166" s="176">
        <v>2000.0</v>
      </c>
      <c r="G166" s="172"/>
      <c r="H166" s="14"/>
      <c r="I166" s="58"/>
      <c r="J166" s="59"/>
      <c r="K166" s="1"/>
      <c r="L166" s="87"/>
      <c r="M166" s="83"/>
      <c r="N166" s="1"/>
      <c r="O166" s="58"/>
      <c r="P166" s="60"/>
      <c r="Q166" s="58"/>
      <c r="R166" s="13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74"/>
      <c r="B167" s="175"/>
      <c r="C167" s="170" t="s">
        <v>201</v>
      </c>
      <c r="D167" s="171" t="s">
        <v>227</v>
      </c>
      <c r="E167" s="172"/>
      <c r="F167" s="173">
        <v>500.0</v>
      </c>
      <c r="G167" s="172"/>
      <c r="H167" s="14"/>
      <c r="I167" s="58"/>
      <c r="J167" s="59"/>
      <c r="K167" s="1"/>
      <c r="L167" s="87"/>
      <c r="M167" s="83"/>
      <c r="N167" s="1"/>
      <c r="O167" s="58"/>
      <c r="P167" s="60"/>
      <c r="Q167" s="58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74"/>
      <c r="B168" s="175"/>
      <c r="C168" s="174" t="s">
        <v>228</v>
      </c>
      <c r="D168" s="171" t="s">
        <v>111</v>
      </c>
      <c r="E168" s="172"/>
      <c r="F168" s="176">
        <v>625.0</v>
      </c>
      <c r="G168" s="172"/>
      <c r="H168" s="14"/>
      <c r="I168" s="58"/>
      <c r="J168" s="59"/>
      <c r="K168" s="1"/>
      <c r="L168" s="87"/>
      <c r="M168" s="83"/>
      <c r="N168" s="1"/>
      <c r="O168" s="58"/>
      <c r="P168" s="60"/>
      <c r="Q168" s="58"/>
      <c r="R168" s="13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74"/>
      <c r="B169" s="175"/>
      <c r="C169" s="174" t="s">
        <v>229</v>
      </c>
      <c r="D169" s="171" t="s">
        <v>230</v>
      </c>
      <c r="E169" s="172"/>
      <c r="F169" s="173">
        <v>2500.0</v>
      </c>
      <c r="G169" s="172"/>
      <c r="H169" s="14"/>
      <c r="I169" s="58"/>
      <c r="J169" s="59"/>
      <c r="K169" s="1"/>
      <c r="L169" s="87"/>
      <c r="M169" s="83"/>
      <c r="N169" s="1"/>
      <c r="O169" s="58"/>
      <c r="P169" s="60"/>
      <c r="Q169" s="58"/>
      <c r="R169" s="13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74"/>
      <c r="B170" s="175"/>
      <c r="C170" s="174" t="s">
        <v>231</v>
      </c>
      <c r="D170" s="171" t="s">
        <v>124</v>
      </c>
      <c r="E170" s="172"/>
      <c r="F170" s="173">
        <v>2400.0</v>
      </c>
      <c r="G170" s="172"/>
      <c r="H170" s="14"/>
      <c r="I170" s="58"/>
      <c r="J170" s="59"/>
      <c r="K170" s="1"/>
      <c r="L170" s="87"/>
      <c r="M170" s="83"/>
      <c r="N170" s="1"/>
      <c r="O170" s="58"/>
      <c r="P170" s="60"/>
      <c r="Q170" s="58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74"/>
      <c r="B171" s="175"/>
      <c r="C171" s="174"/>
      <c r="D171" s="171"/>
      <c r="E171" s="172"/>
      <c r="F171" s="173"/>
      <c r="G171" s="172"/>
      <c r="H171" s="14"/>
      <c r="I171" s="58"/>
      <c r="J171" s="59"/>
      <c r="K171" s="1"/>
      <c r="L171" s="87"/>
      <c r="M171" s="83"/>
      <c r="N171" s="1"/>
      <c r="O171" s="58"/>
      <c r="P171" s="60"/>
      <c r="Q171" s="58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74"/>
      <c r="B172" s="175"/>
      <c r="C172" s="177" t="s">
        <v>184</v>
      </c>
      <c r="D172" s="171"/>
      <c r="E172" s="178">
        <f>SUM(E165:E167)</f>
        <v>0</v>
      </c>
      <c r="F172" s="178">
        <f>SUM(F165:F170)</f>
        <v>9025</v>
      </c>
      <c r="G172" s="178">
        <f>E172-F172</f>
        <v>-9025</v>
      </c>
      <c r="H172" s="14"/>
      <c r="I172" s="58"/>
      <c r="J172" s="59"/>
      <c r="K172" s="1"/>
      <c r="L172" s="83"/>
      <c r="M172" s="83"/>
      <c r="N172" s="1"/>
      <c r="O172" s="58"/>
      <c r="P172" s="60"/>
      <c r="Q172" s="58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4"/>
      <c r="B173" s="2"/>
      <c r="C173" s="4"/>
      <c r="D173" s="94"/>
      <c r="E173" s="58"/>
      <c r="F173" s="68"/>
      <c r="G173" s="58"/>
      <c r="H173" s="14"/>
      <c r="I173" s="58"/>
      <c r="J173" s="59"/>
      <c r="K173" s="1"/>
      <c r="L173" s="14"/>
      <c r="M173" s="18"/>
      <c r="N173" s="1"/>
      <c r="O173" s="58"/>
      <c r="P173" s="60"/>
      <c r="Q173" s="58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79" t="s">
        <v>20</v>
      </c>
      <c r="B174" s="180" t="s">
        <v>103</v>
      </c>
      <c r="C174" s="181" t="s">
        <v>179</v>
      </c>
      <c r="D174" s="182" t="s">
        <v>180</v>
      </c>
      <c r="E174" s="183"/>
      <c r="F174" s="184">
        <v>1500.0</v>
      </c>
      <c r="G174" s="183"/>
      <c r="H174" s="14"/>
      <c r="I174" s="58"/>
      <c r="J174" s="59"/>
      <c r="K174" s="1"/>
      <c r="L174" s="87"/>
      <c r="M174" s="83"/>
      <c r="N174" s="1"/>
      <c r="O174" s="58"/>
      <c r="P174" s="60"/>
      <c r="Q174" s="58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79"/>
      <c r="B175" s="180"/>
      <c r="C175" s="181" t="s">
        <v>190</v>
      </c>
      <c r="D175" s="182" t="s">
        <v>232</v>
      </c>
      <c r="E175" s="183"/>
      <c r="F175" s="184">
        <v>12000.0</v>
      </c>
      <c r="G175" s="183"/>
      <c r="H175" s="14"/>
      <c r="I175" s="58"/>
      <c r="J175" s="59"/>
      <c r="K175" s="1"/>
      <c r="L175" s="87"/>
      <c r="M175" s="83"/>
      <c r="N175" s="1"/>
      <c r="O175" s="58"/>
      <c r="P175" s="60"/>
      <c r="Q175" s="58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79"/>
      <c r="B176" s="180"/>
      <c r="C176" s="185" t="s">
        <v>233</v>
      </c>
      <c r="D176" s="186" t="s">
        <v>215</v>
      </c>
      <c r="E176" s="187">
        <v>9000.0</v>
      </c>
      <c r="F176" s="188"/>
      <c r="G176" s="183"/>
      <c r="H176" s="14"/>
      <c r="I176" s="58"/>
      <c r="J176" s="59"/>
      <c r="K176" s="1"/>
      <c r="L176" s="87"/>
      <c r="M176" s="83"/>
      <c r="N176" s="1"/>
      <c r="O176" s="58"/>
      <c r="P176" s="60"/>
      <c r="Q176" s="58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79"/>
      <c r="B177" s="180"/>
      <c r="C177" s="181"/>
      <c r="D177" s="182"/>
      <c r="E177" s="183"/>
      <c r="F177" s="184"/>
      <c r="G177" s="183"/>
      <c r="H177" s="14"/>
      <c r="I177" s="58"/>
      <c r="J177" s="59"/>
      <c r="K177" s="1"/>
      <c r="L177" s="87"/>
      <c r="M177" s="83"/>
      <c r="N177" s="1"/>
      <c r="O177" s="58"/>
      <c r="P177" s="60"/>
      <c r="Q177" s="58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79"/>
      <c r="B178" s="180"/>
      <c r="C178" s="180" t="s">
        <v>184</v>
      </c>
      <c r="D178" s="182"/>
      <c r="E178" s="189">
        <f>SUM(E174:E176)</f>
        <v>9000</v>
      </c>
      <c r="F178" s="190">
        <f>SUM(F174:F175)</f>
        <v>13500</v>
      </c>
      <c r="G178" s="189">
        <f>E178-F178</f>
        <v>-4500</v>
      </c>
      <c r="H178" s="14"/>
      <c r="I178" s="58"/>
      <c r="J178" s="59"/>
      <c r="K178" s="1"/>
      <c r="L178" s="76"/>
      <c r="M178" s="77"/>
      <c r="N178" s="1"/>
      <c r="O178" s="58"/>
      <c r="P178" s="60"/>
      <c r="Q178" s="58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91"/>
      <c r="B179" s="192"/>
      <c r="C179" s="193"/>
      <c r="D179" s="194"/>
      <c r="E179" s="195"/>
      <c r="F179" s="196"/>
      <c r="G179" s="195"/>
      <c r="H179" s="14"/>
      <c r="I179" s="58"/>
      <c r="J179" s="59"/>
      <c r="K179" s="1"/>
      <c r="L179" s="87"/>
      <c r="M179" s="83"/>
      <c r="N179" s="1"/>
      <c r="O179" s="58"/>
      <c r="P179" s="60"/>
      <c r="Q179" s="58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97" t="s">
        <v>21</v>
      </c>
      <c r="B180" s="198" t="s">
        <v>103</v>
      </c>
      <c r="C180" s="199" t="s">
        <v>179</v>
      </c>
      <c r="D180" s="200" t="s">
        <v>180</v>
      </c>
      <c r="E180" s="201"/>
      <c r="F180" s="202">
        <v>1000.0</v>
      </c>
      <c r="G180" s="202">
        <f t="shared" ref="G180:G181" si="16">E180-F180</f>
        <v>-1000</v>
      </c>
      <c r="H180" s="14"/>
      <c r="I180" s="58"/>
      <c r="J180" s="59"/>
      <c r="K180" s="1"/>
      <c r="L180" s="87"/>
      <c r="M180" s="83"/>
      <c r="N180" s="1"/>
      <c r="O180" s="58"/>
      <c r="P180" s="60"/>
      <c r="Q180" s="58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99"/>
      <c r="B181" s="198"/>
      <c r="C181" s="203" t="s">
        <v>190</v>
      </c>
      <c r="D181" s="204"/>
      <c r="E181" s="205"/>
      <c r="F181" s="206">
        <v>1000.0</v>
      </c>
      <c r="G181" s="202">
        <f t="shared" si="16"/>
        <v>-1000</v>
      </c>
      <c r="H181" s="14"/>
      <c r="I181" s="58"/>
      <c r="J181" s="59"/>
      <c r="K181" s="1"/>
      <c r="L181" s="87"/>
      <c r="M181" s="83"/>
      <c r="N181" s="1"/>
      <c r="O181" s="58"/>
      <c r="P181" s="60"/>
      <c r="Q181" s="58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99"/>
      <c r="B182" s="198"/>
      <c r="C182" s="203" t="s">
        <v>234</v>
      </c>
      <c r="D182" s="204" t="s">
        <v>215</v>
      </c>
      <c r="E182" s="205">
        <v>9000.0</v>
      </c>
      <c r="F182" s="202"/>
      <c r="G182" s="201"/>
      <c r="H182" s="14"/>
      <c r="I182" s="58"/>
      <c r="J182" s="59"/>
      <c r="K182" s="1"/>
      <c r="L182" s="87"/>
      <c r="M182" s="83"/>
      <c r="N182" s="1"/>
      <c r="O182" s="58"/>
      <c r="P182" s="60"/>
      <c r="Q182" s="58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99"/>
      <c r="B183" s="198"/>
      <c r="C183" s="199"/>
      <c r="D183" s="200"/>
      <c r="E183" s="201"/>
      <c r="F183" s="202"/>
      <c r="G183" s="201"/>
      <c r="H183" s="14"/>
      <c r="I183" s="58"/>
      <c r="J183" s="59"/>
      <c r="K183" s="1"/>
      <c r="L183" s="87"/>
      <c r="M183" s="83"/>
      <c r="N183" s="1"/>
      <c r="O183" s="58"/>
      <c r="P183" s="60"/>
      <c r="Q183" s="58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99"/>
      <c r="B184" s="198" t="s">
        <v>235</v>
      </c>
      <c r="C184" s="199" t="s">
        <v>236</v>
      </c>
      <c r="D184" s="200"/>
      <c r="E184" s="201"/>
      <c r="F184" s="206">
        <v>6000.0</v>
      </c>
      <c r="G184" s="202">
        <f t="shared" ref="G184:G185" si="17">E184-F184</f>
        <v>-6000</v>
      </c>
      <c r="H184" s="14"/>
      <c r="I184" s="58"/>
      <c r="J184" s="59"/>
      <c r="K184" s="1"/>
      <c r="L184" s="87"/>
      <c r="M184" s="83"/>
      <c r="N184" s="1"/>
      <c r="O184" s="58"/>
      <c r="P184" s="60"/>
      <c r="Q184" s="58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99"/>
      <c r="B185" s="198"/>
      <c r="C185" s="199" t="s">
        <v>237</v>
      </c>
      <c r="D185" s="200" t="s">
        <v>166</v>
      </c>
      <c r="E185" s="201"/>
      <c r="F185" s="202">
        <v>14000.0</v>
      </c>
      <c r="G185" s="202">
        <f t="shared" si="17"/>
        <v>-14000</v>
      </c>
      <c r="H185" s="14"/>
      <c r="I185" s="58"/>
      <c r="J185" s="59"/>
      <c r="K185" s="1"/>
      <c r="L185" s="87"/>
      <c r="M185" s="83"/>
      <c r="N185" s="1"/>
      <c r="O185" s="58"/>
      <c r="P185" s="60"/>
      <c r="Q185" s="58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99"/>
      <c r="B186" s="198"/>
      <c r="C186" s="199"/>
      <c r="D186" s="200"/>
      <c r="E186" s="201"/>
      <c r="F186" s="202"/>
      <c r="G186" s="201"/>
      <c r="H186" s="14"/>
      <c r="I186" s="58"/>
      <c r="J186" s="59"/>
      <c r="K186" s="1"/>
      <c r="L186" s="87"/>
      <c r="M186" s="83"/>
      <c r="N186" s="1"/>
      <c r="O186" s="58"/>
      <c r="P186" s="60"/>
      <c r="Q186" s="58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99"/>
      <c r="B187" s="198"/>
      <c r="C187" s="198" t="s">
        <v>184</v>
      </c>
      <c r="D187" s="207"/>
      <c r="E187" s="208">
        <f t="shared" ref="E187:F187" si="18">SUM(E180:E186)</f>
        <v>9000</v>
      </c>
      <c r="F187" s="208">
        <f t="shared" si="18"/>
        <v>22000</v>
      </c>
      <c r="G187" s="208">
        <f>E187-F187</f>
        <v>-13000</v>
      </c>
      <c r="H187" s="14"/>
      <c r="I187" s="58"/>
      <c r="J187" s="59"/>
      <c r="K187" s="1"/>
      <c r="L187" s="77"/>
      <c r="M187" s="77"/>
      <c r="N187" s="1"/>
      <c r="O187" s="58"/>
      <c r="P187" s="60"/>
      <c r="Q187" s="58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4"/>
      <c r="B188" s="2"/>
      <c r="C188" s="4"/>
      <c r="D188" s="94"/>
      <c r="E188" s="58"/>
      <c r="F188" s="68"/>
      <c r="G188" s="58"/>
      <c r="H188" s="14"/>
      <c r="I188" s="58"/>
      <c r="J188" s="59"/>
      <c r="K188" s="1"/>
      <c r="L188" s="14"/>
      <c r="M188" s="18"/>
      <c r="N188" s="1"/>
      <c r="O188" s="58"/>
      <c r="P188" s="60"/>
      <c r="Q188" s="58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209" t="s">
        <v>22</v>
      </c>
      <c r="B189" s="210" t="s">
        <v>103</v>
      </c>
      <c r="C189" s="211" t="s">
        <v>238</v>
      </c>
      <c r="D189" s="212" t="s">
        <v>180</v>
      </c>
      <c r="E189" s="213"/>
      <c r="F189" s="214">
        <v>250.0</v>
      </c>
      <c r="G189" s="215"/>
      <c r="H189" s="14"/>
      <c r="I189" s="58"/>
      <c r="J189" s="59"/>
      <c r="K189" s="1"/>
      <c r="L189" s="87"/>
      <c r="M189" s="83"/>
      <c r="N189" s="1"/>
      <c r="O189" s="58"/>
      <c r="P189" s="60"/>
      <c r="Q189" s="58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216"/>
      <c r="B190" s="210"/>
      <c r="C190" s="211" t="s">
        <v>239</v>
      </c>
      <c r="D190" s="217" t="s">
        <v>240</v>
      </c>
      <c r="E190" s="213"/>
      <c r="F190" s="214">
        <v>200.0</v>
      </c>
      <c r="G190" s="215"/>
      <c r="H190" s="14"/>
      <c r="I190" s="58"/>
      <c r="J190" s="59"/>
      <c r="K190" s="1"/>
      <c r="L190" s="87"/>
      <c r="M190" s="83"/>
      <c r="N190" s="1"/>
      <c r="O190" s="58"/>
      <c r="P190" s="60"/>
      <c r="Q190" s="58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216"/>
      <c r="B191" s="210"/>
      <c r="C191" s="211" t="s">
        <v>241</v>
      </c>
      <c r="D191" s="217" t="s">
        <v>115</v>
      </c>
      <c r="E191" s="213"/>
      <c r="F191" s="214">
        <v>500.0</v>
      </c>
      <c r="G191" s="215"/>
      <c r="H191" s="14"/>
      <c r="I191" s="58"/>
      <c r="J191" s="59"/>
      <c r="K191" s="1"/>
      <c r="L191" s="87"/>
      <c r="M191" s="83"/>
      <c r="N191" s="1"/>
      <c r="O191" s="58"/>
      <c r="P191" s="60"/>
      <c r="Q191" s="58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216"/>
      <c r="B192" s="210"/>
      <c r="C192" s="211" t="s">
        <v>229</v>
      </c>
      <c r="D192" s="217" t="s">
        <v>230</v>
      </c>
      <c r="E192" s="213"/>
      <c r="F192" s="214">
        <v>1500.0</v>
      </c>
      <c r="G192" s="215"/>
      <c r="H192" s="14"/>
      <c r="I192" s="58"/>
      <c r="J192" s="59"/>
      <c r="K192" s="1"/>
      <c r="L192" s="87"/>
      <c r="M192" s="83"/>
      <c r="N192" s="1"/>
      <c r="O192" s="58"/>
      <c r="P192" s="60"/>
      <c r="Q192" s="58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216"/>
      <c r="B193" s="210"/>
      <c r="C193" s="218"/>
      <c r="D193" s="212"/>
      <c r="E193" s="213"/>
      <c r="F193" s="215"/>
      <c r="G193" s="215"/>
      <c r="H193" s="14"/>
      <c r="I193" s="58"/>
      <c r="J193" s="59"/>
      <c r="K193" s="1"/>
      <c r="L193" s="87"/>
      <c r="M193" s="83"/>
      <c r="N193" s="1"/>
      <c r="O193" s="58"/>
      <c r="P193" s="60"/>
      <c r="Q193" s="58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216"/>
      <c r="B194" s="210"/>
      <c r="C194" s="210" t="s">
        <v>136</v>
      </c>
      <c r="D194" s="212"/>
      <c r="E194" s="215">
        <f t="shared" ref="E194:F194" si="19">sum(E189:E192)</f>
        <v>0</v>
      </c>
      <c r="F194" s="215">
        <f t="shared" si="19"/>
        <v>2450</v>
      </c>
      <c r="G194" s="215">
        <f>E194-F194</f>
        <v>-2450</v>
      </c>
      <c r="H194" s="14"/>
      <c r="I194" s="58"/>
      <c r="J194" s="59"/>
      <c r="K194" s="1"/>
      <c r="L194" s="83"/>
      <c r="M194" s="83"/>
      <c r="N194" s="1"/>
      <c r="O194" s="58"/>
      <c r="P194" s="60"/>
      <c r="Q194" s="58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216"/>
      <c r="B195" s="210"/>
      <c r="C195" s="218"/>
      <c r="D195" s="212"/>
      <c r="E195" s="213"/>
      <c r="F195" s="215"/>
      <c r="G195" s="213"/>
      <c r="H195" s="14"/>
      <c r="I195" s="58"/>
      <c r="J195" s="59"/>
      <c r="K195" s="1"/>
      <c r="L195" s="87"/>
      <c r="M195" s="83"/>
      <c r="N195" s="1"/>
      <c r="O195" s="58"/>
      <c r="P195" s="60"/>
      <c r="Q195" s="58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216"/>
      <c r="B196" s="210" t="s">
        <v>242</v>
      </c>
      <c r="C196" s="218" t="s">
        <v>159</v>
      </c>
      <c r="D196" s="219"/>
      <c r="E196" s="215">
        <v>1800.0</v>
      </c>
      <c r="F196" s="215"/>
      <c r="G196" s="215"/>
      <c r="H196" s="14"/>
      <c r="I196" s="58"/>
      <c r="J196" s="59"/>
      <c r="K196" s="1"/>
      <c r="L196" s="83"/>
      <c r="M196" s="83"/>
      <c r="N196" s="1"/>
      <c r="O196" s="58"/>
      <c r="P196" s="60"/>
      <c r="Q196" s="58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216"/>
      <c r="B197" s="210"/>
      <c r="C197" s="218" t="s">
        <v>243</v>
      </c>
      <c r="D197" s="212"/>
      <c r="E197" s="213">
        <v>4800.0</v>
      </c>
      <c r="F197" s="215"/>
      <c r="G197" s="215"/>
      <c r="H197" s="14"/>
      <c r="I197" s="58"/>
      <c r="J197" s="59"/>
      <c r="K197" s="1"/>
      <c r="L197" s="87"/>
      <c r="M197" s="83"/>
      <c r="N197" s="1"/>
      <c r="O197" s="58"/>
      <c r="P197" s="60"/>
      <c r="Q197" s="58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216"/>
      <c r="B198" s="210"/>
      <c r="C198" s="218" t="s">
        <v>167</v>
      </c>
      <c r="D198" s="212"/>
      <c r="E198" s="213"/>
      <c r="F198" s="215">
        <v>1000.0</v>
      </c>
      <c r="G198" s="215"/>
      <c r="H198" s="14"/>
      <c r="I198" s="58"/>
      <c r="J198" s="59"/>
      <c r="K198" s="1"/>
      <c r="L198" s="87"/>
      <c r="M198" s="83"/>
      <c r="N198" s="1"/>
      <c r="O198" s="58"/>
      <c r="P198" s="60"/>
      <c r="Q198" s="58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216"/>
      <c r="B199" s="210"/>
      <c r="C199" s="218" t="s">
        <v>244</v>
      </c>
      <c r="D199" s="212"/>
      <c r="E199" s="213"/>
      <c r="F199" s="215">
        <v>3000.0</v>
      </c>
      <c r="G199" s="215"/>
      <c r="H199" s="14"/>
      <c r="I199" s="58"/>
      <c r="J199" s="59"/>
      <c r="K199" s="1"/>
      <c r="L199" s="87"/>
      <c r="M199" s="83"/>
      <c r="N199" s="1"/>
      <c r="O199" s="58"/>
      <c r="P199" s="60"/>
      <c r="Q199" s="58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216"/>
      <c r="B200" s="210"/>
      <c r="C200" s="218" t="s">
        <v>237</v>
      </c>
      <c r="D200" s="212"/>
      <c r="E200" s="213"/>
      <c r="F200" s="215">
        <v>3000.0</v>
      </c>
      <c r="G200" s="215"/>
      <c r="H200" s="14"/>
      <c r="I200" s="58"/>
      <c r="J200" s="59"/>
      <c r="K200" s="1"/>
      <c r="L200" s="87"/>
      <c r="M200" s="83"/>
      <c r="N200" s="1"/>
      <c r="O200" s="58"/>
      <c r="P200" s="60"/>
      <c r="Q200" s="58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216"/>
      <c r="B201" s="210"/>
      <c r="C201" s="218" t="s">
        <v>245</v>
      </c>
      <c r="D201" s="212"/>
      <c r="E201" s="213"/>
      <c r="F201" s="215">
        <v>600.0</v>
      </c>
      <c r="G201" s="215"/>
      <c r="H201" s="14"/>
      <c r="I201" s="58"/>
      <c r="J201" s="59"/>
      <c r="K201" s="1"/>
      <c r="L201" s="87"/>
      <c r="M201" s="83"/>
      <c r="N201" s="1"/>
      <c r="O201" s="58"/>
      <c r="P201" s="60"/>
      <c r="Q201" s="58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216"/>
      <c r="B202" s="210"/>
      <c r="C202" s="218" t="s">
        <v>140</v>
      </c>
      <c r="D202" s="212"/>
      <c r="E202" s="213"/>
      <c r="F202" s="215">
        <v>1400.0</v>
      </c>
      <c r="G202" s="215"/>
      <c r="H202" s="14"/>
      <c r="I202" s="58"/>
      <c r="J202" s="59"/>
      <c r="K202" s="1"/>
      <c r="L202" s="87"/>
      <c r="M202" s="83"/>
      <c r="N202" s="1"/>
      <c r="O202" s="58"/>
      <c r="P202" s="60"/>
      <c r="Q202" s="58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216"/>
      <c r="B203" s="210"/>
      <c r="C203" s="218"/>
      <c r="D203" s="212"/>
      <c r="E203" s="213"/>
      <c r="F203" s="215"/>
      <c r="G203" s="215"/>
      <c r="H203" s="14"/>
      <c r="I203" s="58"/>
      <c r="J203" s="59"/>
      <c r="K203" s="1"/>
      <c r="L203" s="87"/>
      <c r="M203" s="83"/>
      <c r="N203" s="1"/>
      <c r="O203" s="58"/>
      <c r="P203" s="60"/>
      <c r="Q203" s="58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216"/>
      <c r="B204" s="210" t="s">
        <v>246</v>
      </c>
      <c r="C204" s="218" t="s">
        <v>247</v>
      </c>
      <c r="D204" s="212"/>
      <c r="E204" s="213">
        <v>4000.0</v>
      </c>
      <c r="F204" s="215">
        <v>2500.0</v>
      </c>
      <c r="G204" s="215"/>
      <c r="H204" s="14"/>
      <c r="I204" s="58"/>
      <c r="J204" s="59"/>
      <c r="K204" s="1"/>
      <c r="L204" s="87"/>
      <c r="M204" s="83"/>
      <c r="N204" s="1"/>
      <c r="O204" s="58"/>
      <c r="P204" s="60"/>
      <c r="Q204" s="58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216"/>
      <c r="B205" s="210"/>
      <c r="C205" s="218"/>
      <c r="D205" s="212"/>
      <c r="E205" s="215"/>
      <c r="F205" s="215"/>
      <c r="G205" s="215"/>
      <c r="H205" s="14"/>
      <c r="I205" s="58"/>
      <c r="J205" s="59"/>
      <c r="K205" s="1"/>
      <c r="L205" s="83"/>
      <c r="M205" s="83"/>
      <c r="N205" s="1"/>
      <c r="O205" s="58"/>
      <c r="P205" s="60"/>
      <c r="Q205" s="58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216"/>
      <c r="B206" s="210"/>
      <c r="C206" s="210" t="s">
        <v>136</v>
      </c>
      <c r="D206" s="212"/>
      <c r="E206" s="215">
        <f t="shared" ref="E206:F206" si="20">sum(E196:E205)</f>
        <v>10600</v>
      </c>
      <c r="F206" s="215">
        <f t="shared" si="20"/>
        <v>11500</v>
      </c>
      <c r="G206" s="215">
        <f>E206-F206</f>
        <v>-900</v>
      </c>
      <c r="H206" s="14"/>
      <c r="I206" s="58"/>
      <c r="J206" s="59"/>
      <c r="K206" s="1"/>
      <c r="L206" s="83"/>
      <c r="M206" s="83"/>
      <c r="N206" s="1"/>
      <c r="O206" s="58"/>
      <c r="P206" s="60"/>
      <c r="Q206" s="58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216"/>
      <c r="B207" s="210"/>
      <c r="C207" s="218"/>
      <c r="D207" s="212"/>
      <c r="E207" s="215"/>
      <c r="F207" s="215"/>
      <c r="G207" s="215"/>
      <c r="H207" s="14"/>
      <c r="I207" s="58"/>
      <c r="J207" s="59"/>
      <c r="K207" s="1"/>
      <c r="L207" s="83"/>
      <c r="M207" s="83"/>
      <c r="N207" s="1"/>
      <c r="O207" s="58"/>
      <c r="P207" s="60"/>
      <c r="Q207" s="58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216"/>
      <c r="B208" s="210" t="s">
        <v>248</v>
      </c>
      <c r="C208" s="211" t="s">
        <v>243</v>
      </c>
      <c r="D208" s="217" t="s">
        <v>210</v>
      </c>
      <c r="E208" s="214">
        <v>7425.0</v>
      </c>
      <c r="F208" s="215"/>
      <c r="G208" s="215"/>
      <c r="H208" s="14"/>
      <c r="I208" s="58"/>
      <c r="J208" s="59"/>
      <c r="K208" s="1"/>
      <c r="L208" s="83"/>
      <c r="M208" s="83"/>
      <c r="N208" s="1"/>
      <c r="O208" s="58"/>
      <c r="P208" s="60"/>
      <c r="Q208" s="58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216"/>
      <c r="B209" s="210"/>
      <c r="C209" s="218" t="s">
        <v>167</v>
      </c>
      <c r="D209" s="217" t="s">
        <v>168</v>
      </c>
      <c r="E209" s="213"/>
      <c r="F209" s="215">
        <v>1000.0</v>
      </c>
      <c r="G209" s="215"/>
      <c r="H209" s="14"/>
      <c r="I209" s="58"/>
      <c r="J209" s="59"/>
      <c r="K209" s="1"/>
      <c r="L209" s="87"/>
      <c r="M209" s="83"/>
      <c r="N209" s="1"/>
      <c r="O209" s="58"/>
      <c r="P209" s="60"/>
      <c r="Q209" s="58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216"/>
      <c r="B210" s="210"/>
      <c r="C210" s="218" t="s">
        <v>244</v>
      </c>
      <c r="D210" s="217" t="s">
        <v>249</v>
      </c>
      <c r="E210" s="213"/>
      <c r="F210" s="215">
        <v>3000.0</v>
      </c>
      <c r="G210" s="215"/>
      <c r="H210" s="14"/>
      <c r="I210" s="58"/>
      <c r="J210" s="59"/>
      <c r="K210" s="1"/>
      <c r="L210" s="87"/>
      <c r="M210" s="83"/>
      <c r="N210" s="1"/>
      <c r="O210" s="58"/>
      <c r="P210" s="60"/>
      <c r="Q210" s="58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216"/>
      <c r="B211" s="210"/>
      <c r="C211" s="211" t="s">
        <v>140</v>
      </c>
      <c r="D211" s="217" t="s">
        <v>250</v>
      </c>
      <c r="E211" s="213"/>
      <c r="F211" s="214">
        <v>1400.0</v>
      </c>
      <c r="G211" s="215"/>
      <c r="H211" s="14"/>
      <c r="I211" s="58"/>
      <c r="J211" s="59"/>
      <c r="K211" s="1"/>
      <c r="L211" s="87"/>
      <c r="M211" s="83"/>
      <c r="N211" s="1"/>
      <c r="O211" s="58"/>
      <c r="P211" s="60"/>
      <c r="Q211" s="58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216"/>
      <c r="B212" s="210"/>
      <c r="C212" s="211" t="s">
        <v>251</v>
      </c>
      <c r="D212" s="217" t="s">
        <v>252</v>
      </c>
      <c r="E212" s="213"/>
      <c r="F212" s="214">
        <v>300.0</v>
      </c>
      <c r="G212" s="215"/>
      <c r="H212" s="14"/>
      <c r="I212" s="58"/>
      <c r="J212" s="59"/>
      <c r="K212" s="1"/>
      <c r="L212" s="87"/>
      <c r="M212" s="83"/>
      <c r="N212" s="1"/>
      <c r="O212" s="58"/>
      <c r="P212" s="60"/>
      <c r="Q212" s="58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216"/>
      <c r="B213" s="210"/>
      <c r="C213" s="218" t="s">
        <v>237</v>
      </c>
      <c r="D213" s="217" t="s">
        <v>166</v>
      </c>
      <c r="E213" s="213"/>
      <c r="F213" s="215">
        <v>3000.0</v>
      </c>
      <c r="G213" s="215"/>
      <c r="H213" s="14"/>
      <c r="I213" s="58"/>
      <c r="J213" s="59"/>
      <c r="K213" s="1"/>
      <c r="L213" s="87"/>
      <c r="M213" s="83"/>
      <c r="N213" s="1"/>
      <c r="O213" s="58"/>
      <c r="P213" s="60"/>
      <c r="Q213" s="58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216"/>
      <c r="B214" s="210"/>
      <c r="C214" s="218" t="s">
        <v>245</v>
      </c>
      <c r="D214" s="217" t="s">
        <v>128</v>
      </c>
      <c r="E214" s="213"/>
      <c r="F214" s="215">
        <v>600.0</v>
      </c>
      <c r="G214" s="215"/>
      <c r="H214" s="14"/>
      <c r="I214" s="58"/>
      <c r="J214" s="59"/>
      <c r="K214" s="1"/>
      <c r="L214" s="87"/>
      <c r="M214" s="83"/>
      <c r="N214" s="1"/>
      <c r="O214" s="58"/>
      <c r="P214" s="60"/>
      <c r="Q214" s="58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216"/>
      <c r="B215" s="210"/>
      <c r="C215" s="218"/>
      <c r="D215" s="212"/>
      <c r="E215" s="213"/>
      <c r="F215" s="215"/>
      <c r="G215" s="215"/>
      <c r="H215" s="14"/>
      <c r="I215" s="58"/>
      <c r="J215" s="59"/>
      <c r="K215" s="1"/>
      <c r="L215" s="87"/>
      <c r="M215" s="83"/>
      <c r="N215" s="1"/>
      <c r="O215" s="58"/>
      <c r="P215" s="60"/>
      <c r="Q215" s="58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216"/>
      <c r="B216" s="210" t="s">
        <v>253</v>
      </c>
      <c r="C216" s="218" t="s">
        <v>247</v>
      </c>
      <c r="D216" s="217" t="s">
        <v>249</v>
      </c>
      <c r="E216" s="220">
        <v>6000.0</v>
      </c>
      <c r="F216" s="214">
        <v>4000.0</v>
      </c>
      <c r="G216" s="215"/>
      <c r="H216" s="14"/>
      <c r="I216" s="58"/>
      <c r="J216" s="59"/>
      <c r="K216" s="1"/>
      <c r="L216" s="87"/>
      <c r="M216" s="83"/>
      <c r="N216" s="1"/>
      <c r="O216" s="58"/>
      <c r="P216" s="60"/>
      <c r="Q216" s="58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216"/>
      <c r="B217" s="210"/>
      <c r="C217" s="218"/>
      <c r="D217" s="212"/>
      <c r="E217" s="213"/>
      <c r="F217" s="215"/>
      <c r="G217" s="215"/>
      <c r="H217" s="14"/>
      <c r="I217" s="58"/>
      <c r="J217" s="59"/>
      <c r="K217" s="1"/>
      <c r="L217" s="87"/>
      <c r="M217" s="83"/>
      <c r="N217" s="1"/>
      <c r="O217" s="58"/>
      <c r="P217" s="60"/>
      <c r="Q217" s="58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216"/>
      <c r="B218" s="210"/>
      <c r="C218" s="210" t="s">
        <v>136</v>
      </c>
      <c r="D218" s="212"/>
      <c r="E218" s="215">
        <f t="shared" ref="E218:F218" si="21">sum(E208:E216)</f>
        <v>13425</v>
      </c>
      <c r="F218" s="215">
        <f t="shared" si="21"/>
        <v>13300</v>
      </c>
      <c r="G218" s="215">
        <f>E218-F218</f>
        <v>125</v>
      </c>
      <c r="H218" s="14"/>
      <c r="I218" s="58"/>
      <c r="J218" s="59"/>
      <c r="K218" s="1"/>
      <c r="L218" s="83"/>
      <c r="M218" s="83"/>
      <c r="N218" s="1"/>
      <c r="O218" s="58"/>
      <c r="P218" s="60"/>
      <c r="Q218" s="58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216"/>
      <c r="B219" s="210"/>
      <c r="C219" s="218"/>
      <c r="D219" s="212"/>
      <c r="E219" s="215"/>
      <c r="F219" s="215"/>
      <c r="G219" s="215"/>
      <c r="H219" s="14"/>
      <c r="I219" s="58"/>
      <c r="J219" s="59"/>
      <c r="K219" s="1"/>
      <c r="L219" s="83"/>
      <c r="M219" s="83"/>
      <c r="N219" s="1"/>
      <c r="O219" s="58"/>
      <c r="P219" s="60"/>
      <c r="Q219" s="58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216"/>
      <c r="B220" s="221"/>
      <c r="C220" s="221" t="s">
        <v>184</v>
      </c>
      <c r="D220" s="222"/>
      <c r="E220" s="223">
        <f t="shared" ref="E220:F220" si="22">E218+E206+E194</f>
        <v>24025</v>
      </c>
      <c r="F220" s="223">
        <f t="shared" si="22"/>
        <v>27250</v>
      </c>
      <c r="G220" s="223">
        <f>E220-F220</f>
        <v>-3225</v>
      </c>
      <c r="H220" s="14"/>
      <c r="I220" s="58"/>
      <c r="J220" s="59"/>
      <c r="K220" s="1"/>
      <c r="L220" s="76"/>
      <c r="M220" s="76"/>
      <c r="N220" s="1"/>
      <c r="O220" s="58"/>
      <c r="P220" s="60"/>
      <c r="Q220" s="58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4"/>
      <c r="B221" s="2"/>
      <c r="C221" s="4"/>
      <c r="D221" s="94"/>
      <c r="E221" s="58"/>
      <c r="F221" s="68"/>
      <c r="G221" s="58"/>
      <c r="H221" s="14"/>
      <c r="I221" s="58"/>
      <c r="J221" s="59"/>
      <c r="K221" s="1"/>
      <c r="L221" s="14"/>
      <c r="M221" s="18"/>
      <c r="N221" s="1"/>
      <c r="O221" s="58"/>
      <c r="P221" s="60"/>
      <c r="Q221" s="58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224" t="s">
        <v>24</v>
      </c>
      <c r="B222" s="225" t="s">
        <v>103</v>
      </c>
      <c r="C222" s="226" t="s">
        <v>179</v>
      </c>
      <c r="D222" s="227" t="s">
        <v>180</v>
      </c>
      <c r="E222" s="228"/>
      <c r="F222" s="229">
        <v>3000.0</v>
      </c>
      <c r="G222" s="230"/>
      <c r="H222" s="14"/>
      <c r="I222" s="58"/>
      <c r="J222" s="59"/>
      <c r="K222" s="1"/>
      <c r="L222" s="87"/>
      <c r="M222" s="83"/>
      <c r="N222" s="1"/>
      <c r="O222" s="58"/>
      <c r="P222" s="60"/>
      <c r="Q222" s="58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224"/>
      <c r="B223" s="225"/>
      <c r="C223" s="226" t="s">
        <v>196</v>
      </c>
      <c r="D223" s="227" t="s">
        <v>197</v>
      </c>
      <c r="E223" s="228"/>
      <c r="F223" s="229">
        <v>5000.0</v>
      </c>
      <c r="G223" s="230"/>
      <c r="H223" s="14"/>
      <c r="I223" s="58"/>
      <c r="J223" s="59"/>
      <c r="K223" s="1"/>
      <c r="L223" s="87"/>
      <c r="M223" s="83"/>
      <c r="N223" s="1"/>
      <c r="O223" s="58"/>
      <c r="P223" s="60"/>
      <c r="Q223" s="58"/>
      <c r="R223" s="13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226"/>
      <c r="B224" s="225"/>
      <c r="C224" s="226" t="s">
        <v>151</v>
      </c>
      <c r="D224" s="227" t="s">
        <v>254</v>
      </c>
      <c r="E224" s="228"/>
      <c r="F224" s="229">
        <v>10000.0</v>
      </c>
      <c r="G224" s="231"/>
      <c r="H224" s="14"/>
      <c r="I224" s="58"/>
      <c r="J224" s="59"/>
      <c r="K224" s="1"/>
      <c r="L224" s="87"/>
      <c r="M224" s="83"/>
      <c r="N224" s="1"/>
      <c r="O224" s="58"/>
      <c r="P224" s="60"/>
      <c r="Q224" s="58"/>
      <c r="R224" s="13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226"/>
      <c r="B225" s="225"/>
      <c r="C225" s="232" t="s">
        <v>255</v>
      </c>
      <c r="D225" s="227"/>
      <c r="E225" s="228"/>
      <c r="F225" s="233">
        <v>2000.0</v>
      </c>
      <c r="G225" s="230"/>
      <c r="H225" s="14"/>
      <c r="I225" s="58"/>
      <c r="J225" s="59"/>
      <c r="K225" s="1"/>
      <c r="L225" s="87"/>
      <c r="M225" s="83"/>
      <c r="N225" s="1"/>
      <c r="O225" s="58"/>
      <c r="P225" s="60"/>
      <c r="Q225" s="58"/>
      <c r="R225" s="13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226"/>
      <c r="B226" s="225"/>
      <c r="C226" s="226" t="s">
        <v>256</v>
      </c>
      <c r="D226" s="227"/>
      <c r="E226" s="228"/>
      <c r="F226" s="229">
        <v>2330.0</v>
      </c>
      <c r="G226" s="230"/>
      <c r="H226" s="14"/>
      <c r="I226" s="58"/>
      <c r="J226" s="59"/>
      <c r="K226" s="1"/>
      <c r="L226" s="87"/>
      <c r="M226" s="83"/>
      <c r="N226" s="1"/>
      <c r="O226" s="58"/>
      <c r="P226" s="60"/>
      <c r="Q226" s="58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226"/>
      <c r="B227" s="225"/>
      <c r="C227" s="226" t="s">
        <v>229</v>
      </c>
      <c r="D227" s="227"/>
      <c r="E227" s="228"/>
      <c r="F227" s="229">
        <v>6000.0</v>
      </c>
      <c r="G227" s="230"/>
      <c r="H227" s="14"/>
      <c r="I227" s="58"/>
      <c r="J227" s="59"/>
      <c r="K227" s="1"/>
      <c r="L227" s="87"/>
      <c r="M227" s="83"/>
      <c r="N227" s="1"/>
      <c r="O227" s="58"/>
      <c r="P227" s="60"/>
      <c r="Q227" s="58"/>
      <c r="R227" s="13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226"/>
      <c r="B228" s="225"/>
      <c r="C228" s="226" t="s">
        <v>257</v>
      </c>
      <c r="D228" s="227"/>
      <c r="E228" s="228"/>
      <c r="F228" s="229">
        <v>4000.0</v>
      </c>
      <c r="G228" s="230"/>
      <c r="H228" s="14"/>
      <c r="I228" s="58"/>
      <c r="J228" s="59"/>
      <c r="K228" s="1"/>
      <c r="L228" s="87"/>
      <c r="M228" s="83"/>
      <c r="N228" s="1"/>
      <c r="O228" s="58"/>
      <c r="P228" s="60"/>
      <c r="Q228" s="58"/>
      <c r="R228" s="13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226"/>
      <c r="B229" s="225"/>
      <c r="C229" s="226" t="s">
        <v>258</v>
      </c>
      <c r="D229" s="234" t="s">
        <v>254</v>
      </c>
      <c r="E229" s="228"/>
      <c r="F229" s="235">
        <v>2000.0</v>
      </c>
      <c r="G229" s="230"/>
      <c r="H229" s="14"/>
      <c r="I229" s="58"/>
      <c r="J229" s="59"/>
      <c r="K229" s="1"/>
      <c r="L229" s="87"/>
      <c r="M229" s="83"/>
      <c r="N229" s="1"/>
      <c r="O229" s="58"/>
      <c r="P229" s="60"/>
      <c r="Q229" s="58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226"/>
      <c r="B230" s="225"/>
      <c r="C230" s="226"/>
      <c r="D230" s="227"/>
      <c r="E230" s="228"/>
      <c r="F230" s="229"/>
      <c r="G230" s="230"/>
      <c r="H230" s="14"/>
      <c r="I230" s="58"/>
      <c r="J230" s="59"/>
      <c r="K230" s="1"/>
      <c r="L230" s="87"/>
      <c r="M230" s="83"/>
      <c r="N230" s="1"/>
      <c r="O230" s="58"/>
      <c r="P230" s="60"/>
      <c r="Q230" s="58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226"/>
      <c r="B231" s="225"/>
      <c r="C231" s="225" t="s">
        <v>136</v>
      </c>
      <c r="D231" s="227"/>
      <c r="E231" s="229">
        <f>SUM(E222:E227)</f>
        <v>0</v>
      </c>
      <c r="F231" s="229">
        <f>SUM(F222:F229)</f>
        <v>34330</v>
      </c>
      <c r="G231" s="230">
        <f>E231-F231</f>
        <v>-34330</v>
      </c>
      <c r="H231" s="14"/>
      <c r="I231" s="58"/>
      <c r="J231" s="59"/>
      <c r="K231" s="1"/>
      <c r="L231" s="83"/>
      <c r="M231" s="83"/>
      <c r="N231" s="1"/>
      <c r="O231" s="58"/>
      <c r="P231" s="60"/>
      <c r="Q231" s="58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226"/>
      <c r="B232" s="225"/>
      <c r="C232" s="226"/>
      <c r="D232" s="227"/>
      <c r="E232" s="228"/>
      <c r="F232" s="229"/>
      <c r="G232" s="230"/>
      <c r="H232" s="14"/>
      <c r="I232" s="58"/>
      <c r="J232" s="59"/>
      <c r="K232" s="1"/>
      <c r="L232" s="87"/>
      <c r="M232" s="83"/>
      <c r="N232" s="1"/>
      <c r="O232" s="58"/>
      <c r="P232" s="60"/>
      <c r="Q232" s="58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226"/>
      <c r="B233" s="225" t="s">
        <v>259</v>
      </c>
      <c r="C233" s="226" t="s">
        <v>260</v>
      </c>
      <c r="D233" s="227" t="s">
        <v>261</v>
      </c>
      <c r="E233" s="229">
        <v>4000.0</v>
      </c>
      <c r="F233" s="229"/>
      <c r="G233" s="230"/>
      <c r="H233" s="14"/>
      <c r="I233" s="58"/>
      <c r="J233" s="59"/>
      <c r="K233" s="1"/>
      <c r="L233" s="83"/>
      <c r="M233" s="83"/>
      <c r="N233" s="1"/>
      <c r="O233" s="58"/>
      <c r="P233" s="60"/>
      <c r="Q233" s="58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226"/>
      <c r="B234" s="225"/>
      <c r="C234" s="226" t="s">
        <v>262</v>
      </c>
      <c r="D234" s="227" t="s">
        <v>263</v>
      </c>
      <c r="E234" s="229">
        <v>35000.0</v>
      </c>
      <c r="F234" s="229"/>
      <c r="G234" s="230"/>
      <c r="H234" s="14"/>
      <c r="I234" s="58"/>
      <c r="J234" s="59"/>
      <c r="K234" s="1"/>
      <c r="L234" s="83"/>
      <c r="M234" s="83"/>
      <c r="N234" s="1"/>
      <c r="O234" s="58"/>
      <c r="P234" s="60"/>
      <c r="Q234" s="58"/>
      <c r="R234" s="59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226"/>
      <c r="B235" s="225"/>
      <c r="C235" s="226" t="s">
        <v>264</v>
      </c>
      <c r="D235" s="227" t="s">
        <v>200</v>
      </c>
      <c r="E235" s="228"/>
      <c r="F235" s="229">
        <v>400.0</v>
      </c>
      <c r="G235" s="230"/>
      <c r="H235" s="14"/>
      <c r="I235" s="58"/>
      <c r="J235" s="59"/>
      <c r="K235" s="1"/>
      <c r="L235" s="87"/>
      <c r="M235" s="83"/>
      <c r="N235" s="1"/>
      <c r="O235" s="58"/>
      <c r="P235" s="60"/>
      <c r="Q235" s="58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226"/>
      <c r="B236" s="225"/>
      <c r="C236" s="226"/>
      <c r="D236" s="227"/>
      <c r="E236" s="228"/>
      <c r="F236" s="229"/>
      <c r="G236" s="230"/>
      <c r="H236" s="14"/>
      <c r="I236" s="58"/>
      <c r="J236" s="59"/>
      <c r="K236" s="1"/>
      <c r="L236" s="87"/>
      <c r="M236" s="83"/>
      <c r="N236" s="1"/>
      <c r="O236" s="58"/>
      <c r="P236" s="60"/>
      <c r="Q236" s="58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226"/>
      <c r="B237" s="225"/>
      <c r="C237" s="225" t="s">
        <v>136</v>
      </c>
      <c r="D237" s="227"/>
      <c r="E237" s="229">
        <f t="shared" ref="E237:F237" si="23">SUM(E233:E235)</f>
        <v>39000</v>
      </c>
      <c r="F237" s="229">
        <f t="shared" si="23"/>
        <v>400</v>
      </c>
      <c r="G237" s="230">
        <f>E237-F237</f>
        <v>38600</v>
      </c>
      <c r="H237" s="14"/>
      <c r="I237" s="58"/>
      <c r="J237" s="59"/>
      <c r="K237" s="1"/>
      <c r="L237" s="83"/>
      <c r="M237" s="83"/>
      <c r="N237" s="1"/>
      <c r="O237" s="58"/>
      <c r="P237" s="60"/>
      <c r="Q237" s="58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226"/>
      <c r="B238" s="225"/>
      <c r="C238" s="226"/>
      <c r="D238" s="227"/>
      <c r="E238" s="228"/>
      <c r="F238" s="229"/>
      <c r="G238" s="230"/>
      <c r="H238" s="14"/>
      <c r="I238" s="58"/>
      <c r="J238" s="59"/>
      <c r="K238" s="1"/>
      <c r="L238" s="87"/>
      <c r="M238" s="83"/>
      <c r="N238" s="1"/>
      <c r="O238" s="58"/>
      <c r="P238" s="60"/>
      <c r="Q238" s="58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226"/>
      <c r="B239" s="225" t="s">
        <v>265</v>
      </c>
      <c r="C239" s="226" t="s">
        <v>266</v>
      </c>
      <c r="D239" s="227" t="s">
        <v>267</v>
      </c>
      <c r="E239" s="229">
        <v>20000.0</v>
      </c>
      <c r="F239" s="229"/>
      <c r="G239" s="230"/>
      <c r="H239" s="14"/>
      <c r="I239" s="58"/>
      <c r="J239" s="59"/>
      <c r="K239" s="1"/>
      <c r="L239" s="83"/>
      <c r="M239" s="83"/>
      <c r="N239" s="1"/>
      <c r="O239" s="58"/>
      <c r="P239" s="60"/>
      <c r="Q239" s="58"/>
      <c r="R239" s="59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226"/>
      <c r="B240" s="225"/>
      <c r="C240" s="226"/>
      <c r="D240" s="227"/>
      <c r="E240" s="228"/>
      <c r="F240" s="229"/>
      <c r="G240" s="230"/>
      <c r="H240" s="14"/>
      <c r="I240" s="58"/>
      <c r="J240" s="59"/>
      <c r="K240" s="1"/>
      <c r="L240" s="87"/>
      <c r="M240" s="83"/>
      <c r="N240" s="1"/>
      <c r="O240" s="58"/>
      <c r="P240" s="60"/>
      <c r="Q240" s="58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226"/>
      <c r="B241" s="225"/>
      <c r="C241" s="225" t="s">
        <v>136</v>
      </c>
      <c r="D241" s="227"/>
      <c r="E241" s="229">
        <f t="shared" ref="E241:F241" si="24">SUM(E239)</f>
        <v>20000</v>
      </c>
      <c r="F241" s="229">
        <f t="shared" si="24"/>
        <v>0</v>
      </c>
      <c r="G241" s="230">
        <f>E241-F241</f>
        <v>20000</v>
      </c>
      <c r="H241" s="14"/>
      <c r="I241" s="58"/>
      <c r="J241" s="59"/>
      <c r="K241" s="1"/>
      <c r="L241" s="83"/>
      <c r="M241" s="83"/>
      <c r="N241" s="1"/>
      <c r="O241" s="58"/>
      <c r="P241" s="60"/>
      <c r="Q241" s="58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226"/>
      <c r="B242" s="225"/>
      <c r="C242" s="226"/>
      <c r="D242" s="227"/>
      <c r="E242" s="228"/>
      <c r="F242" s="229"/>
      <c r="G242" s="230"/>
      <c r="H242" s="14"/>
      <c r="I242" s="58"/>
      <c r="J242" s="59"/>
      <c r="K242" s="1"/>
      <c r="L242" s="87"/>
      <c r="M242" s="83"/>
      <c r="N242" s="1"/>
      <c r="O242" s="58"/>
      <c r="P242" s="60"/>
      <c r="Q242" s="58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226"/>
      <c r="B243" s="225" t="s">
        <v>239</v>
      </c>
      <c r="C243" s="226" t="s">
        <v>266</v>
      </c>
      <c r="D243" s="227" t="s">
        <v>267</v>
      </c>
      <c r="E243" s="228">
        <v>9000.0</v>
      </c>
      <c r="F243" s="229">
        <v>0.0</v>
      </c>
      <c r="G243" s="230">
        <f>E243-F243</f>
        <v>9000</v>
      </c>
      <c r="H243" s="14"/>
      <c r="I243" s="58"/>
      <c r="J243" s="59"/>
      <c r="K243" s="1"/>
      <c r="L243" s="87"/>
      <c r="M243" s="83"/>
      <c r="N243" s="1"/>
      <c r="O243" s="58"/>
      <c r="P243" s="60"/>
      <c r="Q243" s="58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226"/>
      <c r="B244" s="225"/>
      <c r="C244" s="226"/>
      <c r="D244" s="227"/>
      <c r="E244" s="228"/>
      <c r="F244" s="229"/>
      <c r="G244" s="230"/>
      <c r="H244" s="14"/>
      <c r="I244" s="58"/>
      <c r="J244" s="59"/>
      <c r="K244" s="1"/>
      <c r="L244" s="87"/>
      <c r="M244" s="83"/>
      <c r="N244" s="1"/>
      <c r="O244" s="58"/>
      <c r="P244" s="60"/>
      <c r="Q244" s="58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226"/>
      <c r="B245" s="225"/>
      <c r="C245" s="225" t="s">
        <v>184</v>
      </c>
      <c r="D245" s="227"/>
      <c r="E245" s="228">
        <f t="shared" ref="E245:F245" si="25">E243</f>
        <v>9000</v>
      </c>
      <c r="F245" s="229">
        <f t="shared" si="25"/>
        <v>0</v>
      </c>
      <c r="G245" s="230">
        <f>E245-F245</f>
        <v>9000</v>
      </c>
      <c r="H245" s="14"/>
      <c r="I245" s="58"/>
      <c r="J245" s="59"/>
      <c r="K245" s="1"/>
      <c r="L245" s="87"/>
      <c r="M245" s="83"/>
      <c r="N245" s="1"/>
      <c r="O245" s="58"/>
      <c r="P245" s="60"/>
      <c r="Q245" s="58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226"/>
      <c r="B246" s="225"/>
      <c r="C246" s="226"/>
      <c r="D246" s="227"/>
      <c r="E246" s="228"/>
      <c r="F246" s="229"/>
      <c r="G246" s="230"/>
      <c r="H246" s="14"/>
      <c r="I246" s="58"/>
      <c r="J246" s="59"/>
      <c r="K246" s="1"/>
      <c r="L246" s="87"/>
      <c r="M246" s="83"/>
      <c r="N246" s="1"/>
      <c r="O246" s="58"/>
      <c r="P246" s="60"/>
      <c r="Q246" s="58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226"/>
      <c r="B247" s="225" t="s">
        <v>268</v>
      </c>
      <c r="C247" s="226" t="s">
        <v>266</v>
      </c>
      <c r="D247" s="227" t="s">
        <v>267</v>
      </c>
      <c r="E247" s="229">
        <v>116000.0</v>
      </c>
      <c r="F247" s="229"/>
      <c r="G247" s="230"/>
      <c r="H247" s="14"/>
      <c r="I247" s="58"/>
      <c r="J247" s="59"/>
      <c r="K247" s="1"/>
      <c r="L247" s="83"/>
      <c r="M247" s="83"/>
      <c r="N247" s="1"/>
      <c r="O247" s="58"/>
      <c r="P247" s="60"/>
      <c r="Q247" s="58"/>
      <c r="R247" s="59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226"/>
      <c r="B248" s="225"/>
      <c r="C248" s="226" t="s">
        <v>174</v>
      </c>
      <c r="D248" s="227" t="s">
        <v>128</v>
      </c>
      <c r="E248" s="228"/>
      <c r="F248" s="229">
        <v>5000.0</v>
      </c>
      <c r="G248" s="230"/>
      <c r="H248" s="14"/>
      <c r="I248" s="58"/>
      <c r="J248" s="59"/>
      <c r="K248" s="1"/>
      <c r="L248" s="87"/>
      <c r="M248" s="83"/>
      <c r="N248" s="1"/>
      <c r="O248" s="58"/>
      <c r="P248" s="60"/>
      <c r="Q248" s="58"/>
      <c r="R248" s="13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226"/>
      <c r="B249" s="225"/>
      <c r="C249" s="226" t="s">
        <v>269</v>
      </c>
      <c r="D249" s="227" t="s">
        <v>270</v>
      </c>
      <c r="E249" s="229"/>
      <c r="F249" s="229">
        <v>64000.0</v>
      </c>
      <c r="G249" s="230"/>
      <c r="H249" s="14"/>
      <c r="I249" s="58"/>
      <c r="J249" s="59"/>
      <c r="K249" s="1"/>
      <c r="L249" s="83"/>
      <c r="M249" s="83"/>
      <c r="N249" s="1"/>
      <c r="O249" s="58"/>
      <c r="P249" s="60"/>
      <c r="Q249" s="58"/>
      <c r="R249" s="13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226"/>
      <c r="B250" s="225"/>
      <c r="C250" s="226"/>
      <c r="D250" s="227"/>
      <c r="E250" s="228"/>
      <c r="F250" s="229"/>
      <c r="G250" s="230"/>
      <c r="H250" s="14"/>
      <c r="I250" s="58"/>
      <c r="J250" s="59"/>
      <c r="K250" s="1"/>
      <c r="L250" s="87"/>
      <c r="M250" s="83"/>
      <c r="N250" s="1"/>
      <c r="O250" s="58"/>
      <c r="P250" s="60"/>
      <c r="Q250" s="58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226"/>
      <c r="B251" s="225"/>
      <c r="C251" s="225" t="s">
        <v>136</v>
      </c>
      <c r="D251" s="227"/>
      <c r="E251" s="229">
        <f t="shared" ref="E251:F251" si="26">SUM(E247:E249)</f>
        <v>116000</v>
      </c>
      <c r="F251" s="229">
        <f t="shared" si="26"/>
        <v>69000</v>
      </c>
      <c r="G251" s="230">
        <f>E251-F251</f>
        <v>47000</v>
      </c>
      <c r="H251" s="14"/>
      <c r="I251" s="58"/>
      <c r="J251" s="59"/>
      <c r="K251" s="1"/>
      <c r="L251" s="83"/>
      <c r="M251" s="83"/>
      <c r="N251" s="1"/>
      <c r="O251" s="58"/>
      <c r="P251" s="60"/>
      <c r="Q251" s="58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226"/>
      <c r="B252" s="225"/>
      <c r="C252" s="226"/>
      <c r="D252" s="227"/>
      <c r="E252" s="228"/>
      <c r="F252" s="229"/>
      <c r="G252" s="230"/>
      <c r="H252" s="14"/>
      <c r="I252" s="58"/>
      <c r="J252" s="59"/>
      <c r="K252" s="1"/>
      <c r="L252" s="87"/>
      <c r="M252" s="83"/>
      <c r="N252" s="1"/>
      <c r="O252" s="58"/>
      <c r="P252" s="60"/>
      <c r="Q252" s="58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226"/>
      <c r="B253" s="225" t="s">
        <v>271</v>
      </c>
      <c r="C253" s="226" t="s">
        <v>266</v>
      </c>
      <c r="D253" s="227" t="s">
        <v>267</v>
      </c>
      <c r="E253" s="229">
        <v>60000.0</v>
      </c>
      <c r="F253" s="229"/>
      <c r="G253" s="230"/>
      <c r="H253" s="14"/>
      <c r="I253" s="58"/>
      <c r="J253" s="59"/>
      <c r="K253" s="1"/>
      <c r="L253" s="83"/>
      <c r="M253" s="83"/>
      <c r="N253" s="1"/>
      <c r="O253" s="58"/>
      <c r="P253" s="60"/>
      <c r="Q253" s="58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226"/>
      <c r="B254" s="225"/>
      <c r="C254" s="226" t="s">
        <v>272</v>
      </c>
      <c r="D254" s="227" t="s">
        <v>273</v>
      </c>
      <c r="E254" s="229">
        <v>9000.0</v>
      </c>
      <c r="F254" s="229"/>
      <c r="G254" s="230"/>
      <c r="H254" s="14"/>
      <c r="I254" s="58"/>
      <c r="J254" s="59"/>
      <c r="K254" s="1"/>
      <c r="L254" s="83"/>
      <c r="M254" s="83"/>
      <c r="N254" s="1"/>
      <c r="O254" s="58"/>
      <c r="P254" s="60"/>
      <c r="Q254" s="58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226"/>
      <c r="B255" s="225"/>
      <c r="C255" s="226" t="s">
        <v>264</v>
      </c>
      <c r="D255" s="227" t="s">
        <v>274</v>
      </c>
      <c r="E255" s="228"/>
      <c r="F255" s="229">
        <v>2400.0</v>
      </c>
      <c r="G255" s="230"/>
      <c r="H255" s="14"/>
      <c r="I255" s="58"/>
      <c r="J255" s="59"/>
      <c r="K255" s="1"/>
      <c r="L255" s="87"/>
      <c r="M255" s="83"/>
      <c r="N255" s="1"/>
      <c r="O255" s="58"/>
      <c r="P255" s="60"/>
      <c r="Q255" s="58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226"/>
      <c r="B256" s="225"/>
      <c r="C256" s="226" t="s">
        <v>269</v>
      </c>
      <c r="D256" s="227" t="s">
        <v>166</v>
      </c>
      <c r="E256" s="228"/>
      <c r="F256" s="236">
        <v>20000.0</v>
      </c>
      <c r="G256" s="230"/>
      <c r="H256" s="14"/>
      <c r="I256" s="58"/>
      <c r="J256" s="59"/>
      <c r="K256" s="1"/>
      <c r="L256" s="87"/>
      <c r="M256" s="237"/>
      <c r="N256" s="1"/>
      <c r="O256" s="58"/>
      <c r="P256" s="60"/>
      <c r="Q256" s="58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226"/>
      <c r="B257" s="225"/>
      <c r="C257" s="226"/>
      <c r="D257" s="227"/>
      <c r="E257" s="228"/>
      <c r="F257" s="229"/>
      <c r="G257" s="230"/>
      <c r="H257" s="14"/>
      <c r="I257" s="58"/>
      <c r="J257" s="59"/>
      <c r="K257" s="1"/>
      <c r="L257" s="87"/>
      <c r="M257" s="83"/>
      <c r="N257" s="1"/>
      <c r="O257" s="58"/>
      <c r="P257" s="60"/>
      <c r="Q257" s="58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226"/>
      <c r="B258" s="225"/>
      <c r="C258" s="225" t="s">
        <v>136</v>
      </c>
      <c r="D258" s="227"/>
      <c r="E258" s="229">
        <f>SUM(E253:E255)</f>
        <v>69000</v>
      </c>
      <c r="F258" s="229">
        <f>SUM(F253:F256)</f>
        <v>22400</v>
      </c>
      <c r="G258" s="230">
        <f>E258-F258</f>
        <v>46600</v>
      </c>
      <c r="H258" s="14"/>
      <c r="I258" s="58"/>
      <c r="J258" s="59"/>
      <c r="K258" s="1"/>
      <c r="L258" s="83"/>
      <c r="M258" s="83"/>
      <c r="N258" s="1"/>
      <c r="O258" s="58"/>
      <c r="P258" s="60"/>
      <c r="Q258" s="58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226"/>
      <c r="B259" s="225"/>
      <c r="C259" s="227"/>
      <c r="D259" s="227"/>
      <c r="E259" s="229"/>
      <c r="F259" s="229"/>
      <c r="G259" s="230"/>
      <c r="H259" s="14"/>
      <c r="I259" s="58"/>
      <c r="J259" s="59"/>
      <c r="K259" s="1"/>
      <c r="L259" s="83"/>
      <c r="M259" s="83"/>
      <c r="N259" s="1"/>
      <c r="O259" s="58"/>
      <c r="P259" s="60"/>
      <c r="Q259" s="58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226"/>
      <c r="B260" s="225" t="s">
        <v>184</v>
      </c>
      <c r="C260" s="226"/>
      <c r="D260" s="238"/>
      <c r="E260" s="239">
        <f t="shared" ref="E260:F260" si="27">E258+E251+E241+E245+E231+E237</f>
        <v>253000</v>
      </c>
      <c r="F260" s="239">
        <f t="shared" si="27"/>
        <v>126130</v>
      </c>
      <c r="G260" s="240">
        <f>E260-F260</f>
        <v>126870</v>
      </c>
      <c r="H260" s="14"/>
      <c r="I260" s="58"/>
      <c r="J260" s="59"/>
      <c r="K260" s="1"/>
      <c r="L260" s="77"/>
      <c r="M260" s="77"/>
      <c r="N260" s="1"/>
      <c r="O260" s="58"/>
      <c r="P260" s="60"/>
      <c r="Q260" s="58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4"/>
      <c r="B261" s="2"/>
      <c r="C261" s="4"/>
      <c r="D261" s="94"/>
      <c r="E261" s="58"/>
      <c r="F261" s="68"/>
      <c r="G261" s="58"/>
      <c r="H261" s="14"/>
      <c r="I261" s="58"/>
      <c r="J261" s="59"/>
      <c r="K261" s="1"/>
      <c r="L261" s="14"/>
      <c r="M261" s="18"/>
      <c r="N261" s="1"/>
      <c r="O261" s="58"/>
      <c r="P261" s="60"/>
      <c r="Q261" s="58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95" t="s">
        <v>275</v>
      </c>
      <c r="B262" s="104" t="s">
        <v>103</v>
      </c>
      <c r="C262" s="101" t="s">
        <v>179</v>
      </c>
      <c r="D262" s="98" t="s">
        <v>180</v>
      </c>
      <c r="E262" s="99"/>
      <c r="F262" s="100">
        <v>1000.0</v>
      </c>
      <c r="G262" s="99"/>
      <c r="H262" s="14"/>
      <c r="I262" s="58"/>
      <c r="J262" s="59"/>
      <c r="K262" s="1"/>
      <c r="L262" s="87"/>
      <c r="M262" s="83"/>
      <c r="N262" s="1"/>
      <c r="O262" s="58"/>
      <c r="P262" s="60"/>
      <c r="Q262" s="58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95"/>
      <c r="B263" s="104"/>
      <c r="C263" s="101" t="s">
        <v>151</v>
      </c>
      <c r="D263" s="105" t="s">
        <v>115</v>
      </c>
      <c r="E263" s="99"/>
      <c r="F263" s="100">
        <v>2000.0</v>
      </c>
      <c r="G263" s="99"/>
      <c r="H263" s="14"/>
      <c r="I263" s="58"/>
      <c r="J263" s="59"/>
      <c r="K263" s="1"/>
      <c r="L263" s="87"/>
      <c r="M263" s="83"/>
      <c r="N263" s="1"/>
      <c r="O263" s="58"/>
      <c r="P263" s="60"/>
      <c r="Q263" s="58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01"/>
      <c r="B264" s="104"/>
      <c r="C264" s="241" t="s">
        <v>276</v>
      </c>
      <c r="D264" s="98" t="s">
        <v>277</v>
      </c>
      <c r="E264" s="100">
        <v>53000.0</v>
      </c>
      <c r="F264" s="100"/>
      <c r="G264" s="99"/>
      <c r="H264" s="14"/>
      <c r="I264" s="58"/>
      <c r="J264" s="59"/>
      <c r="K264" s="1"/>
      <c r="L264" s="83"/>
      <c r="M264" s="83"/>
      <c r="N264" s="1"/>
      <c r="O264" s="58"/>
      <c r="P264" s="60"/>
      <c r="Q264" s="58"/>
      <c r="R264" s="59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01"/>
      <c r="B265" s="104"/>
      <c r="C265" s="241" t="s">
        <v>278</v>
      </c>
      <c r="D265" s="98" t="s">
        <v>279</v>
      </c>
      <c r="E265" s="103">
        <v>38000.0</v>
      </c>
      <c r="F265" s="100"/>
      <c r="G265" s="99"/>
      <c r="H265" s="14"/>
      <c r="I265" s="58"/>
      <c r="J265" s="59"/>
      <c r="K265" s="1"/>
      <c r="L265" s="83"/>
      <c r="M265" s="83"/>
      <c r="N265" s="1"/>
      <c r="O265" s="58"/>
      <c r="P265" s="60"/>
      <c r="Q265" s="58"/>
      <c r="R265" s="59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01"/>
      <c r="B266" s="104"/>
      <c r="C266" s="241" t="s">
        <v>280</v>
      </c>
      <c r="D266" s="98" t="s">
        <v>281</v>
      </c>
      <c r="E266" s="99"/>
      <c r="F266" s="100">
        <v>60000.0</v>
      </c>
      <c r="G266" s="99"/>
      <c r="H266" s="14"/>
      <c r="I266" s="58"/>
      <c r="J266" s="59"/>
      <c r="K266" s="1"/>
      <c r="L266" s="87"/>
      <c r="M266" s="83"/>
      <c r="N266" s="1"/>
      <c r="O266" s="58"/>
      <c r="P266" s="60"/>
      <c r="Q266" s="58"/>
      <c r="R266" s="13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01"/>
      <c r="B267" s="104"/>
      <c r="C267" s="241" t="s">
        <v>282</v>
      </c>
      <c r="D267" s="98" t="s">
        <v>250</v>
      </c>
      <c r="E267" s="99"/>
      <c r="F267" s="100">
        <v>31000.0</v>
      </c>
      <c r="G267" s="99"/>
      <c r="H267" s="14"/>
      <c r="I267" s="58"/>
      <c r="J267" s="59"/>
      <c r="K267" s="1"/>
      <c r="L267" s="87"/>
      <c r="M267" s="83"/>
      <c r="N267" s="1"/>
      <c r="O267" s="58"/>
      <c r="P267" s="60"/>
      <c r="Q267" s="58"/>
      <c r="R267" s="13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01"/>
      <c r="B268" s="104"/>
      <c r="C268" s="241" t="s">
        <v>283</v>
      </c>
      <c r="D268" s="98" t="s">
        <v>230</v>
      </c>
      <c r="E268" s="99"/>
      <c r="F268" s="100">
        <v>25000.0</v>
      </c>
      <c r="G268" s="99"/>
      <c r="H268" s="14"/>
      <c r="I268" s="58"/>
      <c r="J268" s="59"/>
      <c r="K268" s="1"/>
      <c r="L268" s="87"/>
      <c r="M268" s="83"/>
      <c r="N268" s="1"/>
      <c r="O268" s="58"/>
      <c r="P268" s="60"/>
      <c r="Q268" s="58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01"/>
      <c r="B269" s="104"/>
      <c r="C269" s="241" t="s">
        <v>284</v>
      </c>
      <c r="D269" s="98" t="s">
        <v>285</v>
      </c>
      <c r="E269" s="99">
        <v>15000.0</v>
      </c>
      <c r="F269" s="100"/>
      <c r="G269" s="99"/>
      <c r="H269" s="14"/>
      <c r="I269" s="58"/>
      <c r="J269" s="59"/>
      <c r="K269" s="1"/>
      <c r="L269" s="87"/>
      <c r="M269" s="83"/>
      <c r="N269" s="1"/>
      <c r="O269" s="58"/>
      <c r="P269" s="60"/>
      <c r="Q269" s="58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01"/>
      <c r="B270" s="104"/>
      <c r="C270" s="242" t="s">
        <v>286</v>
      </c>
      <c r="D270" s="105" t="s">
        <v>287</v>
      </c>
      <c r="E270" s="99"/>
      <c r="F270" s="103">
        <v>5000.0</v>
      </c>
      <c r="G270" s="99"/>
      <c r="H270" s="14"/>
      <c r="I270" s="58"/>
      <c r="J270" s="59"/>
      <c r="K270" s="1"/>
      <c r="L270" s="87"/>
      <c r="M270" s="83"/>
      <c r="N270" s="1"/>
      <c r="O270" s="58"/>
      <c r="P270" s="60"/>
      <c r="Q270" s="58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01"/>
      <c r="B271" s="104"/>
      <c r="C271" s="101"/>
      <c r="D271" s="98"/>
      <c r="E271" s="99"/>
      <c r="F271" s="100"/>
      <c r="G271" s="99"/>
      <c r="H271" s="14"/>
      <c r="I271" s="58"/>
      <c r="J271" s="59"/>
      <c r="K271" s="1"/>
      <c r="L271" s="87"/>
      <c r="M271" s="83"/>
      <c r="N271" s="1"/>
      <c r="O271" s="58"/>
      <c r="P271" s="60"/>
      <c r="Q271" s="58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01"/>
      <c r="B272" s="104"/>
      <c r="C272" s="243" t="s">
        <v>184</v>
      </c>
      <c r="D272" s="102"/>
      <c r="E272" s="106">
        <f t="shared" ref="E272:F272" si="28">SUM(E262:E270)</f>
        <v>106000</v>
      </c>
      <c r="F272" s="106">
        <f t="shared" si="28"/>
        <v>124000</v>
      </c>
      <c r="G272" s="106">
        <f>E272-F272</f>
        <v>-18000</v>
      </c>
      <c r="H272" s="14"/>
      <c r="I272" s="58"/>
      <c r="J272" s="59"/>
      <c r="K272" s="1"/>
      <c r="L272" s="77"/>
      <c r="M272" s="77"/>
      <c r="N272" s="1"/>
      <c r="O272" s="58"/>
      <c r="P272" s="60"/>
      <c r="Q272" s="58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4"/>
      <c r="B273" s="2"/>
      <c r="C273" s="4"/>
      <c r="D273" s="94"/>
      <c r="E273" s="58"/>
      <c r="F273" s="68"/>
      <c r="G273" s="58"/>
      <c r="H273" s="14"/>
      <c r="I273" s="58"/>
      <c r="J273" s="59"/>
      <c r="K273" s="1"/>
      <c r="L273" s="14"/>
      <c r="M273" s="18"/>
      <c r="N273" s="1"/>
      <c r="O273" s="58"/>
      <c r="P273" s="60"/>
      <c r="Q273" s="58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244" t="s">
        <v>28</v>
      </c>
      <c r="B274" s="245" t="s">
        <v>103</v>
      </c>
      <c r="C274" s="246" t="s">
        <v>179</v>
      </c>
      <c r="D274" s="247" t="s">
        <v>180</v>
      </c>
      <c r="E274" s="248"/>
      <c r="F274" s="249">
        <v>1000.0</v>
      </c>
      <c r="G274" s="248"/>
      <c r="H274" s="14"/>
      <c r="I274" s="58"/>
      <c r="J274" s="59"/>
      <c r="K274" s="1"/>
      <c r="L274" s="87"/>
      <c r="M274" s="83"/>
      <c r="N274" s="1"/>
      <c r="O274" s="58"/>
      <c r="P274" s="60"/>
      <c r="Q274" s="58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246"/>
      <c r="B275" s="245"/>
      <c r="C275" s="246" t="s">
        <v>288</v>
      </c>
      <c r="D275" s="247" t="s">
        <v>289</v>
      </c>
      <c r="E275" s="248"/>
      <c r="F275" s="249">
        <v>3000.0</v>
      </c>
      <c r="G275" s="248"/>
      <c r="H275" s="14"/>
      <c r="I275" s="58"/>
      <c r="J275" s="59"/>
      <c r="K275" s="1"/>
      <c r="L275" s="87"/>
      <c r="M275" s="83"/>
      <c r="N275" s="1"/>
      <c r="O275" s="58"/>
      <c r="P275" s="60"/>
      <c r="Q275" s="58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246"/>
      <c r="B276" s="245"/>
      <c r="C276" s="246" t="s">
        <v>290</v>
      </c>
      <c r="D276" s="247"/>
      <c r="E276" s="248"/>
      <c r="F276" s="249">
        <v>3500.0</v>
      </c>
      <c r="G276" s="248"/>
      <c r="H276" s="14"/>
      <c r="I276" s="58"/>
      <c r="J276" s="59"/>
      <c r="K276" s="1"/>
      <c r="L276" s="87"/>
      <c r="M276" s="83"/>
      <c r="N276" s="1"/>
      <c r="O276" s="58"/>
      <c r="P276" s="60"/>
      <c r="Q276" s="58"/>
      <c r="R276" s="13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246"/>
      <c r="B277" s="245"/>
      <c r="C277" s="250" t="s">
        <v>219</v>
      </c>
      <c r="D277" s="251" t="s">
        <v>215</v>
      </c>
      <c r="E277" s="252">
        <v>2500.0</v>
      </c>
      <c r="F277" s="253"/>
      <c r="G277" s="248"/>
      <c r="H277" s="14"/>
      <c r="I277" s="58"/>
      <c r="J277" s="59"/>
      <c r="K277" s="1"/>
      <c r="L277" s="87"/>
      <c r="M277" s="83"/>
      <c r="N277" s="1"/>
      <c r="O277" s="58"/>
      <c r="P277" s="60"/>
      <c r="Q277" s="58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246"/>
      <c r="B278" s="245"/>
      <c r="C278" s="246"/>
      <c r="D278" s="247"/>
      <c r="E278" s="248"/>
      <c r="F278" s="249"/>
      <c r="G278" s="248"/>
      <c r="H278" s="14"/>
      <c r="I278" s="58"/>
      <c r="J278" s="59"/>
      <c r="K278" s="1"/>
      <c r="L278" s="87"/>
      <c r="M278" s="83"/>
      <c r="N278" s="1"/>
      <c r="O278" s="58"/>
      <c r="P278" s="60"/>
      <c r="Q278" s="58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246"/>
      <c r="B279" s="245"/>
      <c r="C279" s="245" t="s">
        <v>189</v>
      </c>
      <c r="D279" s="247"/>
      <c r="E279" s="248"/>
      <c r="F279" s="249">
        <f>SUM(F274:F278)</f>
        <v>7500</v>
      </c>
      <c r="G279" s="248"/>
      <c r="H279" s="14"/>
      <c r="I279" s="58"/>
      <c r="J279" s="59"/>
      <c r="K279" s="1"/>
      <c r="L279" s="87"/>
      <c r="M279" s="83"/>
      <c r="N279" s="1"/>
      <c r="O279" s="58"/>
      <c r="P279" s="60"/>
      <c r="Q279" s="58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246"/>
      <c r="B280" s="245"/>
      <c r="C280" s="246"/>
      <c r="D280" s="247"/>
      <c r="E280" s="248"/>
      <c r="F280" s="249"/>
      <c r="G280" s="248"/>
      <c r="H280" s="14"/>
      <c r="I280" s="58"/>
      <c r="J280" s="59"/>
      <c r="K280" s="1"/>
      <c r="L280" s="87"/>
      <c r="M280" s="83"/>
      <c r="N280" s="1"/>
      <c r="O280" s="58"/>
      <c r="P280" s="60"/>
      <c r="Q280" s="58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254"/>
      <c r="B281" s="255" t="s">
        <v>291</v>
      </c>
      <c r="C281" s="254" t="s">
        <v>237</v>
      </c>
      <c r="D281" s="256"/>
      <c r="E281" s="257"/>
      <c r="F281" s="258"/>
      <c r="G281" s="257"/>
      <c r="H281" s="14"/>
      <c r="I281" s="58"/>
      <c r="J281" s="59"/>
      <c r="K281" s="4"/>
      <c r="L281" s="14"/>
      <c r="M281" s="14"/>
      <c r="N281" s="4"/>
      <c r="O281" s="58"/>
      <c r="P281" s="58"/>
      <c r="Q281" s="58"/>
      <c r="R281" s="4"/>
      <c r="S281" s="4"/>
      <c r="T281" s="4"/>
      <c r="U281" s="4"/>
      <c r="V281" s="4"/>
      <c r="W281" s="4"/>
      <c r="X281" s="4"/>
      <c r="Y281" s="4"/>
      <c r="Z281" s="1"/>
      <c r="AA281" s="1"/>
    </row>
    <row r="282" ht="15.75" customHeight="1">
      <c r="A282" s="254"/>
      <c r="B282" s="254"/>
      <c r="C282" s="254" t="s">
        <v>292</v>
      </c>
      <c r="D282" s="256"/>
      <c r="E282" s="257"/>
      <c r="F282" s="258"/>
      <c r="G282" s="257"/>
      <c r="H282" s="14"/>
      <c r="I282" s="58"/>
      <c r="J282" s="59"/>
      <c r="K282" s="4"/>
      <c r="L282" s="14"/>
      <c r="M282" s="14"/>
      <c r="N282" s="4"/>
      <c r="O282" s="58"/>
      <c r="P282" s="58"/>
      <c r="Q282" s="58"/>
      <c r="R282" s="4"/>
      <c r="S282" s="4"/>
      <c r="T282" s="4"/>
      <c r="U282" s="4"/>
      <c r="V282" s="4"/>
      <c r="W282" s="4"/>
      <c r="X282" s="4"/>
      <c r="Y282" s="4"/>
      <c r="Z282" s="1"/>
      <c r="AA282" s="1"/>
    </row>
    <row r="283" ht="15.75" customHeight="1">
      <c r="A283" s="254"/>
      <c r="B283" s="254"/>
      <c r="C283" s="254" t="s">
        <v>293</v>
      </c>
      <c r="D283" s="256"/>
      <c r="E283" s="257"/>
      <c r="F283" s="258"/>
      <c r="G283" s="257"/>
      <c r="H283" s="14"/>
      <c r="I283" s="58"/>
      <c r="J283" s="59"/>
      <c r="K283" s="4"/>
      <c r="L283" s="14"/>
      <c r="M283" s="14"/>
      <c r="N283" s="4"/>
      <c r="O283" s="58"/>
      <c r="P283" s="58"/>
      <c r="Q283" s="58"/>
      <c r="R283" s="4"/>
      <c r="S283" s="4"/>
      <c r="T283" s="4"/>
      <c r="U283" s="4"/>
      <c r="V283" s="4"/>
      <c r="W283" s="4"/>
      <c r="X283" s="4"/>
      <c r="Y283" s="4"/>
      <c r="Z283" s="1"/>
      <c r="AA283" s="1"/>
    </row>
    <row r="284" ht="15.75" customHeight="1">
      <c r="A284" s="254"/>
      <c r="B284" s="254"/>
      <c r="C284" s="254"/>
      <c r="D284" s="256"/>
      <c r="E284" s="257"/>
      <c r="F284" s="257"/>
      <c r="G284" s="257"/>
      <c r="H284" s="14"/>
      <c r="I284" s="58"/>
      <c r="J284" s="59"/>
      <c r="K284" s="4"/>
      <c r="L284" s="14"/>
      <c r="M284" s="14"/>
      <c r="N284" s="4"/>
      <c r="O284" s="58"/>
      <c r="P284" s="58"/>
      <c r="Q284" s="58"/>
      <c r="R284" s="4"/>
      <c r="S284" s="4"/>
      <c r="T284" s="4"/>
      <c r="U284" s="4"/>
      <c r="V284" s="4"/>
      <c r="W284" s="4"/>
      <c r="X284" s="4"/>
      <c r="Y284" s="4"/>
      <c r="Z284" s="1"/>
      <c r="AA284" s="1"/>
    </row>
    <row r="285" ht="15.75" customHeight="1">
      <c r="A285" s="254"/>
      <c r="B285" s="254"/>
      <c r="C285" s="255" t="s">
        <v>189</v>
      </c>
      <c r="D285" s="256"/>
      <c r="E285" s="257"/>
      <c r="F285" s="257">
        <f>SUM(F281:F284)</f>
        <v>0</v>
      </c>
      <c r="G285" s="257"/>
      <c r="H285" s="14"/>
      <c r="I285" s="58"/>
      <c r="J285" s="59"/>
      <c r="K285" s="4"/>
      <c r="L285" s="14"/>
      <c r="M285" s="14"/>
      <c r="N285" s="4"/>
      <c r="O285" s="58"/>
      <c r="P285" s="58"/>
      <c r="Q285" s="58"/>
      <c r="R285" s="4"/>
      <c r="S285" s="4"/>
      <c r="T285" s="4"/>
      <c r="U285" s="4"/>
      <c r="V285" s="4"/>
      <c r="W285" s="4"/>
      <c r="X285" s="4"/>
      <c r="Y285" s="4"/>
      <c r="Z285" s="1"/>
      <c r="AA285" s="1"/>
    </row>
    <row r="286" ht="15.75" customHeight="1">
      <c r="A286" s="246"/>
      <c r="B286" s="245"/>
      <c r="C286" s="246"/>
      <c r="D286" s="247"/>
      <c r="E286" s="248"/>
      <c r="F286" s="249"/>
      <c r="G286" s="248"/>
      <c r="H286" s="14"/>
      <c r="I286" s="58"/>
      <c r="J286" s="59"/>
      <c r="K286" s="1"/>
      <c r="L286" s="87"/>
      <c r="M286" s="83"/>
      <c r="N286" s="1"/>
      <c r="O286" s="58"/>
      <c r="P286" s="60"/>
      <c r="Q286" s="58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246"/>
      <c r="B287" s="245"/>
      <c r="C287" s="245" t="s">
        <v>184</v>
      </c>
      <c r="D287" s="259"/>
      <c r="E287" s="260">
        <f>SUM(E274:E277)</f>
        <v>2500</v>
      </c>
      <c r="F287" s="260">
        <f>F279+F285</f>
        <v>7500</v>
      </c>
      <c r="G287" s="260">
        <f>E287-F287</f>
        <v>-5000</v>
      </c>
      <c r="H287" s="3"/>
      <c r="I287" s="58"/>
      <c r="J287" s="59"/>
      <c r="K287" s="1"/>
      <c r="L287" s="77"/>
      <c r="M287" s="77"/>
      <c r="N287" s="1"/>
      <c r="O287" s="58"/>
      <c r="P287" s="60"/>
      <c r="Q287" s="58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4"/>
      <c r="B288" s="2"/>
      <c r="C288" s="4"/>
      <c r="D288" s="94"/>
      <c r="E288" s="58"/>
      <c r="F288" s="68"/>
      <c r="G288" s="58"/>
      <c r="H288" s="14"/>
      <c r="I288" s="58"/>
      <c r="J288" s="59"/>
      <c r="K288" s="1"/>
      <c r="L288" s="14"/>
      <c r="M288" s="18"/>
      <c r="N288" s="1"/>
      <c r="O288" s="58"/>
      <c r="P288" s="60"/>
      <c r="Q288" s="58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261" t="s">
        <v>294</v>
      </c>
      <c r="B289" s="151" t="s">
        <v>103</v>
      </c>
      <c r="C289" s="150" t="s">
        <v>179</v>
      </c>
      <c r="D289" s="147" t="s">
        <v>180</v>
      </c>
      <c r="E289" s="148"/>
      <c r="F289" s="149">
        <v>2000.0</v>
      </c>
      <c r="G289" s="148"/>
      <c r="H289" s="14"/>
      <c r="I289" s="58"/>
      <c r="J289" s="59"/>
      <c r="K289" s="1"/>
      <c r="L289" s="87"/>
      <c r="M289" s="83"/>
      <c r="N289" s="1"/>
      <c r="O289" s="58"/>
      <c r="P289" s="60"/>
      <c r="Q289" s="58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262"/>
      <c r="B290" s="151"/>
      <c r="C290" s="150" t="s">
        <v>295</v>
      </c>
      <c r="D290" s="147" t="s">
        <v>296</v>
      </c>
      <c r="E290" s="148"/>
      <c r="F290" s="149">
        <v>5000.0</v>
      </c>
      <c r="G290" s="148"/>
      <c r="H290" s="14"/>
      <c r="I290" s="58"/>
      <c r="J290" s="59"/>
      <c r="K290" s="1"/>
      <c r="L290" s="87"/>
      <c r="M290" s="83"/>
      <c r="N290" s="1"/>
      <c r="O290" s="58"/>
      <c r="P290" s="60"/>
      <c r="Q290" s="58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262"/>
      <c r="B291" s="151"/>
      <c r="C291" s="150" t="s">
        <v>297</v>
      </c>
      <c r="D291" s="147" t="s">
        <v>298</v>
      </c>
      <c r="E291" s="148"/>
      <c r="F291" s="149">
        <v>6000.0</v>
      </c>
      <c r="G291" s="148"/>
      <c r="H291" s="14"/>
      <c r="I291" s="58"/>
      <c r="J291" s="59"/>
      <c r="K291" s="1"/>
      <c r="L291" s="87"/>
      <c r="M291" s="83"/>
      <c r="N291" s="1"/>
      <c r="O291" s="58"/>
      <c r="P291" s="60"/>
      <c r="Q291" s="58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262"/>
      <c r="B292" s="151"/>
      <c r="C292" s="150" t="s">
        <v>299</v>
      </c>
      <c r="D292" s="147" t="s">
        <v>300</v>
      </c>
      <c r="E292" s="148"/>
      <c r="F292" s="149">
        <v>10000.0</v>
      </c>
      <c r="G292" s="148"/>
      <c r="H292" s="14"/>
      <c r="I292" s="58"/>
      <c r="J292" s="59"/>
      <c r="K292" s="1"/>
      <c r="L292" s="87"/>
      <c r="M292" s="83"/>
      <c r="N292" s="1"/>
      <c r="O292" s="58"/>
      <c r="P292" s="60"/>
      <c r="Q292" s="58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262"/>
      <c r="B293" s="151"/>
      <c r="C293" s="150" t="s">
        <v>301</v>
      </c>
      <c r="D293" s="147" t="s">
        <v>302</v>
      </c>
      <c r="E293" s="148"/>
      <c r="F293" s="149">
        <v>5000.0</v>
      </c>
      <c r="G293" s="148"/>
      <c r="H293" s="14"/>
      <c r="I293" s="58"/>
      <c r="J293" s="59"/>
      <c r="K293" s="1"/>
      <c r="L293" s="87"/>
      <c r="M293" s="83"/>
      <c r="N293" s="1"/>
      <c r="O293" s="58"/>
      <c r="P293" s="60"/>
      <c r="Q293" s="58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262"/>
      <c r="B294" s="151"/>
      <c r="C294" s="150" t="s">
        <v>303</v>
      </c>
      <c r="D294" s="147" t="s">
        <v>304</v>
      </c>
      <c r="E294" s="148"/>
      <c r="F294" s="149">
        <v>4000.0</v>
      </c>
      <c r="G294" s="148"/>
      <c r="H294" s="14"/>
      <c r="I294" s="58"/>
      <c r="J294" s="59"/>
      <c r="K294" s="1"/>
      <c r="L294" s="87"/>
      <c r="M294" s="83"/>
      <c r="N294" s="1"/>
      <c r="O294" s="58"/>
      <c r="P294" s="60"/>
      <c r="Q294" s="58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262"/>
      <c r="B295" s="151"/>
      <c r="C295" s="150" t="s">
        <v>305</v>
      </c>
      <c r="D295" s="147" t="s">
        <v>306</v>
      </c>
      <c r="E295" s="148"/>
      <c r="F295" s="149">
        <v>2000.0</v>
      </c>
      <c r="G295" s="148"/>
      <c r="H295" s="14"/>
      <c r="I295" s="58"/>
      <c r="J295" s="59"/>
      <c r="K295" s="1"/>
      <c r="L295" s="87"/>
      <c r="M295" s="83"/>
      <c r="N295" s="1"/>
      <c r="O295" s="58"/>
      <c r="P295" s="60"/>
      <c r="Q295" s="58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262"/>
      <c r="B296" s="151"/>
      <c r="C296" s="150" t="s">
        <v>151</v>
      </c>
      <c r="D296" s="147" t="s">
        <v>307</v>
      </c>
      <c r="E296" s="148"/>
      <c r="F296" s="149">
        <v>5000.0</v>
      </c>
      <c r="G296" s="148"/>
      <c r="H296" s="14"/>
      <c r="I296" s="58"/>
      <c r="J296" s="59"/>
      <c r="K296" s="1"/>
      <c r="L296" s="87"/>
      <c r="M296" s="83"/>
      <c r="N296" s="1"/>
      <c r="O296" s="58"/>
      <c r="P296" s="60"/>
      <c r="Q296" s="58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262"/>
      <c r="B297" s="151"/>
      <c r="C297" s="150" t="s">
        <v>308</v>
      </c>
      <c r="D297" s="147" t="s">
        <v>133</v>
      </c>
      <c r="E297" s="148"/>
      <c r="F297" s="149">
        <v>17000.0</v>
      </c>
      <c r="G297" s="148"/>
      <c r="H297" s="14"/>
      <c r="I297" s="58"/>
      <c r="J297" s="59"/>
      <c r="K297" s="1"/>
      <c r="L297" s="87"/>
      <c r="M297" s="83"/>
      <c r="N297" s="1"/>
      <c r="O297" s="58"/>
      <c r="P297" s="60"/>
      <c r="Q297" s="58"/>
      <c r="R297" s="13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262"/>
      <c r="B298" s="151"/>
      <c r="C298" s="150" t="s">
        <v>309</v>
      </c>
      <c r="D298" s="147" t="s">
        <v>197</v>
      </c>
      <c r="E298" s="148"/>
      <c r="F298" s="149">
        <v>4000.0</v>
      </c>
      <c r="G298" s="148"/>
      <c r="H298" s="14"/>
      <c r="I298" s="58"/>
      <c r="J298" s="59"/>
      <c r="K298" s="1"/>
      <c r="L298" s="87"/>
      <c r="M298" s="83"/>
      <c r="N298" s="1"/>
      <c r="O298" s="58"/>
      <c r="P298" s="60"/>
      <c r="Q298" s="58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262"/>
      <c r="B299" s="151"/>
      <c r="C299" s="146" t="s">
        <v>310</v>
      </c>
      <c r="D299" s="147" t="s">
        <v>113</v>
      </c>
      <c r="E299" s="148"/>
      <c r="F299" s="149">
        <v>2500.0</v>
      </c>
      <c r="G299" s="148"/>
      <c r="H299" s="14"/>
      <c r="I299" s="58"/>
      <c r="J299" s="59"/>
      <c r="K299" s="1"/>
      <c r="L299" s="87"/>
      <c r="M299" s="83"/>
      <c r="N299" s="1"/>
      <c r="O299" s="58"/>
      <c r="P299" s="60"/>
      <c r="Q299" s="58"/>
      <c r="R299" s="13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262"/>
      <c r="B300" s="151"/>
      <c r="C300" s="146" t="s">
        <v>229</v>
      </c>
      <c r="D300" s="147"/>
      <c r="E300" s="148"/>
      <c r="F300" s="149">
        <v>2500.0</v>
      </c>
      <c r="G300" s="148"/>
      <c r="H300" s="14"/>
      <c r="I300" s="58"/>
      <c r="J300" s="59"/>
      <c r="K300" s="1"/>
      <c r="L300" s="87"/>
      <c r="M300" s="83"/>
      <c r="N300" s="1"/>
      <c r="O300" s="58"/>
      <c r="P300" s="60"/>
      <c r="Q300" s="58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262"/>
      <c r="B301" s="151"/>
      <c r="C301" s="263" t="s">
        <v>219</v>
      </c>
      <c r="D301" s="264" t="s">
        <v>215</v>
      </c>
      <c r="E301" s="265">
        <v>10000.0</v>
      </c>
      <c r="F301" s="149"/>
      <c r="G301" s="148"/>
      <c r="H301" s="14"/>
      <c r="I301" s="58"/>
      <c r="J301" s="59"/>
      <c r="K301" s="1"/>
      <c r="L301" s="83"/>
      <c r="M301" s="83"/>
      <c r="N301" s="1"/>
      <c r="O301" s="58"/>
      <c r="P301" s="60"/>
      <c r="Q301" s="58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262"/>
      <c r="B302" s="151"/>
      <c r="C302" s="151"/>
      <c r="D302" s="147"/>
      <c r="E302" s="149"/>
      <c r="F302" s="149"/>
      <c r="G302" s="148"/>
      <c r="H302" s="14"/>
      <c r="I302" s="58"/>
      <c r="J302" s="59"/>
      <c r="K302" s="1"/>
      <c r="L302" s="83"/>
      <c r="M302" s="83"/>
      <c r="N302" s="1"/>
      <c r="O302" s="58"/>
      <c r="P302" s="60"/>
      <c r="Q302" s="58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262"/>
      <c r="B303" s="151"/>
      <c r="C303" s="151" t="s">
        <v>136</v>
      </c>
      <c r="D303" s="147"/>
      <c r="E303" s="149">
        <f>SUM(E289:E301)</f>
        <v>10000</v>
      </c>
      <c r="F303" s="149">
        <f>SUM(F289:F300)</f>
        <v>65000</v>
      </c>
      <c r="G303" s="148">
        <f>E303-F303</f>
        <v>-55000</v>
      </c>
      <c r="H303" s="14"/>
      <c r="I303" s="58"/>
      <c r="J303" s="59"/>
      <c r="K303" s="1"/>
      <c r="L303" s="83"/>
      <c r="M303" s="83"/>
      <c r="N303" s="1"/>
      <c r="O303" s="58"/>
      <c r="P303" s="60"/>
      <c r="Q303" s="58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262"/>
      <c r="B304" s="151"/>
      <c r="C304" s="150"/>
      <c r="D304" s="147"/>
      <c r="E304" s="149"/>
      <c r="F304" s="149"/>
      <c r="G304" s="148"/>
      <c r="H304" s="14"/>
      <c r="I304" s="58"/>
      <c r="J304" s="59"/>
      <c r="K304" s="1"/>
      <c r="L304" s="83"/>
      <c r="M304" s="83"/>
      <c r="N304" s="1"/>
      <c r="O304" s="58"/>
      <c r="P304" s="60"/>
      <c r="Q304" s="58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262"/>
      <c r="B305" s="151" t="s">
        <v>311</v>
      </c>
      <c r="C305" s="150" t="s">
        <v>243</v>
      </c>
      <c r="D305" s="147" t="s">
        <v>210</v>
      </c>
      <c r="E305" s="149">
        <v>800.0</v>
      </c>
      <c r="F305" s="149"/>
      <c r="G305" s="148"/>
      <c r="H305" s="14"/>
      <c r="I305" s="58"/>
      <c r="J305" s="59"/>
      <c r="K305" s="1"/>
      <c r="L305" s="83"/>
      <c r="M305" s="83"/>
      <c r="N305" s="1"/>
      <c r="O305" s="58"/>
      <c r="P305" s="60"/>
      <c r="Q305" s="58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262"/>
      <c r="B306" s="151"/>
      <c r="C306" s="150" t="s">
        <v>161</v>
      </c>
      <c r="D306" s="147" t="s">
        <v>162</v>
      </c>
      <c r="E306" s="149">
        <v>3000.0</v>
      </c>
      <c r="F306" s="149"/>
      <c r="G306" s="148"/>
      <c r="H306" s="14"/>
      <c r="I306" s="58"/>
      <c r="J306" s="59"/>
      <c r="K306" s="1"/>
      <c r="L306" s="83"/>
      <c r="M306" s="83"/>
      <c r="N306" s="1"/>
      <c r="O306" s="58"/>
      <c r="P306" s="60"/>
      <c r="Q306" s="58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262"/>
      <c r="B307" s="151"/>
      <c r="C307" s="150" t="s">
        <v>165</v>
      </c>
      <c r="D307" s="147" t="s">
        <v>166</v>
      </c>
      <c r="E307" s="148"/>
      <c r="F307" s="149">
        <v>3000.0</v>
      </c>
      <c r="G307" s="148"/>
      <c r="H307" s="14"/>
      <c r="I307" s="58"/>
      <c r="J307" s="59"/>
      <c r="K307" s="1"/>
      <c r="L307" s="87"/>
      <c r="M307" s="83"/>
      <c r="N307" s="1"/>
      <c r="O307" s="58"/>
      <c r="P307" s="60"/>
      <c r="Q307" s="58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262"/>
      <c r="B308" s="151"/>
      <c r="C308" s="150" t="s">
        <v>163</v>
      </c>
      <c r="D308" s="147" t="s">
        <v>164</v>
      </c>
      <c r="E308" s="148"/>
      <c r="F308" s="149">
        <v>3000.0</v>
      </c>
      <c r="G308" s="148"/>
      <c r="H308" s="14"/>
      <c r="I308" s="58"/>
      <c r="J308" s="59"/>
      <c r="K308" s="1"/>
      <c r="L308" s="87"/>
      <c r="M308" s="83"/>
      <c r="N308" s="1"/>
      <c r="O308" s="58"/>
      <c r="P308" s="60"/>
      <c r="Q308" s="58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262"/>
      <c r="B309" s="151"/>
      <c r="C309" s="150" t="s">
        <v>167</v>
      </c>
      <c r="D309" s="147" t="s">
        <v>168</v>
      </c>
      <c r="E309" s="148"/>
      <c r="F309" s="149">
        <v>2000.0</v>
      </c>
      <c r="G309" s="148"/>
      <c r="H309" s="14"/>
      <c r="I309" s="58"/>
      <c r="J309" s="59"/>
      <c r="K309" s="1"/>
      <c r="L309" s="87"/>
      <c r="M309" s="83"/>
      <c r="N309" s="1"/>
      <c r="O309" s="58"/>
      <c r="P309" s="60"/>
      <c r="Q309" s="58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262"/>
      <c r="B310" s="151"/>
      <c r="C310" s="150" t="s">
        <v>312</v>
      </c>
      <c r="D310" s="147" t="s">
        <v>128</v>
      </c>
      <c r="E310" s="149"/>
      <c r="F310" s="149">
        <v>300.0</v>
      </c>
      <c r="G310" s="148"/>
      <c r="H310" s="14"/>
      <c r="I310" s="58"/>
      <c r="J310" s="59"/>
      <c r="K310" s="1"/>
      <c r="L310" s="83"/>
      <c r="M310" s="83"/>
      <c r="N310" s="1"/>
      <c r="O310" s="58"/>
      <c r="P310" s="60"/>
      <c r="Q310" s="58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262"/>
      <c r="B311" s="151"/>
      <c r="C311" s="151"/>
      <c r="D311" s="147"/>
      <c r="E311" s="149"/>
      <c r="F311" s="149"/>
      <c r="G311" s="148"/>
      <c r="H311" s="14"/>
      <c r="I311" s="58"/>
      <c r="J311" s="59"/>
      <c r="K311" s="1"/>
      <c r="L311" s="83"/>
      <c r="M311" s="83"/>
      <c r="N311" s="1"/>
      <c r="O311" s="58"/>
      <c r="P311" s="60"/>
      <c r="Q311" s="58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262"/>
      <c r="B312" s="151"/>
      <c r="C312" s="151" t="s">
        <v>136</v>
      </c>
      <c r="D312" s="147"/>
      <c r="E312" s="149">
        <f>SUM(E305:E309)</f>
        <v>3800</v>
      </c>
      <c r="F312" s="149">
        <f>SUM(F305:F310)</f>
        <v>8300</v>
      </c>
      <c r="G312" s="148">
        <f>E312-F312</f>
        <v>-4500</v>
      </c>
      <c r="H312" s="14"/>
      <c r="I312" s="58"/>
      <c r="J312" s="59"/>
      <c r="K312" s="1"/>
      <c r="L312" s="83"/>
      <c r="M312" s="83"/>
      <c r="N312" s="1"/>
      <c r="O312" s="58"/>
      <c r="P312" s="60"/>
      <c r="Q312" s="58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262"/>
      <c r="B313" s="151"/>
      <c r="C313" s="150"/>
      <c r="D313" s="147"/>
      <c r="E313" s="149"/>
      <c r="F313" s="149"/>
      <c r="G313" s="148"/>
      <c r="H313" s="14"/>
      <c r="I313" s="58"/>
      <c r="J313" s="59"/>
      <c r="K313" s="1"/>
      <c r="L313" s="83"/>
      <c r="M313" s="83"/>
      <c r="N313" s="1"/>
      <c r="O313" s="58"/>
      <c r="P313" s="60"/>
      <c r="Q313" s="58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262"/>
      <c r="B314" s="151" t="s">
        <v>313</v>
      </c>
      <c r="C314" s="150" t="s">
        <v>161</v>
      </c>
      <c r="D314" s="147" t="s">
        <v>162</v>
      </c>
      <c r="E314" s="265">
        <v>2000.0</v>
      </c>
      <c r="F314" s="149"/>
      <c r="G314" s="148"/>
      <c r="H314" s="14"/>
      <c r="I314" s="58"/>
      <c r="J314" s="59"/>
      <c r="K314" s="1"/>
      <c r="L314" s="83"/>
      <c r="M314" s="83"/>
      <c r="N314" s="1"/>
      <c r="O314" s="58"/>
      <c r="P314" s="60"/>
      <c r="Q314" s="58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262"/>
      <c r="B315" s="151"/>
      <c r="C315" s="150" t="s">
        <v>165</v>
      </c>
      <c r="D315" s="147" t="s">
        <v>166</v>
      </c>
      <c r="E315" s="148"/>
      <c r="F315" s="265">
        <v>2000.0</v>
      </c>
      <c r="G315" s="148"/>
      <c r="H315" s="14"/>
      <c r="I315" s="58"/>
      <c r="J315" s="59"/>
      <c r="K315" s="1"/>
      <c r="L315" s="83"/>
      <c r="M315" s="83"/>
      <c r="N315" s="1"/>
      <c r="O315" s="58"/>
      <c r="P315" s="60"/>
      <c r="Q315" s="58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262"/>
      <c r="B316" s="151"/>
      <c r="C316" s="150" t="s">
        <v>163</v>
      </c>
      <c r="D316" s="147" t="s">
        <v>164</v>
      </c>
      <c r="E316" s="148"/>
      <c r="F316" s="265">
        <v>2000.0</v>
      </c>
      <c r="G316" s="148"/>
      <c r="H316" s="14"/>
      <c r="I316" s="58"/>
      <c r="J316" s="59"/>
      <c r="K316" s="1"/>
      <c r="L316" s="87"/>
      <c r="M316" s="83"/>
      <c r="N316" s="1"/>
      <c r="O316" s="58"/>
      <c r="P316" s="60"/>
      <c r="Q316" s="58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262"/>
      <c r="B317" s="151"/>
      <c r="C317" s="262" t="s">
        <v>312</v>
      </c>
      <c r="D317" s="266" t="s">
        <v>128</v>
      </c>
      <c r="E317" s="267"/>
      <c r="F317" s="268">
        <v>300.0</v>
      </c>
      <c r="G317" s="148"/>
      <c r="H317" s="14"/>
      <c r="I317" s="58"/>
      <c r="J317" s="59"/>
      <c r="K317" s="1"/>
      <c r="L317" s="87"/>
      <c r="M317" s="83"/>
      <c r="N317" s="1"/>
      <c r="O317" s="58"/>
      <c r="P317" s="60"/>
      <c r="Q317" s="58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262"/>
      <c r="B318" s="151"/>
      <c r="C318" s="269"/>
      <c r="D318" s="269"/>
      <c r="E318" s="269"/>
      <c r="F318" s="269"/>
      <c r="G318" s="148"/>
      <c r="H318" s="14"/>
      <c r="I318" s="58"/>
      <c r="J318" s="59"/>
      <c r="K318" s="1"/>
      <c r="L318" s="87"/>
      <c r="M318" s="83"/>
      <c r="N318" s="1"/>
      <c r="O318" s="58"/>
      <c r="P318" s="60"/>
      <c r="Q318" s="58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262"/>
      <c r="B319" s="262"/>
      <c r="C319" s="151" t="s">
        <v>136</v>
      </c>
      <c r="D319" s="147"/>
      <c r="E319" s="149">
        <f t="shared" ref="E319:F319" si="29">SUM(E314:E317)</f>
        <v>2000</v>
      </c>
      <c r="F319" s="149">
        <f t="shared" si="29"/>
        <v>4300</v>
      </c>
      <c r="G319" s="148">
        <f>E319-F319</f>
        <v>-2300</v>
      </c>
      <c r="H319" s="14"/>
      <c r="I319" s="58"/>
      <c r="J319" s="58"/>
      <c r="K319" s="4"/>
      <c r="L319" s="14"/>
      <c r="M319" s="18"/>
      <c r="N319" s="4"/>
      <c r="O319" s="58"/>
      <c r="P319" s="60"/>
      <c r="Q319" s="58"/>
      <c r="R319" s="1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262"/>
      <c r="B320" s="151"/>
      <c r="C320" s="151"/>
      <c r="D320" s="147"/>
      <c r="E320" s="149"/>
      <c r="F320" s="149"/>
      <c r="G320" s="148"/>
      <c r="H320" s="14"/>
      <c r="I320" s="58"/>
      <c r="J320" s="59"/>
      <c r="K320" s="1"/>
      <c r="L320" s="83"/>
      <c r="M320" s="83"/>
      <c r="N320" s="1"/>
      <c r="O320" s="58"/>
      <c r="P320" s="60"/>
      <c r="Q320" s="58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262"/>
      <c r="B321" s="270" t="s">
        <v>314</v>
      </c>
      <c r="C321" s="150" t="s">
        <v>161</v>
      </c>
      <c r="D321" s="147" t="s">
        <v>162</v>
      </c>
      <c r="E321" s="265">
        <v>2000.0</v>
      </c>
      <c r="F321" s="149"/>
      <c r="G321" s="148"/>
      <c r="H321" s="14"/>
      <c r="I321" s="58"/>
      <c r="J321" s="59"/>
      <c r="K321" s="1"/>
      <c r="L321" s="83"/>
      <c r="M321" s="83"/>
      <c r="N321" s="1"/>
      <c r="O321" s="58"/>
      <c r="P321" s="60"/>
      <c r="Q321" s="58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262"/>
      <c r="B322" s="151"/>
      <c r="C322" s="150" t="s">
        <v>165</v>
      </c>
      <c r="D322" s="147" t="s">
        <v>166</v>
      </c>
      <c r="E322" s="148"/>
      <c r="F322" s="265">
        <v>2000.0</v>
      </c>
      <c r="G322" s="148"/>
      <c r="H322" s="14"/>
      <c r="I322" s="58"/>
      <c r="J322" s="59"/>
      <c r="K322" s="1"/>
      <c r="L322" s="83"/>
      <c r="M322" s="83"/>
      <c r="N322" s="1"/>
      <c r="O322" s="58"/>
      <c r="P322" s="60"/>
      <c r="Q322" s="58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262"/>
      <c r="B323" s="151"/>
      <c r="C323" s="150" t="s">
        <v>163</v>
      </c>
      <c r="D323" s="147" t="s">
        <v>164</v>
      </c>
      <c r="E323" s="148"/>
      <c r="F323" s="265">
        <v>2000.0</v>
      </c>
      <c r="G323" s="148"/>
      <c r="H323" s="14"/>
      <c r="I323" s="58"/>
      <c r="J323" s="59"/>
      <c r="K323" s="1"/>
      <c r="L323" s="83"/>
      <c r="M323" s="83"/>
      <c r="N323" s="1"/>
      <c r="O323" s="58"/>
      <c r="P323" s="60"/>
      <c r="Q323" s="58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262"/>
      <c r="B324" s="151"/>
      <c r="C324" s="262" t="s">
        <v>312</v>
      </c>
      <c r="D324" s="266" t="s">
        <v>128</v>
      </c>
      <c r="E324" s="267"/>
      <c r="F324" s="268">
        <v>300.0</v>
      </c>
      <c r="G324" s="148"/>
      <c r="H324" s="14"/>
      <c r="I324" s="58"/>
      <c r="J324" s="59"/>
      <c r="K324" s="1"/>
      <c r="L324" s="83"/>
      <c r="M324" s="83"/>
      <c r="N324" s="1"/>
      <c r="O324" s="58"/>
      <c r="P324" s="60"/>
      <c r="Q324" s="58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262"/>
      <c r="B325" s="151"/>
      <c r="C325" s="269"/>
      <c r="D325" s="269"/>
      <c r="E325" s="269"/>
      <c r="F325" s="269"/>
      <c r="G325" s="148"/>
      <c r="H325" s="14"/>
      <c r="I325" s="58"/>
      <c r="J325" s="59"/>
      <c r="K325" s="1"/>
      <c r="L325" s="83"/>
      <c r="M325" s="83"/>
      <c r="N325" s="1"/>
      <c r="O325" s="58"/>
      <c r="P325" s="60"/>
      <c r="Q325" s="58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262"/>
      <c r="B326" s="262"/>
      <c r="C326" s="151" t="s">
        <v>136</v>
      </c>
      <c r="D326" s="147"/>
      <c r="E326" s="149">
        <f t="shared" ref="E326:F326" si="30">SUM(E321:E324)</f>
        <v>2000</v>
      </c>
      <c r="F326" s="149">
        <f t="shared" si="30"/>
        <v>4300</v>
      </c>
      <c r="G326" s="148">
        <f>E326-F326</f>
        <v>-2300</v>
      </c>
      <c r="H326" s="14"/>
      <c r="I326" s="58"/>
      <c r="J326" s="59"/>
      <c r="K326" s="1"/>
      <c r="L326" s="83"/>
      <c r="M326" s="83"/>
      <c r="N326" s="1"/>
      <c r="O326" s="58"/>
      <c r="P326" s="60"/>
      <c r="Q326" s="58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262"/>
      <c r="B327" s="151"/>
      <c r="C327" s="150"/>
      <c r="D327" s="147"/>
      <c r="E327" s="149"/>
      <c r="F327" s="149"/>
      <c r="G327" s="148"/>
      <c r="H327" s="14"/>
      <c r="I327" s="58"/>
      <c r="J327" s="59"/>
      <c r="K327" s="1"/>
      <c r="L327" s="83"/>
      <c r="M327" s="83"/>
      <c r="N327" s="1"/>
      <c r="O327" s="58"/>
      <c r="P327" s="60"/>
      <c r="Q327" s="58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262"/>
      <c r="B328" s="270" t="s">
        <v>315</v>
      </c>
      <c r="C328" s="150" t="s">
        <v>161</v>
      </c>
      <c r="D328" s="147" t="s">
        <v>162</v>
      </c>
      <c r="E328" s="265">
        <v>2000.0</v>
      </c>
      <c r="F328" s="149"/>
      <c r="G328" s="148"/>
      <c r="H328" s="14"/>
      <c r="I328" s="58"/>
      <c r="J328" s="59"/>
      <c r="K328" s="1"/>
      <c r="L328" s="83"/>
      <c r="M328" s="83"/>
      <c r="N328" s="1"/>
      <c r="O328" s="58"/>
      <c r="P328" s="60"/>
      <c r="Q328" s="58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262"/>
      <c r="B329" s="151"/>
      <c r="C329" s="150" t="s">
        <v>165</v>
      </c>
      <c r="D329" s="147" t="s">
        <v>166</v>
      </c>
      <c r="E329" s="148"/>
      <c r="F329" s="265">
        <v>2000.0</v>
      </c>
      <c r="G329" s="148"/>
      <c r="H329" s="14"/>
      <c r="I329" s="58"/>
      <c r="J329" s="59"/>
      <c r="K329" s="1"/>
      <c r="L329" s="83"/>
      <c r="M329" s="83"/>
      <c r="N329" s="1"/>
      <c r="O329" s="58"/>
      <c r="P329" s="60"/>
      <c r="Q329" s="58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262"/>
      <c r="B330" s="151"/>
      <c r="C330" s="150" t="s">
        <v>163</v>
      </c>
      <c r="D330" s="147" t="s">
        <v>164</v>
      </c>
      <c r="E330" s="148"/>
      <c r="F330" s="265">
        <v>2000.0</v>
      </c>
      <c r="G330" s="148"/>
      <c r="H330" s="14"/>
      <c r="I330" s="58"/>
      <c r="J330" s="59"/>
      <c r="K330" s="1"/>
      <c r="L330" s="83"/>
      <c r="M330" s="83"/>
      <c r="N330" s="1"/>
      <c r="O330" s="58"/>
      <c r="P330" s="60"/>
      <c r="Q330" s="58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262"/>
      <c r="B331" s="151"/>
      <c r="C331" s="262" t="s">
        <v>312</v>
      </c>
      <c r="D331" s="266" t="s">
        <v>128</v>
      </c>
      <c r="E331" s="267"/>
      <c r="F331" s="268">
        <v>300.0</v>
      </c>
      <c r="G331" s="148"/>
      <c r="H331" s="14"/>
      <c r="I331" s="58"/>
      <c r="J331" s="59"/>
      <c r="K331" s="1"/>
      <c r="L331" s="83"/>
      <c r="M331" s="83"/>
      <c r="N331" s="1"/>
      <c r="O331" s="58"/>
      <c r="P331" s="60"/>
      <c r="Q331" s="58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262"/>
      <c r="B332" s="151"/>
      <c r="C332" s="269"/>
      <c r="D332" s="269"/>
      <c r="E332" s="269"/>
      <c r="F332" s="269"/>
      <c r="G332" s="148"/>
      <c r="H332" s="14"/>
      <c r="I332" s="58"/>
      <c r="J332" s="59"/>
      <c r="K332" s="1"/>
      <c r="L332" s="83"/>
      <c r="M332" s="83"/>
      <c r="N332" s="1"/>
      <c r="O332" s="58"/>
      <c r="P332" s="60"/>
      <c r="Q332" s="58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262"/>
      <c r="B333" s="262"/>
      <c r="C333" s="151" t="s">
        <v>136</v>
      </c>
      <c r="D333" s="147"/>
      <c r="E333" s="149">
        <f t="shared" ref="E333:F333" si="31">SUM(E328:E331)</f>
        <v>2000</v>
      </c>
      <c r="F333" s="149">
        <f t="shared" si="31"/>
        <v>4300</v>
      </c>
      <c r="G333" s="148">
        <f>E333-F333</f>
        <v>-2300</v>
      </c>
      <c r="H333" s="14"/>
      <c r="I333" s="58"/>
      <c r="J333" s="59"/>
      <c r="K333" s="1"/>
      <c r="L333" s="83"/>
      <c r="M333" s="83"/>
      <c r="N333" s="1"/>
      <c r="O333" s="58"/>
      <c r="P333" s="60"/>
      <c r="Q333" s="58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262"/>
      <c r="B334" s="151"/>
      <c r="C334" s="150"/>
      <c r="D334" s="147"/>
      <c r="E334" s="149"/>
      <c r="F334" s="149"/>
      <c r="G334" s="148"/>
      <c r="H334" s="14"/>
      <c r="I334" s="58"/>
      <c r="J334" s="59"/>
      <c r="K334" s="1"/>
      <c r="L334" s="83"/>
      <c r="M334" s="83"/>
      <c r="N334" s="1"/>
      <c r="O334" s="58"/>
      <c r="P334" s="60"/>
      <c r="Q334" s="58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262"/>
      <c r="B335" s="151" t="s">
        <v>316</v>
      </c>
      <c r="C335" s="150" t="s">
        <v>243</v>
      </c>
      <c r="D335" s="147" t="s">
        <v>317</v>
      </c>
      <c r="E335" s="149">
        <v>3000.0</v>
      </c>
      <c r="F335" s="149"/>
      <c r="G335" s="148"/>
      <c r="H335" s="14"/>
      <c r="I335" s="58"/>
      <c r="J335" s="59"/>
      <c r="K335" s="1"/>
      <c r="L335" s="83"/>
      <c r="M335" s="83"/>
      <c r="N335" s="1"/>
      <c r="O335" s="58"/>
      <c r="P335" s="60"/>
      <c r="Q335" s="58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262"/>
      <c r="B336" s="151"/>
      <c r="C336" s="150" t="s">
        <v>161</v>
      </c>
      <c r="D336" s="147" t="s">
        <v>162</v>
      </c>
      <c r="E336" s="149">
        <v>3000.0</v>
      </c>
      <c r="F336" s="149"/>
      <c r="G336" s="148"/>
      <c r="H336" s="14"/>
      <c r="I336" s="58"/>
      <c r="J336" s="59"/>
      <c r="K336" s="1"/>
      <c r="L336" s="83"/>
      <c r="M336" s="83"/>
      <c r="N336" s="1"/>
      <c r="O336" s="58"/>
      <c r="P336" s="60"/>
      <c r="Q336" s="58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262"/>
      <c r="B337" s="151"/>
      <c r="C337" s="150" t="s">
        <v>165</v>
      </c>
      <c r="D337" s="147" t="s">
        <v>166</v>
      </c>
      <c r="E337" s="148"/>
      <c r="F337" s="149">
        <v>2500.0</v>
      </c>
      <c r="G337" s="148"/>
      <c r="H337" s="14"/>
      <c r="I337" s="58"/>
      <c r="J337" s="59"/>
      <c r="K337" s="1"/>
      <c r="L337" s="87"/>
      <c r="M337" s="83"/>
      <c r="N337" s="1"/>
      <c r="O337" s="58"/>
      <c r="P337" s="60"/>
      <c r="Q337" s="58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262"/>
      <c r="B338" s="151"/>
      <c r="C338" s="150" t="s">
        <v>163</v>
      </c>
      <c r="D338" s="147" t="s">
        <v>164</v>
      </c>
      <c r="E338" s="148"/>
      <c r="F338" s="149">
        <v>3000.0</v>
      </c>
      <c r="G338" s="148"/>
      <c r="H338" s="14"/>
      <c r="I338" s="58"/>
      <c r="J338" s="59"/>
      <c r="K338" s="1"/>
      <c r="L338" s="87"/>
      <c r="M338" s="83"/>
      <c r="N338" s="1"/>
      <c r="O338" s="58"/>
      <c r="P338" s="60"/>
      <c r="Q338" s="58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262"/>
      <c r="B339" s="151"/>
      <c r="C339" s="150" t="s">
        <v>167</v>
      </c>
      <c r="D339" s="147" t="s">
        <v>168</v>
      </c>
      <c r="E339" s="148"/>
      <c r="F339" s="149">
        <v>1500.0</v>
      </c>
      <c r="G339" s="148"/>
      <c r="H339" s="14"/>
      <c r="I339" s="58"/>
      <c r="J339" s="59"/>
      <c r="K339" s="1"/>
      <c r="L339" s="87"/>
      <c r="M339" s="83"/>
      <c r="N339" s="1"/>
      <c r="O339" s="58"/>
      <c r="P339" s="60"/>
      <c r="Q339" s="58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262"/>
      <c r="B340" s="262"/>
      <c r="C340" s="262" t="s">
        <v>312</v>
      </c>
      <c r="D340" s="266" t="s">
        <v>128</v>
      </c>
      <c r="E340" s="267"/>
      <c r="F340" s="268">
        <v>300.0</v>
      </c>
      <c r="G340" s="267"/>
      <c r="H340" s="14"/>
      <c r="I340" s="58"/>
      <c r="J340" s="58"/>
      <c r="K340" s="4"/>
      <c r="L340" s="14"/>
      <c r="M340" s="18"/>
      <c r="N340" s="4"/>
      <c r="O340" s="58"/>
      <c r="P340" s="60"/>
      <c r="Q340" s="58"/>
      <c r="R340" s="1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262"/>
      <c r="B341" s="151"/>
      <c r="C341" s="151"/>
      <c r="D341" s="147"/>
      <c r="E341" s="149"/>
      <c r="F341" s="149"/>
      <c r="G341" s="148"/>
      <c r="H341" s="14"/>
      <c r="I341" s="58"/>
      <c r="J341" s="59"/>
      <c r="K341" s="1"/>
      <c r="L341" s="83"/>
      <c r="M341" s="83"/>
      <c r="N341" s="1"/>
      <c r="O341" s="58"/>
      <c r="P341" s="60"/>
      <c r="Q341" s="58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262"/>
      <c r="B342" s="151"/>
      <c r="C342" s="151" t="s">
        <v>136</v>
      </c>
      <c r="D342" s="147"/>
      <c r="E342" s="149">
        <f>SUM(E335:E339)</f>
        <v>6000</v>
      </c>
      <c r="F342" s="149">
        <f>SUM(F335:F340)</f>
        <v>7300</v>
      </c>
      <c r="G342" s="148">
        <f>E342-F342</f>
        <v>-1300</v>
      </c>
      <c r="H342" s="14"/>
      <c r="I342" s="58"/>
      <c r="J342" s="59"/>
      <c r="K342" s="1"/>
      <c r="L342" s="83"/>
      <c r="M342" s="83"/>
      <c r="N342" s="1"/>
      <c r="O342" s="58"/>
      <c r="P342" s="60"/>
      <c r="Q342" s="58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262"/>
      <c r="B343" s="151"/>
      <c r="C343" s="150"/>
      <c r="D343" s="147"/>
      <c r="E343" s="148"/>
      <c r="F343" s="149"/>
      <c r="G343" s="148"/>
      <c r="H343" s="14"/>
      <c r="I343" s="58"/>
      <c r="J343" s="59"/>
      <c r="K343" s="1"/>
      <c r="L343" s="87"/>
      <c r="M343" s="83"/>
      <c r="N343" s="1"/>
      <c r="O343" s="58"/>
      <c r="P343" s="60"/>
      <c r="Q343" s="58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262"/>
      <c r="B344" s="151"/>
      <c r="C344" s="151" t="s">
        <v>184</v>
      </c>
      <c r="D344" s="271"/>
      <c r="E344" s="154">
        <f>E303+E312+E342+E326+E333+E319</f>
        <v>25800</v>
      </c>
      <c r="F344" s="154">
        <f>F303+F312+F319+F326+F333+F342</f>
        <v>93500</v>
      </c>
      <c r="G344" s="154">
        <f>E344-F344</f>
        <v>-67700</v>
      </c>
      <c r="H344" s="14"/>
      <c r="I344" s="58"/>
      <c r="J344" s="59"/>
      <c r="K344" s="1"/>
      <c r="L344" s="77"/>
      <c r="M344" s="77"/>
      <c r="N344" s="1"/>
      <c r="O344" s="58"/>
      <c r="P344" s="60"/>
      <c r="Q344" s="58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4"/>
      <c r="B345" s="2"/>
      <c r="C345" s="4"/>
      <c r="D345" s="94"/>
      <c r="E345" s="58"/>
      <c r="F345" s="68"/>
      <c r="G345" s="58"/>
      <c r="H345" s="14"/>
      <c r="I345" s="58"/>
      <c r="J345" s="59"/>
      <c r="K345" s="1"/>
      <c r="L345" s="14"/>
      <c r="M345" s="18"/>
      <c r="N345" s="1"/>
      <c r="O345" s="58"/>
      <c r="P345" s="60"/>
      <c r="Q345" s="58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272" t="s">
        <v>32</v>
      </c>
      <c r="B346" s="273" t="s">
        <v>103</v>
      </c>
      <c r="C346" s="274" t="s">
        <v>179</v>
      </c>
      <c r="D346" s="275" t="s">
        <v>166</v>
      </c>
      <c r="E346" s="276"/>
      <c r="F346" s="276">
        <v>2000.0</v>
      </c>
      <c r="G346" s="277"/>
      <c r="H346" s="14"/>
      <c r="I346" s="58"/>
      <c r="J346" s="59"/>
      <c r="K346" s="1"/>
      <c r="L346" s="83"/>
      <c r="M346" s="83"/>
      <c r="N346" s="1"/>
      <c r="O346" s="58"/>
      <c r="P346" s="60"/>
      <c r="Q346" s="58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278"/>
      <c r="B347" s="273"/>
      <c r="C347" s="274" t="s">
        <v>318</v>
      </c>
      <c r="D347" s="275"/>
      <c r="E347" s="276"/>
      <c r="F347" s="279">
        <v>5000.0</v>
      </c>
      <c r="G347" s="277"/>
      <c r="H347" s="14"/>
      <c r="I347" s="58"/>
      <c r="J347" s="59"/>
      <c r="K347" s="1"/>
      <c r="L347" s="83"/>
      <c r="M347" s="83"/>
      <c r="N347" s="1"/>
      <c r="O347" s="58"/>
      <c r="P347" s="60"/>
      <c r="Q347" s="58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278"/>
      <c r="B348" s="273"/>
      <c r="C348" s="274" t="s">
        <v>151</v>
      </c>
      <c r="D348" s="275" t="s">
        <v>115</v>
      </c>
      <c r="E348" s="276"/>
      <c r="F348" s="276">
        <v>4000.0</v>
      </c>
      <c r="G348" s="280"/>
      <c r="H348" s="14"/>
      <c r="I348" s="58"/>
      <c r="J348" s="59"/>
      <c r="K348" s="1"/>
      <c r="L348" s="83"/>
      <c r="M348" s="83"/>
      <c r="N348" s="1"/>
      <c r="O348" s="58"/>
      <c r="P348" s="60"/>
      <c r="Q348" s="58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278"/>
      <c r="B349" s="273"/>
      <c r="C349" s="274" t="s">
        <v>196</v>
      </c>
      <c r="D349" s="275" t="s">
        <v>180</v>
      </c>
      <c r="E349" s="276"/>
      <c r="F349" s="276">
        <v>6000.0</v>
      </c>
      <c r="G349" s="280"/>
      <c r="H349" s="14"/>
      <c r="I349" s="58"/>
      <c r="J349" s="59"/>
      <c r="K349" s="1"/>
      <c r="L349" s="83"/>
      <c r="M349" s="83"/>
      <c r="N349" s="1"/>
      <c r="O349" s="58"/>
      <c r="P349" s="60"/>
      <c r="Q349" s="58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278"/>
      <c r="B350" s="273"/>
      <c r="C350" s="278" t="s">
        <v>319</v>
      </c>
      <c r="D350" s="281" t="s">
        <v>202</v>
      </c>
      <c r="E350" s="277"/>
      <c r="F350" s="282">
        <v>3000.0</v>
      </c>
      <c r="G350" s="277"/>
      <c r="H350" s="14"/>
      <c r="I350" s="58"/>
      <c r="J350" s="59"/>
      <c r="K350" s="4"/>
      <c r="L350" s="14"/>
      <c r="M350" s="14"/>
      <c r="N350" s="4"/>
      <c r="O350" s="58"/>
      <c r="P350" s="58"/>
      <c r="Q350" s="58"/>
      <c r="R350" s="4"/>
      <c r="S350" s="4"/>
      <c r="T350" s="4"/>
      <c r="U350" s="4"/>
      <c r="V350" s="4"/>
      <c r="W350" s="4"/>
      <c r="X350" s="4"/>
      <c r="Y350" s="4"/>
      <c r="Z350" s="1"/>
      <c r="AA350" s="1"/>
    </row>
    <row r="351" ht="15.75" customHeight="1">
      <c r="A351" s="278"/>
      <c r="B351" s="273"/>
      <c r="C351" s="283" t="s">
        <v>320</v>
      </c>
      <c r="D351" s="284" t="s">
        <v>215</v>
      </c>
      <c r="E351" s="285">
        <v>26000.0</v>
      </c>
      <c r="F351" s="279"/>
      <c r="G351" s="277"/>
      <c r="H351" s="14"/>
      <c r="I351" s="58"/>
      <c r="J351" s="59"/>
      <c r="K351" s="1"/>
      <c r="L351" s="87"/>
      <c r="M351" s="83"/>
      <c r="N351" s="1"/>
      <c r="O351" s="58"/>
      <c r="P351" s="60"/>
      <c r="Q351" s="58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278"/>
      <c r="B352" s="273"/>
      <c r="C352" s="274"/>
      <c r="D352" s="275"/>
      <c r="E352" s="286"/>
      <c r="F352" s="276"/>
      <c r="G352" s="277"/>
      <c r="H352" s="14"/>
      <c r="I352" s="58"/>
      <c r="J352" s="59"/>
      <c r="K352" s="1"/>
      <c r="L352" s="87"/>
      <c r="M352" s="83"/>
      <c r="N352" s="1"/>
      <c r="O352" s="58"/>
      <c r="P352" s="60"/>
      <c r="Q352" s="58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278"/>
      <c r="B353" s="273"/>
      <c r="C353" s="287" t="s">
        <v>136</v>
      </c>
      <c r="D353" s="275"/>
      <c r="E353" s="286">
        <f>SUM(E346:E351)</f>
        <v>26000</v>
      </c>
      <c r="F353" s="276">
        <f>SUM(F346:F352)</f>
        <v>20000</v>
      </c>
      <c r="G353" s="277">
        <f>E353-F353</f>
        <v>6000</v>
      </c>
      <c r="H353" s="14"/>
      <c r="I353" s="58"/>
      <c r="J353" s="59"/>
      <c r="K353" s="1"/>
      <c r="L353" s="87"/>
      <c r="M353" s="83"/>
      <c r="N353" s="1"/>
      <c r="O353" s="58"/>
      <c r="P353" s="60"/>
      <c r="Q353" s="58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278"/>
      <c r="B354" s="273"/>
      <c r="C354" s="274"/>
      <c r="D354" s="275"/>
      <c r="E354" s="286"/>
      <c r="F354" s="276"/>
      <c r="G354" s="277"/>
      <c r="H354" s="14"/>
      <c r="I354" s="58"/>
      <c r="J354" s="59"/>
      <c r="K354" s="1"/>
      <c r="L354" s="87"/>
      <c r="M354" s="83"/>
      <c r="N354" s="1"/>
      <c r="O354" s="58"/>
      <c r="P354" s="60"/>
      <c r="Q354" s="58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278"/>
      <c r="B355" s="273" t="s">
        <v>321</v>
      </c>
      <c r="C355" s="274" t="s">
        <v>237</v>
      </c>
      <c r="D355" s="275" t="s">
        <v>166</v>
      </c>
      <c r="E355" s="286"/>
      <c r="F355" s="276">
        <v>2700.0</v>
      </c>
      <c r="G355" s="277"/>
      <c r="H355" s="14"/>
      <c r="I355" s="58"/>
      <c r="J355" s="59"/>
      <c r="K355" s="1"/>
      <c r="L355" s="87"/>
      <c r="M355" s="83"/>
      <c r="N355" s="1"/>
      <c r="O355" s="58"/>
      <c r="P355" s="60"/>
      <c r="Q355" s="58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278"/>
      <c r="B356" s="273"/>
      <c r="C356" s="274" t="s">
        <v>174</v>
      </c>
      <c r="D356" s="275" t="s">
        <v>128</v>
      </c>
      <c r="E356" s="286"/>
      <c r="F356" s="276">
        <v>650.0</v>
      </c>
      <c r="G356" s="277"/>
      <c r="H356" s="14"/>
      <c r="I356" s="58"/>
      <c r="J356" s="59"/>
      <c r="K356" s="1"/>
      <c r="L356" s="87"/>
      <c r="M356" s="83"/>
      <c r="N356" s="1"/>
      <c r="O356" s="58"/>
      <c r="P356" s="60"/>
      <c r="Q356" s="58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278"/>
      <c r="B357" s="273"/>
      <c r="C357" s="274"/>
      <c r="D357" s="275"/>
      <c r="E357" s="286"/>
      <c r="F357" s="276"/>
      <c r="G357" s="277"/>
      <c r="H357" s="14"/>
      <c r="I357" s="58"/>
      <c r="J357" s="59"/>
      <c r="K357" s="1"/>
      <c r="L357" s="87"/>
      <c r="M357" s="83"/>
      <c r="N357" s="1"/>
      <c r="O357" s="58"/>
      <c r="P357" s="60"/>
      <c r="Q357" s="58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278"/>
      <c r="B358" s="273" t="s">
        <v>322</v>
      </c>
      <c r="C358" s="274" t="s">
        <v>237</v>
      </c>
      <c r="D358" s="275" t="s">
        <v>166</v>
      </c>
      <c r="E358" s="286"/>
      <c r="F358" s="276">
        <v>2700.0</v>
      </c>
      <c r="G358" s="277"/>
      <c r="H358" s="14"/>
      <c r="I358" s="58"/>
      <c r="J358" s="59"/>
      <c r="K358" s="1"/>
      <c r="L358" s="87"/>
      <c r="M358" s="83"/>
      <c r="N358" s="1"/>
      <c r="O358" s="58"/>
      <c r="P358" s="60"/>
      <c r="Q358" s="58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278"/>
      <c r="B359" s="273"/>
      <c r="C359" s="274" t="s">
        <v>174</v>
      </c>
      <c r="D359" s="275" t="s">
        <v>128</v>
      </c>
      <c r="E359" s="286"/>
      <c r="F359" s="276">
        <v>650.0</v>
      </c>
      <c r="G359" s="277"/>
      <c r="H359" s="14"/>
      <c r="I359" s="58"/>
      <c r="J359" s="59"/>
      <c r="K359" s="1"/>
      <c r="L359" s="87"/>
      <c r="M359" s="83"/>
      <c r="N359" s="1"/>
      <c r="O359" s="58"/>
      <c r="P359" s="60"/>
      <c r="Q359" s="58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278"/>
      <c r="B360" s="273"/>
      <c r="C360" s="274"/>
      <c r="D360" s="275"/>
      <c r="E360" s="286"/>
      <c r="F360" s="276"/>
      <c r="G360" s="277"/>
      <c r="H360" s="14"/>
      <c r="I360" s="58"/>
      <c r="J360" s="59"/>
      <c r="K360" s="1"/>
      <c r="L360" s="87"/>
      <c r="M360" s="83"/>
      <c r="N360" s="1"/>
      <c r="O360" s="58"/>
      <c r="P360" s="60"/>
      <c r="Q360" s="58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278"/>
      <c r="B361" s="273"/>
      <c r="C361" s="287" t="s">
        <v>136</v>
      </c>
      <c r="D361" s="275"/>
      <c r="E361" s="286"/>
      <c r="F361" s="276">
        <f>SUM(F355:F360)</f>
        <v>6700</v>
      </c>
      <c r="G361" s="277">
        <f>E361-F361</f>
        <v>-6700</v>
      </c>
      <c r="H361" s="14"/>
      <c r="I361" s="58"/>
      <c r="J361" s="59"/>
      <c r="K361" s="1"/>
      <c r="L361" s="87"/>
      <c r="M361" s="83"/>
      <c r="N361" s="1"/>
      <c r="O361" s="58"/>
      <c r="P361" s="60"/>
      <c r="Q361" s="58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278"/>
      <c r="B362" s="273"/>
      <c r="C362" s="274"/>
      <c r="D362" s="275"/>
      <c r="E362" s="286"/>
      <c r="F362" s="276"/>
      <c r="G362" s="277"/>
      <c r="H362" s="14"/>
      <c r="I362" s="58"/>
      <c r="J362" s="59"/>
      <c r="K362" s="1"/>
      <c r="L362" s="87"/>
      <c r="M362" s="83"/>
      <c r="N362" s="1"/>
      <c r="O362" s="58"/>
      <c r="P362" s="60"/>
      <c r="Q362" s="58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278"/>
      <c r="B363" s="273"/>
      <c r="C363" s="287" t="s">
        <v>184</v>
      </c>
      <c r="D363" s="288"/>
      <c r="E363" s="289">
        <f>SUM(E353)</f>
        <v>26000</v>
      </c>
      <c r="F363" s="289">
        <f>SUM(F353,F361)</f>
        <v>26700</v>
      </c>
      <c r="G363" s="280">
        <f>E363-F363</f>
        <v>-700</v>
      </c>
      <c r="H363" s="3"/>
      <c r="I363" s="58"/>
      <c r="J363" s="59"/>
      <c r="K363" s="1"/>
      <c r="L363" s="77"/>
      <c r="M363" s="77"/>
      <c r="N363" s="1"/>
      <c r="O363" s="58"/>
      <c r="P363" s="60"/>
      <c r="Q363" s="58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4"/>
      <c r="B364" s="2"/>
      <c r="C364" s="4"/>
      <c r="D364" s="94"/>
      <c r="E364" s="58"/>
      <c r="F364" s="68"/>
      <c r="G364" s="58"/>
      <c r="H364" s="14"/>
      <c r="I364" s="58"/>
      <c r="J364" s="59"/>
      <c r="K364" s="1"/>
      <c r="L364" s="14"/>
      <c r="M364" s="18"/>
      <c r="N364" s="1"/>
      <c r="O364" s="58"/>
      <c r="P364" s="60"/>
      <c r="Q364" s="58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290" t="s">
        <v>34</v>
      </c>
      <c r="B365" s="291" t="s">
        <v>103</v>
      </c>
      <c r="C365" s="292" t="s">
        <v>179</v>
      </c>
      <c r="D365" s="293" t="s">
        <v>180</v>
      </c>
      <c r="E365" s="294"/>
      <c r="F365" s="295">
        <v>1000.0</v>
      </c>
      <c r="G365" s="294"/>
      <c r="H365" s="14"/>
      <c r="I365" s="58"/>
      <c r="J365" s="59"/>
      <c r="K365" s="1"/>
      <c r="L365" s="87"/>
      <c r="M365" s="83"/>
      <c r="N365" s="1"/>
      <c r="O365" s="58"/>
      <c r="P365" s="60"/>
      <c r="Q365" s="58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296"/>
      <c r="B366" s="297"/>
      <c r="C366" s="296" t="s">
        <v>323</v>
      </c>
      <c r="D366" s="293" t="s">
        <v>166</v>
      </c>
      <c r="E366" s="294"/>
      <c r="F366" s="295">
        <v>3000.0</v>
      </c>
      <c r="G366" s="294"/>
      <c r="H366" s="14"/>
      <c r="I366" s="58"/>
      <c r="J366" s="59"/>
      <c r="K366" s="1"/>
      <c r="L366" s="87"/>
      <c r="M366" s="83"/>
      <c r="N366" s="1"/>
      <c r="O366" s="58"/>
      <c r="P366" s="60"/>
      <c r="Q366" s="58"/>
      <c r="R366" s="13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296"/>
      <c r="B367" s="297"/>
      <c r="C367" s="296" t="s">
        <v>324</v>
      </c>
      <c r="D367" s="293" t="s">
        <v>289</v>
      </c>
      <c r="E367" s="294"/>
      <c r="F367" s="295">
        <v>1400.0</v>
      </c>
      <c r="G367" s="294"/>
      <c r="H367" s="14"/>
      <c r="I367" s="58"/>
      <c r="J367" s="59"/>
      <c r="K367" s="1"/>
      <c r="L367" s="87"/>
      <c r="M367" s="83"/>
      <c r="N367" s="1"/>
      <c r="O367" s="58"/>
      <c r="P367" s="60"/>
      <c r="Q367" s="58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296"/>
      <c r="B368" s="297"/>
      <c r="C368" s="296" t="s">
        <v>151</v>
      </c>
      <c r="D368" s="293" t="s">
        <v>325</v>
      </c>
      <c r="E368" s="294"/>
      <c r="F368" s="295">
        <v>2000.0</v>
      </c>
      <c r="G368" s="294"/>
      <c r="H368" s="14"/>
      <c r="I368" s="58"/>
      <c r="J368" s="59"/>
      <c r="K368" s="1"/>
      <c r="L368" s="87"/>
      <c r="M368" s="83"/>
      <c r="N368" s="1"/>
      <c r="O368" s="58"/>
      <c r="P368" s="60"/>
      <c r="Q368" s="58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296"/>
      <c r="B369" s="297"/>
      <c r="C369" s="296" t="s">
        <v>326</v>
      </c>
      <c r="D369" s="293" t="s">
        <v>166</v>
      </c>
      <c r="E369" s="294"/>
      <c r="F369" s="298">
        <v>9000.0</v>
      </c>
      <c r="G369" s="294"/>
      <c r="H369" s="14"/>
      <c r="I369" s="58"/>
      <c r="J369" s="59"/>
      <c r="K369" s="1"/>
      <c r="L369" s="87"/>
      <c r="M369" s="83"/>
      <c r="N369" s="1"/>
      <c r="O369" s="58"/>
      <c r="P369" s="60"/>
      <c r="Q369" s="58"/>
      <c r="R369" s="13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296"/>
      <c r="B370" s="297"/>
      <c r="C370" s="299" t="s">
        <v>327</v>
      </c>
      <c r="D370" s="300" t="s">
        <v>328</v>
      </c>
      <c r="E370" s="294"/>
      <c r="F370" s="298">
        <v>2000.0</v>
      </c>
      <c r="G370" s="294"/>
      <c r="H370" s="14"/>
      <c r="I370" s="58"/>
      <c r="J370" s="59"/>
      <c r="K370" s="1"/>
      <c r="L370" s="87"/>
      <c r="M370" s="83"/>
      <c r="N370" s="1"/>
      <c r="O370" s="58"/>
      <c r="P370" s="60"/>
      <c r="Q370" s="58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296"/>
      <c r="B371" s="297"/>
      <c r="C371" s="296" t="s">
        <v>229</v>
      </c>
      <c r="D371" s="293" t="s">
        <v>230</v>
      </c>
      <c r="E371" s="294"/>
      <c r="F371" s="295">
        <v>1000.0</v>
      </c>
      <c r="G371" s="294"/>
      <c r="H371" s="14"/>
      <c r="I371" s="58"/>
      <c r="J371" s="59"/>
      <c r="K371" s="1"/>
      <c r="L371" s="87"/>
      <c r="M371" s="83"/>
      <c r="N371" s="1"/>
      <c r="O371" s="58"/>
      <c r="P371" s="60"/>
      <c r="Q371" s="58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296"/>
      <c r="B372" s="297"/>
      <c r="C372" s="296"/>
      <c r="D372" s="293"/>
      <c r="E372" s="294"/>
      <c r="F372" s="295"/>
      <c r="G372" s="294"/>
      <c r="H372" s="14"/>
      <c r="I372" s="58"/>
      <c r="J372" s="59"/>
      <c r="K372" s="1"/>
      <c r="L372" s="87"/>
      <c r="M372" s="83"/>
      <c r="N372" s="1"/>
      <c r="O372" s="58"/>
      <c r="P372" s="60"/>
      <c r="Q372" s="58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296"/>
      <c r="B373" s="297"/>
      <c r="C373" s="297" t="s">
        <v>184</v>
      </c>
      <c r="D373" s="301"/>
      <c r="E373" s="302">
        <f>SUM(E365:E367)</f>
        <v>0</v>
      </c>
      <c r="F373" s="302">
        <f>SUM(F365:F371)</f>
        <v>19400</v>
      </c>
      <c r="G373" s="302">
        <f>E373-F373</f>
        <v>-19400</v>
      </c>
      <c r="H373" s="14"/>
      <c r="I373" s="58"/>
      <c r="J373" s="59"/>
      <c r="K373" s="1"/>
      <c r="L373" s="77"/>
      <c r="M373" s="77"/>
      <c r="N373" s="1"/>
      <c r="O373" s="58"/>
      <c r="P373" s="60"/>
      <c r="Q373" s="58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4"/>
      <c r="B374" s="2"/>
      <c r="C374" s="4"/>
      <c r="D374" s="94"/>
      <c r="E374" s="58"/>
      <c r="F374" s="68"/>
      <c r="G374" s="58"/>
      <c r="H374" s="14"/>
      <c r="I374" s="58"/>
      <c r="J374" s="59"/>
      <c r="K374" s="1"/>
      <c r="L374" s="14"/>
      <c r="M374" s="18"/>
      <c r="N374" s="1"/>
      <c r="O374" s="58"/>
      <c r="P374" s="60"/>
      <c r="Q374" s="58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07" t="s">
        <v>11</v>
      </c>
      <c r="B375" s="108" t="s">
        <v>103</v>
      </c>
      <c r="C375" s="109" t="s">
        <v>329</v>
      </c>
      <c r="D375" s="303">
        <v>4037.0</v>
      </c>
      <c r="E375" s="111"/>
      <c r="F375" s="112">
        <v>500.0</v>
      </c>
      <c r="G375" s="111"/>
      <c r="H375" s="14"/>
      <c r="I375" s="58"/>
      <c r="J375" s="59"/>
      <c r="K375" s="1"/>
      <c r="L375" s="14"/>
      <c r="M375" s="18"/>
      <c r="N375" s="1"/>
      <c r="O375" s="58"/>
      <c r="P375" s="60"/>
      <c r="Q375" s="58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09"/>
      <c r="B376" s="109"/>
      <c r="C376" s="109" t="s">
        <v>330</v>
      </c>
      <c r="D376" s="303">
        <v>5460.0</v>
      </c>
      <c r="E376" s="111"/>
      <c r="F376" s="112">
        <v>1000.0</v>
      </c>
      <c r="G376" s="111"/>
      <c r="H376" s="14"/>
      <c r="I376" s="58"/>
      <c r="J376" s="59"/>
      <c r="K376" s="1"/>
      <c r="L376" s="14"/>
      <c r="M376" s="18"/>
      <c r="N376" s="1"/>
      <c r="O376" s="58"/>
      <c r="P376" s="60"/>
      <c r="Q376" s="58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09"/>
      <c r="B377" s="109"/>
      <c r="C377" s="109" t="s">
        <v>151</v>
      </c>
      <c r="D377" s="303">
        <v>7631.0</v>
      </c>
      <c r="E377" s="111"/>
      <c r="F377" s="112">
        <v>1000.0</v>
      </c>
      <c r="G377" s="111"/>
      <c r="H377" s="14"/>
      <c r="I377" s="58"/>
      <c r="J377" s="59"/>
      <c r="K377" s="1"/>
      <c r="L377" s="14"/>
      <c r="M377" s="18"/>
      <c r="N377" s="1"/>
      <c r="O377" s="58"/>
      <c r="P377" s="60"/>
      <c r="Q377" s="58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09"/>
      <c r="B378" s="109"/>
      <c r="C378" s="109" t="s">
        <v>179</v>
      </c>
      <c r="D378" s="303">
        <v>7691.0</v>
      </c>
      <c r="E378" s="111"/>
      <c r="F378" s="112">
        <v>1000.0</v>
      </c>
      <c r="G378" s="111"/>
      <c r="H378" s="14"/>
      <c r="I378" s="58"/>
      <c r="J378" s="59"/>
      <c r="K378" s="1"/>
      <c r="L378" s="14"/>
      <c r="M378" s="18"/>
      <c r="N378" s="1"/>
      <c r="O378" s="58"/>
      <c r="P378" s="60"/>
      <c r="Q378" s="58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09"/>
      <c r="B379" s="109"/>
      <c r="C379" s="109" t="s">
        <v>331</v>
      </c>
      <c r="D379" s="303">
        <v>4029.0</v>
      </c>
      <c r="E379" s="111"/>
      <c r="F379" s="112">
        <v>1000.0</v>
      </c>
      <c r="G379" s="111"/>
      <c r="H379" s="14"/>
      <c r="I379" s="58"/>
      <c r="J379" s="59"/>
      <c r="K379" s="1"/>
      <c r="L379" s="14"/>
      <c r="M379" s="18"/>
      <c r="N379" s="1"/>
      <c r="O379" s="58"/>
      <c r="P379" s="60"/>
      <c r="Q379" s="58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09"/>
      <c r="B380" s="109"/>
      <c r="C380" s="109" t="s">
        <v>174</v>
      </c>
      <c r="D380" s="303">
        <v>5010.0</v>
      </c>
      <c r="E380" s="111"/>
      <c r="F380" s="112">
        <v>2100.0</v>
      </c>
      <c r="G380" s="304"/>
      <c r="H380" s="14"/>
      <c r="I380" s="58"/>
      <c r="J380" s="59"/>
      <c r="K380" s="1"/>
      <c r="L380" s="14"/>
      <c r="M380" s="18"/>
      <c r="N380" s="1"/>
      <c r="O380" s="58"/>
      <c r="P380" s="60"/>
      <c r="Q380" s="58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09"/>
      <c r="B381" s="108"/>
      <c r="C381" s="109"/>
      <c r="D381" s="110"/>
      <c r="E381" s="111"/>
      <c r="F381" s="112"/>
      <c r="G381" s="111"/>
      <c r="H381" s="14"/>
      <c r="I381" s="58"/>
      <c r="J381" s="59"/>
      <c r="K381" s="1"/>
      <c r="L381" s="14"/>
      <c r="M381" s="18"/>
      <c r="N381" s="1"/>
      <c r="O381" s="58"/>
      <c r="P381" s="60"/>
      <c r="Q381" s="58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09"/>
      <c r="B382" s="108"/>
      <c r="C382" s="108" t="s">
        <v>184</v>
      </c>
      <c r="D382" s="110"/>
      <c r="E382" s="304">
        <v>0.0</v>
      </c>
      <c r="F382" s="124">
        <f>SUM(F375:F380)</f>
        <v>6600</v>
      </c>
      <c r="G382" s="304">
        <f>E382-F382</f>
        <v>-6600</v>
      </c>
      <c r="H382" s="14"/>
      <c r="I382" s="58"/>
      <c r="J382" s="59"/>
      <c r="K382" s="1"/>
      <c r="L382" s="3"/>
      <c r="M382" s="29"/>
      <c r="N382" s="1"/>
      <c r="O382" s="58"/>
      <c r="P382" s="60"/>
      <c r="Q382" s="58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4"/>
      <c r="B383" s="2"/>
      <c r="C383" s="4"/>
      <c r="D383" s="94"/>
      <c r="E383" s="58"/>
      <c r="F383" s="68"/>
      <c r="G383" s="58"/>
      <c r="H383" s="14"/>
      <c r="I383" s="58"/>
      <c r="J383" s="59"/>
      <c r="K383" s="1"/>
      <c r="L383" s="14"/>
      <c r="M383" s="18"/>
      <c r="N383" s="1"/>
      <c r="O383" s="58"/>
      <c r="P383" s="60"/>
      <c r="Q383" s="58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95" t="s">
        <v>35</v>
      </c>
      <c r="B384" s="96" t="s">
        <v>103</v>
      </c>
      <c r="C384" s="97" t="s">
        <v>332</v>
      </c>
      <c r="D384" s="305" t="s">
        <v>333</v>
      </c>
      <c r="E384" s="306"/>
      <c r="F384" s="307">
        <v>3000.0</v>
      </c>
      <c r="G384" s="306"/>
      <c r="H384" s="14"/>
      <c r="I384" s="58"/>
      <c r="J384" s="59"/>
      <c r="K384" s="1"/>
      <c r="L384" s="14"/>
      <c r="M384" s="18"/>
      <c r="N384" s="1"/>
      <c r="O384" s="58"/>
      <c r="P384" s="60"/>
      <c r="Q384" s="58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97"/>
      <c r="B385" s="96"/>
      <c r="C385" s="97" t="s">
        <v>179</v>
      </c>
      <c r="D385" s="308" t="s">
        <v>180</v>
      </c>
      <c r="E385" s="306"/>
      <c r="F385" s="307">
        <v>1000.0</v>
      </c>
      <c r="G385" s="306"/>
      <c r="H385" s="14"/>
      <c r="I385" s="58"/>
      <c r="J385" s="59"/>
      <c r="K385" s="1"/>
      <c r="L385" s="14"/>
      <c r="M385" s="18"/>
      <c r="N385" s="1"/>
      <c r="O385" s="58"/>
      <c r="P385" s="60"/>
      <c r="Q385" s="58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97"/>
      <c r="B386" s="96"/>
      <c r="C386" s="97" t="s">
        <v>334</v>
      </c>
      <c r="D386" s="308" t="s">
        <v>150</v>
      </c>
      <c r="E386" s="306"/>
      <c r="F386" s="309">
        <v>125.0</v>
      </c>
      <c r="G386" s="306"/>
      <c r="H386" s="14"/>
      <c r="I386" s="58"/>
      <c r="J386" s="59"/>
      <c r="K386" s="1"/>
      <c r="L386" s="14"/>
      <c r="M386" s="18"/>
      <c r="N386" s="1"/>
      <c r="O386" s="58"/>
      <c r="P386" s="60"/>
      <c r="Q386" s="58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97"/>
      <c r="B387" s="96"/>
      <c r="C387" s="310" t="s">
        <v>219</v>
      </c>
      <c r="D387" s="105" t="s">
        <v>215</v>
      </c>
      <c r="E387" s="311">
        <v>2000.0</v>
      </c>
      <c r="F387" s="307"/>
      <c r="G387" s="306"/>
      <c r="H387" s="14"/>
      <c r="I387" s="58"/>
      <c r="J387" s="59"/>
      <c r="K387" s="1"/>
      <c r="L387" s="14"/>
      <c r="M387" s="18"/>
      <c r="N387" s="1"/>
      <c r="O387" s="58"/>
      <c r="P387" s="60"/>
      <c r="Q387" s="58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97"/>
      <c r="B388" s="96"/>
      <c r="C388" s="97"/>
      <c r="D388" s="308"/>
      <c r="E388" s="306"/>
      <c r="F388" s="307"/>
      <c r="G388" s="306"/>
      <c r="H388" s="14"/>
      <c r="I388" s="58"/>
      <c r="J388" s="59"/>
      <c r="K388" s="1"/>
      <c r="L388" s="14"/>
      <c r="M388" s="18"/>
      <c r="N388" s="1"/>
      <c r="O388" s="58"/>
      <c r="P388" s="60"/>
      <c r="Q388" s="58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97"/>
      <c r="B389" s="96"/>
      <c r="C389" s="96" t="s">
        <v>184</v>
      </c>
      <c r="D389" s="308"/>
      <c r="E389" s="312">
        <f t="shared" ref="E389:F389" si="32">SUM(E384:E387)</f>
        <v>2000</v>
      </c>
      <c r="F389" s="313">
        <f t="shared" si="32"/>
        <v>4125</v>
      </c>
      <c r="G389" s="312">
        <f>E389-F389</f>
        <v>-2125</v>
      </c>
      <c r="H389" s="14"/>
      <c r="I389" s="58"/>
      <c r="J389" s="59"/>
      <c r="K389" s="1"/>
      <c r="L389" s="3"/>
      <c r="M389" s="29"/>
      <c r="N389" s="1"/>
      <c r="O389" s="58"/>
      <c r="P389" s="60"/>
      <c r="Q389" s="58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30"/>
      <c r="C390" s="1"/>
      <c r="D390" s="314"/>
      <c r="E390" s="59"/>
      <c r="F390" s="315"/>
      <c r="G390" s="59"/>
      <c r="H390" s="14"/>
      <c r="I390" s="58"/>
      <c r="J390" s="59"/>
      <c r="K390" s="1"/>
      <c r="L390" s="13"/>
      <c r="M390" s="316"/>
      <c r="N390" s="1"/>
      <c r="O390" s="58"/>
      <c r="P390" s="60"/>
      <c r="Q390" s="58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317" t="s">
        <v>30</v>
      </c>
      <c r="B391" s="318" t="s">
        <v>103</v>
      </c>
      <c r="C391" s="319" t="s">
        <v>335</v>
      </c>
      <c r="D391" s="262"/>
      <c r="E391" s="267"/>
      <c r="F391" s="320">
        <v>2500.0</v>
      </c>
      <c r="G391" s="267"/>
      <c r="H391" s="14"/>
      <c r="I391" s="321"/>
      <c r="J391" s="59"/>
      <c r="K391" s="1"/>
      <c r="L391" s="321"/>
      <c r="M391" s="322"/>
      <c r="N391" s="1"/>
      <c r="O391" s="58"/>
      <c r="P391" s="60"/>
      <c r="Q391" s="58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262"/>
      <c r="B392" s="262"/>
      <c r="C392" s="323" t="s">
        <v>179</v>
      </c>
      <c r="D392" s="152" t="s">
        <v>180</v>
      </c>
      <c r="E392" s="267"/>
      <c r="F392" s="324">
        <v>500.0</v>
      </c>
      <c r="G392" s="267"/>
      <c r="H392" s="14"/>
      <c r="I392" s="325"/>
      <c r="J392" s="59"/>
      <c r="K392" s="1"/>
      <c r="L392" s="325"/>
      <c r="M392" s="325"/>
      <c r="N392" s="1"/>
      <c r="O392" s="58"/>
      <c r="P392" s="60"/>
      <c r="Q392" s="58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262"/>
      <c r="B393" s="262"/>
      <c r="C393" s="326" t="s">
        <v>196</v>
      </c>
      <c r="D393" s="327" t="s">
        <v>197</v>
      </c>
      <c r="E393" s="267"/>
      <c r="F393" s="328">
        <v>1000.0</v>
      </c>
      <c r="G393" s="267"/>
      <c r="H393" s="14"/>
      <c r="I393" s="329"/>
      <c r="J393" s="59"/>
      <c r="K393" s="1"/>
      <c r="L393" s="4"/>
      <c r="M393" s="4"/>
      <c r="N393" s="1"/>
      <c r="O393" s="58"/>
      <c r="P393" s="60"/>
      <c r="Q393" s="58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262"/>
      <c r="B394" s="262"/>
      <c r="C394" s="326" t="s">
        <v>336</v>
      </c>
      <c r="D394" s="152"/>
      <c r="E394" s="267"/>
      <c r="F394" s="328">
        <v>100.0</v>
      </c>
      <c r="G394" s="267"/>
      <c r="H394" s="14"/>
      <c r="I394" s="329"/>
      <c r="J394" s="59"/>
      <c r="K394" s="1"/>
      <c r="L394" s="4"/>
      <c r="M394" s="4"/>
      <c r="N394" s="1"/>
      <c r="O394" s="58"/>
      <c r="P394" s="60"/>
      <c r="Q394" s="58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262"/>
      <c r="B395" s="262"/>
      <c r="C395" s="330"/>
      <c r="D395" s="152"/>
      <c r="E395" s="267"/>
      <c r="F395" s="268"/>
      <c r="G395" s="267"/>
      <c r="H395" s="14"/>
      <c r="I395" s="329"/>
      <c r="J395" s="59"/>
      <c r="K395" s="1"/>
      <c r="L395" s="4"/>
      <c r="M395" s="4"/>
      <c r="N395" s="1"/>
      <c r="O395" s="58"/>
      <c r="P395" s="60"/>
      <c r="Q395" s="58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262"/>
      <c r="B396" s="262"/>
      <c r="C396" s="318" t="s">
        <v>184</v>
      </c>
      <c r="D396" s="152"/>
      <c r="E396" s="331">
        <f>SUM(E391:E392)</f>
        <v>0</v>
      </c>
      <c r="F396" s="331">
        <f>SUM(F391:F394)</f>
        <v>4100</v>
      </c>
      <c r="G396" s="331">
        <f>E396-F396</f>
        <v>-4100</v>
      </c>
      <c r="H396" s="14"/>
      <c r="I396" s="325"/>
      <c r="J396" s="59"/>
      <c r="K396" s="1"/>
      <c r="L396" s="325"/>
      <c r="M396" s="332"/>
      <c r="N396" s="1"/>
      <c r="O396" s="58"/>
      <c r="P396" s="60"/>
      <c r="Q396" s="58"/>
      <c r="R396" s="333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4"/>
      <c r="B397" s="4"/>
      <c r="C397" s="334"/>
      <c r="D397" s="94"/>
      <c r="E397" s="58"/>
      <c r="F397" s="68"/>
      <c r="G397" s="58"/>
      <c r="H397" s="14"/>
      <c r="I397" s="325"/>
      <c r="J397" s="59"/>
      <c r="K397" s="1"/>
      <c r="L397" s="325"/>
      <c r="M397" s="332"/>
      <c r="N397" s="1"/>
      <c r="O397" s="58"/>
      <c r="P397" s="60"/>
      <c r="Q397" s="58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335" t="s">
        <v>12</v>
      </c>
      <c r="B398" s="336" t="s">
        <v>103</v>
      </c>
      <c r="C398" s="337" t="s">
        <v>337</v>
      </c>
      <c r="D398" s="337" t="s">
        <v>180</v>
      </c>
      <c r="E398" s="338"/>
      <c r="F398" s="339">
        <v>5000.0</v>
      </c>
      <c r="G398" s="338"/>
      <c r="H398" s="14"/>
      <c r="I398" s="325"/>
      <c r="J398" s="59"/>
      <c r="K398" s="1"/>
      <c r="L398" s="325"/>
      <c r="M398" s="332"/>
      <c r="N398" s="1"/>
      <c r="O398" s="58"/>
      <c r="P398" s="60"/>
      <c r="Q398" s="58"/>
      <c r="R398" s="333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340"/>
      <c r="B399" s="340"/>
      <c r="C399" s="337" t="s">
        <v>338</v>
      </c>
      <c r="D399" s="337" t="s">
        <v>113</v>
      </c>
      <c r="E399" s="338"/>
      <c r="F399" s="339">
        <v>15000.0</v>
      </c>
      <c r="G399" s="338"/>
      <c r="H399" s="14"/>
      <c r="I399" s="325"/>
      <c r="J399" s="59"/>
      <c r="K399" s="1"/>
      <c r="L399" s="325"/>
      <c r="M399" s="332"/>
      <c r="N399" s="1"/>
      <c r="O399" s="58"/>
      <c r="P399" s="60"/>
      <c r="Q399" s="58"/>
      <c r="R399" s="333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340"/>
      <c r="B400" s="340"/>
      <c r="C400" s="337" t="s">
        <v>339</v>
      </c>
      <c r="D400" s="337" t="s">
        <v>340</v>
      </c>
      <c r="E400" s="338"/>
      <c r="F400" s="339">
        <v>12000.0</v>
      </c>
      <c r="G400" s="338"/>
      <c r="H400" s="14"/>
      <c r="I400" s="325"/>
      <c r="J400" s="59"/>
      <c r="K400" s="1"/>
      <c r="L400" s="325"/>
      <c r="M400" s="332"/>
      <c r="N400" s="1"/>
      <c r="O400" s="58"/>
      <c r="P400" s="60"/>
      <c r="Q400" s="58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340"/>
      <c r="B401" s="340"/>
      <c r="C401" s="337" t="s">
        <v>341</v>
      </c>
      <c r="D401" s="337"/>
      <c r="E401" s="338"/>
      <c r="F401" s="339">
        <v>2000.0</v>
      </c>
      <c r="G401" s="338"/>
      <c r="H401" s="14"/>
      <c r="I401" s="325"/>
      <c r="J401" s="59"/>
      <c r="K401" s="1"/>
      <c r="L401" s="325"/>
      <c r="M401" s="332"/>
      <c r="N401" s="1"/>
      <c r="O401" s="58"/>
      <c r="P401" s="60"/>
      <c r="Q401" s="58"/>
      <c r="R401" s="333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340"/>
      <c r="B402" s="340"/>
      <c r="C402" s="337" t="s">
        <v>342</v>
      </c>
      <c r="D402" s="337"/>
      <c r="E402" s="338"/>
      <c r="F402" s="339">
        <v>0.0</v>
      </c>
      <c r="G402" s="338"/>
      <c r="H402" s="14"/>
      <c r="I402" s="325"/>
      <c r="J402" s="59"/>
      <c r="K402" s="1"/>
      <c r="L402" s="325"/>
      <c r="M402" s="332"/>
      <c r="N402" s="1"/>
      <c r="O402" s="58"/>
      <c r="P402" s="60"/>
      <c r="Q402" s="58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340"/>
      <c r="B403" s="340"/>
      <c r="C403" s="337" t="s">
        <v>343</v>
      </c>
      <c r="D403" s="337" t="s">
        <v>115</v>
      </c>
      <c r="E403" s="338"/>
      <c r="F403" s="339">
        <v>12000.0</v>
      </c>
      <c r="G403" s="338"/>
      <c r="H403" s="14"/>
      <c r="I403" s="325"/>
      <c r="J403" s="59"/>
      <c r="K403" s="1"/>
      <c r="L403" s="325"/>
      <c r="M403" s="332"/>
      <c r="N403" s="1"/>
      <c r="O403" s="58"/>
      <c r="P403" s="60"/>
      <c r="Q403" s="58"/>
      <c r="R403" s="333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340"/>
      <c r="B404" s="340"/>
      <c r="C404" s="337" t="s">
        <v>344</v>
      </c>
      <c r="D404" s="337" t="s">
        <v>115</v>
      </c>
      <c r="E404" s="338"/>
      <c r="F404" s="339">
        <v>10000.0</v>
      </c>
      <c r="G404" s="338"/>
      <c r="H404" s="14"/>
      <c r="I404" s="1"/>
      <c r="J404" s="59"/>
      <c r="K404" s="325"/>
      <c r="L404" s="325"/>
      <c r="M404" s="332"/>
      <c r="N404" s="1"/>
      <c r="O404" s="58"/>
      <c r="P404" s="60"/>
      <c r="Q404" s="58"/>
      <c r="R404" s="333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340"/>
      <c r="B405" s="340"/>
      <c r="C405" s="337" t="s">
        <v>206</v>
      </c>
      <c r="D405" s="337"/>
      <c r="E405" s="338"/>
      <c r="F405" s="339">
        <v>960.0</v>
      </c>
      <c r="G405" s="338"/>
      <c r="H405" s="14"/>
      <c r="I405" s="325"/>
      <c r="J405" s="59"/>
      <c r="K405" s="1"/>
      <c r="L405" s="325"/>
      <c r="M405" s="332"/>
      <c r="N405" s="1"/>
      <c r="O405" s="58"/>
      <c r="P405" s="60"/>
      <c r="Q405" s="58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340"/>
      <c r="B406" s="340"/>
      <c r="C406" s="337" t="s">
        <v>229</v>
      </c>
      <c r="D406" s="341" t="s">
        <v>230</v>
      </c>
      <c r="E406" s="338">
        <v>12000.0</v>
      </c>
      <c r="F406" s="339">
        <v>12000.0</v>
      </c>
      <c r="G406" s="338"/>
      <c r="H406" s="14"/>
      <c r="I406" s="325"/>
      <c r="J406" s="59"/>
      <c r="K406" s="1"/>
      <c r="L406" s="325"/>
      <c r="M406" s="325"/>
      <c r="N406" s="1"/>
      <c r="O406" s="58"/>
      <c r="P406" s="60"/>
      <c r="Q406" s="58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340"/>
      <c r="B407" s="340"/>
      <c r="C407" s="337" t="s">
        <v>345</v>
      </c>
      <c r="D407" s="341"/>
      <c r="E407" s="338"/>
      <c r="F407" s="339">
        <v>2500.0</v>
      </c>
      <c r="G407" s="338"/>
      <c r="H407" s="14"/>
      <c r="I407" s="325"/>
      <c r="J407" s="59"/>
      <c r="K407" s="1"/>
      <c r="L407" s="325"/>
      <c r="M407" s="325"/>
      <c r="N407" s="1"/>
      <c r="O407" s="58"/>
      <c r="P407" s="60"/>
      <c r="Q407" s="58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340"/>
      <c r="B408" s="340"/>
      <c r="C408" s="337" t="s">
        <v>346</v>
      </c>
      <c r="D408" s="341" t="s">
        <v>230</v>
      </c>
      <c r="E408" s="338"/>
      <c r="F408" s="339">
        <v>4000.0</v>
      </c>
      <c r="G408" s="342"/>
      <c r="H408" s="14"/>
      <c r="I408" s="325"/>
      <c r="J408" s="59"/>
      <c r="K408" s="1"/>
      <c r="L408" s="325"/>
      <c r="M408" s="325"/>
      <c r="N408" s="1"/>
      <c r="O408" s="58"/>
      <c r="P408" s="60"/>
      <c r="Q408" s="58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340"/>
      <c r="B409" s="340"/>
      <c r="C409" s="341" t="s">
        <v>255</v>
      </c>
      <c r="D409" s="341" t="s">
        <v>113</v>
      </c>
      <c r="E409" s="338"/>
      <c r="F409" s="338">
        <v>2000.0</v>
      </c>
      <c r="G409" s="338"/>
      <c r="H409" s="14"/>
      <c r="I409" s="325"/>
      <c r="J409" s="59"/>
      <c r="K409" s="1"/>
      <c r="L409" s="325"/>
      <c r="M409" s="325"/>
      <c r="N409" s="1"/>
      <c r="O409" s="58"/>
      <c r="P409" s="60"/>
      <c r="Q409" s="58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340"/>
      <c r="B410" s="336"/>
      <c r="C410" s="340" t="s">
        <v>347</v>
      </c>
      <c r="D410" s="341" t="s">
        <v>128</v>
      </c>
      <c r="E410" s="339"/>
      <c r="F410" s="339"/>
      <c r="G410" s="339"/>
      <c r="H410" s="14"/>
      <c r="I410" s="325"/>
      <c r="J410" s="59"/>
      <c r="K410" s="1"/>
      <c r="L410" s="343"/>
      <c r="M410" s="322"/>
      <c r="N410" s="1"/>
      <c r="O410" s="58"/>
      <c r="P410" s="60"/>
      <c r="Q410" s="58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340"/>
      <c r="B411" s="340"/>
      <c r="C411" s="340" t="s">
        <v>348</v>
      </c>
      <c r="D411" s="341" t="s">
        <v>197</v>
      </c>
      <c r="E411" s="339"/>
      <c r="F411" s="339">
        <v>6000.0</v>
      </c>
      <c r="G411" s="338"/>
      <c r="H411" s="14"/>
      <c r="I411" s="325"/>
      <c r="J411" s="59"/>
      <c r="K411" s="1"/>
      <c r="L411" s="325"/>
      <c r="M411" s="325"/>
      <c r="N411" s="1"/>
      <c r="O411" s="58"/>
      <c r="P411" s="60"/>
      <c r="Q411" s="58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340"/>
      <c r="B412" s="340"/>
      <c r="C412" s="340" t="s">
        <v>196</v>
      </c>
      <c r="D412" s="341" t="s">
        <v>197</v>
      </c>
      <c r="E412" s="339"/>
      <c r="F412" s="339">
        <v>10000.0</v>
      </c>
      <c r="G412" s="342"/>
      <c r="H412" s="14"/>
      <c r="I412" s="321"/>
      <c r="J412" s="59"/>
      <c r="K412" s="1"/>
      <c r="L412" s="325"/>
      <c r="M412" s="332"/>
      <c r="N412" s="1"/>
      <c r="O412" s="58"/>
      <c r="P412" s="60"/>
      <c r="Q412" s="58"/>
      <c r="R412" s="333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340"/>
      <c r="B413" s="340"/>
      <c r="C413" s="340"/>
      <c r="D413" s="341"/>
      <c r="E413" s="339"/>
      <c r="F413" s="339"/>
      <c r="G413" s="338"/>
      <c r="H413" s="14"/>
      <c r="I413" s="325"/>
      <c r="J413" s="59"/>
      <c r="K413" s="1"/>
      <c r="L413" s="325"/>
      <c r="M413" s="325"/>
      <c r="N413" s="1"/>
      <c r="O413" s="58"/>
      <c r="P413" s="60"/>
      <c r="Q413" s="58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340"/>
      <c r="B414" s="344"/>
      <c r="C414" s="336" t="s">
        <v>136</v>
      </c>
      <c r="D414" s="341"/>
      <c r="E414" s="339">
        <f t="shared" ref="E414:F414" si="33">SUM(E398:E412)</f>
        <v>12000</v>
      </c>
      <c r="F414" s="339">
        <f t="shared" si="33"/>
        <v>93460</v>
      </c>
      <c r="G414" s="338"/>
      <c r="H414" s="14"/>
      <c r="I414" s="325"/>
      <c r="J414" s="59"/>
      <c r="K414" s="1"/>
      <c r="L414" s="343"/>
      <c r="M414" s="322"/>
      <c r="N414" s="1"/>
      <c r="O414" s="58"/>
      <c r="P414" s="60"/>
      <c r="Q414" s="58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340"/>
      <c r="B415" s="340"/>
      <c r="C415" s="341"/>
      <c r="D415" s="341"/>
      <c r="E415" s="338"/>
      <c r="F415" s="338"/>
      <c r="G415" s="338"/>
      <c r="H415" s="14"/>
      <c r="I415" s="325"/>
      <c r="J415" s="59"/>
      <c r="K415" s="1"/>
      <c r="L415" s="325"/>
      <c r="M415" s="325"/>
      <c r="N415" s="1"/>
      <c r="O415" s="58"/>
      <c r="P415" s="60"/>
      <c r="Q415" s="58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340"/>
      <c r="B416" s="336" t="s">
        <v>349</v>
      </c>
      <c r="C416" s="337" t="s">
        <v>266</v>
      </c>
      <c r="D416" s="337" t="s">
        <v>267</v>
      </c>
      <c r="E416" s="339">
        <v>1800000.0</v>
      </c>
      <c r="F416" s="345"/>
      <c r="G416" s="338"/>
      <c r="H416" s="14"/>
      <c r="I416" s="329"/>
      <c r="J416" s="59"/>
      <c r="K416" s="1"/>
      <c r="L416" s="332"/>
      <c r="M416" s="325"/>
      <c r="N416" s="1"/>
      <c r="O416" s="58"/>
      <c r="P416" s="60"/>
      <c r="Q416" s="58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340"/>
      <c r="B417" s="340"/>
      <c r="C417" s="337" t="s">
        <v>350</v>
      </c>
      <c r="D417" s="337" t="s">
        <v>267</v>
      </c>
      <c r="E417" s="339">
        <v>80000.0</v>
      </c>
      <c r="F417" s="345"/>
      <c r="G417" s="338"/>
      <c r="H417" s="14"/>
      <c r="I417" s="325"/>
      <c r="J417" s="59"/>
      <c r="K417" s="1"/>
      <c r="L417" s="332"/>
      <c r="M417" s="325"/>
      <c r="N417" s="1"/>
      <c r="O417" s="58"/>
      <c r="P417" s="60"/>
      <c r="Q417" s="58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340"/>
      <c r="B418" s="340"/>
      <c r="C418" s="337" t="s">
        <v>351</v>
      </c>
      <c r="D418" s="337" t="s">
        <v>267</v>
      </c>
      <c r="E418" s="339">
        <v>120000.0</v>
      </c>
      <c r="F418" s="345"/>
      <c r="G418" s="338"/>
      <c r="H418" s="14"/>
      <c r="I418" s="325"/>
      <c r="J418" s="59"/>
      <c r="K418" s="1"/>
      <c r="L418" s="325"/>
      <c r="M418" s="332"/>
      <c r="N418" s="1"/>
      <c r="O418" s="58"/>
      <c r="P418" s="60"/>
      <c r="Q418" s="58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340"/>
      <c r="B419" s="340"/>
      <c r="C419" s="337" t="s">
        <v>352</v>
      </c>
      <c r="D419" s="337" t="s">
        <v>267</v>
      </c>
      <c r="E419" s="339">
        <v>99800.0</v>
      </c>
      <c r="F419" s="338"/>
      <c r="G419" s="338"/>
      <c r="H419" s="14"/>
      <c r="I419" s="325"/>
      <c r="J419" s="59"/>
      <c r="K419" s="1"/>
      <c r="L419" s="325"/>
      <c r="M419" s="332"/>
      <c r="N419" s="1"/>
      <c r="O419" s="58"/>
      <c r="P419" s="60"/>
      <c r="Q419" s="58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340"/>
      <c r="B420" s="340"/>
      <c r="C420" s="337" t="s">
        <v>353</v>
      </c>
      <c r="D420" s="337" t="s">
        <v>354</v>
      </c>
      <c r="E420" s="339">
        <v>20000.0</v>
      </c>
      <c r="F420" s="339">
        <v>25000.0</v>
      </c>
      <c r="G420" s="338"/>
      <c r="H420" s="14"/>
      <c r="I420" s="325"/>
      <c r="J420" s="59"/>
      <c r="K420" s="1"/>
      <c r="L420" s="325"/>
      <c r="M420" s="332"/>
      <c r="N420" s="1"/>
      <c r="O420" s="58"/>
      <c r="P420" s="60"/>
      <c r="Q420" s="58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340"/>
      <c r="B421" s="340"/>
      <c r="C421" s="337" t="s">
        <v>355</v>
      </c>
      <c r="D421" s="337"/>
      <c r="E421" s="339"/>
      <c r="F421" s="339">
        <v>3000.0</v>
      </c>
      <c r="G421" s="338"/>
      <c r="H421" s="14"/>
      <c r="I421" s="325"/>
      <c r="J421" s="59"/>
      <c r="K421" s="1"/>
      <c r="L421" s="325"/>
      <c r="M421" s="332"/>
      <c r="N421" s="1"/>
      <c r="O421" s="58"/>
      <c r="P421" s="60"/>
      <c r="Q421" s="58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340"/>
      <c r="B422" s="340"/>
      <c r="C422" s="340" t="s">
        <v>356</v>
      </c>
      <c r="D422" s="337" t="s">
        <v>357</v>
      </c>
      <c r="E422" s="338"/>
      <c r="F422" s="339">
        <v>105000.0</v>
      </c>
      <c r="G422" s="342"/>
      <c r="H422" s="14"/>
      <c r="I422" s="325"/>
      <c r="J422" s="59"/>
      <c r="K422" s="1"/>
      <c r="L422" s="325"/>
      <c r="M422" s="332"/>
      <c r="N422" s="1"/>
      <c r="O422" s="58"/>
      <c r="P422" s="60"/>
      <c r="Q422" s="58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340"/>
      <c r="B423" s="340"/>
      <c r="C423" s="340" t="s">
        <v>358</v>
      </c>
      <c r="D423" s="337" t="s">
        <v>166</v>
      </c>
      <c r="E423" s="338"/>
      <c r="F423" s="339">
        <v>42000.0</v>
      </c>
      <c r="G423" s="338"/>
      <c r="H423" s="14"/>
      <c r="I423" s="325"/>
      <c r="J423" s="59"/>
      <c r="K423" s="1"/>
      <c r="L423" s="325"/>
      <c r="M423" s="325"/>
      <c r="N423" s="1"/>
      <c r="O423" s="58"/>
      <c r="P423" s="60"/>
      <c r="Q423" s="58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340"/>
      <c r="B424" s="346"/>
      <c r="C424" s="340" t="s">
        <v>359</v>
      </c>
      <c r="D424" s="337" t="s">
        <v>197</v>
      </c>
      <c r="E424" s="338"/>
      <c r="F424" s="339">
        <v>4000.0</v>
      </c>
      <c r="G424" s="347"/>
      <c r="H424" s="14"/>
      <c r="I424" s="325"/>
      <c r="J424" s="59"/>
      <c r="K424" s="1"/>
      <c r="L424" s="322"/>
      <c r="M424" s="322"/>
      <c r="N424" s="1"/>
      <c r="O424" s="58"/>
      <c r="P424" s="60"/>
      <c r="Q424" s="58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340"/>
      <c r="B425" s="340"/>
      <c r="C425" s="340" t="s">
        <v>360</v>
      </c>
      <c r="D425" s="337" t="s">
        <v>197</v>
      </c>
      <c r="E425" s="338"/>
      <c r="F425" s="339">
        <v>8800.0</v>
      </c>
      <c r="G425" s="338"/>
      <c r="H425" s="14"/>
      <c r="I425" s="325"/>
      <c r="J425" s="59"/>
      <c r="K425" s="1"/>
      <c r="L425" s="325"/>
      <c r="M425" s="325"/>
      <c r="N425" s="1"/>
      <c r="O425" s="58"/>
      <c r="P425" s="60"/>
      <c r="Q425" s="58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340"/>
      <c r="B426" s="344"/>
      <c r="C426" s="340" t="s">
        <v>361</v>
      </c>
      <c r="D426" s="337"/>
      <c r="E426" s="338"/>
      <c r="F426" s="339">
        <v>250.0</v>
      </c>
      <c r="G426" s="338"/>
      <c r="H426" s="14"/>
      <c r="I426" s="325"/>
      <c r="J426" s="59"/>
      <c r="K426" s="1"/>
      <c r="L426" s="322"/>
      <c r="M426" s="322"/>
      <c r="N426" s="1"/>
      <c r="O426" s="58"/>
      <c r="P426" s="60"/>
      <c r="Q426" s="58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340"/>
      <c r="B427" s="340"/>
      <c r="C427" s="340" t="s">
        <v>362</v>
      </c>
      <c r="D427" s="337" t="s">
        <v>154</v>
      </c>
      <c r="E427" s="338"/>
      <c r="F427" s="339">
        <v>14000.0</v>
      </c>
      <c r="G427" s="338"/>
      <c r="H427" s="14"/>
      <c r="I427" s="322"/>
      <c r="J427" s="59"/>
      <c r="K427" s="1"/>
      <c r="L427" s="325"/>
      <c r="M427" s="325"/>
      <c r="N427" s="1"/>
      <c r="O427" s="58"/>
      <c r="P427" s="60"/>
      <c r="Q427" s="58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340"/>
      <c r="B428" s="340"/>
      <c r="C428" s="340" t="s">
        <v>363</v>
      </c>
      <c r="D428" s="337" t="s">
        <v>364</v>
      </c>
      <c r="E428" s="338"/>
      <c r="F428" s="339">
        <v>22000.0</v>
      </c>
      <c r="G428" s="338"/>
      <c r="H428" s="14"/>
      <c r="I428" s="325"/>
      <c r="J428" s="59"/>
      <c r="K428" s="1"/>
      <c r="L428" s="332"/>
      <c r="M428" s="325"/>
      <c r="N428" s="1"/>
      <c r="O428" s="58"/>
      <c r="P428" s="60"/>
      <c r="Q428" s="58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340"/>
      <c r="B429" s="340"/>
      <c r="C429" s="340" t="s">
        <v>174</v>
      </c>
      <c r="D429" s="337" t="s">
        <v>128</v>
      </c>
      <c r="E429" s="338"/>
      <c r="F429" s="339">
        <v>160000.0</v>
      </c>
      <c r="G429" s="338"/>
      <c r="H429" s="14"/>
      <c r="I429" s="329"/>
      <c r="J429" s="59"/>
      <c r="K429" s="1"/>
      <c r="L429" s="325"/>
      <c r="M429" s="332"/>
      <c r="N429" s="1"/>
      <c r="O429" s="58"/>
      <c r="P429" s="60"/>
      <c r="Q429" s="58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340"/>
      <c r="B430" s="340"/>
      <c r="C430" s="340" t="s">
        <v>167</v>
      </c>
      <c r="D430" s="337" t="s">
        <v>168</v>
      </c>
      <c r="E430" s="338"/>
      <c r="F430" s="339">
        <v>15000.0</v>
      </c>
      <c r="G430" s="338"/>
      <c r="H430" s="14"/>
      <c r="I430" s="325"/>
      <c r="J430" s="59"/>
      <c r="K430" s="1"/>
      <c r="L430" s="325"/>
      <c r="M430" s="332"/>
      <c r="N430" s="1"/>
      <c r="O430" s="58"/>
      <c r="P430" s="60"/>
      <c r="Q430" s="58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340"/>
      <c r="B431" s="340"/>
      <c r="C431" s="340" t="s">
        <v>365</v>
      </c>
      <c r="D431" s="337" t="s">
        <v>274</v>
      </c>
      <c r="E431" s="338"/>
      <c r="F431" s="339">
        <v>59000.0</v>
      </c>
      <c r="G431" s="342"/>
      <c r="H431" s="14"/>
      <c r="I431" s="325"/>
      <c r="J431" s="59"/>
      <c r="K431" s="1"/>
      <c r="L431" s="325"/>
      <c r="M431" s="332"/>
      <c r="N431" s="1"/>
      <c r="O431" s="58"/>
      <c r="P431" s="60"/>
      <c r="Q431" s="58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340"/>
      <c r="B432" s="340"/>
      <c r="C432" s="340" t="s">
        <v>366</v>
      </c>
      <c r="D432" s="337" t="s">
        <v>274</v>
      </c>
      <c r="E432" s="338"/>
      <c r="F432" s="339">
        <v>12000.0</v>
      </c>
      <c r="G432" s="338"/>
      <c r="H432" s="14"/>
      <c r="I432" s="325"/>
      <c r="J432" s="59"/>
      <c r="K432" s="1"/>
      <c r="L432" s="325"/>
      <c r="M432" s="325"/>
      <c r="N432" s="1"/>
      <c r="O432" s="58"/>
      <c r="P432" s="60"/>
      <c r="Q432" s="58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340"/>
      <c r="B433" s="344"/>
      <c r="C433" s="340" t="s">
        <v>367</v>
      </c>
      <c r="D433" s="341" t="s">
        <v>133</v>
      </c>
      <c r="E433" s="338"/>
      <c r="F433" s="338">
        <v>700.0</v>
      </c>
      <c r="G433" s="338"/>
      <c r="H433" s="14"/>
      <c r="I433" s="325"/>
      <c r="J433" s="59"/>
      <c r="K433" s="1"/>
      <c r="L433" s="322"/>
      <c r="M433" s="322"/>
      <c r="N433" s="1"/>
      <c r="O433" s="58"/>
      <c r="P433" s="60"/>
      <c r="Q433" s="58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340"/>
      <c r="B434" s="340"/>
      <c r="C434" s="340" t="s">
        <v>368</v>
      </c>
      <c r="D434" s="341" t="s">
        <v>298</v>
      </c>
      <c r="E434" s="338"/>
      <c r="F434" s="338">
        <v>0.0</v>
      </c>
      <c r="G434" s="338"/>
      <c r="H434" s="14"/>
      <c r="I434" s="325"/>
      <c r="J434" s="59"/>
      <c r="K434" s="1"/>
      <c r="L434" s="325"/>
      <c r="M434" s="325"/>
      <c r="N434" s="1"/>
      <c r="O434" s="58"/>
      <c r="P434" s="60"/>
      <c r="Q434" s="58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340"/>
      <c r="B435" s="340"/>
      <c r="C435" s="340" t="s">
        <v>369</v>
      </c>
      <c r="D435" s="341" t="s">
        <v>364</v>
      </c>
      <c r="E435" s="338"/>
      <c r="F435" s="338">
        <v>2500.0</v>
      </c>
      <c r="G435" s="338"/>
      <c r="H435" s="14"/>
      <c r="I435" s="325"/>
      <c r="J435" s="59"/>
      <c r="K435" s="1"/>
      <c r="L435" s="332"/>
      <c r="M435" s="325"/>
      <c r="N435" s="1"/>
      <c r="O435" s="58"/>
      <c r="P435" s="60"/>
      <c r="Q435" s="58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340"/>
      <c r="B436" s="340"/>
      <c r="C436" s="340" t="s">
        <v>370</v>
      </c>
      <c r="D436" s="341" t="s">
        <v>364</v>
      </c>
      <c r="E436" s="338"/>
      <c r="F436" s="338">
        <v>2500.0</v>
      </c>
      <c r="G436" s="338"/>
      <c r="H436" s="14"/>
      <c r="I436" s="325"/>
      <c r="J436" s="59"/>
      <c r="K436" s="1"/>
      <c r="L436" s="325"/>
      <c r="M436" s="332"/>
      <c r="N436" s="1"/>
      <c r="O436" s="58"/>
      <c r="P436" s="60"/>
      <c r="Q436" s="58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340"/>
      <c r="B437" s="340"/>
      <c r="C437" s="340"/>
      <c r="D437" s="341"/>
      <c r="E437" s="338"/>
      <c r="F437" s="338"/>
      <c r="G437" s="338"/>
      <c r="H437" s="14"/>
      <c r="I437" s="329"/>
      <c r="J437" s="59"/>
      <c r="K437" s="1"/>
      <c r="L437" s="325"/>
      <c r="M437" s="332"/>
      <c r="N437" s="1"/>
      <c r="O437" s="58"/>
      <c r="P437" s="60"/>
      <c r="Q437" s="58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340"/>
      <c r="B438" s="340"/>
      <c r="C438" s="336" t="s">
        <v>136</v>
      </c>
      <c r="D438" s="341"/>
      <c r="E438" s="339">
        <f t="shared" ref="E438:F438" si="34">SUM(E416:E436)</f>
        <v>2119800</v>
      </c>
      <c r="F438" s="339">
        <f t="shared" si="34"/>
        <v>475750</v>
      </c>
      <c r="G438" s="342"/>
      <c r="H438" s="14"/>
      <c r="I438" s="325"/>
      <c r="J438" s="59"/>
      <c r="K438" s="1"/>
      <c r="L438" s="325"/>
      <c r="M438" s="332"/>
      <c r="N438" s="1"/>
      <c r="O438" s="58"/>
      <c r="P438" s="60"/>
      <c r="Q438" s="58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340"/>
      <c r="B439" s="340"/>
      <c r="C439" s="340"/>
      <c r="D439" s="341"/>
      <c r="E439" s="338"/>
      <c r="F439" s="338"/>
      <c r="G439" s="338"/>
      <c r="H439" s="14"/>
      <c r="I439" s="325"/>
      <c r="J439" s="59"/>
      <c r="K439" s="1"/>
      <c r="L439" s="325"/>
      <c r="M439" s="325"/>
      <c r="N439" s="1"/>
      <c r="O439" s="58"/>
      <c r="P439" s="60"/>
      <c r="Q439" s="58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340"/>
      <c r="B440" s="344" t="s">
        <v>190</v>
      </c>
      <c r="C440" s="337" t="s">
        <v>237</v>
      </c>
      <c r="D440" s="337" t="s">
        <v>166</v>
      </c>
      <c r="E440" s="338"/>
      <c r="F440" s="339">
        <v>10000.0</v>
      </c>
      <c r="G440" s="338"/>
      <c r="H440" s="14"/>
      <c r="I440" s="325"/>
      <c r="J440" s="59"/>
      <c r="K440" s="1"/>
      <c r="L440" s="322"/>
      <c r="M440" s="322"/>
      <c r="N440" s="1"/>
      <c r="O440" s="58"/>
      <c r="P440" s="60"/>
      <c r="Q440" s="58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340"/>
      <c r="B441" s="340"/>
      <c r="C441" s="341"/>
      <c r="D441" s="341"/>
      <c r="E441" s="338"/>
      <c r="F441" s="338"/>
      <c r="G441" s="338"/>
      <c r="H441" s="14"/>
      <c r="I441" s="325"/>
      <c r="J441" s="59"/>
      <c r="K441" s="1"/>
      <c r="L441" s="325"/>
      <c r="M441" s="325"/>
      <c r="N441" s="1"/>
      <c r="O441" s="58"/>
      <c r="P441" s="60"/>
      <c r="Q441" s="58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340"/>
      <c r="B442" s="340"/>
      <c r="C442" s="336" t="s">
        <v>136</v>
      </c>
      <c r="D442" s="341"/>
      <c r="E442" s="339">
        <f t="shared" ref="E442:F442" si="35">SUM(E440)</f>
        <v>0</v>
      </c>
      <c r="F442" s="339">
        <f t="shared" si="35"/>
        <v>10000</v>
      </c>
      <c r="G442" s="338"/>
      <c r="H442" s="14"/>
      <c r="I442" s="325"/>
      <c r="J442" s="59"/>
      <c r="K442" s="1"/>
      <c r="L442" s="332"/>
      <c r="M442" s="325"/>
      <c r="N442" s="1"/>
      <c r="O442" s="58"/>
      <c r="P442" s="60"/>
      <c r="Q442" s="58"/>
      <c r="R442" s="59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340"/>
      <c r="B443" s="340"/>
      <c r="C443" s="340"/>
      <c r="D443" s="341"/>
      <c r="E443" s="338"/>
      <c r="F443" s="338"/>
      <c r="G443" s="338"/>
      <c r="H443" s="14"/>
      <c r="I443" s="325"/>
      <c r="J443" s="59"/>
      <c r="K443" s="1"/>
      <c r="L443" s="325"/>
      <c r="M443" s="332"/>
      <c r="N443" s="1"/>
      <c r="O443" s="58"/>
      <c r="P443" s="60"/>
      <c r="Q443" s="58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340"/>
      <c r="B444" s="336" t="s">
        <v>371</v>
      </c>
      <c r="C444" s="340" t="s">
        <v>372</v>
      </c>
      <c r="D444" s="337" t="s">
        <v>172</v>
      </c>
      <c r="E444" s="339">
        <v>29460.0</v>
      </c>
      <c r="F444" s="345"/>
      <c r="G444" s="338"/>
      <c r="H444" s="14"/>
      <c r="I444" s="325"/>
      <c r="J444" s="59"/>
      <c r="K444" s="1"/>
      <c r="L444" s="325"/>
      <c r="M444" s="332"/>
      <c r="N444" s="1"/>
      <c r="O444" s="58"/>
      <c r="P444" s="60"/>
      <c r="Q444" s="58"/>
      <c r="R444" s="333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340"/>
      <c r="B445" s="340"/>
      <c r="C445" s="340" t="s">
        <v>373</v>
      </c>
      <c r="D445" s="341"/>
      <c r="E445" s="338"/>
      <c r="F445" s="339">
        <v>224700.0</v>
      </c>
      <c r="G445" s="338"/>
      <c r="H445" s="14"/>
      <c r="I445" s="329"/>
      <c r="J445" s="59"/>
      <c r="K445" s="1"/>
      <c r="L445" s="325"/>
      <c r="M445" s="332"/>
      <c r="N445" s="1"/>
      <c r="O445" s="58"/>
      <c r="P445" s="60"/>
      <c r="Q445" s="58"/>
      <c r="R445" s="333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340"/>
      <c r="B446" s="340"/>
      <c r="C446" s="340" t="s">
        <v>374</v>
      </c>
      <c r="D446" s="341" t="s">
        <v>298</v>
      </c>
      <c r="E446" s="338"/>
      <c r="F446" s="339">
        <v>1500.0</v>
      </c>
      <c r="G446" s="338"/>
      <c r="H446" s="14"/>
      <c r="I446" s="325"/>
      <c r="J446" s="59"/>
      <c r="K446" s="1"/>
      <c r="L446" s="325"/>
      <c r="M446" s="332"/>
      <c r="N446" s="1"/>
      <c r="O446" s="58"/>
      <c r="P446" s="60"/>
      <c r="Q446" s="58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340"/>
      <c r="B447" s="340"/>
      <c r="C447" s="340" t="s">
        <v>167</v>
      </c>
      <c r="D447" s="341"/>
      <c r="E447" s="338"/>
      <c r="F447" s="339">
        <v>8000.0</v>
      </c>
      <c r="G447" s="338"/>
      <c r="H447" s="14"/>
      <c r="I447" s="325"/>
      <c r="J447" s="59"/>
      <c r="K447" s="1"/>
      <c r="L447" s="325"/>
      <c r="M447" s="332"/>
      <c r="N447" s="1"/>
      <c r="O447" s="58"/>
      <c r="P447" s="60"/>
      <c r="Q447" s="58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340"/>
      <c r="B448" s="340"/>
      <c r="C448" s="340" t="s">
        <v>375</v>
      </c>
      <c r="D448" s="341"/>
      <c r="E448" s="338"/>
      <c r="F448" s="339">
        <v>15000.0</v>
      </c>
      <c r="G448" s="338"/>
      <c r="H448" s="14"/>
      <c r="I448" s="325"/>
      <c r="J448" s="59"/>
      <c r="K448" s="1"/>
      <c r="L448" s="325"/>
      <c r="M448" s="332"/>
      <c r="N448" s="1"/>
      <c r="O448" s="58"/>
      <c r="P448" s="60"/>
      <c r="Q448" s="58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340"/>
      <c r="B449" s="340"/>
      <c r="C449" s="340" t="s">
        <v>376</v>
      </c>
      <c r="D449" s="341"/>
      <c r="E449" s="338"/>
      <c r="F449" s="339">
        <v>12000.0</v>
      </c>
      <c r="G449" s="338"/>
      <c r="H449" s="14"/>
      <c r="I449" s="325"/>
      <c r="J449" s="59"/>
      <c r="K449" s="1"/>
      <c r="L449" s="325"/>
      <c r="M449" s="332"/>
      <c r="N449" s="1"/>
      <c r="O449" s="58"/>
      <c r="P449" s="60"/>
      <c r="Q449" s="58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340"/>
      <c r="B450" s="340"/>
      <c r="C450" s="340" t="s">
        <v>377</v>
      </c>
      <c r="D450" s="341" t="s">
        <v>378</v>
      </c>
      <c r="E450" s="338"/>
      <c r="F450" s="338">
        <v>3750.0</v>
      </c>
      <c r="G450" s="338"/>
      <c r="H450" s="14"/>
      <c r="I450" s="325"/>
      <c r="J450" s="59"/>
      <c r="K450" s="1"/>
      <c r="L450" s="325"/>
      <c r="M450" s="332"/>
      <c r="N450" s="1"/>
      <c r="O450" s="58"/>
      <c r="P450" s="60"/>
      <c r="Q450" s="58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340"/>
      <c r="B451" s="340"/>
      <c r="C451" s="340"/>
      <c r="D451" s="341"/>
      <c r="E451" s="338"/>
      <c r="F451" s="338"/>
      <c r="G451" s="338"/>
      <c r="H451" s="14"/>
      <c r="I451" s="325"/>
      <c r="J451" s="59"/>
      <c r="K451" s="1"/>
      <c r="L451" s="325"/>
      <c r="M451" s="332"/>
      <c r="N451" s="1"/>
      <c r="O451" s="58"/>
      <c r="P451" s="60"/>
      <c r="Q451" s="58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340"/>
      <c r="B452" s="340"/>
      <c r="C452" s="336" t="s">
        <v>136</v>
      </c>
      <c r="D452" s="341"/>
      <c r="E452" s="339">
        <f>SUM(E444:E445)</f>
        <v>29460</v>
      </c>
      <c r="F452" s="339">
        <f>SUM(F444:F450)</f>
        <v>264950</v>
      </c>
      <c r="G452" s="338"/>
      <c r="H452" s="14"/>
      <c r="I452" s="325"/>
      <c r="J452" s="59"/>
      <c r="K452" s="1"/>
      <c r="L452" s="325"/>
      <c r="M452" s="332"/>
      <c r="N452" s="1"/>
      <c r="O452" s="58"/>
      <c r="P452" s="60"/>
      <c r="Q452" s="58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340"/>
      <c r="B453" s="340"/>
      <c r="C453" s="340"/>
      <c r="D453" s="341"/>
      <c r="E453" s="338"/>
      <c r="F453" s="338"/>
      <c r="G453" s="338"/>
      <c r="H453" s="14"/>
      <c r="I453" s="325"/>
      <c r="J453" s="59"/>
      <c r="K453" s="1"/>
      <c r="L453" s="325"/>
      <c r="M453" s="332"/>
      <c r="N453" s="1"/>
      <c r="O453" s="58"/>
      <c r="P453" s="60"/>
      <c r="Q453" s="58"/>
      <c r="R453" s="333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340"/>
      <c r="B454" s="348" t="s">
        <v>268</v>
      </c>
      <c r="C454" s="349" t="s">
        <v>379</v>
      </c>
      <c r="D454" s="341"/>
      <c r="E454" s="338">
        <f>15000*4</f>
        <v>60000</v>
      </c>
      <c r="F454" s="338"/>
      <c r="G454" s="338"/>
      <c r="H454" s="14"/>
      <c r="I454" s="325"/>
      <c r="J454" s="59"/>
      <c r="K454" s="1"/>
      <c r="L454" s="325"/>
      <c r="M454" s="332"/>
      <c r="N454" s="1"/>
      <c r="O454" s="58"/>
      <c r="P454" s="60"/>
      <c r="Q454" s="58"/>
      <c r="R454" s="333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340"/>
      <c r="B455" s="340"/>
      <c r="C455" s="349" t="s">
        <v>237</v>
      </c>
      <c r="D455" s="341"/>
      <c r="E455" s="350"/>
      <c r="F455" s="351">
        <f>10000*4</f>
        <v>40000</v>
      </c>
      <c r="G455" s="338"/>
      <c r="H455" s="14"/>
      <c r="I455" s="325"/>
      <c r="J455" s="59"/>
      <c r="K455" s="1"/>
      <c r="L455" s="325"/>
      <c r="M455" s="332"/>
      <c r="N455" s="1"/>
      <c r="O455" s="58"/>
      <c r="P455" s="60"/>
      <c r="Q455" s="58"/>
      <c r="R455" s="333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340"/>
      <c r="B456" s="340"/>
      <c r="C456" s="340"/>
      <c r="D456" s="341"/>
      <c r="E456" s="338"/>
      <c r="F456" s="338"/>
      <c r="G456" s="338"/>
      <c r="H456" s="14"/>
      <c r="I456" s="325"/>
      <c r="J456" s="59"/>
      <c r="K456" s="1"/>
      <c r="L456" s="325"/>
      <c r="M456" s="332"/>
      <c r="N456" s="1"/>
      <c r="O456" s="58"/>
      <c r="P456" s="60"/>
      <c r="Q456" s="58"/>
      <c r="R456" s="333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340"/>
      <c r="B457" s="340"/>
      <c r="C457" s="348" t="s">
        <v>136</v>
      </c>
      <c r="D457" s="341"/>
      <c r="E457" s="338">
        <f t="shared" ref="E457:F457" si="36">SUM(E454:E455)</f>
        <v>60000</v>
      </c>
      <c r="F457" s="338">
        <f t="shared" si="36"/>
        <v>40000</v>
      </c>
      <c r="G457" s="338"/>
      <c r="H457" s="14"/>
      <c r="I457" s="325"/>
      <c r="J457" s="59"/>
      <c r="K457" s="1"/>
      <c r="L457" s="325"/>
      <c r="M457" s="332"/>
      <c r="N457" s="1"/>
      <c r="O457" s="58"/>
      <c r="P457" s="60"/>
      <c r="Q457" s="58"/>
      <c r="R457" s="333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340"/>
      <c r="B458" s="340"/>
      <c r="C458" s="340"/>
      <c r="D458" s="341"/>
      <c r="E458" s="338"/>
      <c r="F458" s="338"/>
      <c r="G458" s="338"/>
      <c r="H458" s="14"/>
      <c r="I458" s="325"/>
      <c r="J458" s="59"/>
      <c r="K458" s="1"/>
      <c r="L458" s="325"/>
      <c r="M458" s="332"/>
      <c r="N458" s="1"/>
      <c r="O458" s="58"/>
      <c r="P458" s="60"/>
      <c r="Q458" s="58"/>
      <c r="R458" s="333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340"/>
      <c r="B459" s="340"/>
      <c r="C459" s="352" t="s">
        <v>184</v>
      </c>
      <c r="D459" s="353"/>
      <c r="E459" s="354">
        <f t="shared" ref="E459:F459" si="37">E452+E442+E438+E414+E457</f>
        <v>2221260</v>
      </c>
      <c r="F459" s="354">
        <f t="shared" si="37"/>
        <v>884160</v>
      </c>
      <c r="G459" s="338">
        <f>E459-F459</f>
        <v>1337100</v>
      </c>
      <c r="H459" s="14"/>
      <c r="I459" s="325"/>
      <c r="J459" s="59"/>
      <c r="K459" s="1"/>
      <c r="L459" s="325"/>
      <c r="M459" s="332"/>
      <c r="N459" s="1"/>
      <c r="O459" s="58"/>
      <c r="P459" s="60"/>
      <c r="Q459" s="58"/>
      <c r="R459" s="333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4"/>
      <c r="B460" s="4"/>
      <c r="C460" s="334"/>
      <c r="D460" s="94"/>
      <c r="E460" s="58"/>
      <c r="F460" s="68"/>
      <c r="G460" s="58"/>
      <c r="H460" s="14"/>
      <c r="I460" s="325"/>
      <c r="J460" s="59"/>
      <c r="K460" s="1"/>
      <c r="L460" s="325"/>
      <c r="M460" s="332"/>
      <c r="N460" s="1"/>
      <c r="O460" s="58"/>
      <c r="P460" s="60"/>
      <c r="Q460" s="58"/>
      <c r="R460" s="333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355" t="s">
        <v>36</v>
      </c>
      <c r="B461" s="356" t="s">
        <v>103</v>
      </c>
      <c r="C461" s="357" t="s">
        <v>179</v>
      </c>
      <c r="D461" s="358" t="s">
        <v>180</v>
      </c>
      <c r="E461" s="359"/>
      <c r="F461" s="360">
        <v>250.0</v>
      </c>
      <c r="G461" s="359"/>
      <c r="H461" s="14"/>
      <c r="I461" s="325"/>
      <c r="J461" s="59"/>
      <c r="K461" s="1"/>
      <c r="L461" s="325"/>
      <c r="M461" s="332"/>
      <c r="N461" s="1"/>
      <c r="O461" s="58"/>
      <c r="P461" s="60"/>
      <c r="Q461" s="58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361"/>
      <c r="B462" s="361"/>
      <c r="C462" s="362" t="s">
        <v>151</v>
      </c>
      <c r="D462" s="363" t="s">
        <v>115</v>
      </c>
      <c r="E462" s="359"/>
      <c r="F462" s="364">
        <v>1000.0</v>
      </c>
      <c r="G462" s="359"/>
      <c r="H462" s="14"/>
      <c r="I462" s="325"/>
      <c r="J462" s="59"/>
      <c r="K462" s="1"/>
      <c r="L462" s="325"/>
      <c r="M462" s="332"/>
      <c r="N462" s="1"/>
      <c r="O462" s="58"/>
      <c r="P462" s="60"/>
      <c r="Q462" s="58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361"/>
      <c r="B463" s="361"/>
      <c r="C463" s="365" t="s">
        <v>380</v>
      </c>
      <c r="D463" s="366" t="s">
        <v>381</v>
      </c>
      <c r="E463" s="367"/>
      <c r="F463" s="368">
        <v>10000.0</v>
      </c>
      <c r="G463" s="359"/>
      <c r="H463" s="14"/>
      <c r="I463" s="325"/>
      <c r="J463" s="59"/>
      <c r="K463" s="1"/>
      <c r="L463" s="325"/>
      <c r="M463" s="332"/>
      <c r="N463" s="1"/>
      <c r="O463" s="58"/>
      <c r="P463" s="60"/>
      <c r="Q463" s="58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361"/>
      <c r="B464" s="361"/>
      <c r="C464" s="361" t="s">
        <v>382</v>
      </c>
      <c r="D464" s="369"/>
      <c r="E464" s="367"/>
      <c r="F464" s="368">
        <v>1000.0</v>
      </c>
      <c r="G464" s="359"/>
      <c r="H464" s="14"/>
      <c r="I464" s="325"/>
      <c r="J464" s="59"/>
      <c r="K464" s="1"/>
      <c r="L464" s="325"/>
      <c r="M464" s="332"/>
      <c r="N464" s="1"/>
      <c r="O464" s="58"/>
      <c r="P464" s="60"/>
      <c r="Q464" s="58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361"/>
      <c r="B465" s="361"/>
      <c r="C465" s="361" t="s">
        <v>383</v>
      </c>
      <c r="D465" s="370" t="s">
        <v>197</v>
      </c>
      <c r="E465" s="367"/>
      <c r="F465" s="368">
        <v>500.0</v>
      </c>
      <c r="G465" s="359"/>
      <c r="H465" s="14"/>
      <c r="I465" s="325"/>
      <c r="J465" s="59"/>
      <c r="K465" s="1"/>
      <c r="L465" s="325"/>
      <c r="M465" s="332"/>
      <c r="N465" s="1"/>
      <c r="O465" s="58"/>
      <c r="P465" s="60"/>
      <c r="Q465" s="58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361"/>
      <c r="B466" s="361"/>
      <c r="C466" s="361" t="s">
        <v>384</v>
      </c>
      <c r="D466" s="369"/>
      <c r="E466" s="367"/>
      <c r="F466" s="368">
        <v>1500.0</v>
      </c>
      <c r="G466" s="359"/>
      <c r="H466" s="14"/>
      <c r="I466" s="325"/>
      <c r="J466" s="59"/>
      <c r="K466" s="1"/>
      <c r="L466" s="325"/>
      <c r="M466" s="332"/>
      <c r="N466" s="1"/>
      <c r="O466" s="58"/>
      <c r="P466" s="60"/>
      <c r="Q466" s="58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361"/>
      <c r="B467" s="361"/>
      <c r="C467" s="371"/>
      <c r="D467" s="371"/>
      <c r="E467" s="371"/>
      <c r="F467" s="371"/>
      <c r="G467" s="359"/>
      <c r="H467" s="14"/>
      <c r="I467" s="325"/>
      <c r="J467" s="59"/>
      <c r="K467" s="1"/>
      <c r="L467" s="325"/>
      <c r="M467" s="332"/>
      <c r="N467" s="1"/>
      <c r="O467" s="58"/>
      <c r="P467" s="60"/>
      <c r="Q467" s="58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361"/>
      <c r="B468" s="361"/>
      <c r="C468" s="356" t="s">
        <v>184</v>
      </c>
      <c r="D468" s="358"/>
      <c r="E468" s="372">
        <f>SUM(E461)</f>
        <v>0</v>
      </c>
      <c r="F468" s="372">
        <f>SUM(F461:F466)</f>
        <v>14250</v>
      </c>
      <c r="G468" s="372">
        <f>E468-F468</f>
        <v>-14250</v>
      </c>
      <c r="H468" s="14"/>
      <c r="I468" s="325"/>
      <c r="J468" s="59"/>
      <c r="K468" s="1"/>
      <c r="L468" s="325"/>
      <c r="M468" s="325"/>
      <c r="N468" s="1"/>
      <c r="O468" s="58"/>
      <c r="P468" s="60"/>
      <c r="Q468" s="58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4"/>
      <c r="B469" s="4"/>
      <c r="C469" s="4"/>
      <c r="D469" s="373"/>
      <c r="E469" s="58"/>
      <c r="F469" s="58"/>
      <c r="G469" s="58"/>
      <c r="H469" s="14"/>
      <c r="I469" s="325"/>
      <c r="J469" s="59"/>
      <c r="K469" s="1"/>
      <c r="L469" s="325"/>
      <c r="M469" s="325"/>
      <c r="N469" s="1"/>
      <c r="O469" s="58"/>
      <c r="P469" s="60"/>
      <c r="Q469" s="58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374" t="s">
        <v>37</v>
      </c>
      <c r="B470" s="375" t="s">
        <v>103</v>
      </c>
      <c r="C470" s="376" t="s">
        <v>179</v>
      </c>
      <c r="D470" s="377" t="s">
        <v>180</v>
      </c>
      <c r="E470" s="378"/>
      <c r="F470" s="379">
        <v>500.0</v>
      </c>
      <c r="G470" s="380"/>
      <c r="H470" s="14"/>
      <c r="I470" s="325"/>
      <c r="J470" s="59"/>
      <c r="K470" s="1"/>
      <c r="L470" s="322"/>
      <c r="M470" s="322"/>
      <c r="N470" s="1"/>
      <c r="O470" s="58"/>
      <c r="P470" s="60"/>
      <c r="Q470" s="58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381"/>
      <c r="B471" s="381"/>
      <c r="C471" s="376" t="s">
        <v>385</v>
      </c>
      <c r="D471" s="382"/>
      <c r="E471" s="378"/>
      <c r="F471" s="379">
        <v>500.0</v>
      </c>
      <c r="G471" s="380"/>
      <c r="H471" s="14"/>
      <c r="I471" s="325"/>
      <c r="J471" s="59"/>
      <c r="K471" s="1"/>
      <c r="L471" s="325"/>
      <c r="M471" s="325"/>
      <c r="N471" s="1"/>
      <c r="O471" s="58"/>
      <c r="P471" s="60"/>
      <c r="Q471" s="58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381"/>
      <c r="B472" s="381"/>
      <c r="C472" s="383"/>
      <c r="D472" s="382"/>
      <c r="E472" s="380"/>
      <c r="F472" s="378"/>
      <c r="G472" s="380"/>
      <c r="H472" s="14"/>
      <c r="I472" s="325"/>
      <c r="J472" s="59"/>
      <c r="K472" s="1"/>
      <c r="L472" s="332"/>
      <c r="M472" s="325"/>
      <c r="N472" s="1"/>
      <c r="O472" s="58"/>
      <c r="P472" s="60"/>
      <c r="Q472" s="58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381"/>
      <c r="B473" s="381"/>
      <c r="C473" s="375" t="s">
        <v>184</v>
      </c>
      <c r="D473" s="382"/>
      <c r="E473" s="380">
        <f t="shared" ref="E473:F473" si="38">SUM(E470:E471)</f>
        <v>0</v>
      </c>
      <c r="F473" s="378">
        <f t="shared" si="38"/>
        <v>1000</v>
      </c>
      <c r="G473" s="380">
        <f>E473-F473</f>
        <v>-1000</v>
      </c>
      <c r="H473" s="14"/>
      <c r="I473" s="325"/>
      <c r="J473" s="59"/>
      <c r="K473" s="1"/>
      <c r="L473" s="332"/>
      <c r="M473" s="325"/>
      <c r="N473" s="1"/>
      <c r="O473" s="58"/>
      <c r="P473" s="60"/>
      <c r="Q473" s="58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4"/>
      <c r="B474" s="4"/>
      <c r="C474" s="334"/>
      <c r="D474" s="94"/>
      <c r="E474" s="58"/>
      <c r="F474" s="68"/>
      <c r="G474" s="58"/>
      <c r="H474" s="14"/>
      <c r="I474" s="325"/>
      <c r="J474" s="59"/>
      <c r="K474" s="1"/>
      <c r="L474" s="325"/>
      <c r="M474" s="332"/>
      <c r="N474" s="1"/>
      <c r="O474" s="58"/>
      <c r="P474" s="60"/>
      <c r="Q474" s="58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4"/>
      <c r="B475" s="4"/>
      <c r="C475" s="334"/>
      <c r="D475" s="94"/>
      <c r="E475" s="58"/>
      <c r="F475" s="68"/>
      <c r="G475" s="58"/>
      <c r="H475" s="14"/>
      <c r="I475" s="325"/>
      <c r="J475" s="59"/>
      <c r="K475" s="1"/>
      <c r="L475" s="325"/>
      <c r="M475" s="332"/>
      <c r="N475" s="1"/>
      <c r="O475" s="58"/>
      <c r="P475" s="60"/>
      <c r="Q475" s="58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4"/>
      <c r="B476" s="4"/>
      <c r="C476" s="334"/>
      <c r="D476" s="94"/>
      <c r="E476" s="58"/>
      <c r="F476" s="68"/>
      <c r="G476" s="58"/>
      <c r="H476" s="14"/>
      <c r="I476" s="329"/>
      <c r="J476" s="59"/>
      <c r="K476" s="1"/>
      <c r="L476" s="325"/>
      <c r="M476" s="332"/>
      <c r="N476" s="1"/>
      <c r="O476" s="58"/>
      <c r="P476" s="60"/>
      <c r="Q476" s="58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4"/>
      <c r="B477" s="4"/>
      <c r="C477" s="4"/>
      <c r="D477" s="373"/>
      <c r="E477" s="58"/>
      <c r="F477" s="58"/>
      <c r="G477" s="58"/>
      <c r="H477" s="14"/>
      <c r="I477" s="325"/>
      <c r="J477" s="59"/>
      <c r="K477" s="1"/>
      <c r="L477" s="325"/>
      <c r="M477" s="332"/>
      <c r="N477" s="1"/>
      <c r="O477" s="58"/>
      <c r="P477" s="60"/>
      <c r="Q477" s="58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4"/>
      <c r="B478" s="4"/>
      <c r="C478" s="384"/>
      <c r="D478" s="373"/>
      <c r="E478" s="385"/>
      <c r="F478" s="385"/>
      <c r="G478" s="386"/>
      <c r="H478" s="14"/>
      <c r="I478" s="325"/>
      <c r="J478" s="59"/>
      <c r="K478" s="1"/>
      <c r="L478" s="325"/>
      <c r="M478" s="332"/>
      <c r="N478" s="1"/>
      <c r="O478" s="58"/>
      <c r="P478" s="60"/>
      <c r="Q478" s="58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4"/>
      <c r="B479" s="4"/>
      <c r="C479" s="4"/>
      <c r="D479" s="373"/>
      <c r="E479" s="58"/>
      <c r="F479" s="58"/>
      <c r="G479" s="58"/>
      <c r="H479" s="14"/>
      <c r="I479" s="325"/>
      <c r="J479" s="59"/>
      <c r="K479" s="1"/>
      <c r="L479" s="325"/>
      <c r="M479" s="325"/>
      <c r="N479" s="1"/>
      <c r="O479" s="58"/>
      <c r="P479" s="60"/>
      <c r="Q479" s="58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4"/>
      <c r="B480" s="387"/>
      <c r="C480" s="334"/>
      <c r="D480" s="94"/>
      <c r="E480" s="68"/>
      <c r="F480" s="58"/>
      <c r="G480" s="58"/>
      <c r="H480" s="14"/>
      <c r="I480" s="325"/>
      <c r="J480" s="59"/>
      <c r="K480" s="1"/>
      <c r="L480" s="322"/>
      <c r="M480" s="322"/>
      <c r="N480" s="1"/>
      <c r="O480" s="58"/>
      <c r="P480" s="60"/>
      <c r="Q480" s="58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4"/>
      <c r="B481" s="4"/>
      <c r="C481" s="334"/>
      <c r="D481" s="94"/>
      <c r="E481" s="68"/>
      <c r="F481" s="58"/>
      <c r="G481" s="58"/>
      <c r="H481" s="14"/>
      <c r="I481" s="325"/>
      <c r="J481" s="59"/>
      <c r="K481" s="1"/>
      <c r="L481" s="325"/>
      <c r="M481" s="325"/>
      <c r="N481" s="1"/>
      <c r="O481" s="58"/>
      <c r="P481" s="60"/>
      <c r="Q481" s="58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4"/>
      <c r="B482" s="4"/>
      <c r="C482" s="334"/>
      <c r="D482" s="94"/>
      <c r="E482" s="58"/>
      <c r="F482" s="68"/>
      <c r="G482" s="58"/>
      <c r="H482" s="14"/>
      <c r="I482" s="325"/>
      <c r="J482" s="59"/>
      <c r="K482" s="1"/>
      <c r="L482" s="332"/>
      <c r="M482" s="325"/>
      <c r="N482" s="1"/>
      <c r="O482" s="58"/>
      <c r="P482" s="60"/>
      <c r="Q482" s="58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4"/>
      <c r="B483" s="4"/>
      <c r="C483" s="334"/>
      <c r="D483" s="94"/>
      <c r="E483" s="58"/>
      <c r="F483" s="68"/>
      <c r="G483" s="58"/>
      <c r="H483" s="14"/>
      <c r="I483" s="325"/>
      <c r="J483" s="59"/>
      <c r="K483" s="1"/>
      <c r="L483" s="332"/>
      <c r="M483" s="325"/>
      <c r="N483" s="1"/>
      <c r="O483" s="58"/>
      <c r="P483" s="60"/>
      <c r="Q483" s="58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4"/>
      <c r="B484" s="4"/>
      <c r="C484" s="334"/>
      <c r="D484" s="94"/>
      <c r="E484" s="58"/>
      <c r="F484" s="68"/>
      <c r="G484" s="58"/>
      <c r="H484" s="14"/>
      <c r="I484" s="325"/>
      <c r="J484" s="59"/>
      <c r="K484" s="1"/>
      <c r="L484" s="325"/>
      <c r="M484" s="332"/>
      <c r="N484" s="1"/>
      <c r="O484" s="58"/>
      <c r="P484" s="60"/>
      <c r="Q484" s="58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4"/>
      <c r="B485" s="4"/>
      <c r="C485" s="334"/>
      <c r="D485" s="94"/>
      <c r="E485" s="58"/>
      <c r="F485" s="68"/>
      <c r="G485" s="58"/>
      <c r="H485" s="14"/>
      <c r="I485" s="325"/>
      <c r="J485" s="59"/>
      <c r="K485" s="1"/>
      <c r="L485" s="325"/>
      <c r="M485" s="332"/>
      <c r="N485" s="1"/>
      <c r="O485" s="58"/>
      <c r="P485" s="60"/>
      <c r="Q485" s="58"/>
      <c r="R485" s="333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4"/>
      <c r="B486" s="4"/>
      <c r="C486" s="334"/>
      <c r="D486" s="94"/>
      <c r="E486" s="58"/>
      <c r="F486" s="68"/>
      <c r="G486" s="58"/>
      <c r="H486" s="14"/>
      <c r="I486" s="325"/>
      <c r="J486" s="59"/>
      <c r="K486" s="1"/>
      <c r="L486" s="325"/>
      <c r="M486" s="332"/>
      <c r="N486" s="1"/>
      <c r="O486" s="58"/>
      <c r="P486" s="60"/>
      <c r="Q486" s="58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4"/>
      <c r="B487" s="4"/>
      <c r="C487" s="334"/>
      <c r="D487" s="94"/>
      <c r="E487" s="58"/>
      <c r="F487" s="68"/>
      <c r="G487" s="58"/>
      <c r="H487" s="14"/>
      <c r="I487" s="329"/>
      <c r="J487" s="59"/>
      <c r="K487" s="1"/>
      <c r="L487" s="325"/>
      <c r="M487" s="332"/>
      <c r="N487" s="1"/>
      <c r="O487" s="58"/>
      <c r="P487" s="60"/>
      <c r="Q487" s="58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4"/>
      <c r="B488" s="4"/>
      <c r="C488" s="334"/>
      <c r="D488" s="94"/>
      <c r="E488" s="58"/>
      <c r="F488" s="68"/>
      <c r="G488" s="58"/>
      <c r="H488" s="14"/>
      <c r="I488" s="325"/>
      <c r="J488" s="59"/>
      <c r="K488" s="1"/>
      <c r="L488" s="325"/>
      <c r="M488" s="332"/>
      <c r="N488" s="1"/>
      <c r="O488" s="58"/>
      <c r="P488" s="60"/>
      <c r="Q488" s="58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4"/>
      <c r="B489" s="4"/>
      <c r="C489" s="4"/>
      <c r="D489" s="373"/>
      <c r="E489" s="58"/>
      <c r="F489" s="58"/>
      <c r="G489" s="58"/>
      <c r="H489" s="14"/>
      <c r="I489" s="325"/>
      <c r="J489" s="59"/>
      <c r="K489" s="1"/>
      <c r="L489" s="325"/>
      <c r="M489" s="332"/>
      <c r="N489" s="1"/>
      <c r="O489" s="58"/>
      <c r="P489" s="60"/>
      <c r="Q489" s="58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4"/>
      <c r="B490" s="4"/>
      <c r="C490" s="384"/>
      <c r="D490" s="373"/>
      <c r="E490" s="385"/>
      <c r="F490" s="385"/>
      <c r="G490" s="386"/>
      <c r="H490" s="14"/>
      <c r="I490" s="325"/>
      <c r="J490" s="59"/>
      <c r="K490" s="1"/>
      <c r="L490" s="325"/>
      <c r="M490" s="332"/>
      <c r="N490" s="1"/>
      <c r="O490" s="58"/>
      <c r="P490" s="60"/>
      <c r="Q490" s="58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4"/>
      <c r="B491" s="4"/>
      <c r="C491" s="4"/>
      <c r="D491" s="373"/>
      <c r="E491" s="58"/>
      <c r="F491" s="58"/>
      <c r="G491" s="58"/>
      <c r="H491" s="14"/>
      <c r="I491" s="325"/>
      <c r="J491" s="59"/>
      <c r="K491" s="1"/>
      <c r="L491" s="325"/>
      <c r="M491" s="325"/>
      <c r="N491" s="1"/>
      <c r="O491" s="58"/>
      <c r="P491" s="60"/>
      <c r="Q491" s="58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4"/>
      <c r="B492" s="384"/>
      <c r="C492" s="334"/>
      <c r="D492" s="94"/>
      <c r="E492" s="68"/>
      <c r="F492" s="58"/>
      <c r="G492" s="58"/>
      <c r="H492" s="14"/>
      <c r="I492" s="325"/>
      <c r="J492" s="59"/>
      <c r="K492" s="1"/>
      <c r="L492" s="322"/>
      <c r="M492" s="322"/>
      <c r="N492" s="1"/>
      <c r="O492" s="58"/>
      <c r="P492" s="60"/>
      <c r="Q492" s="58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4"/>
      <c r="B493" s="4"/>
      <c r="C493" s="334"/>
      <c r="D493" s="94"/>
      <c r="E493" s="68"/>
      <c r="F493" s="58"/>
      <c r="G493" s="58"/>
      <c r="H493" s="14"/>
      <c r="I493" s="325"/>
      <c r="J493" s="59"/>
      <c r="K493" s="1"/>
      <c r="L493" s="325"/>
      <c r="M493" s="325"/>
      <c r="N493" s="1"/>
      <c r="O493" s="58"/>
      <c r="P493" s="60"/>
      <c r="Q493" s="58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4"/>
      <c r="B494" s="4"/>
      <c r="C494" s="334"/>
      <c r="D494" s="94"/>
      <c r="E494" s="58"/>
      <c r="F494" s="68"/>
      <c r="G494" s="58"/>
      <c r="H494" s="14"/>
      <c r="I494" s="325"/>
      <c r="J494" s="59"/>
      <c r="K494" s="1"/>
      <c r="L494" s="332"/>
      <c r="M494" s="325"/>
      <c r="N494" s="1"/>
      <c r="O494" s="58"/>
      <c r="P494" s="60"/>
      <c r="Q494" s="58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4"/>
      <c r="B495" s="4"/>
      <c r="C495" s="334"/>
      <c r="D495" s="94"/>
      <c r="E495" s="58"/>
      <c r="F495" s="68"/>
      <c r="G495" s="58"/>
      <c r="H495" s="14"/>
      <c r="I495" s="325"/>
      <c r="J495" s="59"/>
      <c r="K495" s="1"/>
      <c r="L495" s="332"/>
      <c r="M495" s="325"/>
      <c r="N495" s="1"/>
      <c r="O495" s="58"/>
      <c r="P495" s="60"/>
      <c r="Q495" s="58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4"/>
      <c r="B496" s="4"/>
      <c r="C496" s="334"/>
      <c r="D496" s="94"/>
      <c r="E496" s="58"/>
      <c r="F496" s="68"/>
      <c r="G496" s="58"/>
      <c r="H496" s="14"/>
      <c r="I496" s="325"/>
      <c r="J496" s="59"/>
      <c r="K496" s="1"/>
      <c r="L496" s="325"/>
      <c r="M496" s="332"/>
      <c r="N496" s="1"/>
      <c r="O496" s="58"/>
      <c r="P496" s="60"/>
      <c r="Q496" s="58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4"/>
      <c r="B497" s="4"/>
      <c r="C497" s="334"/>
      <c r="D497" s="94"/>
      <c r="E497" s="58"/>
      <c r="F497" s="68"/>
      <c r="G497" s="58"/>
      <c r="H497" s="14"/>
      <c r="I497" s="325"/>
      <c r="J497" s="59"/>
      <c r="K497" s="1"/>
      <c r="L497" s="325"/>
      <c r="M497" s="332"/>
      <c r="N497" s="1"/>
      <c r="O497" s="58"/>
      <c r="P497" s="60"/>
      <c r="Q497" s="58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4"/>
      <c r="B498" s="4"/>
      <c r="C498" s="334"/>
      <c r="D498" s="94"/>
      <c r="E498" s="58"/>
      <c r="F498" s="68"/>
      <c r="G498" s="58"/>
      <c r="H498" s="14"/>
      <c r="I498" s="325"/>
      <c r="J498" s="59"/>
      <c r="K498" s="1"/>
      <c r="L498" s="325"/>
      <c r="M498" s="332"/>
      <c r="N498" s="1"/>
      <c r="O498" s="58"/>
      <c r="P498" s="60"/>
      <c r="Q498" s="58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4"/>
      <c r="B499" s="4"/>
      <c r="C499" s="4"/>
      <c r="D499" s="373"/>
      <c r="E499" s="58"/>
      <c r="F499" s="58"/>
      <c r="G499" s="58"/>
      <c r="H499" s="14"/>
      <c r="I499" s="325"/>
      <c r="J499" s="59"/>
      <c r="K499" s="1"/>
      <c r="L499" s="325"/>
      <c r="M499" s="332"/>
      <c r="N499" s="1"/>
      <c r="O499" s="58"/>
      <c r="P499" s="60"/>
      <c r="Q499" s="58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4"/>
      <c r="B500" s="4"/>
      <c r="C500" s="387"/>
      <c r="D500" s="373"/>
      <c r="E500" s="385"/>
      <c r="F500" s="385"/>
      <c r="G500" s="385"/>
      <c r="H500" s="14"/>
      <c r="I500" s="388"/>
      <c r="J500" s="59"/>
      <c r="K500" s="1"/>
      <c r="L500" s="325"/>
      <c r="M500" s="332"/>
      <c r="N500" s="1"/>
      <c r="O500" s="58"/>
      <c r="P500" s="60"/>
      <c r="Q500" s="58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4"/>
      <c r="B501" s="4"/>
      <c r="C501" s="4"/>
      <c r="D501" s="373"/>
      <c r="E501" s="58"/>
      <c r="F501" s="58"/>
      <c r="G501" s="58"/>
      <c r="H501" s="14"/>
      <c r="I501" s="325"/>
      <c r="J501" s="59"/>
      <c r="K501" s="1"/>
      <c r="L501" s="325"/>
      <c r="M501" s="325"/>
      <c r="N501" s="1"/>
      <c r="O501" s="58"/>
      <c r="P501" s="60"/>
      <c r="Q501" s="58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4"/>
      <c r="B502" s="384"/>
      <c r="C502" s="334"/>
      <c r="D502" s="94"/>
      <c r="E502" s="68"/>
      <c r="F502" s="58"/>
      <c r="G502" s="58"/>
      <c r="H502" s="14"/>
      <c r="I502" s="325"/>
      <c r="J502" s="59"/>
      <c r="K502" s="1"/>
      <c r="L502" s="322"/>
      <c r="M502" s="322"/>
      <c r="N502" s="1"/>
      <c r="O502" s="58"/>
      <c r="P502" s="60"/>
      <c r="Q502" s="58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4"/>
      <c r="B503" s="4"/>
      <c r="C503" s="334"/>
      <c r="D503" s="94"/>
      <c r="E503" s="68"/>
      <c r="F503" s="58"/>
      <c r="G503" s="58"/>
      <c r="H503" s="14"/>
      <c r="I503" s="325"/>
      <c r="J503" s="59"/>
      <c r="K503" s="1"/>
      <c r="L503" s="325"/>
      <c r="M503" s="325"/>
      <c r="N503" s="1"/>
      <c r="O503" s="58"/>
      <c r="P503" s="60"/>
      <c r="Q503" s="58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4"/>
      <c r="B504" s="4"/>
      <c r="C504" s="334"/>
      <c r="D504" s="94"/>
      <c r="E504" s="58"/>
      <c r="F504" s="68"/>
      <c r="G504" s="58"/>
      <c r="H504" s="14"/>
      <c r="I504" s="325"/>
      <c r="J504" s="59"/>
      <c r="K504" s="1"/>
      <c r="L504" s="332"/>
      <c r="M504" s="325"/>
      <c r="N504" s="1"/>
      <c r="O504" s="58"/>
      <c r="P504" s="60"/>
      <c r="Q504" s="58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4"/>
      <c r="B505" s="4"/>
      <c r="C505" s="334"/>
      <c r="D505" s="94"/>
      <c r="E505" s="58"/>
      <c r="F505" s="68"/>
      <c r="G505" s="58"/>
      <c r="H505" s="14"/>
      <c r="I505" s="325"/>
      <c r="J505" s="59"/>
      <c r="K505" s="1"/>
      <c r="L505" s="332"/>
      <c r="M505" s="325"/>
      <c r="N505" s="1"/>
      <c r="O505" s="58"/>
      <c r="P505" s="60"/>
      <c r="Q505" s="58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4"/>
      <c r="B506" s="4"/>
      <c r="C506" s="334"/>
      <c r="D506" s="94"/>
      <c r="E506" s="58"/>
      <c r="F506" s="68"/>
      <c r="G506" s="58"/>
      <c r="H506" s="14"/>
      <c r="I506" s="325"/>
      <c r="J506" s="59"/>
      <c r="K506" s="1"/>
      <c r="L506" s="325"/>
      <c r="M506" s="332"/>
      <c r="N506" s="1"/>
      <c r="O506" s="58"/>
      <c r="P506" s="60"/>
      <c r="Q506" s="58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4"/>
      <c r="B507" s="4"/>
      <c r="C507" s="4"/>
      <c r="D507" s="373"/>
      <c r="E507" s="58"/>
      <c r="F507" s="58"/>
      <c r="G507" s="58"/>
      <c r="H507" s="14"/>
      <c r="I507" s="325"/>
      <c r="J507" s="59"/>
      <c r="K507" s="1"/>
      <c r="L507" s="325"/>
      <c r="M507" s="332"/>
      <c r="N507" s="1"/>
      <c r="O507" s="58"/>
      <c r="P507" s="60"/>
      <c r="Q507" s="58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4"/>
      <c r="B508" s="4"/>
      <c r="C508" s="4"/>
      <c r="D508" s="373"/>
      <c r="E508" s="58"/>
      <c r="F508" s="58"/>
      <c r="G508" s="58"/>
      <c r="H508" s="14"/>
      <c r="I508" s="325"/>
      <c r="J508" s="59"/>
      <c r="K508" s="1"/>
      <c r="L508" s="325"/>
      <c r="M508" s="332"/>
      <c r="N508" s="1"/>
      <c r="O508" s="58"/>
      <c r="P508" s="60"/>
      <c r="Q508" s="58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4"/>
      <c r="B509" s="4"/>
      <c r="C509" s="387"/>
      <c r="D509" s="373"/>
      <c r="E509" s="385"/>
      <c r="F509" s="385"/>
      <c r="G509" s="385"/>
      <c r="H509" s="14"/>
      <c r="I509" s="325"/>
      <c r="J509" s="59"/>
      <c r="K509" s="1"/>
      <c r="L509" s="325"/>
      <c r="M509" s="325"/>
      <c r="N509" s="1"/>
      <c r="O509" s="58"/>
      <c r="P509" s="60"/>
      <c r="Q509" s="58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4"/>
      <c r="B510" s="4"/>
      <c r="C510" s="4"/>
      <c r="D510" s="373"/>
      <c r="E510" s="58"/>
      <c r="F510" s="58"/>
      <c r="G510" s="58"/>
      <c r="H510" s="14"/>
      <c r="I510" s="325"/>
      <c r="J510" s="59"/>
      <c r="K510" s="1"/>
      <c r="L510" s="325"/>
      <c r="M510" s="325"/>
      <c r="N510" s="1"/>
      <c r="O510" s="58"/>
      <c r="P510" s="60"/>
      <c r="Q510" s="58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4"/>
      <c r="B511" s="387"/>
      <c r="C511" s="334"/>
      <c r="D511" s="94"/>
      <c r="E511" s="68"/>
      <c r="F511" s="58"/>
      <c r="G511" s="58"/>
      <c r="H511" s="14"/>
      <c r="I511" s="325"/>
      <c r="J511" s="59"/>
      <c r="K511" s="1"/>
      <c r="L511" s="322"/>
      <c r="M511" s="322"/>
      <c r="N511" s="1"/>
      <c r="O511" s="58"/>
      <c r="P511" s="60"/>
      <c r="Q511" s="58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4"/>
      <c r="B512" s="4"/>
      <c r="C512" s="334"/>
      <c r="D512" s="94"/>
      <c r="E512" s="68"/>
      <c r="F512" s="58"/>
      <c r="G512" s="58"/>
      <c r="H512" s="14"/>
      <c r="I512" s="325"/>
      <c r="J512" s="59"/>
      <c r="K512" s="1"/>
      <c r="L512" s="325"/>
      <c r="M512" s="325"/>
      <c r="N512" s="1"/>
      <c r="O512" s="58"/>
      <c r="P512" s="60"/>
      <c r="Q512" s="58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4"/>
      <c r="B513" s="4"/>
      <c r="C513" s="334"/>
      <c r="D513" s="94"/>
      <c r="E513" s="58"/>
      <c r="F513" s="68"/>
      <c r="G513" s="58"/>
      <c r="H513" s="14"/>
      <c r="I513" s="388"/>
      <c r="J513" s="59"/>
      <c r="K513" s="1"/>
      <c r="L513" s="332"/>
      <c r="M513" s="325"/>
      <c r="N513" s="1"/>
      <c r="O513" s="58"/>
      <c r="P513" s="60"/>
      <c r="Q513" s="58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4"/>
      <c r="B514" s="4"/>
      <c r="C514" s="334"/>
      <c r="D514" s="94"/>
      <c r="E514" s="58"/>
      <c r="F514" s="68"/>
      <c r="G514" s="58"/>
      <c r="H514" s="14"/>
      <c r="I514" s="325"/>
      <c r="J514" s="59"/>
      <c r="K514" s="1"/>
      <c r="L514" s="332"/>
      <c r="M514" s="325"/>
      <c r="N514" s="1"/>
      <c r="O514" s="58"/>
      <c r="P514" s="60"/>
      <c r="Q514" s="58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4"/>
      <c r="B515" s="4"/>
      <c r="C515" s="4"/>
      <c r="D515" s="373"/>
      <c r="E515" s="58"/>
      <c r="F515" s="58"/>
      <c r="G515" s="58"/>
      <c r="H515" s="14"/>
      <c r="I515" s="325"/>
      <c r="J515" s="59"/>
      <c r="K515" s="1"/>
      <c r="L515" s="325"/>
      <c r="M515" s="332"/>
      <c r="N515" s="1"/>
      <c r="O515" s="58"/>
      <c r="P515" s="60"/>
      <c r="Q515" s="58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4"/>
      <c r="B516" s="4"/>
      <c r="C516" s="387"/>
      <c r="D516" s="373"/>
      <c r="E516" s="385"/>
      <c r="F516" s="385"/>
      <c r="G516" s="385"/>
      <c r="H516" s="14"/>
      <c r="I516" s="325"/>
      <c r="J516" s="59"/>
      <c r="K516" s="1"/>
      <c r="L516" s="325"/>
      <c r="M516" s="332"/>
      <c r="N516" s="1"/>
      <c r="O516" s="58"/>
      <c r="P516" s="60"/>
      <c r="Q516" s="58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4"/>
      <c r="B517" s="4"/>
      <c r="C517" s="4"/>
      <c r="D517" s="373"/>
      <c r="E517" s="58"/>
      <c r="F517" s="58"/>
      <c r="G517" s="58"/>
      <c r="H517" s="14"/>
      <c r="I517" s="325"/>
      <c r="J517" s="59"/>
      <c r="K517" s="1"/>
      <c r="L517" s="325"/>
      <c r="M517" s="325"/>
      <c r="N517" s="1"/>
      <c r="O517" s="58"/>
      <c r="P517" s="60"/>
      <c r="Q517" s="58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4"/>
      <c r="B518" s="387"/>
      <c r="C518" s="334"/>
      <c r="D518" s="94"/>
      <c r="E518" s="389"/>
      <c r="F518" s="58"/>
      <c r="G518" s="58"/>
      <c r="H518" s="14"/>
      <c r="I518" s="325"/>
      <c r="J518" s="59"/>
      <c r="K518" s="1"/>
      <c r="L518" s="322"/>
      <c r="M518" s="322"/>
      <c r="N518" s="1"/>
      <c r="O518" s="58"/>
      <c r="P518" s="60"/>
      <c r="Q518" s="58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4"/>
      <c r="B519" s="4"/>
      <c r="C519" s="334"/>
      <c r="D519" s="94"/>
      <c r="E519" s="68"/>
      <c r="F519" s="58"/>
      <c r="G519" s="58"/>
      <c r="H519" s="14"/>
      <c r="I519" s="325"/>
      <c r="J519" s="59"/>
      <c r="K519" s="1"/>
      <c r="L519" s="325"/>
      <c r="M519" s="325"/>
      <c r="N519" s="1"/>
      <c r="O519" s="58"/>
      <c r="P519" s="60"/>
      <c r="Q519" s="58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4"/>
      <c r="B520" s="4"/>
      <c r="C520" s="334"/>
      <c r="D520" s="94"/>
      <c r="E520" s="58"/>
      <c r="F520" s="68"/>
      <c r="G520" s="58"/>
      <c r="H520" s="14"/>
      <c r="I520" s="325"/>
      <c r="J520" s="59"/>
      <c r="K520" s="1"/>
      <c r="L520" s="390"/>
      <c r="M520" s="325"/>
      <c r="N520" s="1"/>
      <c r="O520" s="58"/>
      <c r="P520" s="60"/>
      <c r="Q520" s="58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4"/>
      <c r="B521" s="4"/>
      <c r="C521" s="334"/>
      <c r="D521" s="94"/>
      <c r="E521" s="58"/>
      <c r="F521" s="68"/>
      <c r="G521" s="58"/>
      <c r="H521" s="14"/>
      <c r="I521" s="329"/>
      <c r="J521" s="59"/>
      <c r="K521" s="1"/>
      <c r="L521" s="332"/>
      <c r="M521" s="325"/>
      <c r="N521" s="1"/>
      <c r="O521" s="58"/>
      <c r="P521" s="60"/>
      <c r="Q521" s="58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4"/>
      <c r="B522" s="4"/>
      <c r="C522" s="334"/>
      <c r="D522" s="94"/>
      <c r="E522" s="58"/>
      <c r="F522" s="68"/>
      <c r="G522" s="58"/>
      <c r="H522" s="14"/>
      <c r="I522" s="325"/>
      <c r="J522" s="59"/>
      <c r="K522" s="1"/>
      <c r="L522" s="325"/>
      <c r="M522" s="332"/>
      <c r="N522" s="1"/>
      <c r="O522" s="58"/>
      <c r="P522" s="60"/>
      <c r="Q522" s="58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4"/>
      <c r="B523" s="4"/>
      <c r="C523" s="334"/>
      <c r="D523" s="94"/>
      <c r="E523" s="58"/>
      <c r="F523" s="68"/>
      <c r="G523" s="58"/>
      <c r="H523" s="14"/>
      <c r="I523" s="325"/>
      <c r="J523" s="59"/>
      <c r="K523" s="1"/>
      <c r="L523" s="325"/>
      <c r="M523" s="332"/>
      <c r="N523" s="1"/>
      <c r="O523" s="58"/>
      <c r="P523" s="60"/>
      <c r="Q523" s="58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4"/>
      <c r="B524" s="4"/>
      <c r="C524" s="334"/>
      <c r="D524" s="94"/>
      <c r="E524" s="58"/>
      <c r="F524" s="68"/>
      <c r="G524" s="58"/>
      <c r="H524" s="14"/>
      <c r="I524" s="325"/>
      <c r="J524" s="59"/>
      <c r="K524" s="1"/>
      <c r="L524" s="325"/>
      <c r="M524" s="332"/>
      <c r="N524" s="1"/>
      <c r="O524" s="58"/>
      <c r="P524" s="60"/>
      <c r="Q524" s="58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4"/>
      <c r="B525" s="4"/>
      <c r="C525" s="334"/>
      <c r="D525" s="94"/>
      <c r="E525" s="58"/>
      <c r="F525" s="68"/>
      <c r="G525" s="58"/>
      <c r="H525" s="14"/>
      <c r="I525" s="325"/>
      <c r="J525" s="59"/>
      <c r="K525" s="1"/>
      <c r="L525" s="325"/>
      <c r="M525" s="332"/>
      <c r="N525" s="1"/>
      <c r="O525" s="58"/>
      <c r="P525" s="60"/>
      <c r="Q525" s="58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4"/>
      <c r="B526" s="4"/>
      <c r="C526" s="4"/>
      <c r="D526" s="373"/>
      <c r="E526" s="58"/>
      <c r="F526" s="58"/>
      <c r="G526" s="58"/>
      <c r="H526" s="14"/>
      <c r="I526" s="325"/>
      <c r="J526" s="59"/>
      <c r="K526" s="1"/>
      <c r="L526" s="325"/>
      <c r="M526" s="332"/>
      <c r="N526" s="1"/>
      <c r="O526" s="58"/>
      <c r="P526" s="60"/>
      <c r="Q526" s="58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4"/>
      <c r="B527" s="4"/>
      <c r="C527" s="387"/>
      <c r="D527" s="373"/>
      <c r="E527" s="385"/>
      <c r="F527" s="385"/>
      <c r="G527" s="385"/>
      <c r="H527" s="14"/>
      <c r="I527" s="325"/>
      <c r="J527" s="59"/>
      <c r="K527" s="1"/>
      <c r="L527" s="325"/>
      <c r="M527" s="332"/>
      <c r="N527" s="1"/>
      <c r="O527" s="58"/>
      <c r="P527" s="60"/>
      <c r="Q527" s="58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4"/>
      <c r="B528" s="4"/>
      <c r="C528" s="4"/>
      <c r="D528" s="373"/>
      <c r="E528" s="58"/>
      <c r="F528" s="58"/>
      <c r="G528" s="58"/>
      <c r="H528" s="14"/>
      <c r="I528" s="325"/>
      <c r="J528" s="59"/>
      <c r="K528" s="1"/>
      <c r="L528" s="325"/>
      <c r="M528" s="325"/>
      <c r="N528" s="1"/>
      <c r="O528" s="58"/>
      <c r="P528" s="60"/>
      <c r="Q528" s="58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4"/>
      <c r="B529" s="4"/>
      <c r="C529" s="4"/>
      <c r="D529" s="373"/>
      <c r="E529" s="58"/>
      <c r="F529" s="58"/>
      <c r="G529" s="58"/>
      <c r="H529" s="14"/>
      <c r="I529" s="329"/>
      <c r="J529" s="59"/>
      <c r="K529" s="1"/>
      <c r="L529" s="322"/>
      <c r="M529" s="322"/>
      <c r="N529" s="1"/>
      <c r="O529" s="58"/>
      <c r="P529" s="60"/>
      <c r="Q529" s="58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4"/>
      <c r="B530" s="387"/>
      <c r="C530" s="4"/>
      <c r="D530" s="373"/>
      <c r="E530" s="385"/>
      <c r="F530" s="385"/>
      <c r="G530" s="385"/>
      <c r="H530" s="14"/>
      <c r="I530" s="325"/>
      <c r="J530" s="59"/>
      <c r="K530" s="1"/>
      <c r="L530" s="325"/>
      <c r="M530" s="325"/>
      <c r="N530" s="1"/>
      <c r="O530" s="58"/>
      <c r="P530" s="60"/>
      <c r="Q530" s="58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4"/>
      <c r="B531" s="4"/>
      <c r="C531" s="4"/>
      <c r="D531" s="373"/>
      <c r="E531" s="58"/>
      <c r="F531" s="58"/>
      <c r="G531" s="58"/>
      <c r="H531" s="14"/>
      <c r="I531" s="325"/>
      <c r="J531" s="59"/>
      <c r="K531" s="1"/>
      <c r="L531" s="325"/>
      <c r="M531" s="325"/>
      <c r="N531" s="1"/>
      <c r="O531" s="58"/>
      <c r="P531" s="60"/>
      <c r="Q531" s="58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4"/>
      <c r="B532" s="4"/>
      <c r="C532" s="4"/>
      <c r="D532" s="373"/>
      <c r="E532" s="58"/>
      <c r="F532" s="58"/>
      <c r="G532" s="58"/>
      <c r="H532" s="14"/>
      <c r="I532" s="325"/>
      <c r="J532" s="59"/>
      <c r="K532" s="1"/>
      <c r="L532" s="322"/>
      <c r="M532" s="322"/>
      <c r="N532" s="1"/>
      <c r="O532" s="58"/>
      <c r="P532" s="60"/>
      <c r="Q532" s="58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4"/>
      <c r="B533" s="4"/>
      <c r="C533" s="334"/>
      <c r="D533" s="94"/>
      <c r="E533" s="58"/>
      <c r="F533" s="68"/>
      <c r="G533" s="58"/>
      <c r="H533" s="325"/>
      <c r="I533" s="325"/>
      <c r="J533" s="59"/>
      <c r="K533" s="1"/>
      <c r="L533" s="325"/>
      <c r="M533" s="325"/>
      <c r="N533" s="1"/>
      <c r="O533" s="58"/>
      <c r="P533" s="60"/>
      <c r="Q533" s="58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4"/>
      <c r="B534" s="4"/>
      <c r="C534" s="334"/>
      <c r="D534" s="94"/>
      <c r="E534" s="58"/>
      <c r="F534" s="68"/>
      <c r="G534" s="58"/>
      <c r="H534" s="325"/>
      <c r="I534" s="325"/>
      <c r="J534" s="59"/>
      <c r="K534" s="1"/>
      <c r="L534" s="325"/>
      <c r="M534" s="325"/>
      <c r="N534" s="1"/>
      <c r="O534" s="58"/>
      <c r="P534" s="60"/>
      <c r="Q534" s="58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4"/>
      <c r="B535" s="4"/>
      <c r="C535" s="4"/>
      <c r="D535" s="373"/>
      <c r="E535" s="58"/>
      <c r="F535" s="58"/>
      <c r="G535" s="58"/>
      <c r="H535" s="325"/>
      <c r="I535" s="325"/>
      <c r="J535" s="59"/>
      <c r="K535" s="1"/>
      <c r="L535" s="325"/>
      <c r="M535" s="332"/>
      <c r="N535" s="1"/>
      <c r="O535" s="58"/>
      <c r="P535" s="60"/>
      <c r="Q535" s="58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4"/>
      <c r="B536" s="4"/>
      <c r="C536" s="387"/>
      <c r="D536" s="373"/>
      <c r="E536" s="385"/>
      <c r="F536" s="385"/>
      <c r="G536" s="385"/>
      <c r="H536" s="325"/>
      <c r="I536" s="325"/>
      <c r="J536" s="59"/>
      <c r="K536" s="1"/>
      <c r="L536" s="325"/>
      <c r="M536" s="332"/>
      <c r="N536" s="1"/>
      <c r="O536" s="58"/>
      <c r="P536" s="60"/>
      <c r="Q536" s="58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59"/>
      <c r="F537" s="59"/>
      <c r="G537" s="59"/>
      <c r="H537" s="325"/>
      <c r="I537" s="325"/>
      <c r="J537" s="59"/>
      <c r="K537" s="1"/>
      <c r="L537" s="325"/>
      <c r="M537" s="325"/>
      <c r="N537" s="1"/>
      <c r="O537" s="58"/>
      <c r="P537" s="60"/>
      <c r="Q537" s="58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59"/>
      <c r="F538" s="59"/>
      <c r="G538" s="59"/>
      <c r="H538" s="391"/>
      <c r="I538" s="325"/>
      <c r="J538" s="59"/>
      <c r="K538" s="1"/>
      <c r="L538" s="322"/>
      <c r="M538" s="322"/>
      <c r="N538" s="1"/>
      <c r="O538" s="58"/>
      <c r="P538" s="60"/>
      <c r="Q538" s="58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59"/>
      <c r="F539" s="59"/>
      <c r="G539" s="59"/>
      <c r="H539" s="1"/>
      <c r="I539" s="58"/>
      <c r="J539" s="59"/>
      <c r="K539" s="1"/>
      <c r="L539" s="1"/>
      <c r="M539" s="1"/>
      <c r="N539" s="1"/>
      <c r="O539" s="58"/>
      <c r="P539" s="60"/>
      <c r="Q539" s="58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59"/>
      <c r="F540" s="59"/>
      <c r="G540" s="59"/>
      <c r="H540" s="1"/>
      <c r="I540" s="58"/>
      <c r="J540" s="59"/>
      <c r="K540" s="1"/>
      <c r="L540" s="1"/>
      <c r="M540" s="1"/>
      <c r="N540" s="1"/>
      <c r="O540" s="58"/>
      <c r="P540" s="60"/>
      <c r="Q540" s="58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59"/>
      <c r="F541" s="59"/>
      <c r="G541" s="59"/>
      <c r="H541" s="1"/>
      <c r="I541" s="58"/>
      <c r="J541" s="59"/>
      <c r="K541" s="1"/>
      <c r="L541" s="1"/>
      <c r="M541" s="1"/>
      <c r="N541" s="1"/>
      <c r="O541" s="58"/>
      <c r="P541" s="60"/>
      <c r="Q541" s="58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59"/>
      <c r="F542" s="59"/>
      <c r="G542" s="59"/>
      <c r="H542" s="1"/>
      <c r="I542" s="58"/>
      <c r="J542" s="59"/>
      <c r="K542" s="1"/>
      <c r="L542" s="1"/>
      <c r="M542" s="1"/>
      <c r="N542" s="1"/>
      <c r="O542" s="58"/>
      <c r="P542" s="60"/>
      <c r="Q542" s="58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59"/>
      <c r="F543" s="59"/>
      <c r="G543" s="59"/>
      <c r="H543" s="1"/>
      <c r="I543" s="58"/>
      <c r="J543" s="59"/>
      <c r="K543" s="1"/>
      <c r="L543" s="1"/>
      <c r="M543" s="1"/>
      <c r="N543" s="1"/>
      <c r="O543" s="58"/>
      <c r="P543" s="60"/>
      <c r="Q543" s="58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59"/>
      <c r="F544" s="59"/>
      <c r="G544" s="59"/>
      <c r="H544" s="1"/>
      <c r="I544" s="58"/>
      <c r="J544" s="59"/>
      <c r="K544" s="1"/>
      <c r="L544" s="1"/>
      <c r="M544" s="1"/>
      <c r="N544" s="1"/>
      <c r="O544" s="58"/>
      <c r="P544" s="60"/>
      <c r="Q544" s="58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59"/>
      <c r="F545" s="59"/>
      <c r="G545" s="59"/>
      <c r="H545" s="1"/>
      <c r="I545" s="58"/>
      <c r="J545" s="59"/>
      <c r="K545" s="1"/>
      <c r="L545" s="1"/>
      <c r="M545" s="1"/>
      <c r="N545" s="1"/>
      <c r="O545" s="58"/>
      <c r="P545" s="60"/>
      <c r="Q545" s="58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59"/>
      <c r="F546" s="59"/>
      <c r="G546" s="59"/>
      <c r="H546" s="1"/>
      <c r="I546" s="58"/>
      <c r="J546" s="59"/>
      <c r="K546" s="1"/>
      <c r="L546" s="1"/>
      <c r="M546" s="1"/>
      <c r="N546" s="1"/>
      <c r="O546" s="58"/>
      <c r="P546" s="60"/>
      <c r="Q546" s="58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59"/>
      <c r="F547" s="59"/>
      <c r="G547" s="59"/>
      <c r="H547" s="1"/>
      <c r="I547" s="58"/>
      <c r="J547" s="59"/>
      <c r="K547" s="1"/>
      <c r="L547" s="1"/>
      <c r="M547" s="1"/>
      <c r="N547" s="1"/>
      <c r="O547" s="58"/>
      <c r="P547" s="60"/>
      <c r="Q547" s="58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59"/>
      <c r="F548" s="59"/>
      <c r="G548" s="59"/>
      <c r="H548" s="1"/>
      <c r="I548" s="58"/>
      <c r="J548" s="59"/>
      <c r="K548" s="1"/>
      <c r="L548" s="1"/>
      <c r="M548" s="1"/>
      <c r="N548" s="1"/>
      <c r="O548" s="58"/>
      <c r="P548" s="60"/>
      <c r="Q548" s="58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59"/>
      <c r="F549" s="59"/>
      <c r="G549" s="59"/>
      <c r="H549" s="1"/>
      <c r="I549" s="58"/>
      <c r="J549" s="59"/>
      <c r="K549" s="1"/>
      <c r="L549" s="1"/>
      <c r="M549" s="1"/>
      <c r="N549" s="1"/>
      <c r="O549" s="58"/>
      <c r="P549" s="60"/>
      <c r="Q549" s="58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59"/>
      <c r="F550" s="59"/>
      <c r="G550" s="59"/>
      <c r="H550" s="1"/>
      <c r="I550" s="58"/>
      <c r="J550" s="59"/>
      <c r="K550" s="1"/>
      <c r="L550" s="1"/>
      <c r="M550" s="1"/>
      <c r="N550" s="1"/>
      <c r="O550" s="58"/>
      <c r="P550" s="60"/>
      <c r="Q550" s="58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59"/>
      <c r="F551" s="59"/>
      <c r="G551" s="59"/>
      <c r="H551" s="1"/>
      <c r="I551" s="58"/>
      <c r="J551" s="59"/>
      <c r="K551" s="1"/>
      <c r="L551" s="1"/>
      <c r="M551" s="1"/>
      <c r="N551" s="1"/>
      <c r="O551" s="58"/>
      <c r="P551" s="60"/>
      <c r="Q551" s="58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59"/>
      <c r="F552" s="59"/>
      <c r="G552" s="59"/>
      <c r="H552" s="1"/>
      <c r="I552" s="58"/>
      <c r="J552" s="59"/>
      <c r="K552" s="1"/>
      <c r="L552" s="1"/>
      <c r="M552" s="1"/>
      <c r="N552" s="1"/>
      <c r="O552" s="58"/>
      <c r="P552" s="60"/>
      <c r="Q552" s="58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59"/>
      <c r="F553" s="59"/>
      <c r="G553" s="59"/>
      <c r="H553" s="1"/>
      <c r="I553" s="58"/>
      <c r="J553" s="59"/>
      <c r="K553" s="1"/>
      <c r="L553" s="1"/>
      <c r="M553" s="1"/>
      <c r="N553" s="1"/>
      <c r="O553" s="58"/>
      <c r="P553" s="60"/>
      <c r="Q553" s="58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59"/>
      <c r="F554" s="59"/>
      <c r="G554" s="59"/>
      <c r="H554" s="1"/>
      <c r="I554" s="58"/>
      <c r="J554" s="59"/>
      <c r="K554" s="1"/>
      <c r="L554" s="1"/>
      <c r="M554" s="1"/>
      <c r="N554" s="1"/>
      <c r="O554" s="58"/>
      <c r="P554" s="60"/>
      <c r="Q554" s="58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59"/>
      <c r="F555" s="59"/>
      <c r="G555" s="59"/>
      <c r="H555" s="1"/>
      <c r="I555" s="58"/>
      <c r="J555" s="59"/>
      <c r="K555" s="1"/>
      <c r="L555" s="1"/>
      <c r="M555" s="1"/>
      <c r="N555" s="1"/>
      <c r="O555" s="58"/>
      <c r="P555" s="60"/>
      <c r="Q555" s="58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59"/>
      <c r="F556" s="59"/>
      <c r="G556" s="59"/>
      <c r="H556" s="1"/>
      <c r="I556" s="58"/>
      <c r="J556" s="59"/>
      <c r="K556" s="1"/>
      <c r="L556" s="1"/>
      <c r="M556" s="1"/>
      <c r="N556" s="1"/>
      <c r="O556" s="58"/>
      <c r="P556" s="60"/>
      <c r="Q556" s="58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59"/>
      <c r="F557" s="59"/>
      <c r="G557" s="59"/>
      <c r="H557" s="1"/>
      <c r="I557" s="58"/>
      <c r="J557" s="59"/>
      <c r="K557" s="1"/>
      <c r="L557" s="1"/>
      <c r="M557" s="1"/>
      <c r="N557" s="1"/>
      <c r="O557" s="58"/>
      <c r="P557" s="60"/>
      <c r="Q557" s="58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59"/>
      <c r="F558" s="59"/>
      <c r="G558" s="59"/>
      <c r="H558" s="1"/>
      <c r="I558" s="58"/>
      <c r="J558" s="59"/>
      <c r="K558" s="1"/>
      <c r="L558" s="1"/>
      <c r="M558" s="1"/>
      <c r="N558" s="1"/>
      <c r="O558" s="58"/>
      <c r="P558" s="60"/>
      <c r="Q558" s="58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59"/>
      <c r="F559" s="59"/>
      <c r="G559" s="59"/>
      <c r="H559" s="1"/>
      <c r="I559" s="58"/>
      <c r="J559" s="59"/>
      <c r="K559" s="1"/>
      <c r="L559" s="1"/>
      <c r="M559" s="1"/>
      <c r="N559" s="1"/>
      <c r="O559" s="58"/>
      <c r="P559" s="60"/>
      <c r="Q559" s="58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59"/>
      <c r="F560" s="59"/>
      <c r="G560" s="59"/>
      <c r="H560" s="1"/>
      <c r="I560" s="58"/>
      <c r="J560" s="59"/>
      <c r="K560" s="1"/>
      <c r="L560" s="1"/>
      <c r="M560" s="1"/>
      <c r="N560" s="1"/>
      <c r="O560" s="58"/>
      <c r="P560" s="60"/>
      <c r="Q560" s="58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59"/>
      <c r="F561" s="59"/>
      <c r="G561" s="59"/>
      <c r="H561" s="1"/>
      <c r="I561" s="58"/>
      <c r="J561" s="59"/>
      <c r="K561" s="1"/>
      <c r="L561" s="1"/>
      <c r="M561" s="1"/>
      <c r="N561" s="1"/>
      <c r="O561" s="58"/>
      <c r="P561" s="60"/>
      <c r="Q561" s="58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59"/>
      <c r="F562" s="59"/>
      <c r="G562" s="59"/>
      <c r="H562" s="1"/>
      <c r="I562" s="58"/>
      <c r="J562" s="59"/>
      <c r="K562" s="1"/>
      <c r="L562" s="1"/>
      <c r="M562" s="1"/>
      <c r="N562" s="1"/>
      <c r="O562" s="58"/>
      <c r="P562" s="60"/>
      <c r="Q562" s="58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59"/>
      <c r="F563" s="59"/>
      <c r="G563" s="59"/>
      <c r="H563" s="1"/>
      <c r="I563" s="58"/>
      <c r="J563" s="59"/>
      <c r="K563" s="1"/>
      <c r="L563" s="1"/>
      <c r="M563" s="1"/>
      <c r="N563" s="1"/>
      <c r="O563" s="58"/>
      <c r="P563" s="60"/>
      <c r="Q563" s="58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59"/>
      <c r="F564" s="59"/>
      <c r="G564" s="59"/>
      <c r="H564" s="1"/>
      <c r="I564" s="58"/>
      <c r="J564" s="59"/>
      <c r="K564" s="1"/>
      <c r="L564" s="1"/>
      <c r="M564" s="1"/>
      <c r="N564" s="1"/>
      <c r="O564" s="58"/>
      <c r="P564" s="60"/>
      <c r="Q564" s="58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59"/>
      <c r="F565" s="59"/>
      <c r="G565" s="59"/>
      <c r="H565" s="1"/>
      <c r="I565" s="58"/>
      <c r="J565" s="59"/>
      <c r="K565" s="1"/>
      <c r="L565" s="1"/>
      <c r="M565" s="1"/>
      <c r="N565" s="1"/>
      <c r="O565" s="58"/>
      <c r="P565" s="60"/>
      <c r="Q565" s="58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59"/>
      <c r="F566" s="59"/>
      <c r="G566" s="59"/>
      <c r="H566" s="1"/>
      <c r="I566" s="58"/>
      <c r="J566" s="59"/>
      <c r="K566" s="1"/>
      <c r="L566" s="1"/>
      <c r="M566" s="1"/>
      <c r="N566" s="1"/>
      <c r="O566" s="58"/>
      <c r="P566" s="60"/>
      <c r="Q566" s="58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59"/>
      <c r="F567" s="59"/>
      <c r="G567" s="59"/>
      <c r="H567" s="1"/>
      <c r="I567" s="58"/>
      <c r="J567" s="59"/>
      <c r="K567" s="1"/>
      <c r="L567" s="1"/>
      <c r="M567" s="1"/>
      <c r="N567" s="1"/>
      <c r="O567" s="58"/>
      <c r="P567" s="60"/>
      <c r="Q567" s="58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59"/>
      <c r="F568" s="59"/>
      <c r="G568" s="59"/>
      <c r="H568" s="1"/>
      <c r="I568" s="58"/>
      <c r="J568" s="59"/>
      <c r="K568" s="1"/>
      <c r="L568" s="1"/>
      <c r="M568" s="1"/>
      <c r="N568" s="1"/>
      <c r="O568" s="58"/>
      <c r="P568" s="60"/>
      <c r="Q568" s="58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59"/>
      <c r="F569" s="59"/>
      <c r="G569" s="59"/>
      <c r="H569" s="1"/>
      <c r="I569" s="58"/>
      <c r="J569" s="59"/>
      <c r="K569" s="1"/>
      <c r="L569" s="1"/>
      <c r="M569" s="1"/>
      <c r="N569" s="1"/>
      <c r="O569" s="58"/>
      <c r="P569" s="60"/>
      <c r="Q569" s="58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59"/>
      <c r="F570" s="59"/>
      <c r="G570" s="59"/>
      <c r="H570" s="1"/>
      <c r="I570" s="58"/>
      <c r="J570" s="59"/>
      <c r="K570" s="1"/>
      <c r="L570" s="1"/>
      <c r="M570" s="1"/>
      <c r="N570" s="1"/>
      <c r="O570" s="58"/>
      <c r="P570" s="60"/>
      <c r="Q570" s="58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59"/>
      <c r="F571" s="59"/>
      <c r="G571" s="59"/>
      <c r="H571" s="1"/>
      <c r="I571" s="58"/>
      <c r="J571" s="59"/>
      <c r="K571" s="1"/>
      <c r="L571" s="1"/>
      <c r="M571" s="1"/>
      <c r="N571" s="1"/>
      <c r="O571" s="58"/>
      <c r="P571" s="60"/>
      <c r="Q571" s="58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59"/>
      <c r="F572" s="59"/>
      <c r="G572" s="59"/>
      <c r="H572" s="1"/>
      <c r="I572" s="58"/>
      <c r="J572" s="59"/>
      <c r="K572" s="1"/>
      <c r="L572" s="1"/>
      <c r="M572" s="1"/>
      <c r="N572" s="1"/>
      <c r="O572" s="58"/>
      <c r="P572" s="60"/>
      <c r="Q572" s="58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59"/>
      <c r="F573" s="59"/>
      <c r="G573" s="59"/>
      <c r="H573" s="1"/>
      <c r="I573" s="58"/>
      <c r="J573" s="59"/>
      <c r="K573" s="1"/>
      <c r="L573" s="1"/>
      <c r="M573" s="1"/>
      <c r="N573" s="1"/>
      <c r="O573" s="58"/>
      <c r="P573" s="60"/>
      <c r="Q573" s="58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59"/>
      <c r="F574" s="59"/>
      <c r="G574" s="59"/>
      <c r="H574" s="1"/>
      <c r="I574" s="58"/>
      <c r="J574" s="59"/>
      <c r="K574" s="1"/>
      <c r="L574" s="1"/>
      <c r="M574" s="1"/>
      <c r="N574" s="1"/>
      <c r="O574" s="58"/>
      <c r="P574" s="60"/>
      <c r="Q574" s="58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59"/>
      <c r="F575" s="59"/>
      <c r="G575" s="59"/>
      <c r="H575" s="1"/>
      <c r="I575" s="58"/>
      <c r="J575" s="59"/>
      <c r="K575" s="1"/>
      <c r="L575" s="1"/>
      <c r="M575" s="1"/>
      <c r="N575" s="1"/>
      <c r="O575" s="58"/>
      <c r="P575" s="60"/>
      <c r="Q575" s="58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59"/>
      <c r="F576" s="59"/>
      <c r="G576" s="59"/>
      <c r="H576" s="1"/>
      <c r="I576" s="58"/>
      <c r="J576" s="59"/>
      <c r="K576" s="1"/>
      <c r="L576" s="1"/>
      <c r="M576" s="1"/>
      <c r="N576" s="1"/>
      <c r="O576" s="58"/>
      <c r="P576" s="60"/>
      <c r="Q576" s="58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59"/>
      <c r="F577" s="59"/>
      <c r="G577" s="59"/>
      <c r="H577" s="1"/>
      <c r="I577" s="58"/>
      <c r="J577" s="59"/>
      <c r="K577" s="1"/>
      <c r="L577" s="1"/>
      <c r="M577" s="1"/>
      <c r="N577" s="1"/>
      <c r="O577" s="58"/>
      <c r="P577" s="60"/>
      <c r="Q577" s="58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59"/>
      <c r="F578" s="59"/>
      <c r="G578" s="59"/>
      <c r="H578" s="1"/>
      <c r="I578" s="58"/>
      <c r="J578" s="59"/>
      <c r="K578" s="1"/>
      <c r="L578" s="1"/>
      <c r="M578" s="1"/>
      <c r="N578" s="1"/>
      <c r="O578" s="58"/>
      <c r="P578" s="60"/>
      <c r="Q578" s="58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59"/>
      <c r="F579" s="59"/>
      <c r="G579" s="59"/>
      <c r="H579" s="1"/>
      <c r="I579" s="58"/>
      <c r="J579" s="59"/>
      <c r="K579" s="1"/>
      <c r="L579" s="1"/>
      <c r="M579" s="1"/>
      <c r="N579" s="1"/>
      <c r="O579" s="58"/>
      <c r="P579" s="60"/>
      <c r="Q579" s="58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59"/>
      <c r="F580" s="59"/>
      <c r="G580" s="59"/>
      <c r="H580" s="1"/>
      <c r="I580" s="58"/>
      <c r="J580" s="59"/>
      <c r="K580" s="1"/>
      <c r="L580" s="1"/>
      <c r="M580" s="1"/>
      <c r="N580" s="1"/>
      <c r="O580" s="58"/>
      <c r="P580" s="60"/>
      <c r="Q580" s="58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59"/>
      <c r="F581" s="59"/>
      <c r="G581" s="59"/>
      <c r="H581" s="1"/>
      <c r="I581" s="58"/>
      <c r="J581" s="59"/>
      <c r="K581" s="1"/>
      <c r="L581" s="1"/>
      <c r="M581" s="1"/>
      <c r="N581" s="1"/>
      <c r="O581" s="58"/>
      <c r="P581" s="60"/>
      <c r="Q581" s="58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59"/>
      <c r="F582" s="59"/>
      <c r="G582" s="59"/>
      <c r="H582" s="1"/>
      <c r="I582" s="58"/>
      <c r="J582" s="59"/>
      <c r="K582" s="1"/>
      <c r="L582" s="1"/>
      <c r="M582" s="1"/>
      <c r="N582" s="1"/>
      <c r="O582" s="58"/>
      <c r="P582" s="60"/>
      <c r="Q582" s="58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59"/>
      <c r="F583" s="59"/>
      <c r="G583" s="59"/>
      <c r="H583" s="1"/>
      <c r="I583" s="58"/>
      <c r="J583" s="59"/>
      <c r="K583" s="1"/>
      <c r="L583" s="1"/>
      <c r="M583" s="1"/>
      <c r="N583" s="1"/>
      <c r="O583" s="58"/>
      <c r="P583" s="60"/>
      <c r="Q583" s="58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59"/>
      <c r="F584" s="59"/>
      <c r="G584" s="59"/>
      <c r="H584" s="1"/>
      <c r="I584" s="58"/>
      <c r="J584" s="59"/>
      <c r="K584" s="1"/>
      <c r="L584" s="1"/>
      <c r="M584" s="1"/>
      <c r="N584" s="1"/>
      <c r="O584" s="58"/>
      <c r="P584" s="60"/>
      <c r="Q584" s="58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59"/>
      <c r="F585" s="59"/>
      <c r="G585" s="59"/>
      <c r="H585" s="1"/>
      <c r="I585" s="58"/>
      <c r="J585" s="59"/>
      <c r="K585" s="1"/>
      <c r="L585" s="1"/>
      <c r="M585" s="1"/>
      <c r="N585" s="1"/>
      <c r="O585" s="58"/>
      <c r="P585" s="60"/>
      <c r="Q585" s="58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59"/>
      <c r="F586" s="59"/>
      <c r="G586" s="59"/>
      <c r="H586" s="1"/>
      <c r="I586" s="58"/>
      <c r="J586" s="59"/>
      <c r="K586" s="1"/>
      <c r="L586" s="1"/>
      <c r="M586" s="1"/>
      <c r="N586" s="1"/>
      <c r="O586" s="58"/>
      <c r="P586" s="60"/>
      <c r="Q586" s="58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59"/>
      <c r="F587" s="59"/>
      <c r="G587" s="59"/>
      <c r="H587" s="1"/>
      <c r="I587" s="58"/>
      <c r="J587" s="59"/>
      <c r="K587" s="1"/>
      <c r="L587" s="1"/>
      <c r="M587" s="1"/>
      <c r="N587" s="1"/>
      <c r="O587" s="58"/>
      <c r="P587" s="60"/>
      <c r="Q587" s="58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59"/>
      <c r="F588" s="59"/>
      <c r="G588" s="59"/>
      <c r="H588" s="1"/>
      <c r="I588" s="58"/>
      <c r="J588" s="59"/>
      <c r="K588" s="1"/>
      <c r="L588" s="1"/>
      <c r="M588" s="1"/>
      <c r="N588" s="1"/>
      <c r="O588" s="58"/>
      <c r="P588" s="60"/>
      <c r="Q588" s="58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59"/>
      <c r="F589" s="59"/>
      <c r="G589" s="59"/>
      <c r="H589" s="1"/>
      <c r="I589" s="58"/>
      <c r="J589" s="59"/>
      <c r="K589" s="1"/>
      <c r="L589" s="1"/>
      <c r="M589" s="1"/>
      <c r="N589" s="1"/>
      <c r="O589" s="58"/>
      <c r="P589" s="60"/>
      <c r="Q589" s="58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59"/>
      <c r="F590" s="59"/>
      <c r="G590" s="59"/>
      <c r="H590" s="1"/>
      <c r="I590" s="58"/>
      <c r="J590" s="59"/>
      <c r="K590" s="1"/>
      <c r="L590" s="1"/>
      <c r="M590" s="1"/>
      <c r="N590" s="1"/>
      <c r="O590" s="58"/>
      <c r="P590" s="60"/>
      <c r="Q590" s="58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59"/>
      <c r="F591" s="59"/>
      <c r="G591" s="59"/>
      <c r="H591" s="1"/>
      <c r="I591" s="58"/>
      <c r="J591" s="59"/>
      <c r="K591" s="1"/>
      <c r="L591" s="1"/>
      <c r="M591" s="1"/>
      <c r="N591" s="1"/>
      <c r="O591" s="58"/>
      <c r="P591" s="60"/>
      <c r="Q591" s="58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59"/>
      <c r="F592" s="59"/>
      <c r="G592" s="59"/>
      <c r="H592" s="1"/>
      <c r="I592" s="58"/>
      <c r="J592" s="59"/>
      <c r="K592" s="1"/>
      <c r="L592" s="1"/>
      <c r="M592" s="1"/>
      <c r="N592" s="1"/>
      <c r="O592" s="58"/>
      <c r="P592" s="60"/>
      <c r="Q592" s="58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59"/>
      <c r="F593" s="59"/>
      <c r="G593" s="59"/>
      <c r="H593" s="1"/>
      <c r="I593" s="58"/>
      <c r="J593" s="59"/>
      <c r="K593" s="1"/>
      <c r="L593" s="1"/>
      <c r="M593" s="1"/>
      <c r="N593" s="1"/>
      <c r="O593" s="58"/>
      <c r="P593" s="60"/>
      <c r="Q593" s="58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59"/>
      <c r="F594" s="59"/>
      <c r="G594" s="59"/>
      <c r="H594" s="1"/>
      <c r="I594" s="58"/>
      <c r="J594" s="59"/>
      <c r="K594" s="1"/>
      <c r="L594" s="1"/>
      <c r="M594" s="1"/>
      <c r="N594" s="1"/>
      <c r="O594" s="58"/>
      <c r="P594" s="60"/>
      <c r="Q594" s="58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59"/>
      <c r="F595" s="59"/>
      <c r="G595" s="59"/>
      <c r="H595" s="1"/>
      <c r="I595" s="58"/>
      <c r="J595" s="59"/>
      <c r="K595" s="1"/>
      <c r="L595" s="1"/>
      <c r="M595" s="1"/>
      <c r="N595" s="1"/>
      <c r="O595" s="58"/>
      <c r="P595" s="60"/>
      <c r="Q595" s="58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59"/>
      <c r="F596" s="59"/>
      <c r="G596" s="59"/>
      <c r="H596" s="1"/>
      <c r="I596" s="58"/>
      <c r="J596" s="59"/>
      <c r="K596" s="1"/>
      <c r="L596" s="1"/>
      <c r="M596" s="1"/>
      <c r="N596" s="1"/>
      <c r="O596" s="58"/>
      <c r="P596" s="60"/>
      <c r="Q596" s="58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59"/>
      <c r="F597" s="59"/>
      <c r="G597" s="59"/>
      <c r="H597" s="1"/>
      <c r="I597" s="58"/>
      <c r="J597" s="59"/>
      <c r="K597" s="1"/>
      <c r="L597" s="1"/>
      <c r="M597" s="1"/>
      <c r="N597" s="1"/>
      <c r="O597" s="58"/>
      <c r="P597" s="60"/>
      <c r="Q597" s="58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59"/>
      <c r="F598" s="59"/>
      <c r="G598" s="59"/>
      <c r="H598" s="1"/>
      <c r="I598" s="58"/>
      <c r="J598" s="59"/>
      <c r="K598" s="1"/>
      <c r="L598" s="1"/>
      <c r="M598" s="1"/>
      <c r="N598" s="1"/>
      <c r="O598" s="58"/>
      <c r="P598" s="60"/>
      <c r="Q598" s="58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30.71"/>
    <col customWidth="1" min="3" max="3" width="25.14"/>
    <col customWidth="1" min="4" max="4" width="25.86"/>
    <col customWidth="1" min="5" max="6" width="14.0"/>
    <col customWidth="1" min="7" max="7" width="13.14"/>
    <col customWidth="1" min="8" max="8" width="54.29"/>
  </cols>
  <sheetData>
    <row r="1" ht="15.75" customHeight="1">
      <c r="A1" s="45"/>
      <c r="B1" s="46" t="s">
        <v>99</v>
      </c>
      <c r="C1" s="47" t="s">
        <v>386</v>
      </c>
      <c r="D1" s="48" t="s">
        <v>101</v>
      </c>
      <c r="E1" s="392" t="s">
        <v>102</v>
      </c>
      <c r="F1" s="392" t="s">
        <v>1</v>
      </c>
      <c r="G1" s="49" t="s">
        <v>4</v>
      </c>
      <c r="H1" s="393" t="s">
        <v>387</v>
      </c>
      <c r="I1" s="51"/>
      <c r="J1" s="51"/>
      <c r="K1" s="1"/>
      <c r="L1" s="50"/>
      <c r="M1" s="50"/>
      <c r="N1" s="1"/>
      <c r="O1" s="51"/>
      <c r="P1" s="51"/>
      <c r="Q1" s="5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90" t="s">
        <v>23</v>
      </c>
      <c r="B2" s="394" t="s">
        <v>388</v>
      </c>
      <c r="C2" s="395"/>
      <c r="D2" s="396"/>
      <c r="E2" s="397"/>
      <c r="F2" s="398"/>
      <c r="G2" s="399"/>
      <c r="H2" s="400"/>
    </row>
    <row r="3">
      <c r="A3" s="401"/>
      <c r="B3" s="394"/>
      <c r="C3" s="401" t="s">
        <v>389</v>
      </c>
      <c r="D3" s="396">
        <v>5820.0</v>
      </c>
      <c r="E3" s="397"/>
      <c r="F3" s="402">
        <v>3500.0</v>
      </c>
      <c r="G3" s="399"/>
      <c r="H3" s="403" t="s">
        <v>390</v>
      </c>
    </row>
    <row r="4">
      <c r="A4" s="401"/>
      <c r="B4" s="394"/>
      <c r="C4" s="401" t="s">
        <v>391</v>
      </c>
      <c r="D4" s="396">
        <v>4037.0</v>
      </c>
      <c r="E4" s="397"/>
      <c r="F4" s="398">
        <v>5000.0</v>
      </c>
      <c r="G4" s="399"/>
      <c r="H4" s="403"/>
    </row>
    <row r="5">
      <c r="A5" s="401"/>
      <c r="B5" s="394"/>
      <c r="C5" s="401" t="s">
        <v>355</v>
      </c>
      <c r="D5" s="396">
        <v>5410.0</v>
      </c>
      <c r="E5" s="397"/>
      <c r="F5" s="398">
        <v>1000.0</v>
      </c>
      <c r="G5" s="399"/>
      <c r="H5" s="401"/>
    </row>
    <row r="6">
      <c r="A6" s="401"/>
      <c r="B6" s="394"/>
      <c r="C6" s="401" t="s">
        <v>392</v>
      </c>
      <c r="D6" s="396">
        <v>5460.0</v>
      </c>
      <c r="E6" s="397"/>
      <c r="F6" s="398">
        <v>2000.0</v>
      </c>
      <c r="G6" s="399"/>
      <c r="H6" s="403" t="s">
        <v>393</v>
      </c>
    </row>
    <row r="7">
      <c r="A7" s="401"/>
      <c r="B7" s="394"/>
      <c r="C7" s="401" t="s">
        <v>394</v>
      </c>
      <c r="D7" s="396">
        <v>6072.0</v>
      </c>
      <c r="E7" s="397"/>
      <c r="F7" s="398">
        <v>3000.0</v>
      </c>
      <c r="G7" s="399"/>
      <c r="H7" s="403"/>
    </row>
    <row r="8">
      <c r="A8" s="401"/>
      <c r="B8" s="394"/>
      <c r="C8" s="401" t="s">
        <v>395</v>
      </c>
      <c r="D8" s="396">
        <v>7691.0</v>
      </c>
      <c r="E8" s="398"/>
      <c r="F8" s="398">
        <v>1000.0</v>
      </c>
      <c r="G8" s="399"/>
      <c r="H8" s="403" t="s">
        <v>396</v>
      </c>
    </row>
    <row r="9">
      <c r="A9" s="401"/>
      <c r="B9" s="394"/>
      <c r="C9" s="401" t="s">
        <v>125</v>
      </c>
      <c r="D9" s="396">
        <v>6110.0</v>
      </c>
      <c r="E9" s="397"/>
      <c r="F9" s="398">
        <v>2000.0</v>
      </c>
      <c r="G9" s="399"/>
      <c r="H9" s="403" t="s">
        <v>397</v>
      </c>
    </row>
    <row r="10">
      <c r="A10" s="401"/>
      <c r="B10" s="394"/>
      <c r="C10" s="401" t="s">
        <v>255</v>
      </c>
      <c r="D10" s="396">
        <v>7630.0</v>
      </c>
      <c r="E10" s="397"/>
      <c r="F10" s="398">
        <v>4400.0</v>
      </c>
      <c r="G10" s="399"/>
      <c r="H10" s="401"/>
    </row>
    <row r="11">
      <c r="A11" s="401"/>
      <c r="B11" s="394"/>
      <c r="C11" s="401" t="s">
        <v>398</v>
      </c>
      <c r="D11" s="396">
        <v>5461.0</v>
      </c>
      <c r="E11" s="397"/>
      <c r="F11" s="398">
        <v>7500.0</v>
      </c>
      <c r="G11" s="399"/>
      <c r="H11" s="403" t="s">
        <v>399</v>
      </c>
    </row>
    <row r="12">
      <c r="A12" s="401"/>
      <c r="B12" s="394"/>
      <c r="C12" s="401" t="s">
        <v>400</v>
      </c>
      <c r="D12" s="396">
        <v>7620.0</v>
      </c>
      <c r="E12" s="397"/>
      <c r="F12" s="398">
        <v>3000.0</v>
      </c>
      <c r="G12" s="399"/>
      <c r="H12" s="403"/>
    </row>
    <row r="13">
      <c r="A13" s="401"/>
      <c r="B13" s="394"/>
      <c r="C13" s="401" t="s">
        <v>401</v>
      </c>
      <c r="D13" s="396">
        <v>5420.0</v>
      </c>
      <c r="E13" s="398"/>
      <c r="F13" s="398">
        <v>5000.0</v>
      </c>
      <c r="G13" s="404"/>
      <c r="H13" s="401"/>
    </row>
    <row r="14">
      <c r="A14" s="401"/>
      <c r="B14" s="394"/>
      <c r="C14" s="401" t="s">
        <v>402</v>
      </c>
      <c r="D14" s="396"/>
      <c r="E14" s="397">
        <v>10000.0</v>
      </c>
      <c r="F14" s="398"/>
      <c r="G14" s="404"/>
      <c r="H14" s="403"/>
    </row>
    <row r="15">
      <c r="A15" s="401"/>
      <c r="B15" s="394"/>
      <c r="C15" s="401" t="s">
        <v>403</v>
      </c>
      <c r="D15" s="396" t="s">
        <v>404</v>
      </c>
      <c r="E15" s="397"/>
      <c r="F15" s="398">
        <v>1000.0</v>
      </c>
      <c r="G15" s="404"/>
      <c r="H15" s="403" t="s">
        <v>405</v>
      </c>
    </row>
    <row r="16">
      <c r="A16" s="401"/>
      <c r="B16" s="394"/>
      <c r="C16" s="401" t="s">
        <v>406</v>
      </c>
      <c r="D16" s="396">
        <v>6150.0</v>
      </c>
      <c r="E16" s="397"/>
      <c r="F16" s="398">
        <v>16000.0</v>
      </c>
      <c r="G16" s="399"/>
      <c r="H16" s="403"/>
    </row>
    <row r="17">
      <c r="A17" s="401"/>
      <c r="B17" s="394"/>
      <c r="C17" s="401" t="s">
        <v>407</v>
      </c>
      <c r="D17" s="396">
        <v>4027.0</v>
      </c>
      <c r="E17" s="397"/>
      <c r="F17" s="405">
        <v>19000.0</v>
      </c>
      <c r="G17" s="406"/>
      <c r="H17" s="407" t="s">
        <v>408</v>
      </c>
    </row>
    <row r="18">
      <c r="A18" s="401"/>
      <c r="B18" s="394"/>
      <c r="C18" s="408" t="s">
        <v>409</v>
      </c>
      <c r="D18" s="396"/>
      <c r="E18" s="397"/>
      <c r="F18" s="409">
        <v>2000.0</v>
      </c>
      <c r="G18" s="399"/>
      <c r="H18" s="403"/>
    </row>
    <row r="19">
      <c r="A19" s="401"/>
      <c r="B19" s="394"/>
      <c r="C19" s="401" t="s">
        <v>410</v>
      </c>
      <c r="D19" s="396">
        <v>5510.0</v>
      </c>
      <c r="E19" s="397"/>
      <c r="F19" s="398">
        <v>500.0</v>
      </c>
      <c r="G19" s="399"/>
      <c r="H19" s="403" t="s">
        <v>411</v>
      </c>
    </row>
    <row r="20">
      <c r="A20" s="401"/>
      <c r="B20" s="394"/>
      <c r="C20" s="401" t="s">
        <v>412</v>
      </c>
      <c r="D20" s="396">
        <v>5420.0</v>
      </c>
      <c r="E20" s="397"/>
      <c r="F20" s="398">
        <v>5000.0</v>
      </c>
      <c r="G20" s="399"/>
      <c r="H20" s="403" t="s">
        <v>413</v>
      </c>
    </row>
    <row r="21" ht="15.75" customHeight="1">
      <c r="A21" s="401"/>
      <c r="B21" s="394"/>
      <c r="C21" s="401" t="s">
        <v>414</v>
      </c>
      <c r="D21" s="396"/>
      <c r="E21" s="397"/>
      <c r="F21" s="409">
        <v>0.0</v>
      </c>
      <c r="G21" s="399"/>
      <c r="H21" s="410" t="s">
        <v>415</v>
      </c>
    </row>
    <row r="22" ht="15.75" customHeight="1">
      <c r="A22" s="401"/>
      <c r="B22" s="394"/>
      <c r="C22" s="401" t="s">
        <v>416</v>
      </c>
      <c r="D22" s="396">
        <v>5460.0</v>
      </c>
      <c r="E22" s="397"/>
      <c r="F22" s="398">
        <v>2300.0</v>
      </c>
      <c r="G22" s="406"/>
      <c r="H22" s="403"/>
    </row>
    <row r="23" ht="15.75" customHeight="1">
      <c r="A23" s="401"/>
      <c r="B23" s="394"/>
      <c r="C23" s="401"/>
      <c r="D23" s="396"/>
      <c r="E23" s="397"/>
      <c r="F23" s="398"/>
      <c r="G23" s="399"/>
      <c r="H23" s="400"/>
    </row>
    <row r="24" ht="15.75" customHeight="1">
      <c r="A24" s="401"/>
      <c r="B24" s="394"/>
      <c r="C24" s="394" t="s">
        <v>417</v>
      </c>
      <c r="D24" s="396"/>
      <c r="E24" s="397">
        <f t="shared" ref="E24:F24" si="1">sum(E3:E23)</f>
        <v>10000</v>
      </c>
      <c r="F24" s="397">
        <f t="shared" si="1"/>
        <v>83200</v>
      </c>
      <c r="G24" s="399">
        <f>E24-F24</f>
        <v>-73200</v>
      </c>
      <c r="H24" s="400"/>
    </row>
    <row r="25" ht="15.75" customHeight="1">
      <c r="A25" s="401"/>
      <c r="B25" s="394"/>
      <c r="C25" s="401"/>
      <c r="D25" s="401"/>
      <c r="E25" s="397"/>
      <c r="F25" s="397"/>
      <c r="G25" s="399"/>
      <c r="H25" s="400"/>
    </row>
    <row r="26" ht="15.75" customHeight="1">
      <c r="A26" s="401"/>
      <c r="B26" s="394" t="s">
        <v>418</v>
      </c>
      <c r="C26" s="395"/>
      <c r="D26" s="396"/>
      <c r="E26" s="397"/>
      <c r="F26" s="402"/>
      <c r="G26" s="399"/>
      <c r="H26" s="400"/>
    </row>
    <row r="27" ht="15.75" customHeight="1">
      <c r="A27" s="401"/>
      <c r="B27" s="394"/>
      <c r="C27" s="395" t="s">
        <v>247</v>
      </c>
      <c r="D27" s="396"/>
      <c r="E27" s="402"/>
      <c r="F27" s="398">
        <v>3000.0</v>
      </c>
      <c r="G27" s="399"/>
      <c r="H27" s="400"/>
    </row>
    <row r="28" ht="15.75" customHeight="1">
      <c r="A28" s="401"/>
      <c r="B28" s="394"/>
      <c r="C28" s="395" t="s">
        <v>237</v>
      </c>
      <c r="D28" s="396"/>
      <c r="E28" s="397"/>
      <c r="F28" s="402">
        <v>3000.0</v>
      </c>
      <c r="G28" s="399"/>
      <c r="H28" s="400"/>
    </row>
    <row r="29" ht="15.75" customHeight="1">
      <c r="A29" s="401"/>
      <c r="B29" s="394"/>
      <c r="C29" s="395" t="s">
        <v>379</v>
      </c>
      <c r="D29" s="396"/>
      <c r="E29" s="397">
        <v>5000.0</v>
      </c>
      <c r="F29" s="402"/>
      <c r="G29" s="399"/>
      <c r="H29" s="400"/>
    </row>
    <row r="30" ht="15.75" customHeight="1">
      <c r="A30" s="401"/>
      <c r="B30" s="394"/>
      <c r="C30" s="395" t="s">
        <v>419</v>
      </c>
      <c r="D30" s="396"/>
      <c r="E30" s="397">
        <v>3000.0</v>
      </c>
      <c r="F30" s="402"/>
      <c r="G30" s="399"/>
      <c r="H30" s="400"/>
    </row>
    <row r="31" ht="15.75" customHeight="1">
      <c r="A31" s="401"/>
      <c r="B31" s="394"/>
      <c r="C31" s="395" t="s">
        <v>420</v>
      </c>
      <c r="D31" s="396"/>
      <c r="E31" s="397">
        <v>3000.0</v>
      </c>
      <c r="F31" s="402"/>
      <c r="G31" s="399"/>
      <c r="H31" s="400"/>
    </row>
    <row r="32" ht="15.75" customHeight="1">
      <c r="A32" s="401"/>
      <c r="B32" s="394"/>
      <c r="C32" s="395"/>
      <c r="D32" s="396"/>
      <c r="E32" s="397"/>
      <c r="F32" s="398"/>
      <c r="G32" s="399"/>
      <c r="H32" s="400"/>
    </row>
    <row r="33" ht="15.75" customHeight="1">
      <c r="A33" s="401"/>
      <c r="B33" s="394"/>
      <c r="C33" s="394" t="s">
        <v>417</v>
      </c>
      <c r="D33" s="396"/>
      <c r="E33" s="397">
        <f t="shared" ref="E33:F33" si="2">sum(E27:E31)</f>
        <v>11000</v>
      </c>
      <c r="F33" s="397">
        <f t="shared" si="2"/>
        <v>6000</v>
      </c>
      <c r="G33" s="399">
        <f>E33-F33</f>
        <v>5000</v>
      </c>
      <c r="H33" s="400"/>
    </row>
    <row r="34" ht="15.75" customHeight="1">
      <c r="A34" s="401"/>
      <c r="B34" s="394"/>
      <c r="C34" s="394"/>
      <c r="D34" s="396"/>
      <c r="E34" s="397"/>
      <c r="F34" s="398"/>
      <c r="G34" s="406"/>
      <c r="H34" s="400"/>
    </row>
    <row r="35" ht="15.75" customHeight="1">
      <c r="A35" s="401"/>
      <c r="B35" s="394" t="s">
        <v>421</v>
      </c>
      <c r="C35" s="401"/>
      <c r="D35" s="396"/>
      <c r="E35" s="397"/>
      <c r="F35" s="398"/>
      <c r="G35" s="399"/>
      <c r="H35" s="400"/>
    </row>
    <row r="36" ht="15.75" customHeight="1">
      <c r="A36" s="401"/>
      <c r="B36" s="394"/>
      <c r="C36" s="395" t="s">
        <v>422</v>
      </c>
      <c r="D36" s="396">
        <v>7691.0</v>
      </c>
      <c r="E36" s="397"/>
      <c r="F36" s="398">
        <v>5000.0</v>
      </c>
      <c r="G36" s="399"/>
      <c r="H36" s="400" t="s">
        <v>423</v>
      </c>
    </row>
    <row r="37" ht="15.75" customHeight="1">
      <c r="A37" s="401"/>
      <c r="B37" s="394"/>
      <c r="C37" s="401" t="s">
        <v>424</v>
      </c>
      <c r="D37" s="396">
        <v>5010.0</v>
      </c>
      <c r="E37" s="397"/>
      <c r="F37" s="398">
        <v>700.0</v>
      </c>
      <c r="G37" s="399"/>
      <c r="H37" s="400"/>
    </row>
    <row r="38" ht="15.75" customHeight="1">
      <c r="A38" s="401"/>
      <c r="B38" s="394"/>
      <c r="C38" s="401" t="s">
        <v>425</v>
      </c>
      <c r="D38" s="396">
        <v>7692.0</v>
      </c>
      <c r="E38" s="397"/>
      <c r="F38" s="398">
        <v>10000.0</v>
      </c>
      <c r="G38" s="399"/>
      <c r="H38" s="400"/>
    </row>
    <row r="39" ht="15.75" customHeight="1">
      <c r="A39" s="401"/>
      <c r="B39" s="394"/>
      <c r="C39" s="401" t="s">
        <v>151</v>
      </c>
      <c r="D39" s="396">
        <v>7631.0</v>
      </c>
      <c r="E39" s="397"/>
      <c r="F39" s="398">
        <v>4700.0</v>
      </c>
      <c r="G39" s="399"/>
      <c r="H39" s="400"/>
    </row>
    <row r="40" ht="15.75" customHeight="1">
      <c r="A40" s="401"/>
      <c r="B40" s="394"/>
      <c r="C40" s="401" t="s">
        <v>426</v>
      </c>
      <c r="D40" s="396">
        <v>5486.0</v>
      </c>
      <c r="E40" s="398"/>
      <c r="F40" s="398">
        <v>1200.0</v>
      </c>
      <c r="G40" s="406"/>
      <c r="H40" s="400" t="s">
        <v>427</v>
      </c>
    </row>
    <row r="41" ht="15.75" customHeight="1">
      <c r="A41" s="401"/>
      <c r="B41" s="394"/>
      <c r="C41" s="408" t="s">
        <v>428</v>
      </c>
      <c r="D41" s="411" t="s">
        <v>124</v>
      </c>
      <c r="E41" s="398"/>
      <c r="F41" s="409">
        <v>500.0</v>
      </c>
      <c r="G41" s="406"/>
      <c r="H41" s="412" t="s">
        <v>429</v>
      </c>
    </row>
    <row r="42" ht="15.75" customHeight="1">
      <c r="A42" s="401"/>
      <c r="B42" s="394"/>
      <c r="C42" s="408" t="s">
        <v>430</v>
      </c>
      <c r="D42" s="411"/>
      <c r="E42" s="398"/>
      <c r="F42" s="409">
        <v>6250.0</v>
      </c>
      <c r="G42" s="406"/>
      <c r="H42" s="412" t="s">
        <v>429</v>
      </c>
    </row>
    <row r="43" ht="15.75" customHeight="1">
      <c r="A43" s="401"/>
      <c r="B43" s="394"/>
      <c r="C43" s="394"/>
      <c r="D43" s="396"/>
      <c r="E43" s="397"/>
      <c r="F43" s="398"/>
      <c r="G43" s="406"/>
      <c r="H43" s="400"/>
    </row>
    <row r="44" ht="15.75" customHeight="1">
      <c r="A44" s="401"/>
      <c r="B44" s="413"/>
      <c r="C44" s="394" t="s">
        <v>417</v>
      </c>
      <c r="D44" s="396"/>
      <c r="E44" s="397">
        <f t="shared" ref="E44:F44" si="3">sum(E36:E42)</f>
        <v>0</v>
      </c>
      <c r="F44" s="397">
        <f t="shared" si="3"/>
        <v>28350</v>
      </c>
      <c r="G44" s="399">
        <f>E44-F44</f>
        <v>-28350</v>
      </c>
      <c r="H44" s="400"/>
    </row>
    <row r="45" ht="15.75" customHeight="1">
      <c r="A45" s="401"/>
      <c r="B45" s="394"/>
      <c r="C45" s="401"/>
      <c r="D45" s="396"/>
      <c r="E45" s="397"/>
      <c r="F45" s="398"/>
      <c r="G45" s="399"/>
      <c r="H45" s="400"/>
    </row>
    <row r="46" ht="15.75" customHeight="1">
      <c r="A46" s="401"/>
      <c r="B46" s="394" t="s">
        <v>431</v>
      </c>
      <c r="C46" s="394"/>
      <c r="D46" s="396"/>
      <c r="E46" s="397"/>
      <c r="F46" s="398"/>
      <c r="G46" s="406"/>
      <c r="H46" s="400"/>
    </row>
    <row r="47" ht="15.75" customHeight="1">
      <c r="A47" s="401"/>
      <c r="B47" s="394"/>
      <c r="C47" s="401" t="s">
        <v>432</v>
      </c>
      <c r="D47" s="396" t="s">
        <v>433</v>
      </c>
      <c r="E47" s="397"/>
      <c r="F47" s="398">
        <v>11000.0</v>
      </c>
      <c r="G47" s="399"/>
      <c r="H47" s="400" t="s">
        <v>434</v>
      </c>
    </row>
    <row r="48" ht="15.75" customHeight="1">
      <c r="A48" s="401"/>
      <c r="B48" s="394"/>
      <c r="C48" s="395" t="s">
        <v>435</v>
      </c>
      <c r="D48" s="396">
        <v>4036.0</v>
      </c>
      <c r="E48" s="398"/>
      <c r="F48" s="398">
        <v>14000.0</v>
      </c>
      <c r="G48" s="399"/>
      <c r="H48" s="400" t="s">
        <v>436</v>
      </c>
    </row>
    <row r="49" ht="15.75" customHeight="1">
      <c r="A49" s="401"/>
      <c r="B49" s="394"/>
      <c r="C49" s="395" t="s">
        <v>437</v>
      </c>
      <c r="D49" s="396">
        <v>5010.0</v>
      </c>
      <c r="E49" s="398"/>
      <c r="F49" s="398">
        <v>700.0</v>
      </c>
      <c r="G49" s="399"/>
      <c r="H49" s="400"/>
    </row>
    <row r="50" ht="15.75" customHeight="1">
      <c r="A50" s="401"/>
      <c r="B50" s="394"/>
      <c r="C50" s="395" t="s">
        <v>438</v>
      </c>
      <c r="D50" s="396">
        <v>4030.0</v>
      </c>
      <c r="E50" s="397"/>
      <c r="F50" s="398">
        <v>2000.0</v>
      </c>
      <c r="G50" s="399"/>
      <c r="H50" s="400"/>
    </row>
    <row r="51" ht="15.75" customHeight="1">
      <c r="A51" s="401"/>
      <c r="B51" s="394"/>
      <c r="C51" s="395" t="s">
        <v>439</v>
      </c>
      <c r="D51" s="396">
        <v>7691.0</v>
      </c>
      <c r="E51" s="397"/>
      <c r="F51" s="398">
        <v>900.0</v>
      </c>
      <c r="G51" s="399"/>
      <c r="H51" s="400" t="s">
        <v>440</v>
      </c>
    </row>
    <row r="52" ht="15.75" customHeight="1">
      <c r="A52" s="401"/>
      <c r="B52" s="394"/>
      <c r="C52" s="395" t="s">
        <v>441</v>
      </c>
      <c r="D52" s="396">
        <v>5510.0</v>
      </c>
      <c r="E52" s="397"/>
      <c r="F52" s="398">
        <v>2000.0</v>
      </c>
      <c r="G52" s="399"/>
      <c r="H52" s="400" t="s">
        <v>442</v>
      </c>
    </row>
    <row r="53" ht="15.75" customHeight="1">
      <c r="A53" s="401"/>
      <c r="B53" s="394"/>
      <c r="C53" s="401" t="s">
        <v>443</v>
      </c>
      <c r="D53" s="396"/>
      <c r="E53" s="397"/>
      <c r="F53" s="398">
        <v>500.0</v>
      </c>
      <c r="G53" s="399"/>
      <c r="H53" s="400" t="s">
        <v>444</v>
      </c>
    </row>
    <row r="54" ht="15.75" customHeight="1">
      <c r="A54" s="401"/>
      <c r="B54" s="394"/>
      <c r="C54" s="401" t="s">
        <v>445</v>
      </c>
      <c r="D54" s="396">
        <v>7692.0</v>
      </c>
      <c r="E54" s="398"/>
      <c r="F54" s="398">
        <v>4500.0</v>
      </c>
      <c r="G54" s="406"/>
      <c r="H54" s="400"/>
    </row>
    <row r="55" ht="15.75" customHeight="1">
      <c r="A55" s="401"/>
      <c r="B55" s="394"/>
      <c r="C55" s="408" t="s">
        <v>446</v>
      </c>
      <c r="D55" s="411" t="s">
        <v>128</v>
      </c>
      <c r="E55" s="398"/>
      <c r="F55" s="409">
        <v>11900.0</v>
      </c>
      <c r="G55" s="406"/>
      <c r="H55" s="412" t="s">
        <v>447</v>
      </c>
    </row>
    <row r="56" ht="15.75" customHeight="1">
      <c r="A56" s="401"/>
      <c r="B56" s="394"/>
      <c r="C56" s="401"/>
      <c r="D56" s="396"/>
      <c r="E56" s="397"/>
      <c r="F56" s="398"/>
      <c r="G56" s="399"/>
      <c r="H56" s="400"/>
    </row>
    <row r="57" ht="15.75" customHeight="1">
      <c r="A57" s="401"/>
      <c r="B57" s="413"/>
      <c r="C57" s="394" t="s">
        <v>417</v>
      </c>
      <c r="D57" s="396"/>
      <c r="E57" s="398">
        <f t="shared" ref="E57:F57" si="4">sum(E47:E55)</f>
        <v>0</v>
      </c>
      <c r="F57" s="398">
        <f t="shared" si="4"/>
        <v>47500</v>
      </c>
      <c r="G57" s="399">
        <f>E57-F57</f>
        <v>-47500</v>
      </c>
      <c r="H57" s="400"/>
    </row>
    <row r="58" ht="15.75" customHeight="1">
      <c r="A58" s="401"/>
      <c r="B58" s="394"/>
      <c r="C58" s="395"/>
      <c r="D58" s="396"/>
      <c r="E58" s="398"/>
      <c r="F58" s="398"/>
      <c r="G58" s="399"/>
      <c r="H58" s="400"/>
    </row>
    <row r="59" ht="15.75" customHeight="1">
      <c r="A59" s="401"/>
      <c r="B59" s="394" t="s">
        <v>448</v>
      </c>
      <c r="C59" s="395"/>
      <c r="D59" s="396"/>
      <c r="E59" s="397"/>
      <c r="F59" s="398"/>
      <c r="G59" s="399"/>
      <c r="H59" s="400"/>
    </row>
    <row r="60" ht="15.75" customHeight="1">
      <c r="A60" s="401"/>
      <c r="B60" s="394"/>
      <c r="C60" s="414" t="s">
        <v>449</v>
      </c>
      <c r="D60" s="396"/>
      <c r="E60" s="397"/>
      <c r="F60" s="398">
        <v>3000.0</v>
      </c>
      <c r="G60" s="399"/>
      <c r="H60" s="400" t="s">
        <v>450</v>
      </c>
    </row>
    <row r="61" ht="15.75" customHeight="1">
      <c r="A61" s="401"/>
      <c r="B61" s="394"/>
      <c r="C61" s="401" t="s">
        <v>451</v>
      </c>
      <c r="D61" s="396">
        <v>5482.0</v>
      </c>
      <c r="E61" s="397"/>
      <c r="F61" s="398">
        <v>2000.0</v>
      </c>
      <c r="G61" s="399"/>
      <c r="H61" s="400" t="s">
        <v>452</v>
      </c>
    </row>
    <row r="62" ht="15.75" customHeight="1">
      <c r="A62" s="401"/>
      <c r="B62" s="394"/>
      <c r="C62" s="401" t="s">
        <v>453</v>
      </c>
      <c r="D62" s="396">
        <v>5483.0</v>
      </c>
      <c r="E62" s="398"/>
      <c r="F62" s="409">
        <v>3000.0</v>
      </c>
      <c r="G62" s="406"/>
      <c r="H62" s="400" t="s">
        <v>454</v>
      </c>
    </row>
    <row r="63" ht="15.75" customHeight="1">
      <c r="A63" s="401"/>
      <c r="B63" s="394"/>
      <c r="C63" s="408" t="s">
        <v>455</v>
      </c>
      <c r="D63" s="396">
        <v>5484.0</v>
      </c>
      <c r="E63" s="397"/>
      <c r="F63" s="398">
        <v>2000.0</v>
      </c>
      <c r="G63" s="399"/>
      <c r="H63" s="400" t="s">
        <v>456</v>
      </c>
    </row>
    <row r="64" ht="15.75" customHeight="1">
      <c r="A64" s="401"/>
      <c r="B64" s="394"/>
      <c r="C64" s="401" t="s">
        <v>457</v>
      </c>
      <c r="D64" s="396">
        <v>5485.0</v>
      </c>
      <c r="E64" s="397"/>
      <c r="F64" s="398">
        <v>400.0</v>
      </c>
      <c r="G64" s="399"/>
      <c r="H64" s="400" t="s">
        <v>458</v>
      </c>
    </row>
    <row r="65" ht="15.75" customHeight="1">
      <c r="A65" s="401"/>
      <c r="B65" s="394"/>
      <c r="C65" s="401" t="s">
        <v>459</v>
      </c>
      <c r="D65" s="396">
        <v>5480.0</v>
      </c>
      <c r="E65" s="397"/>
      <c r="F65" s="409">
        <v>1000.0</v>
      </c>
      <c r="G65" s="399"/>
      <c r="H65" s="400" t="s">
        <v>460</v>
      </c>
    </row>
    <row r="66" ht="15.75" customHeight="1">
      <c r="A66" s="401"/>
      <c r="B66" s="394"/>
      <c r="C66" s="401" t="s">
        <v>461</v>
      </c>
      <c r="D66" s="396">
        <v>5410.0</v>
      </c>
      <c r="E66" s="397"/>
      <c r="F66" s="398">
        <v>200.0</v>
      </c>
      <c r="G66" s="399"/>
      <c r="H66" s="400" t="s">
        <v>462</v>
      </c>
    </row>
    <row r="67" ht="15.75" customHeight="1">
      <c r="A67" s="401"/>
      <c r="B67" s="394"/>
      <c r="C67" s="401" t="s">
        <v>463</v>
      </c>
      <c r="D67" s="396">
        <v>5460.0</v>
      </c>
      <c r="E67" s="397"/>
      <c r="F67" s="398">
        <v>1000.0</v>
      </c>
      <c r="G67" s="399"/>
      <c r="H67" s="400" t="s">
        <v>464</v>
      </c>
    </row>
    <row r="68" ht="15.75" customHeight="1">
      <c r="A68" s="401"/>
      <c r="B68" s="394"/>
      <c r="C68" s="401" t="s">
        <v>355</v>
      </c>
      <c r="D68" s="396">
        <v>5410.0</v>
      </c>
      <c r="E68" s="397"/>
      <c r="F68" s="398">
        <v>300.0</v>
      </c>
      <c r="G68" s="399"/>
      <c r="H68" s="400" t="s">
        <v>465</v>
      </c>
    </row>
    <row r="69" ht="15.75" customHeight="1">
      <c r="A69" s="401"/>
      <c r="B69" s="394"/>
      <c r="C69" s="401" t="s">
        <v>466</v>
      </c>
      <c r="D69" s="396" t="s">
        <v>177</v>
      </c>
      <c r="E69" s="397"/>
      <c r="F69" s="398">
        <v>1000.0</v>
      </c>
      <c r="G69" s="399"/>
      <c r="H69" s="400" t="s">
        <v>467</v>
      </c>
    </row>
    <row r="70" ht="15.75" customHeight="1">
      <c r="A70" s="401"/>
      <c r="B70" s="394"/>
      <c r="C70" s="401" t="s">
        <v>468</v>
      </c>
      <c r="D70" s="411" t="s">
        <v>298</v>
      </c>
      <c r="E70" s="397"/>
      <c r="F70" s="402">
        <v>1000.0</v>
      </c>
      <c r="G70" s="399"/>
      <c r="H70" s="400" t="s">
        <v>450</v>
      </c>
    </row>
    <row r="71" ht="15.75" customHeight="1">
      <c r="A71" s="401"/>
      <c r="B71" s="394"/>
      <c r="C71" s="401" t="s">
        <v>469</v>
      </c>
      <c r="D71" s="396"/>
      <c r="E71" s="397"/>
      <c r="F71" s="398">
        <v>1000.0</v>
      </c>
      <c r="G71" s="399"/>
      <c r="H71" s="400" t="s">
        <v>470</v>
      </c>
    </row>
    <row r="72" ht="15.75" customHeight="1">
      <c r="A72" s="401"/>
      <c r="B72" s="394"/>
      <c r="C72" s="394"/>
      <c r="D72" s="396"/>
      <c r="E72" s="397"/>
      <c r="F72" s="397"/>
      <c r="G72" s="399"/>
      <c r="H72" s="400"/>
    </row>
    <row r="73" ht="15.75" customHeight="1">
      <c r="A73" s="401"/>
      <c r="B73" s="413"/>
      <c r="C73" s="394" t="s">
        <v>417</v>
      </c>
      <c r="D73" s="396"/>
      <c r="E73" s="397">
        <f t="shared" ref="E73:F73" si="5">sum(E60:E71)</f>
        <v>0</v>
      </c>
      <c r="F73" s="397">
        <f t="shared" si="5"/>
        <v>15900</v>
      </c>
      <c r="G73" s="399">
        <f>E73-F73</f>
        <v>-15900</v>
      </c>
      <c r="H73" s="400"/>
    </row>
    <row r="74" ht="15.75" customHeight="1">
      <c r="A74" s="401"/>
      <c r="B74" s="394"/>
      <c r="C74" s="401"/>
      <c r="D74" s="396"/>
      <c r="E74" s="397"/>
      <c r="F74" s="397"/>
      <c r="G74" s="399"/>
      <c r="H74" s="400"/>
    </row>
    <row r="75" ht="15.75" customHeight="1">
      <c r="A75" s="401"/>
      <c r="B75" s="394" t="s">
        <v>471</v>
      </c>
      <c r="C75" s="401"/>
      <c r="D75" s="396"/>
      <c r="E75" s="397"/>
      <c r="F75" s="397"/>
      <c r="G75" s="399"/>
      <c r="H75" s="400" t="s">
        <v>472</v>
      </c>
    </row>
    <row r="76" ht="15.75" customHeight="1">
      <c r="A76" s="401"/>
      <c r="B76" s="394"/>
      <c r="C76" s="401" t="s">
        <v>179</v>
      </c>
      <c r="D76" s="396" t="s">
        <v>473</v>
      </c>
      <c r="E76" s="397"/>
      <c r="F76" s="397">
        <v>6000.0</v>
      </c>
      <c r="G76" s="404"/>
      <c r="H76" s="400" t="s">
        <v>474</v>
      </c>
    </row>
    <row r="77" ht="15.75" customHeight="1">
      <c r="A77" s="401"/>
      <c r="B77" s="394"/>
      <c r="C77" s="394"/>
      <c r="D77" s="396"/>
      <c r="E77" s="397"/>
      <c r="F77" s="397"/>
      <c r="G77" s="399"/>
      <c r="H77" s="400"/>
    </row>
    <row r="78" ht="15.75" customHeight="1">
      <c r="A78" s="401"/>
      <c r="B78" s="413"/>
      <c r="C78" s="394" t="s">
        <v>417</v>
      </c>
      <c r="D78" s="396"/>
      <c r="E78" s="397">
        <f t="shared" ref="E78:F78" si="6">sum(E76:E77)</f>
        <v>0</v>
      </c>
      <c r="F78" s="397">
        <f t="shared" si="6"/>
        <v>6000</v>
      </c>
      <c r="G78" s="399">
        <f>E78-F78</f>
        <v>-6000</v>
      </c>
      <c r="H78" s="400"/>
    </row>
    <row r="79" ht="15.75" customHeight="1">
      <c r="A79" s="401"/>
      <c r="B79" s="394"/>
      <c r="C79" s="401"/>
      <c r="D79" s="396"/>
      <c r="E79" s="397"/>
      <c r="F79" s="398"/>
      <c r="G79" s="399"/>
      <c r="H79" s="400"/>
    </row>
    <row r="80" ht="15.75" customHeight="1">
      <c r="A80" s="400"/>
      <c r="B80" s="413" t="s">
        <v>475</v>
      </c>
      <c r="C80" s="400"/>
      <c r="D80" s="400"/>
      <c r="E80" s="415"/>
      <c r="F80" s="415"/>
      <c r="G80" s="416"/>
      <c r="H80" s="400"/>
    </row>
    <row r="81" ht="15.75" customHeight="1">
      <c r="A81" s="400"/>
      <c r="B81" s="413"/>
      <c r="C81" s="400" t="s">
        <v>476</v>
      </c>
      <c r="D81" s="400">
        <v>3044.4044</v>
      </c>
      <c r="E81" s="415">
        <v>25000.0</v>
      </c>
      <c r="F81" s="415">
        <v>60000.0</v>
      </c>
      <c r="G81" s="416"/>
      <c r="H81" s="400"/>
    </row>
    <row r="82" ht="15.75" customHeight="1">
      <c r="A82" s="400"/>
      <c r="B82" s="413"/>
      <c r="C82" s="400" t="s">
        <v>379</v>
      </c>
      <c r="D82" s="400">
        <v>3051.0</v>
      </c>
      <c r="E82" s="417">
        <v>35000.0</v>
      </c>
      <c r="F82" s="415"/>
      <c r="G82" s="416"/>
      <c r="H82" s="412" t="s">
        <v>477</v>
      </c>
    </row>
    <row r="83" ht="15.75" customHeight="1">
      <c r="A83" s="400"/>
      <c r="B83" s="413"/>
      <c r="C83" s="400"/>
      <c r="D83" s="400"/>
      <c r="E83" s="415"/>
      <c r="F83" s="415"/>
      <c r="G83" s="416"/>
      <c r="H83" s="400"/>
    </row>
    <row r="84" ht="15.75" customHeight="1">
      <c r="A84" s="400"/>
      <c r="B84" s="413"/>
      <c r="C84" s="413" t="s">
        <v>417</v>
      </c>
      <c r="D84" s="400"/>
      <c r="E84" s="415">
        <f t="shared" ref="E84:F84" si="7">sum(E81:E82)</f>
        <v>60000</v>
      </c>
      <c r="F84" s="415">
        <f t="shared" si="7"/>
        <v>60000</v>
      </c>
      <c r="G84" s="399">
        <f>E84-F84</f>
        <v>0</v>
      </c>
      <c r="H84" s="400"/>
    </row>
    <row r="85" ht="15.75" customHeight="1">
      <c r="A85" s="400"/>
      <c r="B85" s="413"/>
      <c r="C85" s="400"/>
      <c r="D85" s="400"/>
      <c r="E85" s="415"/>
      <c r="F85" s="415"/>
      <c r="G85" s="416"/>
      <c r="H85" s="400"/>
    </row>
    <row r="86" ht="15.75" customHeight="1">
      <c r="A86" s="400"/>
      <c r="B86" s="413" t="s">
        <v>478</v>
      </c>
      <c r="C86" s="400"/>
      <c r="D86" s="400"/>
      <c r="E86" s="415"/>
      <c r="F86" s="415"/>
      <c r="G86" s="416"/>
      <c r="H86" s="400"/>
    </row>
    <row r="87" ht="15.75" customHeight="1">
      <c r="A87" s="400"/>
      <c r="B87" s="413"/>
      <c r="C87" s="400" t="s">
        <v>479</v>
      </c>
      <c r="D87" s="400">
        <v>7692.0</v>
      </c>
      <c r="E87" s="415"/>
      <c r="F87" s="415">
        <v>10000.0</v>
      </c>
      <c r="G87" s="416"/>
      <c r="H87" s="400"/>
    </row>
    <row r="88" ht="15.75" customHeight="1">
      <c r="A88" s="400"/>
      <c r="B88" s="413"/>
      <c r="C88" s="400" t="s">
        <v>480</v>
      </c>
      <c r="D88" s="400"/>
      <c r="E88" s="415"/>
      <c r="F88" s="415">
        <v>1000.0</v>
      </c>
      <c r="G88" s="416"/>
      <c r="H88" s="400"/>
    </row>
    <row r="89" ht="15.75" customHeight="1">
      <c r="A89" s="400"/>
      <c r="B89" s="413"/>
      <c r="C89" s="400" t="s">
        <v>481</v>
      </c>
      <c r="D89" s="400">
        <v>7692.0</v>
      </c>
      <c r="E89" s="415"/>
      <c r="F89" s="415">
        <v>11000.0</v>
      </c>
      <c r="G89" s="416"/>
      <c r="H89" s="400" t="s">
        <v>482</v>
      </c>
    </row>
    <row r="90" ht="15.75" customHeight="1">
      <c r="A90" s="400"/>
      <c r="B90" s="413"/>
      <c r="C90" s="400" t="s">
        <v>483</v>
      </c>
      <c r="D90" s="400">
        <v>5462.0</v>
      </c>
      <c r="E90" s="415"/>
      <c r="F90" s="415">
        <v>3000.0</v>
      </c>
      <c r="G90" s="416"/>
      <c r="H90" s="400" t="s">
        <v>484</v>
      </c>
    </row>
    <row r="91" ht="15.75" customHeight="1">
      <c r="A91" s="400"/>
      <c r="B91" s="413"/>
      <c r="C91" s="400"/>
      <c r="D91" s="400"/>
      <c r="E91" s="415"/>
      <c r="F91" s="415"/>
      <c r="G91" s="416"/>
      <c r="H91" s="400"/>
    </row>
    <row r="92" ht="15.75" customHeight="1">
      <c r="A92" s="400"/>
      <c r="B92" s="413"/>
      <c r="C92" s="413" t="s">
        <v>417</v>
      </c>
      <c r="D92" s="400"/>
      <c r="E92" s="415">
        <f t="shared" ref="E92:F92" si="8">sum(E87:E90)</f>
        <v>0</v>
      </c>
      <c r="F92" s="415">
        <f t="shared" si="8"/>
        <v>25000</v>
      </c>
      <c r="G92" s="399">
        <f>E92-F92</f>
        <v>-25000</v>
      </c>
      <c r="H92" s="400"/>
    </row>
    <row r="93" ht="15.75" customHeight="1">
      <c r="A93" s="400"/>
      <c r="B93" s="413"/>
      <c r="C93" s="400"/>
      <c r="D93" s="400"/>
      <c r="E93" s="415"/>
      <c r="F93" s="415"/>
      <c r="G93" s="416"/>
      <c r="H93" s="400"/>
    </row>
    <row r="94" ht="15.75" customHeight="1">
      <c r="A94" s="400"/>
      <c r="B94" s="413" t="s">
        <v>485</v>
      </c>
      <c r="C94" s="400"/>
      <c r="D94" s="400"/>
      <c r="E94" s="415"/>
      <c r="F94" s="415"/>
      <c r="G94" s="416"/>
      <c r="H94" s="400"/>
    </row>
    <row r="95" ht="15.75" customHeight="1">
      <c r="A95" s="400"/>
      <c r="B95" s="413"/>
      <c r="C95" s="412" t="s">
        <v>379</v>
      </c>
      <c r="D95" s="400"/>
      <c r="E95" s="417">
        <v>7000.0</v>
      </c>
      <c r="F95" s="415"/>
      <c r="G95" s="416"/>
      <c r="H95" s="400"/>
    </row>
    <row r="96" ht="15.75" customHeight="1">
      <c r="A96" s="400"/>
      <c r="B96" s="413"/>
      <c r="C96" s="400"/>
      <c r="D96" s="400"/>
      <c r="E96" s="415"/>
      <c r="F96" s="415"/>
      <c r="G96" s="416"/>
      <c r="H96" s="400"/>
    </row>
    <row r="97" ht="15.75" customHeight="1">
      <c r="A97" s="400"/>
      <c r="B97" s="413"/>
      <c r="C97" s="413" t="s">
        <v>417</v>
      </c>
      <c r="D97" s="400"/>
      <c r="E97" s="415">
        <f t="shared" ref="E97:F97" si="9">SUM(E95)</f>
        <v>7000</v>
      </c>
      <c r="F97" s="415">
        <f t="shared" si="9"/>
        <v>0</v>
      </c>
      <c r="G97" s="399">
        <f>E97-F97</f>
        <v>7000</v>
      </c>
      <c r="H97" s="400"/>
    </row>
    <row r="98" ht="15.75" customHeight="1">
      <c r="A98" s="400"/>
      <c r="B98" s="413"/>
      <c r="C98" s="400"/>
      <c r="D98" s="400"/>
      <c r="E98" s="415"/>
      <c r="F98" s="415"/>
      <c r="G98" s="416"/>
      <c r="H98" s="400"/>
    </row>
    <row r="99" ht="15.75" customHeight="1">
      <c r="A99" s="400"/>
      <c r="B99" s="413" t="s">
        <v>486</v>
      </c>
      <c r="C99" s="400"/>
      <c r="D99" s="400"/>
      <c r="E99" s="415"/>
      <c r="F99" s="415"/>
      <c r="G99" s="416"/>
      <c r="H99" s="400"/>
    </row>
    <row r="100" ht="15.75" customHeight="1">
      <c r="A100" s="400"/>
      <c r="B100" s="413"/>
      <c r="C100" s="400" t="s">
        <v>243</v>
      </c>
      <c r="D100" s="400">
        <v>3041.3042</v>
      </c>
      <c r="E100" s="415">
        <v>10050.0</v>
      </c>
      <c r="F100" s="415"/>
      <c r="G100" s="416"/>
      <c r="H100" s="400" t="s">
        <v>487</v>
      </c>
    </row>
    <row r="101" ht="15.75" customHeight="1">
      <c r="A101" s="400"/>
      <c r="B101" s="413"/>
      <c r="C101" s="400" t="s">
        <v>488</v>
      </c>
      <c r="D101" s="400">
        <v>4029.0</v>
      </c>
      <c r="E101" s="415"/>
      <c r="F101" s="417">
        <v>20000.0</v>
      </c>
      <c r="G101" s="416"/>
      <c r="H101" s="412" t="s">
        <v>489</v>
      </c>
    </row>
    <row r="102" ht="15.75" customHeight="1">
      <c r="A102" s="400"/>
      <c r="B102" s="413"/>
      <c r="C102" s="400" t="s">
        <v>212</v>
      </c>
      <c r="D102" s="400" t="s">
        <v>164</v>
      </c>
      <c r="E102" s="415"/>
      <c r="F102" s="415">
        <v>10000.0</v>
      </c>
      <c r="G102" s="416"/>
      <c r="H102" s="400"/>
    </row>
    <row r="103" ht="15.75" customHeight="1">
      <c r="A103" s="400"/>
      <c r="B103" s="413"/>
      <c r="C103" s="400" t="s">
        <v>211</v>
      </c>
      <c r="D103" s="400" t="s">
        <v>162</v>
      </c>
      <c r="E103" s="415">
        <v>5000.0</v>
      </c>
      <c r="F103" s="415"/>
      <c r="G103" s="416"/>
      <c r="H103" s="400" t="s">
        <v>490</v>
      </c>
    </row>
    <row r="104" ht="15.75" customHeight="1">
      <c r="A104" s="400"/>
      <c r="B104" s="413"/>
      <c r="C104" s="400" t="s">
        <v>480</v>
      </c>
      <c r="D104" s="400">
        <v>5463.0</v>
      </c>
      <c r="E104" s="415"/>
      <c r="F104" s="415">
        <v>2000.0</v>
      </c>
      <c r="G104" s="416"/>
      <c r="H104" s="400"/>
    </row>
    <row r="105" ht="15.75" customHeight="1">
      <c r="A105" s="400"/>
      <c r="B105" s="413"/>
      <c r="C105" s="400" t="s">
        <v>174</v>
      </c>
      <c r="D105" s="400" t="s">
        <v>491</v>
      </c>
      <c r="E105" s="415"/>
      <c r="F105" s="417">
        <v>0.0</v>
      </c>
      <c r="G105" s="416"/>
      <c r="H105" s="412" t="s">
        <v>492</v>
      </c>
    </row>
    <row r="106" ht="15.75" customHeight="1">
      <c r="A106" s="400"/>
      <c r="B106" s="413"/>
      <c r="C106" s="400" t="s">
        <v>493</v>
      </c>
      <c r="D106" s="400">
        <v>6950.0</v>
      </c>
      <c r="E106" s="415"/>
      <c r="F106" s="417">
        <v>0.0</v>
      </c>
      <c r="G106" s="416"/>
      <c r="H106" s="412" t="s">
        <v>494</v>
      </c>
    </row>
    <row r="107" ht="15.75" customHeight="1">
      <c r="A107" s="400"/>
      <c r="B107" s="413"/>
      <c r="C107" s="400"/>
      <c r="D107" s="400"/>
      <c r="E107" s="415"/>
      <c r="F107" s="415"/>
      <c r="G107" s="416"/>
      <c r="H107" s="400"/>
    </row>
    <row r="108" ht="15.75" customHeight="1">
      <c r="A108" s="400"/>
      <c r="B108" s="413"/>
      <c r="C108" s="413" t="s">
        <v>417</v>
      </c>
      <c r="D108" s="400"/>
      <c r="E108" s="415">
        <f t="shared" ref="E108:F108" si="10">sum(E100:E106)</f>
        <v>15050</v>
      </c>
      <c r="F108" s="415">
        <f t="shared" si="10"/>
        <v>32000</v>
      </c>
      <c r="G108" s="399">
        <f>E108-F108</f>
        <v>-16950</v>
      </c>
      <c r="H108" s="400"/>
    </row>
    <row r="109" ht="15.75" customHeight="1">
      <c r="A109" s="400"/>
      <c r="B109" s="413"/>
      <c r="C109" s="400"/>
      <c r="D109" s="400"/>
      <c r="E109" s="415"/>
      <c r="F109" s="415"/>
      <c r="G109" s="416"/>
      <c r="H109" s="400"/>
    </row>
    <row r="110" ht="15.75" customHeight="1">
      <c r="A110" s="400"/>
      <c r="B110" s="413" t="s">
        <v>495</v>
      </c>
      <c r="C110" s="400"/>
      <c r="D110" s="400"/>
      <c r="E110" s="415"/>
      <c r="F110" s="415"/>
      <c r="G110" s="416"/>
      <c r="H110" s="400"/>
    </row>
    <row r="111" ht="15.75" customHeight="1">
      <c r="A111" s="400"/>
      <c r="B111" s="413"/>
      <c r="C111" s="400" t="s">
        <v>212</v>
      </c>
      <c r="D111" s="400" t="s">
        <v>164</v>
      </c>
      <c r="E111" s="415"/>
      <c r="F111" s="415">
        <v>5000.0</v>
      </c>
      <c r="G111" s="416"/>
      <c r="H111" s="400"/>
    </row>
    <row r="112" ht="15.75" customHeight="1">
      <c r="A112" s="400"/>
      <c r="B112" s="413"/>
      <c r="C112" s="400" t="s">
        <v>211</v>
      </c>
      <c r="D112" s="400" t="s">
        <v>162</v>
      </c>
      <c r="E112" s="415">
        <v>8000.0</v>
      </c>
      <c r="F112" s="415"/>
      <c r="G112" s="416"/>
      <c r="H112" s="400" t="s">
        <v>496</v>
      </c>
    </row>
    <row r="113" ht="15.75" customHeight="1">
      <c r="A113" s="400"/>
      <c r="B113" s="413"/>
      <c r="C113" s="400"/>
      <c r="D113" s="400"/>
      <c r="E113" s="415"/>
      <c r="F113" s="415"/>
      <c r="G113" s="416"/>
      <c r="H113" s="400"/>
    </row>
    <row r="114" ht="15.75" customHeight="1">
      <c r="A114" s="400"/>
      <c r="B114" s="413"/>
      <c r="C114" s="413" t="s">
        <v>417</v>
      </c>
      <c r="D114" s="400"/>
      <c r="E114" s="415">
        <f t="shared" ref="E114:F114" si="11">sum(E111:E112)</f>
        <v>8000</v>
      </c>
      <c r="F114" s="415">
        <f t="shared" si="11"/>
        <v>5000</v>
      </c>
      <c r="G114" s="399">
        <f>E114-F114</f>
        <v>3000</v>
      </c>
      <c r="H114" s="400"/>
    </row>
    <row r="115" ht="15.75" customHeight="1">
      <c r="A115" s="400"/>
      <c r="B115" s="413"/>
      <c r="C115" s="400"/>
      <c r="D115" s="400"/>
      <c r="E115" s="415"/>
      <c r="F115" s="415"/>
      <c r="G115" s="416"/>
      <c r="H115" s="400"/>
    </row>
    <row r="116" ht="15.75" customHeight="1">
      <c r="A116" s="400"/>
      <c r="B116" s="413" t="s">
        <v>497</v>
      </c>
      <c r="C116" s="400"/>
      <c r="D116" s="400"/>
      <c r="E116" s="415"/>
      <c r="F116" s="415"/>
      <c r="G116" s="416"/>
      <c r="H116" s="400"/>
    </row>
    <row r="117" ht="15.75" customHeight="1">
      <c r="A117" s="400"/>
      <c r="B117" s="413"/>
      <c r="C117" s="400" t="s">
        <v>243</v>
      </c>
      <c r="D117" s="400">
        <v>3041.3042</v>
      </c>
      <c r="E117" s="415">
        <v>10000.0</v>
      </c>
      <c r="F117" s="415"/>
      <c r="G117" s="416"/>
      <c r="H117" s="400"/>
    </row>
    <row r="118" ht="15.75" customHeight="1">
      <c r="A118" s="400"/>
      <c r="B118" s="413"/>
      <c r="C118" s="400" t="s">
        <v>237</v>
      </c>
      <c r="D118" s="400">
        <v>4029.0</v>
      </c>
      <c r="E118" s="415"/>
      <c r="F118" s="415">
        <v>3500.0</v>
      </c>
      <c r="G118" s="416"/>
      <c r="H118" s="400" t="s">
        <v>498</v>
      </c>
    </row>
    <row r="119" ht="15.75" customHeight="1">
      <c r="A119" s="400"/>
      <c r="B119" s="413"/>
      <c r="C119" s="400" t="s">
        <v>499</v>
      </c>
      <c r="D119" s="400" t="s">
        <v>164</v>
      </c>
      <c r="E119" s="415"/>
      <c r="F119" s="415">
        <v>5000.0</v>
      </c>
      <c r="G119" s="416"/>
      <c r="H119" s="400"/>
    </row>
    <row r="120" ht="15.75" customHeight="1">
      <c r="A120" s="400"/>
      <c r="B120" s="413"/>
      <c r="C120" s="400" t="s">
        <v>480</v>
      </c>
      <c r="D120" s="400">
        <v>5463.0</v>
      </c>
      <c r="E120" s="415"/>
      <c r="F120" s="415">
        <v>1000.0</v>
      </c>
      <c r="G120" s="416"/>
      <c r="H120" s="400"/>
    </row>
    <row r="121" ht="15.75" customHeight="1">
      <c r="A121" s="400"/>
      <c r="B121" s="413"/>
      <c r="C121" s="412" t="s">
        <v>167</v>
      </c>
      <c r="D121" s="412">
        <v>5411.0</v>
      </c>
      <c r="E121" s="415"/>
      <c r="F121" s="417">
        <v>500.0</v>
      </c>
      <c r="G121" s="416"/>
      <c r="H121" s="412" t="s">
        <v>450</v>
      </c>
    </row>
    <row r="122" ht="15.75" customHeight="1">
      <c r="A122" s="400"/>
      <c r="B122" s="413"/>
      <c r="C122" s="400"/>
      <c r="D122" s="400"/>
      <c r="E122" s="415"/>
      <c r="F122" s="415"/>
      <c r="G122" s="416"/>
      <c r="H122" s="400"/>
    </row>
    <row r="123" ht="15.75" customHeight="1">
      <c r="A123" s="400"/>
      <c r="B123" s="413"/>
      <c r="C123" s="413" t="s">
        <v>417</v>
      </c>
      <c r="D123" s="400"/>
      <c r="E123" s="415">
        <f t="shared" ref="E123:F123" si="12">sum(E117:E121)</f>
        <v>10000</v>
      </c>
      <c r="F123" s="415">
        <f t="shared" si="12"/>
        <v>10000</v>
      </c>
      <c r="G123" s="399">
        <f>E123-F123</f>
        <v>0</v>
      </c>
      <c r="H123" s="400"/>
    </row>
    <row r="124" ht="15.75" customHeight="1">
      <c r="A124" s="400"/>
      <c r="B124" s="413"/>
      <c r="C124" s="400"/>
      <c r="D124" s="400"/>
      <c r="E124" s="415"/>
      <c r="F124" s="415"/>
      <c r="G124" s="416"/>
      <c r="H124" s="400"/>
    </row>
    <row r="125" ht="15.75" customHeight="1">
      <c r="A125" s="400"/>
      <c r="B125" s="413" t="s">
        <v>500</v>
      </c>
      <c r="C125" s="400"/>
      <c r="D125" s="400"/>
      <c r="E125" s="415"/>
      <c r="F125" s="415"/>
      <c r="G125" s="416"/>
      <c r="H125" s="400"/>
    </row>
    <row r="126" ht="15.75" customHeight="1">
      <c r="A126" s="400"/>
      <c r="B126" s="413"/>
      <c r="C126" s="400" t="s">
        <v>212</v>
      </c>
      <c r="D126" s="400" t="s">
        <v>164</v>
      </c>
      <c r="E126" s="415"/>
      <c r="F126" s="415">
        <v>5000.0</v>
      </c>
      <c r="G126" s="416"/>
      <c r="H126" s="400"/>
    </row>
    <row r="127" ht="15.75" customHeight="1">
      <c r="A127" s="400"/>
      <c r="B127" s="413"/>
      <c r="C127" s="400" t="s">
        <v>211</v>
      </c>
      <c r="D127" s="400" t="s">
        <v>162</v>
      </c>
      <c r="E127" s="415">
        <v>8000.0</v>
      </c>
      <c r="F127" s="415"/>
      <c r="G127" s="416"/>
      <c r="H127" s="400" t="s">
        <v>496</v>
      </c>
    </row>
    <row r="128" ht="15.75" customHeight="1">
      <c r="A128" s="400"/>
      <c r="B128" s="413"/>
      <c r="C128" s="400"/>
      <c r="D128" s="400"/>
      <c r="E128" s="415"/>
      <c r="F128" s="415"/>
      <c r="G128" s="416"/>
      <c r="H128" s="400"/>
    </row>
    <row r="129" ht="15.75" customHeight="1">
      <c r="A129" s="400"/>
      <c r="B129" s="413"/>
      <c r="C129" s="413" t="s">
        <v>417</v>
      </c>
      <c r="D129" s="400"/>
      <c r="E129" s="415">
        <f t="shared" ref="E129:F129" si="13">sum(E126:E127)</f>
        <v>8000</v>
      </c>
      <c r="F129" s="415">
        <f t="shared" si="13"/>
        <v>5000</v>
      </c>
      <c r="G129" s="399">
        <f>E129-F129</f>
        <v>3000</v>
      </c>
      <c r="H129" s="400"/>
    </row>
    <row r="130" ht="15.75" customHeight="1">
      <c r="A130" s="400"/>
      <c r="B130" s="413"/>
      <c r="C130" s="400"/>
      <c r="D130" s="400"/>
      <c r="E130" s="415"/>
      <c r="F130" s="415"/>
      <c r="G130" s="416"/>
      <c r="H130" s="400"/>
    </row>
    <row r="131" ht="15.75" customHeight="1">
      <c r="A131" s="400"/>
      <c r="B131" s="413" t="s">
        <v>501</v>
      </c>
      <c r="C131" s="400"/>
      <c r="D131" s="400"/>
      <c r="E131" s="415"/>
      <c r="F131" s="415"/>
      <c r="G131" s="416"/>
      <c r="H131" s="400"/>
    </row>
    <row r="132" ht="15.75" customHeight="1">
      <c r="A132" s="400"/>
      <c r="B132" s="413"/>
      <c r="C132" s="400" t="s">
        <v>237</v>
      </c>
      <c r="D132" s="400">
        <v>4029.0</v>
      </c>
      <c r="E132" s="415"/>
      <c r="F132" s="415">
        <v>13000.0</v>
      </c>
      <c r="G132" s="416"/>
      <c r="H132" s="400" t="s">
        <v>502</v>
      </c>
    </row>
    <row r="133" ht="15.75" customHeight="1">
      <c r="A133" s="400"/>
      <c r="B133" s="413"/>
      <c r="C133" s="400" t="s">
        <v>503</v>
      </c>
      <c r="D133" s="400">
        <v>5800.0</v>
      </c>
      <c r="E133" s="415"/>
      <c r="F133" s="415">
        <v>1000.0</v>
      </c>
      <c r="G133" s="416"/>
      <c r="H133" s="400" t="s">
        <v>504</v>
      </c>
    </row>
    <row r="134" ht="15.75" customHeight="1">
      <c r="A134" s="400"/>
      <c r="B134" s="413"/>
      <c r="C134" s="400"/>
      <c r="D134" s="400"/>
      <c r="E134" s="415"/>
      <c r="F134" s="415"/>
      <c r="G134" s="416"/>
      <c r="H134" s="400"/>
    </row>
    <row r="135" ht="15.75" customHeight="1">
      <c r="A135" s="400"/>
      <c r="B135" s="413"/>
      <c r="C135" s="413" t="s">
        <v>417</v>
      </c>
      <c r="D135" s="400"/>
      <c r="E135" s="415">
        <f t="shared" ref="E135:F135" si="14">SUM(E132:E133)</f>
        <v>0</v>
      </c>
      <c r="F135" s="415">
        <f t="shared" si="14"/>
        <v>14000</v>
      </c>
      <c r="G135" s="399">
        <f>E135-F135</f>
        <v>-14000</v>
      </c>
      <c r="H135" s="400"/>
    </row>
    <row r="136" ht="15.75" customHeight="1">
      <c r="A136" s="400"/>
      <c r="B136" s="413"/>
      <c r="C136" s="400"/>
      <c r="D136" s="400"/>
      <c r="E136" s="415"/>
      <c r="F136" s="415"/>
      <c r="G136" s="416"/>
      <c r="H136" s="400"/>
    </row>
    <row r="137" ht="15.75" customHeight="1">
      <c r="A137" s="400"/>
      <c r="B137" s="418" t="s">
        <v>505</v>
      </c>
      <c r="C137" s="400"/>
      <c r="D137" s="400"/>
      <c r="E137" s="415"/>
      <c r="F137" s="415"/>
      <c r="G137" s="416"/>
      <c r="H137" s="412" t="s">
        <v>506</v>
      </c>
    </row>
    <row r="138" ht="15.75" customHeight="1">
      <c r="A138" s="400"/>
      <c r="B138" s="413"/>
      <c r="C138" s="400" t="s">
        <v>179</v>
      </c>
      <c r="D138" s="400">
        <v>4045.0</v>
      </c>
      <c r="E138" s="415"/>
      <c r="F138" s="415">
        <v>1000.0</v>
      </c>
      <c r="G138" s="416"/>
      <c r="H138" s="400"/>
    </row>
    <row r="139" ht="15.75" customHeight="1">
      <c r="A139" s="400"/>
      <c r="B139" s="413"/>
      <c r="C139" s="400"/>
      <c r="D139" s="400"/>
      <c r="E139" s="415"/>
      <c r="F139" s="415"/>
      <c r="G139" s="416"/>
      <c r="H139" s="400"/>
    </row>
    <row r="140" ht="15.75" customHeight="1">
      <c r="A140" s="400"/>
      <c r="B140" s="413"/>
      <c r="C140" s="413" t="s">
        <v>417</v>
      </c>
      <c r="D140" s="400"/>
      <c r="E140" s="415">
        <f t="shared" ref="E140:F140" si="15">SUM(E138:E139)</f>
        <v>0</v>
      </c>
      <c r="F140" s="415">
        <f t="shared" si="15"/>
        <v>1000</v>
      </c>
      <c r="G140" s="399">
        <f>E140-F140</f>
        <v>-1000</v>
      </c>
      <c r="H140" s="400"/>
    </row>
    <row r="141" ht="15.75" customHeight="1">
      <c r="A141" s="400"/>
      <c r="B141" s="413"/>
      <c r="C141" s="400"/>
      <c r="D141" s="400"/>
      <c r="E141" s="415"/>
      <c r="F141" s="415"/>
      <c r="G141" s="416"/>
      <c r="H141" s="400"/>
    </row>
    <row r="142" ht="15.75" customHeight="1">
      <c r="A142" s="400"/>
      <c r="B142" s="413" t="s">
        <v>507</v>
      </c>
      <c r="C142" s="400"/>
      <c r="D142" s="400"/>
      <c r="E142" s="415"/>
      <c r="F142" s="415"/>
      <c r="G142" s="416"/>
      <c r="H142" s="400"/>
    </row>
    <row r="143" ht="15.75" customHeight="1">
      <c r="A143" s="400"/>
      <c r="B143" s="413"/>
      <c r="C143" s="400" t="s">
        <v>237</v>
      </c>
      <c r="D143" s="400">
        <v>7692.0</v>
      </c>
      <c r="E143" s="415"/>
      <c r="F143" s="415">
        <v>2000.0</v>
      </c>
      <c r="G143" s="416"/>
      <c r="H143" s="400"/>
    </row>
    <row r="144" ht="15.75" customHeight="1">
      <c r="A144" s="400"/>
      <c r="B144" s="413"/>
      <c r="C144" s="400"/>
      <c r="D144" s="400"/>
      <c r="E144" s="415"/>
      <c r="F144" s="415"/>
      <c r="G144" s="416"/>
      <c r="H144" s="400"/>
    </row>
    <row r="145" ht="15.75" customHeight="1">
      <c r="A145" s="400"/>
      <c r="B145" s="413"/>
      <c r="C145" s="413" t="s">
        <v>417</v>
      </c>
      <c r="D145" s="400"/>
      <c r="E145" s="415">
        <f t="shared" ref="E145:F145" si="16">SUM(E143:E144)</f>
        <v>0</v>
      </c>
      <c r="F145" s="415">
        <f t="shared" si="16"/>
        <v>2000</v>
      </c>
      <c r="G145" s="399">
        <f>E145-F145</f>
        <v>-2000</v>
      </c>
      <c r="H145" s="400"/>
    </row>
    <row r="146" ht="15.75" customHeight="1">
      <c r="A146" s="400"/>
      <c r="B146" s="413"/>
      <c r="C146" s="400"/>
      <c r="D146" s="400"/>
      <c r="E146" s="415"/>
      <c r="F146" s="415"/>
      <c r="G146" s="416"/>
      <c r="H146" s="400"/>
    </row>
    <row r="147" ht="15.75" customHeight="1">
      <c r="A147" s="400"/>
      <c r="B147" s="413" t="s">
        <v>508</v>
      </c>
      <c r="C147" s="400"/>
      <c r="D147" s="400"/>
      <c r="E147" s="415"/>
      <c r="F147" s="415"/>
      <c r="G147" s="416"/>
      <c r="H147" s="412" t="s">
        <v>509</v>
      </c>
    </row>
    <row r="148" ht="15.75" customHeight="1">
      <c r="A148" s="400"/>
      <c r="B148" s="413"/>
      <c r="C148" s="400" t="s">
        <v>243</v>
      </c>
      <c r="D148" s="400">
        <v>3041.3042</v>
      </c>
      <c r="E148" s="417">
        <v>0.0</v>
      </c>
      <c r="F148" s="415"/>
      <c r="G148" s="416"/>
      <c r="H148" s="400"/>
    </row>
    <row r="149" ht="15.75" customHeight="1">
      <c r="A149" s="400"/>
      <c r="B149" s="413"/>
      <c r="C149" s="400" t="s">
        <v>237</v>
      </c>
      <c r="D149" s="400">
        <v>7692.0</v>
      </c>
      <c r="E149" s="415"/>
      <c r="F149" s="417">
        <v>0.0</v>
      </c>
      <c r="G149" s="416"/>
      <c r="H149" s="400"/>
    </row>
    <row r="150" ht="15.75" customHeight="1">
      <c r="A150" s="400"/>
      <c r="B150" s="413"/>
      <c r="C150" s="400" t="s">
        <v>167</v>
      </c>
      <c r="D150" s="400">
        <v>5411.0</v>
      </c>
      <c r="E150" s="415"/>
      <c r="F150" s="417">
        <v>0.0</v>
      </c>
      <c r="G150" s="416"/>
      <c r="H150" s="400"/>
    </row>
    <row r="151" ht="15.75" customHeight="1">
      <c r="A151" s="400"/>
      <c r="B151" s="413"/>
      <c r="C151" s="400" t="s">
        <v>247</v>
      </c>
      <c r="D151" s="400" t="s">
        <v>164</v>
      </c>
      <c r="E151" s="415"/>
      <c r="F151" s="417">
        <v>0.0</v>
      </c>
      <c r="G151" s="416"/>
      <c r="H151" s="400"/>
    </row>
    <row r="152" ht="15.75" customHeight="1">
      <c r="A152" s="400"/>
      <c r="B152" s="413"/>
      <c r="C152" s="400" t="s">
        <v>251</v>
      </c>
      <c r="D152" s="400">
        <v>4031.0</v>
      </c>
      <c r="E152" s="415"/>
      <c r="F152" s="417">
        <v>0.0</v>
      </c>
      <c r="G152" s="416"/>
      <c r="H152" s="400"/>
    </row>
    <row r="153" ht="15.75" customHeight="1">
      <c r="A153" s="400"/>
      <c r="B153" s="413"/>
      <c r="C153" s="400"/>
      <c r="D153" s="400"/>
      <c r="E153" s="415"/>
      <c r="F153" s="415"/>
      <c r="G153" s="416"/>
      <c r="H153" s="400"/>
    </row>
    <row r="154" ht="15.75" customHeight="1">
      <c r="A154" s="400"/>
      <c r="B154" s="413"/>
      <c r="C154" s="413" t="s">
        <v>417</v>
      </c>
      <c r="D154" s="400"/>
      <c r="E154" s="415">
        <f t="shared" ref="E154:F154" si="17">SUM(E148:E152)</f>
        <v>0</v>
      </c>
      <c r="F154" s="415">
        <f t="shared" si="17"/>
        <v>0</v>
      </c>
      <c r="G154" s="399">
        <f>E154-F154</f>
        <v>0</v>
      </c>
      <c r="H154" s="400"/>
    </row>
    <row r="155" ht="15.75" customHeight="1">
      <c r="A155" s="400"/>
      <c r="B155" s="413"/>
      <c r="C155" s="400"/>
      <c r="D155" s="400"/>
      <c r="E155" s="415"/>
      <c r="F155" s="415"/>
      <c r="G155" s="416"/>
      <c r="H155" s="400"/>
    </row>
    <row r="156" ht="15.75" customHeight="1">
      <c r="A156" s="400"/>
      <c r="B156" s="413" t="s">
        <v>510</v>
      </c>
      <c r="C156" s="400"/>
      <c r="D156" s="400"/>
      <c r="E156" s="415"/>
      <c r="F156" s="415"/>
      <c r="G156" s="416"/>
      <c r="H156" s="412" t="s">
        <v>509</v>
      </c>
    </row>
    <row r="157" ht="15.75" customHeight="1">
      <c r="A157" s="400"/>
      <c r="B157" s="413"/>
      <c r="C157" s="400" t="s">
        <v>212</v>
      </c>
      <c r="D157" s="400" t="s">
        <v>164</v>
      </c>
      <c r="E157" s="415"/>
      <c r="F157" s="417">
        <v>0.0</v>
      </c>
      <c r="G157" s="416"/>
      <c r="H157" s="400"/>
    </row>
    <row r="158" ht="15.75" customHeight="1">
      <c r="A158" s="400"/>
      <c r="B158" s="413"/>
      <c r="C158" s="400" t="s">
        <v>211</v>
      </c>
      <c r="D158" s="400" t="s">
        <v>162</v>
      </c>
      <c r="E158" s="417">
        <v>0.0</v>
      </c>
      <c r="F158" s="415"/>
      <c r="G158" s="416"/>
      <c r="H158" s="400"/>
    </row>
    <row r="159" ht="15.75" customHeight="1">
      <c r="A159" s="400"/>
      <c r="B159" s="413"/>
      <c r="C159" s="400"/>
      <c r="D159" s="400"/>
      <c r="E159" s="415"/>
      <c r="F159" s="415"/>
      <c r="G159" s="416"/>
      <c r="H159" s="400"/>
    </row>
    <row r="160" ht="15.75" customHeight="1">
      <c r="A160" s="400"/>
      <c r="B160" s="413"/>
      <c r="C160" s="413" t="s">
        <v>417</v>
      </c>
      <c r="D160" s="400"/>
      <c r="E160" s="415">
        <f t="shared" ref="E160:F160" si="18">sum(E157:E158)</f>
        <v>0</v>
      </c>
      <c r="F160" s="415">
        <f t="shared" si="18"/>
        <v>0</v>
      </c>
      <c r="G160" s="399">
        <f>E160-F160</f>
        <v>0</v>
      </c>
      <c r="H160" s="400"/>
    </row>
    <row r="161" ht="15.75" customHeight="1">
      <c r="A161" s="400"/>
      <c r="B161" s="413"/>
      <c r="C161" s="400"/>
      <c r="D161" s="400"/>
      <c r="E161" s="415"/>
      <c r="F161" s="415"/>
      <c r="G161" s="416"/>
      <c r="H161" s="400"/>
    </row>
    <row r="162" ht="15.75" customHeight="1">
      <c r="A162" s="400"/>
      <c r="B162" s="413" t="s">
        <v>511</v>
      </c>
      <c r="C162" s="400"/>
      <c r="D162" s="400"/>
      <c r="E162" s="415"/>
      <c r="F162" s="415"/>
      <c r="G162" s="416"/>
      <c r="H162" s="412" t="s">
        <v>509</v>
      </c>
    </row>
    <row r="163" ht="15.75" customHeight="1">
      <c r="A163" s="400"/>
      <c r="B163" s="413"/>
      <c r="C163" s="400" t="s">
        <v>237</v>
      </c>
      <c r="D163" s="400">
        <v>7692.0</v>
      </c>
      <c r="E163" s="415"/>
      <c r="F163" s="417">
        <v>0.0</v>
      </c>
      <c r="G163" s="416"/>
      <c r="H163" s="400"/>
    </row>
    <row r="164" ht="15.75" customHeight="1">
      <c r="A164" s="400"/>
      <c r="B164" s="413"/>
      <c r="C164" s="400"/>
      <c r="D164" s="400"/>
      <c r="E164" s="415"/>
      <c r="F164" s="415"/>
      <c r="G164" s="416"/>
      <c r="H164" s="400"/>
    </row>
    <row r="165" ht="15.75" customHeight="1">
      <c r="A165" s="400"/>
      <c r="B165" s="413"/>
      <c r="C165" s="413" t="s">
        <v>417</v>
      </c>
      <c r="D165" s="400"/>
      <c r="E165" s="415">
        <f t="shared" ref="E165:F165" si="19">SUM(E163:E164)</f>
        <v>0</v>
      </c>
      <c r="F165" s="415">
        <f t="shared" si="19"/>
        <v>0</v>
      </c>
      <c r="G165" s="399">
        <f>E165-F165</f>
        <v>0</v>
      </c>
      <c r="H165" s="400"/>
    </row>
    <row r="166" ht="15.75" customHeight="1">
      <c r="A166" s="400"/>
      <c r="B166" s="413"/>
      <c r="C166" s="400"/>
      <c r="D166" s="400"/>
      <c r="E166" s="415"/>
      <c r="F166" s="415"/>
      <c r="G166" s="416"/>
      <c r="H166" s="400"/>
    </row>
    <row r="167" ht="15.75" customHeight="1">
      <c r="A167" s="400"/>
      <c r="B167" s="418" t="s">
        <v>512</v>
      </c>
      <c r="C167" s="400"/>
      <c r="D167" s="400"/>
      <c r="E167" s="415"/>
      <c r="F167" s="415"/>
      <c r="G167" s="416"/>
      <c r="H167" s="412" t="s">
        <v>513</v>
      </c>
    </row>
    <row r="168" ht="15.75" customHeight="1">
      <c r="A168" s="400"/>
      <c r="B168" s="413"/>
      <c r="C168" s="400" t="s">
        <v>237</v>
      </c>
      <c r="D168" s="400">
        <v>7692.0</v>
      </c>
      <c r="E168" s="415"/>
      <c r="F168" s="417">
        <v>0.0</v>
      </c>
      <c r="G168" s="416"/>
      <c r="H168" s="400"/>
    </row>
    <row r="169" ht="15.75" customHeight="1">
      <c r="A169" s="400"/>
      <c r="B169" s="413"/>
      <c r="C169" s="400"/>
      <c r="D169" s="400"/>
      <c r="E169" s="415"/>
      <c r="F169" s="415"/>
      <c r="G169" s="416"/>
      <c r="H169" s="400"/>
    </row>
    <row r="170" ht="15.75" customHeight="1">
      <c r="A170" s="400"/>
      <c r="B170" s="413"/>
      <c r="C170" s="413" t="s">
        <v>417</v>
      </c>
      <c r="D170" s="400"/>
      <c r="E170" s="415">
        <f t="shared" ref="E170:F170" si="20">SUM(E168:E169)</f>
        <v>0</v>
      </c>
      <c r="F170" s="415">
        <f t="shared" si="20"/>
        <v>0</v>
      </c>
      <c r="G170" s="399">
        <f>E170-F170</f>
        <v>0</v>
      </c>
      <c r="H170" s="400"/>
    </row>
    <row r="171" ht="15.75" customHeight="1">
      <c r="A171" s="400"/>
      <c r="B171" s="413"/>
      <c r="C171" s="400"/>
      <c r="D171" s="400"/>
      <c r="E171" s="415"/>
      <c r="F171" s="415"/>
      <c r="G171" s="416"/>
      <c r="H171" s="400"/>
    </row>
    <row r="172" ht="15.75" customHeight="1">
      <c r="A172" s="400"/>
      <c r="B172" s="413" t="s">
        <v>514</v>
      </c>
      <c r="C172" s="400"/>
      <c r="D172" s="400"/>
      <c r="E172" s="415"/>
      <c r="F172" s="415"/>
      <c r="G172" s="416"/>
      <c r="H172" s="400"/>
    </row>
    <row r="173" ht="15.75" customHeight="1">
      <c r="A173" s="400"/>
      <c r="B173" s="413"/>
      <c r="C173" s="400" t="s">
        <v>247</v>
      </c>
      <c r="D173" s="400"/>
      <c r="E173" s="415"/>
      <c r="F173" s="415">
        <v>3000.0</v>
      </c>
      <c r="G173" s="416"/>
      <c r="H173" s="400"/>
    </row>
    <row r="174" ht="15.75" customHeight="1">
      <c r="A174" s="400"/>
      <c r="B174" s="413"/>
      <c r="C174" s="400" t="s">
        <v>237</v>
      </c>
      <c r="D174" s="400"/>
      <c r="E174" s="415"/>
      <c r="F174" s="415">
        <v>3000.0</v>
      </c>
      <c r="G174" s="416"/>
      <c r="H174" s="400"/>
    </row>
    <row r="175" ht="15.75" customHeight="1">
      <c r="A175" s="400"/>
      <c r="B175" s="413"/>
      <c r="C175" s="400" t="s">
        <v>379</v>
      </c>
      <c r="D175" s="400"/>
      <c r="E175" s="415">
        <v>5000.0</v>
      </c>
      <c r="F175" s="415"/>
      <c r="G175" s="416"/>
      <c r="H175" s="400"/>
    </row>
    <row r="176" ht="15.75" customHeight="1">
      <c r="A176" s="400"/>
      <c r="B176" s="413"/>
      <c r="C176" s="400" t="s">
        <v>419</v>
      </c>
      <c r="D176" s="400"/>
      <c r="E176" s="415">
        <v>3000.0</v>
      </c>
      <c r="F176" s="415"/>
      <c r="G176" s="416"/>
      <c r="H176" s="400"/>
    </row>
    <row r="177" ht="15.75" customHeight="1">
      <c r="A177" s="400"/>
      <c r="B177" s="413"/>
      <c r="C177" s="400" t="s">
        <v>420</v>
      </c>
      <c r="D177" s="400"/>
      <c r="E177" s="415">
        <v>3000.0</v>
      </c>
      <c r="F177" s="415"/>
      <c r="G177" s="416"/>
      <c r="H177" s="400"/>
    </row>
    <row r="178" ht="15.75" customHeight="1">
      <c r="A178" s="400"/>
      <c r="B178" s="413"/>
      <c r="C178" s="400"/>
      <c r="D178" s="400"/>
      <c r="E178" s="415"/>
      <c r="F178" s="415"/>
      <c r="G178" s="416"/>
      <c r="H178" s="400"/>
    </row>
    <row r="179" ht="15.75" customHeight="1">
      <c r="A179" s="400"/>
      <c r="B179" s="413"/>
      <c r="C179" s="413" t="s">
        <v>417</v>
      </c>
      <c r="D179" s="400"/>
      <c r="E179" s="415">
        <f t="shared" ref="E179:F179" si="21">sum(E173:E177)</f>
        <v>11000</v>
      </c>
      <c r="F179" s="415">
        <f t="shared" si="21"/>
        <v>6000</v>
      </c>
      <c r="G179" s="399">
        <f>E179-F179</f>
        <v>5000</v>
      </c>
      <c r="H179" s="400"/>
    </row>
    <row r="180" ht="15.75" customHeight="1">
      <c r="A180" s="400"/>
      <c r="B180" s="413"/>
      <c r="C180" s="400"/>
      <c r="D180" s="400"/>
      <c r="E180" s="415"/>
      <c r="F180" s="415"/>
      <c r="G180" s="416"/>
      <c r="H180" s="400"/>
    </row>
    <row r="181" ht="15.75" customHeight="1">
      <c r="A181" s="400"/>
      <c r="B181" s="413" t="s">
        <v>515</v>
      </c>
      <c r="C181" s="400"/>
      <c r="D181" s="400"/>
      <c r="E181" s="415"/>
      <c r="F181" s="415"/>
      <c r="G181" s="416"/>
      <c r="H181" s="400"/>
    </row>
    <row r="182" ht="15.75" customHeight="1">
      <c r="A182" s="400"/>
      <c r="B182" s="413"/>
      <c r="C182" s="400" t="s">
        <v>481</v>
      </c>
      <c r="D182" s="400">
        <v>7692.0</v>
      </c>
      <c r="E182" s="415"/>
      <c r="F182" s="415">
        <v>700.0</v>
      </c>
      <c r="G182" s="416"/>
      <c r="H182" s="400"/>
    </row>
    <row r="183" ht="15.75" customHeight="1">
      <c r="A183" s="400"/>
      <c r="B183" s="413"/>
      <c r="C183" s="400" t="s">
        <v>516</v>
      </c>
      <c r="D183" s="400">
        <v>5220.0</v>
      </c>
      <c r="E183" s="415"/>
      <c r="F183" s="417">
        <v>0.0</v>
      </c>
      <c r="G183" s="416"/>
      <c r="H183" s="400"/>
    </row>
    <row r="184" ht="15.75" customHeight="1">
      <c r="A184" s="400"/>
      <c r="B184" s="413"/>
      <c r="C184" s="400" t="s">
        <v>167</v>
      </c>
      <c r="D184" s="400">
        <v>5411.0</v>
      </c>
      <c r="E184" s="415"/>
      <c r="F184" s="415">
        <v>700.0</v>
      </c>
      <c r="G184" s="416"/>
      <c r="H184" s="400" t="s">
        <v>517</v>
      </c>
    </row>
    <row r="185" ht="15.75" customHeight="1">
      <c r="A185" s="400"/>
      <c r="B185" s="413"/>
      <c r="C185" s="400" t="s">
        <v>480</v>
      </c>
      <c r="D185" s="400">
        <v>5463.0</v>
      </c>
      <c r="E185" s="415"/>
      <c r="F185" s="415">
        <v>1300.0</v>
      </c>
      <c r="G185" s="416"/>
      <c r="H185" s="400"/>
    </row>
    <row r="186" ht="15.75" customHeight="1">
      <c r="A186" s="400"/>
      <c r="B186" s="413"/>
      <c r="C186" s="400" t="s">
        <v>518</v>
      </c>
      <c r="D186" s="412">
        <v>4030.0</v>
      </c>
      <c r="E186" s="415"/>
      <c r="F186" s="417">
        <v>0.0</v>
      </c>
      <c r="G186" s="416"/>
      <c r="H186" s="400"/>
    </row>
    <row r="187" ht="15.75" customHeight="1">
      <c r="A187" s="400"/>
      <c r="B187" s="413"/>
      <c r="C187" s="400" t="s">
        <v>519</v>
      </c>
      <c r="D187" s="400">
        <v>5410.0</v>
      </c>
      <c r="E187" s="415"/>
      <c r="F187" s="417">
        <v>0.0</v>
      </c>
      <c r="G187" s="416"/>
      <c r="H187" s="400"/>
    </row>
    <row r="188" ht="15.75" customHeight="1">
      <c r="A188" s="400"/>
      <c r="B188" s="413"/>
      <c r="C188" s="412" t="s">
        <v>174</v>
      </c>
      <c r="D188" s="412">
        <v>5010.0</v>
      </c>
      <c r="E188" s="415"/>
      <c r="F188" s="417">
        <v>1750.0</v>
      </c>
      <c r="G188" s="416"/>
      <c r="H188" s="412" t="s">
        <v>520</v>
      </c>
    </row>
    <row r="189" ht="15.75" customHeight="1">
      <c r="A189" s="400"/>
      <c r="B189" s="413"/>
      <c r="C189" s="400"/>
      <c r="D189" s="400"/>
      <c r="E189" s="415"/>
      <c r="F189" s="415"/>
      <c r="G189" s="416"/>
      <c r="H189" s="400"/>
    </row>
    <row r="190" ht="15.75" customHeight="1">
      <c r="A190" s="400"/>
      <c r="B190" s="413"/>
      <c r="C190" s="413" t="s">
        <v>417</v>
      </c>
      <c r="D190" s="400"/>
      <c r="E190" s="415">
        <f t="shared" ref="E190:F190" si="22">sum(E182:E188)</f>
        <v>0</v>
      </c>
      <c r="F190" s="415">
        <f t="shared" si="22"/>
        <v>4450</v>
      </c>
      <c r="G190" s="399">
        <f>E190-F190</f>
        <v>-4450</v>
      </c>
      <c r="H190" s="400"/>
    </row>
    <row r="191" ht="15.75" customHeight="1">
      <c r="A191" s="400"/>
      <c r="B191" s="413"/>
      <c r="C191" s="400"/>
      <c r="D191" s="400"/>
      <c r="E191" s="415"/>
      <c r="F191" s="415"/>
      <c r="G191" s="416"/>
      <c r="H191" s="400"/>
    </row>
    <row r="192" ht="15.75" customHeight="1">
      <c r="A192" s="400"/>
      <c r="B192" s="413" t="s">
        <v>521</v>
      </c>
      <c r="C192" s="400"/>
      <c r="D192" s="400"/>
      <c r="E192" s="415"/>
      <c r="F192" s="415"/>
      <c r="G192" s="416"/>
      <c r="H192" s="400"/>
    </row>
    <row r="193" ht="15.75" customHeight="1">
      <c r="A193" s="400"/>
      <c r="B193" s="413"/>
      <c r="C193" s="412" t="s">
        <v>522</v>
      </c>
      <c r="D193" s="400">
        <v>4029.0</v>
      </c>
      <c r="E193" s="415"/>
      <c r="F193" s="415">
        <v>1000.0</v>
      </c>
      <c r="G193" s="416"/>
      <c r="H193" s="400"/>
    </row>
    <row r="194" ht="15.75" customHeight="1">
      <c r="A194" s="400"/>
      <c r="B194" s="413"/>
      <c r="C194" s="400" t="s">
        <v>247</v>
      </c>
      <c r="D194" s="400">
        <v>4021.0</v>
      </c>
      <c r="E194" s="415"/>
      <c r="F194" s="415">
        <v>270.0</v>
      </c>
      <c r="G194" s="416"/>
      <c r="H194" s="400" t="s">
        <v>523</v>
      </c>
    </row>
    <row r="195" ht="15.75" customHeight="1">
      <c r="A195" s="400"/>
      <c r="B195" s="413"/>
      <c r="C195" s="400" t="s">
        <v>463</v>
      </c>
      <c r="D195" s="400">
        <v>5460.0</v>
      </c>
      <c r="E195" s="415"/>
      <c r="F195" s="415">
        <v>250.0</v>
      </c>
      <c r="G195" s="416"/>
      <c r="H195" s="400"/>
    </row>
    <row r="196" ht="15.75" customHeight="1">
      <c r="A196" s="400"/>
      <c r="B196" s="413"/>
      <c r="C196" s="400"/>
      <c r="D196" s="400"/>
      <c r="E196" s="415"/>
      <c r="F196" s="415"/>
      <c r="G196" s="416"/>
      <c r="H196" s="400"/>
    </row>
    <row r="197" ht="15.75" customHeight="1">
      <c r="A197" s="400"/>
      <c r="B197" s="413"/>
      <c r="C197" s="413" t="s">
        <v>417</v>
      </c>
      <c r="D197" s="400"/>
      <c r="E197" s="415">
        <f t="shared" ref="E197:F197" si="23">sum(E193:E195)</f>
        <v>0</v>
      </c>
      <c r="F197" s="415">
        <f t="shared" si="23"/>
        <v>1520</v>
      </c>
      <c r="G197" s="399">
        <f>E197-F197</f>
        <v>-1520</v>
      </c>
      <c r="H197" s="400"/>
    </row>
    <row r="198" ht="15.75" customHeight="1">
      <c r="A198" s="400"/>
      <c r="B198" s="413"/>
      <c r="C198" s="400"/>
      <c r="D198" s="400"/>
      <c r="E198" s="415"/>
      <c r="F198" s="415"/>
      <c r="G198" s="416"/>
      <c r="H198" s="400"/>
    </row>
    <row r="199" ht="15.75" customHeight="1">
      <c r="A199" s="400"/>
      <c r="B199" s="413" t="s">
        <v>524</v>
      </c>
      <c r="C199" s="400"/>
      <c r="D199" s="400"/>
      <c r="E199" s="415"/>
      <c r="F199" s="415"/>
      <c r="G199" s="416"/>
      <c r="H199" s="412" t="s">
        <v>525</v>
      </c>
    </row>
    <row r="200" ht="15.75" customHeight="1">
      <c r="A200" s="400"/>
      <c r="B200" s="413"/>
      <c r="C200" s="400" t="s">
        <v>247</v>
      </c>
      <c r="D200" s="400">
        <v>4021.0</v>
      </c>
      <c r="E200" s="415">
        <v>1500.0</v>
      </c>
      <c r="F200" s="415">
        <v>1100.0</v>
      </c>
      <c r="G200" s="416"/>
      <c r="H200" s="400"/>
    </row>
    <row r="201" ht="15.75" customHeight="1">
      <c r="A201" s="400"/>
      <c r="B201" s="413"/>
      <c r="C201" s="412" t="s">
        <v>526</v>
      </c>
      <c r="D201" s="412">
        <v>5210.0</v>
      </c>
      <c r="E201" s="415"/>
      <c r="F201" s="417">
        <v>1000.0</v>
      </c>
      <c r="G201" s="416"/>
      <c r="H201" s="400" t="s">
        <v>527</v>
      </c>
    </row>
    <row r="202" ht="15.75" customHeight="1">
      <c r="A202" s="400"/>
      <c r="B202" s="413"/>
      <c r="C202" s="400"/>
      <c r="D202" s="400"/>
      <c r="E202" s="415"/>
      <c r="F202" s="415"/>
      <c r="G202" s="416"/>
      <c r="H202" s="400"/>
    </row>
    <row r="203" ht="15.75" customHeight="1">
      <c r="A203" s="400"/>
      <c r="B203" s="413"/>
      <c r="C203" s="413" t="s">
        <v>417</v>
      </c>
      <c r="D203" s="400"/>
      <c r="E203" s="415">
        <f t="shared" ref="E203:F203" si="24">SUM(E200:E202)</f>
        <v>1500</v>
      </c>
      <c r="F203" s="415">
        <f t="shared" si="24"/>
        <v>2100</v>
      </c>
      <c r="G203" s="399">
        <f>E203-F203</f>
        <v>-600</v>
      </c>
      <c r="H203" s="400"/>
    </row>
    <row r="204" ht="15.75" customHeight="1">
      <c r="A204" s="400"/>
      <c r="B204" s="413"/>
      <c r="C204" s="400"/>
      <c r="D204" s="400"/>
      <c r="E204" s="415"/>
      <c r="F204" s="415"/>
      <c r="G204" s="416"/>
      <c r="H204" s="400"/>
    </row>
    <row r="205" ht="15.75" customHeight="1">
      <c r="A205" s="400"/>
      <c r="B205" s="413" t="s">
        <v>528</v>
      </c>
      <c r="C205" s="400"/>
      <c r="D205" s="400"/>
      <c r="E205" s="415"/>
      <c r="F205" s="415"/>
      <c r="G205" s="416"/>
      <c r="H205" s="400"/>
    </row>
    <row r="206" ht="15.75" customHeight="1">
      <c r="A206" s="400"/>
      <c r="B206" s="413"/>
      <c r="C206" s="400" t="s">
        <v>237</v>
      </c>
      <c r="D206" s="400">
        <v>7692.0</v>
      </c>
      <c r="E206" s="415"/>
      <c r="F206" s="417">
        <v>1200.0</v>
      </c>
      <c r="G206" s="416"/>
      <c r="H206" s="400"/>
    </row>
    <row r="207" ht="15.75" customHeight="1">
      <c r="A207" s="400"/>
      <c r="B207" s="413"/>
      <c r="C207" s="400" t="s">
        <v>247</v>
      </c>
      <c r="D207" s="400">
        <v>4024.0</v>
      </c>
      <c r="E207" s="415"/>
      <c r="F207" s="417">
        <v>1000.0</v>
      </c>
      <c r="G207" s="416"/>
      <c r="H207" s="400"/>
    </row>
    <row r="208" ht="15.75" customHeight="1">
      <c r="A208" s="400"/>
      <c r="B208" s="413"/>
      <c r="C208" s="400" t="s">
        <v>480</v>
      </c>
      <c r="D208" s="400">
        <v>5463.0</v>
      </c>
      <c r="E208" s="415"/>
      <c r="F208" s="417">
        <v>300.0</v>
      </c>
      <c r="G208" s="416"/>
      <c r="H208" s="400"/>
    </row>
    <row r="209" ht="15.75" customHeight="1">
      <c r="A209" s="400"/>
      <c r="B209" s="413"/>
      <c r="C209" s="400" t="s">
        <v>174</v>
      </c>
      <c r="D209" s="400">
        <v>5010.0</v>
      </c>
      <c r="E209" s="415"/>
      <c r="F209" s="417">
        <v>400.0</v>
      </c>
      <c r="G209" s="416"/>
      <c r="H209" s="400"/>
    </row>
    <row r="210" ht="15.75" customHeight="1">
      <c r="A210" s="400"/>
      <c r="B210" s="413"/>
      <c r="C210" s="400"/>
      <c r="D210" s="400"/>
      <c r="E210" s="415"/>
      <c r="F210" s="415"/>
      <c r="G210" s="416"/>
      <c r="H210" s="400"/>
    </row>
    <row r="211" ht="15.75" customHeight="1">
      <c r="A211" s="400"/>
      <c r="B211" s="413"/>
      <c r="C211" s="413" t="s">
        <v>417</v>
      </c>
      <c r="D211" s="400"/>
      <c r="E211" s="415">
        <f t="shared" ref="E211:F211" si="25">sum(E206:E209)</f>
        <v>0</v>
      </c>
      <c r="F211" s="415">
        <f t="shared" si="25"/>
        <v>2900</v>
      </c>
      <c r="G211" s="399">
        <f>E211-F211</f>
        <v>-2900</v>
      </c>
      <c r="H211" s="400"/>
    </row>
    <row r="212" ht="15.75" customHeight="1">
      <c r="A212" s="400"/>
      <c r="B212" s="413"/>
      <c r="C212" s="400"/>
      <c r="D212" s="400"/>
      <c r="E212" s="415"/>
      <c r="F212" s="415"/>
      <c r="G212" s="416"/>
      <c r="H212" s="400"/>
    </row>
    <row r="213" ht="15.75" customHeight="1">
      <c r="A213" s="400"/>
      <c r="B213" s="413" t="s">
        <v>529</v>
      </c>
      <c r="C213" s="400"/>
      <c r="D213" s="400"/>
      <c r="E213" s="415"/>
      <c r="F213" s="415"/>
      <c r="G213" s="416"/>
      <c r="H213" s="400"/>
    </row>
    <row r="214" ht="15.75" customHeight="1">
      <c r="A214" s="400"/>
      <c r="B214" s="413"/>
      <c r="C214" s="400" t="s">
        <v>237</v>
      </c>
      <c r="D214" s="400">
        <v>4029.0</v>
      </c>
      <c r="E214" s="415"/>
      <c r="F214" s="417">
        <v>9800.0</v>
      </c>
      <c r="G214" s="416"/>
      <c r="H214" s="400"/>
    </row>
    <row r="215" ht="15.75" customHeight="1">
      <c r="A215" s="400"/>
      <c r="B215" s="413"/>
      <c r="C215" s="400" t="s">
        <v>503</v>
      </c>
      <c r="D215" s="400">
        <v>5800.0</v>
      </c>
      <c r="E215" s="415"/>
      <c r="F215" s="417">
        <v>1400.0</v>
      </c>
      <c r="G215" s="416"/>
      <c r="H215" s="400"/>
    </row>
    <row r="216" ht="15.75" customHeight="1">
      <c r="A216" s="400"/>
      <c r="B216" s="413"/>
      <c r="C216" s="400"/>
      <c r="D216" s="400"/>
      <c r="E216" s="415"/>
      <c r="F216" s="415"/>
      <c r="G216" s="416"/>
      <c r="H216" s="400"/>
    </row>
    <row r="217" ht="15.75" customHeight="1">
      <c r="A217" s="400"/>
      <c r="B217" s="413"/>
      <c r="C217" s="413" t="s">
        <v>417</v>
      </c>
      <c r="D217" s="400"/>
      <c r="E217" s="415">
        <f t="shared" ref="E217:F217" si="26">SUM(E214,E215)</f>
        <v>0</v>
      </c>
      <c r="F217" s="415">
        <f t="shared" si="26"/>
        <v>11200</v>
      </c>
      <c r="G217" s="416">
        <f>E217-F217</f>
        <v>-11200</v>
      </c>
      <c r="H217" s="400"/>
    </row>
    <row r="218" ht="15.75" customHeight="1">
      <c r="A218" s="400"/>
      <c r="B218" s="413"/>
      <c r="C218" s="400"/>
      <c r="D218" s="400"/>
      <c r="E218" s="415"/>
      <c r="F218" s="415"/>
      <c r="G218" s="416"/>
      <c r="H218" s="400"/>
    </row>
    <row r="219" ht="15.75" customHeight="1">
      <c r="A219" s="400"/>
      <c r="B219" s="419" t="s">
        <v>530</v>
      </c>
      <c r="C219" s="420"/>
      <c r="D219" s="420"/>
      <c r="E219" s="421"/>
      <c r="F219" s="421"/>
      <c r="G219" s="422"/>
      <c r="H219" s="400"/>
    </row>
    <row r="220" ht="15.75" customHeight="1">
      <c r="A220" s="400"/>
      <c r="B220" s="420"/>
      <c r="C220" s="420" t="s">
        <v>237</v>
      </c>
      <c r="D220" s="423">
        <v>4029.0</v>
      </c>
      <c r="E220" s="421"/>
      <c r="F220" s="424">
        <v>9800.0</v>
      </c>
      <c r="G220" s="422"/>
      <c r="H220" s="400"/>
    </row>
    <row r="221" ht="15.75" customHeight="1">
      <c r="A221" s="400"/>
      <c r="B221" s="420"/>
      <c r="C221" s="420" t="s">
        <v>503</v>
      </c>
      <c r="D221" s="423">
        <v>5800.0</v>
      </c>
      <c r="E221" s="421"/>
      <c r="F221" s="424">
        <v>1400.0</v>
      </c>
      <c r="G221" s="422"/>
      <c r="H221" s="400"/>
    </row>
    <row r="222" ht="15.75" customHeight="1">
      <c r="A222" s="400"/>
      <c r="B222" s="420"/>
      <c r="C222" s="420"/>
      <c r="D222" s="420"/>
      <c r="E222" s="421"/>
      <c r="F222" s="421"/>
      <c r="G222" s="422"/>
      <c r="H222" s="400"/>
    </row>
    <row r="223" ht="15.75" customHeight="1">
      <c r="A223" s="400"/>
      <c r="B223" s="420"/>
      <c r="C223" s="419" t="s">
        <v>417</v>
      </c>
      <c r="D223" s="420"/>
      <c r="E223" s="425">
        <f t="shared" ref="E223:F223" si="27">SUM(E220,E221)</f>
        <v>0</v>
      </c>
      <c r="F223" s="425">
        <f t="shared" si="27"/>
        <v>11200</v>
      </c>
      <c r="G223" s="426">
        <f>E223-F223</f>
        <v>-11200</v>
      </c>
      <c r="H223" s="400"/>
    </row>
    <row r="224" ht="15.75" customHeight="1">
      <c r="A224" s="400"/>
      <c r="B224" s="413" t="s">
        <v>531</v>
      </c>
      <c r="C224" s="400"/>
      <c r="D224" s="400"/>
      <c r="E224" s="415"/>
      <c r="F224" s="415"/>
      <c r="G224" s="416"/>
      <c r="H224" s="400"/>
    </row>
    <row r="225" ht="15.75" customHeight="1">
      <c r="A225" s="400"/>
      <c r="B225" s="413"/>
      <c r="C225" s="400" t="s">
        <v>532</v>
      </c>
      <c r="D225" s="400"/>
      <c r="E225" s="415"/>
      <c r="F225" s="415"/>
      <c r="G225" s="416"/>
      <c r="H225" s="400"/>
    </row>
    <row r="226" ht="15.75" customHeight="1">
      <c r="A226" s="400"/>
      <c r="B226" s="413"/>
      <c r="C226" s="400" t="s">
        <v>479</v>
      </c>
      <c r="D226" s="400"/>
      <c r="E226" s="415"/>
      <c r="F226" s="415">
        <v>18850.0</v>
      </c>
      <c r="G226" s="416"/>
      <c r="H226" s="400"/>
    </row>
    <row r="227" ht="15.75" customHeight="1">
      <c r="A227" s="400"/>
      <c r="B227" s="413"/>
      <c r="C227" s="400" t="s">
        <v>480</v>
      </c>
      <c r="D227" s="400"/>
      <c r="E227" s="415"/>
      <c r="F227" s="415">
        <v>1500.0</v>
      </c>
      <c r="G227" s="416"/>
      <c r="H227" s="400"/>
    </row>
    <row r="228" ht="15.75" customHeight="1">
      <c r="A228" s="400"/>
      <c r="B228" s="413"/>
      <c r="C228" s="400" t="s">
        <v>379</v>
      </c>
      <c r="D228" s="400"/>
      <c r="E228" s="417">
        <v>20000.0</v>
      </c>
      <c r="F228" s="415"/>
      <c r="G228" s="416"/>
      <c r="H228" s="400"/>
    </row>
    <row r="229" ht="15.75" customHeight="1">
      <c r="A229" s="400"/>
      <c r="B229" s="413"/>
      <c r="C229" s="400"/>
      <c r="D229" s="400"/>
      <c r="E229" s="415"/>
      <c r="F229" s="415"/>
      <c r="G229" s="416"/>
      <c r="H229" s="400"/>
    </row>
    <row r="230" ht="15.75" customHeight="1">
      <c r="A230" s="400"/>
      <c r="B230" s="413"/>
      <c r="C230" s="413" t="s">
        <v>417</v>
      </c>
      <c r="D230" s="400"/>
      <c r="E230" s="415">
        <f t="shared" ref="E230:F230" si="28">SUM(E225:E228)</f>
        <v>20000</v>
      </c>
      <c r="F230" s="415">
        <f t="shared" si="28"/>
        <v>20350</v>
      </c>
      <c r="G230" s="399">
        <f>E230-F230</f>
        <v>-350</v>
      </c>
      <c r="H230" s="400"/>
    </row>
    <row r="231" ht="15.75" customHeight="1">
      <c r="A231" s="400"/>
      <c r="B231" s="413"/>
      <c r="C231" s="400"/>
      <c r="D231" s="400"/>
      <c r="E231" s="415"/>
      <c r="F231" s="415"/>
      <c r="G231" s="416"/>
      <c r="H231" s="400"/>
    </row>
    <row r="232" ht="15.75" customHeight="1">
      <c r="A232" s="400"/>
      <c r="B232" s="413" t="s">
        <v>533</v>
      </c>
      <c r="C232" s="400"/>
      <c r="D232" s="400"/>
      <c r="E232" s="415"/>
      <c r="F232" s="415"/>
      <c r="G232" s="416"/>
      <c r="H232" s="400"/>
    </row>
    <row r="233" ht="15.75" customHeight="1">
      <c r="A233" s="400"/>
      <c r="B233" s="413"/>
      <c r="C233" s="400" t="s">
        <v>237</v>
      </c>
      <c r="D233" s="400">
        <v>4029.0</v>
      </c>
      <c r="E233" s="415"/>
      <c r="F233" s="415">
        <v>800.0</v>
      </c>
      <c r="G233" s="416"/>
      <c r="H233" s="400"/>
    </row>
    <row r="234" ht="15.75" customHeight="1">
      <c r="A234" s="400"/>
      <c r="B234" s="413"/>
      <c r="C234" s="400" t="s">
        <v>247</v>
      </c>
      <c r="D234" s="400">
        <v>4024.0</v>
      </c>
      <c r="E234" s="415"/>
      <c r="F234" s="415">
        <v>300.0</v>
      </c>
      <c r="G234" s="416"/>
      <c r="H234" s="400"/>
    </row>
    <row r="235" ht="15.75" customHeight="1">
      <c r="A235" s="400"/>
      <c r="B235" s="413"/>
      <c r="C235" s="400" t="s">
        <v>480</v>
      </c>
      <c r="D235" s="400">
        <v>5463.0</v>
      </c>
      <c r="E235" s="415"/>
      <c r="F235" s="415">
        <v>400.0</v>
      </c>
      <c r="G235" s="416"/>
      <c r="H235" s="400"/>
    </row>
    <row r="236" ht="15.75" customHeight="1">
      <c r="A236" s="400"/>
      <c r="B236" s="413"/>
      <c r="C236" s="400"/>
      <c r="D236" s="400"/>
      <c r="E236" s="415"/>
      <c r="F236" s="415"/>
      <c r="G236" s="416"/>
      <c r="H236" s="400"/>
    </row>
    <row r="237" ht="15.75" customHeight="1">
      <c r="A237" s="400"/>
      <c r="B237" s="413"/>
      <c r="C237" s="413" t="s">
        <v>417</v>
      </c>
      <c r="D237" s="400"/>
      <c r="E237" s="415">
        <f t="shared" ref="E237:F237" si="29">SUM(E233:E235)</f>
        <v>0</v>
      </c>
      <c r="F237" s="415">
        <f t="shared" si="29"/>
        <v>1500</v>
      </c>
      <c r="G237" s="416">
        <f>E237-F237</f>
        <v>-1500</v>
      </c>
      <c r="H237" s="400"/>
    </row>
    <row r="238" ht="15.75" customHeight="1">
      <c r="A238" s="400"/>
      <c r="B238" s="413"/>
      <c r="C238" s="400"/>
      <c r="D238" s="400"/>
      <c r="E238" s="415"/>
      <c r="F238" s="415"/>
      <c r="G238" s="416"/>
      <c r="H238" s="400"/>
    </row>
    <row r="239" ht="15.75" customHeight="1">
      <c r="A239" s="400"/>
      <c r="B239" s="413" t="s">
        <v>534</v>
      </c>
      <c r="C239" s="400"/>
      <c r="D239" s="400"/>
      <c r="E239" s="415"/>
      <c r="F239" s="415"/>
      <c r="G239" s="416"/>
      <c r="H239" s="400"/>
    </row>
    <row r="240" ht="15.75" customHeight="1">
      <c r="A240" s="400"/>
      <c r="B240" s="413"/>
      <c r="C240" s="400" t="s">
        <v>237</v>
      </c>
      <c r="D240" s="400">
        <v>4029.0</v>
      </c>
      <c r="E240" s="415"/>
      <c r="F240" s="415">
        <v>800.0</v>
      </c>
      <c r="G240" s="416"/>
      <c r="H240" s="400"/>
    </row>
    <row r="241" ht="15.75" customHeight="1">
      <c r="A241" s="400"/>
      <c r="B241" s="413"/>
      <c r="C241" s="400" t="s">
        <v>247</v>
      </c>
      <c r="D241" s="400">
        <v>4024.0</v>
      </c>
      <c r="E241" s="415"/>
      <c r="F241" s="415">
        <v>300.0</v>
      </c>
      <c r="G241" s="416"/>
      <c r="H241" s="400"/>
    </row>
    <row r="242" ht="15.75" customHeight="1">
      <c r="A242" s="400"/>
      <c r="B242" s="413"/>
      <c r="C242" s="400" t="s">
        <v>480</v>
      </c>
      <c r="D242" s="400">
        <v>5463.0</v>
      </c>
      <c r="E242" s="415"/>
      <c r="F242" s="415">
        <v>400.0</v>
      </c>
      <c r="G242" s="416"/>
      <c r="H242" s="400"/>
    </row>
    <row r="243" ht="15.75" customHeight="1">
      <c r="A243" s="400"/>
      <c r="B243" s="413"/>
      <c r="C243" s="400"/>
      <c r="D243" s="400"/>
      <c r="E243" s="415"/>
      <c r="F243" s="415"/>
      <c r="G243" s="416"/>
      <c r="H243" s="400"/>
    </row>
    <row r="244" ht="15.75" customHeight="1">
      <c r="A244" s="400"/>
      <c r="B244" s="413"/>
      <c r="C244" s="413" t="s">
        <v>417</v>
      </c>
      <c r="D244" s="400"/>
      <c r="E244" s="427">
        <f t="shared" ref="E244:F244" si="30">SUM(E240:E242)</f>
        <v>0</v>
      </c>
      <c r="F244" s="427">
        <f t="shared" si="30"/>
        <v>1500</v>
      </c>
      <c r="G244" s="399">
        <f>E244-F244</f>
        <v>-1500</v>
      </c>
      <c r="H244" s="400"/>
    </row>
    <row r="245" ht="15.75" customHeight="1">
      <c r="A245" s="400"/>
      <c r="B245" s="413"/>
      <c r="C245" s="400"/>
      <c r="D245" s="400"/>
      <c r="E245" s="415"/>
      <c r="F245" s="415"/>
      <c r="G245" s="416"/>
      <c r="H245" s="400"/>
    </row>
    <row r="246" ht="15.75" customHeight="1">
      <c r="A246" s="400"/>
      <c r="B246" s="413" t="s">
        <v>535</v>
      </c>
      <c r="C246" s="400"/>
      <c r="D246" s="400"/>
      <c r="E246" s="415"/>
      <c r="F246" s="415"/>
      <c r="G246" s="416"/>
      <c r="H246" s="400"/>
    </row>
    <row r="247" ht="15.75" customHeight="1">
      <c r="A247" s="400"/>
      <c r="B247" s="413"/>
      <c r="C247" s="400" t="s">
        <v>179</v>
      </c>
      <c r="D247" s="400" t="s">
        <v>536</v>
      </c>
      <c r="E247" s="415"/>
      <c r="F247" s="415">
        <v>1000.0</v>
      </c>
      <c r="G247" s="416"/>
      <c r="H247" s="400"/>
    </row>
    <row r="248" ht="15.75" customHeight="1">
      <c r="A248" s="400"/>
      <c r="B248" s="413"/>
      <c r="C248" s="400" t="s">
        <v>537</v>
      </c>
      <c r="D248" s="400" t="s">
        <v>538</v>
      </c>
      <c r="E248" s="417">
        <v>1100.0</v>
      </c>
      <c r="F248" s="417">
        <v>1000.0</v>
      </c>
      <c r="G248" s="416"/>
      <c r="H248" s="400"/>
    </row>
    <row r="249" ht="15.75" customHeight="1">
      <c r="A249" s="400"/>
      <c r="B249" s="413"/>
      <c r="C249" s="400" t="s">
        <v>539</v>
      </c>
      <c r="D249" s="400" t="s">
        <v>540</v>
      </c>
      <c r="E249" s="417">
        <v>15000.0</v>
      </c>
      <c r="F249" s="415"/>
      <c r="G249" s="416"/>
      <c r="H249" s="400"/>
    </row>
    <row r="250" ht="15.75" customHeight="1">
      <c r="A250" s="400"/>
      <c r="B250" s="413"/>
      <c r="C250" s="400" t="s">
        <v>167</v>
      </c>
      <c r="D250" s="400">
        <v>5411.0</v>
      </c>
      <c r="E250" s="415"/>
      <c r="F250" s="415">
        <v>2500.0</v>
      </c>
      <c r="G250" s="416"/>
      <c r="H250" s="400"/>
    </row>
    <row r="251" ht="15.75" customHeight="1">
      <c r="A251" s="400"/>
      <c r="B251" s="413"/>
      <c r="C251" s="400" t="s">
        <v>480</v>
      </c>
      <c r="D251" s="400">
        <v>5463.0</v>
      </c>
      <c r="E251" s="415"/>
      <c r="F251" s="415">
        <v>500.0</v>
      </c>
      <c r="G251" s="416"/>
      <c r="H251" s="400"/>
    </row>
    <row r="252" ht="15.75" customHeight="1">
      <c r="A252" s="400"/>
      <c r="B252" s="413"/>
      <c r="C252" s="400" t="s">
        <v>463</v>
      </c>
      <c r="D252" s="400">
        <v>5460.0</v>
      </c>
      <c r="E252" s="415"/>
      <c r="F252" s="415">
        <v>1500.0</v>
      </c>
      <c r="G252" s="416"/>
      <c r="H252" s="400" t="s">
        <v>541</v>
      </c>
    </row>
    <row r="253" ht="15.75" customHeight="1">
      <c r="A253" s="400"/>
      <c r="B253" s="413"/>
      <c r="C253" s="400" t="s">
        <v>542</v>
      </c>
      <c r="D253" s="400">
        <v>4029.0</v>
      </c>
      <c r="E253" s="415"/>
      <c r="F253" s="415">
        <v>6500.0</v>
      </c>
      <c r="G253" s="416"/>
      <c r="H253" s="400"/>
    </row>
    <row r="254" ht="15.75" customHeight="1">
      <c r="A254" s="400"/>
      <c r="B254" s="413"/>
      <c r="C254" s="400" t="s">
        <v>543</v>
      </c>
      <c r="D254" s="400" t="s">
        <v>540</v>
      </c>
      <c r="E254" s="417">
        <v>0.0</v>
      </c>
      <c r="F254" s="415"/>
      <c r="G254" s="416"/>
      <c r="H254" s="400"/>
    </row>
    <row r="255" ht="15.75" customHeight="1">
      <c r="A255" s="400"/>
      <c r="B255" s="413"/>
      <c r="C255" s="400"/>
      <c r="D255" s="400"/>
      <c r="E255" s="415"/>
      <c r="F255" s="415"/>
      <c r="G255" s="416"/>
      <c r="H255" s="400"/>
    </row>
    <row r="256" ht="15.75" customHeight="1">
      <c r="A256" s="400"/>
      <c r="B256" s="413"/>
      <c r="C256" s="413" t="s">
        <v>417</v>
      </c>
      <c r="D256" s="400"/>
      <c r="E256" s="415">
        <f t="shared" ref="E256:F256" si="31">SUM(E247:E254)</f>
        <v>16100</v>
      </c>
      <c r="F256" s="415">
        <f t="shared" si="31"/>
        <v>13000</v>
      </c>
      <c r="G256" s="416">
        <f>E256-F256</f>
        <v>3100</v>
      </c>
      <c r="H256" s="400"/>
    </row>
    <row r="257" ht="15.75" customHeight="1">
      <c r="A257" s="400"/>
      <c r="B257" s="413"/>
      <c r="C257" s="400"/>
      <c r="D257" s="400"/>
      <c r="E257" s="415"/>
      <c r="F257" s="415"/>
      <c r="G257" s="416"/>
      <c r="H257" s="400"/>
    </row>
    <row r="258" ht="15.75" customHeight="1">
      <c r="A258" s="400"/>
      <c r="B258" s="413" t="s">
        <v>544</v>
      </c>
      <c r="C258" s="400"/>
      <c r="D258" s="400"/>
      <c r="E258" s="415"/>
      <c r="F258" s="415"/>
      <c r="G258" s="416"/>
      <c r="H258" s="400"/>
    </row>
    <row r="259" ht="15.75" customHeight="1">
      <c r="A259" s="400"/>
      <c r="B259" s="413"/>
      <c r="C259" s="400" t="s">
        <v>545</v>
      </c>
      <c r="D259" s="400">
        <v>3041.0</v>
      </c>
      <c r="E259" s="415">
        <v>7000.0</v>
      </c>
      <c r="F259" s="415"/>
      <c r="G259" s="416"/>
      <c r="H259" s="400" t="s">
        <v>546</v>
      </c>
    </row>
    <row r="260" ht="15.75" customHeight="1">
      <c r="A260" s="400"/>
      <c r="B260" s="413"/>
      <c r="C260" s="400" t="s">
        <v>174</v>
      </c>
      <c r="D260" s="400">
        <v>5010.0</v>
      </c>
      <c r="E260" s="415"/>
      <c r="F260" s="415">
        <v>16000.0</v>
      </c>
      <c r="G260" s="416"/>
      <c r="H260" s="400" t="s">
        <v>546</v>
      </c>
    </row>
    <row r="261" ht="15.75" customHeight="1">
      <c r="A261" s="400"/>
      <c r="B261" s="413"/>
      <c r="C261" s="400" t="s">
        <v>237</v>
      </c>
      <c r="D261" s="400">
        <v>4029.0</v>
      </c>
      <c r="E261" s="415"/>
      <c r="F261" s="415">
        <v>4000.0</v>
      </c>
      <c r="G261" s="416"/>
      <c r="H261" s="400" t="s">
        <v>547</v>
      </c>
    </row>
    <row r="262" ht="15.75" customHeight="1">
      <c r="A262" s="400"/>
      <c r="B262" s="413"/>
      <c r="C262" s="400" t="s">
        <v>480</v>
      </c>
      <c r="D262" s="400">
        <v>5463.0</v>
      </c>
      <c r="E262" s="415"/>
      <c r="F262" s="415">
        <v>200.0</v>
      </c>
      <c r="G262" s="416"/>
      <c r="H262" s="400"/>
    </row>
    <row r="263" ht="15.75" customHeight="1">
      <c r="A263" s="400"/>
      <c r="B263" s="413"/>
      <c r="C263" s="400" t="s">
        <v>247</v>
      </c>
      <c r="D263" s="400">
        <v>4021.0</v>
      </c>
      <c r="E263" s="415"/>
      <c r="F263" s="415">
        <v>550.0</v>
      </c>
      <c r="G263" s="416"/>
      <c r="H263" s="400"/>
    </row>
    <row r="264" ht="15.75" customHeight="1">
      <c r="A264" s="400"/>
      <c r="B264" s="413"/>
      <c r="C264" s="400"/>
      <c r="D264" s="400"/>
      <c r="E264" s="415"/>
      <c r="F264" s="415"/>
      <c r="G264" s="416"/>
      <c r="H264" s="400"/>
    </row>
    <row r="265" ht="15.75" customHeight="1">
      <c r="A265" s="400"/>
      <c r="B265" s="413"/>
      <c r="C265" s="413" t="s">
        <v>417</v>
      </c>
      <c r="D265" s="400"/>
      <c r="E265" s="415">
        <f t="shared" ref="E265:F265" si="32">SUM(E259:E263)</f>
        <v>7000</v>
      </c>
      <c r="F265" s="415">
        <f t="shared" si="32"/>
        <v>20750</v>
      </c>
      <c r="G265" s="416">
        <f>E265-F265</f>
        <v>-13750</v>
      </c>
      <c r="H265" s="400"/>
    </row>
    <row r="266" ht="15.75" customHeight="1">
      <c r="A266" s="400"/>
      <c r="B266" s="413"/>
      <c r="C266" s="400"/>
      <c r="D266" s="400"/>
      <c r="E266" s="415"/>
      <c r="F266" s="415"/>
      <c r="G266" s="416"/>
      <c r="H266" s="400"/>
    </row>
    <row r="267" ht="15.75" customHeight="1">
      <c r="A267" s="400"/>
      <c r="B267" s="418" t="s">
        <v>548</v>
      </c>
      <c r="C267" s="400"/>
      <c r="D267" s="400"/>
      <c r="E267" s="415"/>
      <c r="F267" s="415"/>
      <c r="G267" s="416"/>
      <c r="H267" s="412" t="s">
        <v>549</v>
      </c>
    </row>
    <row r="268" ht="15.75" customHeight="1">
      <c r="A268" s="400"/>
      <c r="B268" s="413"/>
      <c r="C268" s="400" t="s">
        <v>237</v>
      </c>
      <c r="D268" s="400">
        <v>4029.0</v>
      </c>
      <c r="E268" s="417">
        <v>0.0</v>
      </c>
      <c r="F268" s="417">
        <v>0.0</v>
      </c>
      <c r="G268" s="416"/>
      <c r="H268" s="400"/>
    </row>
    <row r="269" ht="15.75" customHeight="1">
      <c r="A269" s="400"/>
      <c r="B269" s="413"/>
      <c r="C269" s="400" t="s">
        <v>480</v>
      </c>
      <c r="D269" s="400">
        <v>5463.0</v>
      </c>
      <c r="E269" s="415"/>
      <c r="F269" s="417">
        <v>0.0</v>
      </c>
      <c r="G269" s="416"/>
      <c r="H269" s="400" t="s">
        <v>550</v>
      </c>
    </row>
    <row r="270" ht="15.75" customHeight="1">
      <c r="A270" s="400"/>
      <c r="B270" s="413"/>
      <c r="C270" s="400" t="s">
        <v>251</v>
      </c>
      <c r="D270" s="400">
        <v>4031.0</v>
      </c>
      <c r="E270" s="415"/>
      <c r="F270" s="417">
        <v>0.0</v>
      </c>
      <c r="G270" s="416"/>
      <c r="H270" s="400"/>
    </row>
    <row r="271" ht="15.75" customHeight="1">
      <c r="A271" s="400"/>
      <c r="B271" s="413"/>
      <c r="C271" s="400" t="s">
        <v>167</v>
      </c>
      <c r="D271" s="400">
        <v>5411.0</v>
      </c>
      <c r="E271" s="415"/>
      <c r="F271" s="417">
        <v>0.0</v>
      </c>
      <c r="G271" s="416"/>
      <c r="H271" s="400"/>
    </row>
    <row r="272" ht="15.75" customHeight="1">
      <c r="A272" s="400"/>
      <c r="B272" s="413"/>
      <c r="C272" s="400" t="s">
        <v>551</v>
      </c>
      <c r="D272" s="400" t="s">
        <v>164</v>
      </c>
      <c r="E272" s="415"/>
      <c r="F272" s="417">
        <v>0.0</v>
      </c>
      <c r="G272" s="416"/>
      <c r="H272" s="400"/>
    </row>
    <row r="273" ht="15.75" customHeight="1">
      <c r="A273" s="400"/>
      <c r="B273" s="413"/>
      <c r="C273" s="400" t="s">
        <v>211</v>
      </c>
      <c r="D273" s="400" t="s">
        <v>162</v>
      </c>
      <c r="E273" s="417">
        <v>0.0</v>
      </c>
      <c r="F273" s="415"/>
      <c r="G273" s="416"/>
      <c r="H273" s="400"/>
    </row>
    <row r="274" ht="15.75" customHeight="1">
      <c r="A274" s="400"/>
      <c r="B274" s="413"/>
      <c r="C274" s="400" t="s">
        <v>552</v>
      </c>
      <c r="D274" s="412">
        <v>6110.0</v>
      </c>
      <c r="E274" s="415"/>
      <c r="F274" s="417">
        <v>0.0</v>
      </c>
      <c r="G274" s="416"/>
      <c r="H274" s="400"/>
    </row>
    <row r="275" ht="15.75" customHeight="1">
      <c r="A275" s="400"/>
      <c r="B275" s="413"/>
      <c r="C275" s="400" t="s">
        <v>6</v>
      </c>
      <c r="D275" s="400"/>
      <c r="E275" s="415">
        <v>0.0</v>
      </c>
      <c r="F275" s="415">
        <v>0.0</v>
      </c>
      <c r="G275" s="416"/>
      <c r="H275" s="400"/>
    </row>
    <row r="276" ht="15.75" customHeight="1">
      <c r="A276" s="400"/>
      <c r="B276" s="413"/>
      <c r="C276" s="400"/>
      <c r="D276" s="400"/>
      <c r="E276" s="415"/>
      <c r="F276" s="415"/>
      <c r="G276" s="416"/>
      <c r="H276" s="400"/>
    </row>
    <row r="277" ht="15.75" customHeight="1">
      <c r="A277" s="400"/>
      <c r="B277" s="413"/>
      <c r="C277" s="413" t="s">
        <v>417</v>
      </c>
      <c r="D277" s="400"/>
      <c r="E277" s="415">
        <f t="shared" ref="E277:F277" si="33">SUM(E268:E275)</f>
        <v>0</v>
      </c>
      <c r="F277" s="415">
        <f t="shared" si="33"/>
        <v>0</v>
      </c>
      <c r="G277" s="399">
        <f>E277-F277</f>
        <v>0</v>
      </c>
      <c r="H277" s="400"/>
    </row>
    <row r="278" ht="15.75" customHeight="1">
      <c r="A278" s="400"/>
      <c r="B278" s="413"/>
      <c r="C278" s="400"/>
      <c r="D278" s="400"/>
      <c r="E278" s="415"/>
      <c r="F278" s="415"/>
      <c r="G278" s="416"/>
      <c r="H278" s="400"/>
    </row>
    <row r="279" ht="15.75" customHeight="1">
      <c r="A279" s="400"/>
      <c r="B279" s="413" t="s">
        <v>553</v>
      </c>
      <c r="C279" s="400"/>
      <c r="D279" s="400"/>
      <c r="E279" s="415"/>
      <c r="F279" s="415"/>
      <c r="G279" s="416"/>
      <c r="H279" s="400"/>
    </row>
    <row r="280" ht="15.75" customHeight="1">
      <c r="A280" s="400"/>
      <c r="B280" s="413"/>
      <c r="C280" s="400" t="s">
        <v>554</v>
      </c>
      <c r="D280" s="400">
        <v>3041.3042</v>
      </c>
      <c r="E280" s="417">
        <v>59400.0</v>
      </c>
      <c r="F280" s="415"/>
      <c r="G280" s="416"/>
      <c r="H280" s="400" t="s">
        <v>555</v>
      </c>
    </row>
    <row r="281" ht="15.75" customHeight="1">
      <c r="A281" s="400"/>
      <c r="B281" s="413"/>
      <c r="C281" s="400" t="s">
        <v>556</v>
      </c>
      <c r="D281" s="400">
        <v>3041.0</v>
      </c>
      <c r="E281" s="417">
        <v>1500.0</v>
      </c>
      <c r="F281" s="415"/>
      <c r="G281" s="416"/>
      <c r="H281" s="400" t="s">
        <v>557</v>
      </c>
    </row>
    <row r="282" ht="15.75" customHeight="1">
      <c r="A282" s="400"/>
      <c r="B282" s="413"/>
      <c r="C282" s="400" t="s">
        <v>211</v>
      </c>
      <c r="D282" s="400" t="s">
        <v>162</v>
      </c>
      <c r="E282" s="417">
        <v>35000.0</v>
      </c>
      <c r="F282" s="417"/>
      <c r="G282" s="416"/>
      <c r="H282" s="400"/>
    </row>
    <row r="283" ht="15.75" customHeight="1">
      <c r="A283" s="400"/>
      <c r="B283" s="413"/>
      <c r="C283" s="400" t="s">
        <v>558</v>
      </c>
      <c r="D283" s="400">
        <v>4029.0</v>
      </c>
      <c r="E283" s="428"/>
      <c r="F283" s="429">
        <v>7500.0</v>
      </c>
      <c r="G283" s="416"/>
      <c r="H283" s="400" t="s">
        <v>559</v>
      </c>
    </row>
    <row r="284" ht="15.75" customHeight="1">
      <c r="A284" s="400"/>
      <c r="B284" s="413"/>
      <c r="C284" s="400" t="s">
        <v>526</v>
      </c>
      <c r="D284" s="400">
        <v>5210.0</v>
      </c>
      <c r="E284" s="428"/>
      <c r="F284" s="429">
        <v>28000.0</v>
      </c>
      <c r="G284" s="416"/>
      <c r="H284" s="400" t="s">
        <v>560</v>
      </c>
    </row>
    <row r="285" ht="15.75" customHeight="1">
      <c r="A285" s="400"/>
      <c r="B285" s="413"/>
      <c r="C285" s="400" t="s">
        <v>167</v>
      </c>
      <c r="D285" s="400">
        <v>5411.0</v>
      </c>
      <c r="E285" s="428"/>
      <c r="F285" s="429">
        <v>10000.0</v>
      </c>
      <c r="G285" s="416"/>
      <c r="H285" s="400"/>
    </row>
    <row r="286" ht="15.75" customHeight="1">
      <c r="A286" s="400"/>
      <c r="B286" s="413"/>
      <c r="C286" s="400" t="s">
        <v>561</v>
      </c>
      <c r="D286" s="400">
        <v>6800.0</v>
      </c>
      <c r="E286" s="428"/>
      <c r="F286" s="429">
        <v>20500.0</v>
      </c>
      <c r="G286" s="416"/>
      <c r="H286" s="400" t="s">
        <v>562</v>
      </c>
    </row>
    <row r="287" ht="15.75" customHeight="1">
      <c r="A287" s="400"/>
      <c r="B287" s="413"/>
      <c r="C287" s="400" t="s">
        <v>563</v>
      </c>
      <c r="D287" s="400">
        <v>7692.0</v>
      </c>
      <c r="E287" s="428"/>
      <c r="F287" s="429">
        <v>2500.0</v>
      </c>
      <c r="G287" s="416"/>
      <c r="H287" s="400" t="s">
        <v>564</v>
      </c>
    </row>
    <row r="288" ht="15.75" customHeight="1">
      <c r="A288" s="400"/>
      <c r="B288" s="413"/>
      <c r="C288" s="400" t="s">
        <v>565</v>
      </c>
      <c r="D288" s="400">
        <v>4029.0</v>
      </c>
      <c r="E288" s="428"/>
      <c r="F288" s="429">
        <v>45000.0</v>
      </c>
      <c r="G288" s="416"/>
      <c r="H288" s="400"/>
    </row>
    <row r="289" ht="15.75" customHeight="1">
      <c r="A289" s="400"/>
      <c r="B289" s="413"/>
      <c r="C289" s="400" t="s">
        <v>247</v>
      </c>
      <c r="D289" s="400" t="s">
        <v>164</v>
      </c>
      <c r="E289" s="428"/>
      <c r="F289" s="429">
        <v>55000.0</v>
      </c>
      <c r="G289" s="416"/>
      <c r="H289" s="400" t="s">
        <v>566</v>
      </c>
    </row>
    <row r="290" ht="15.75" customHeight="1">
      <c r="A290" s="400"/>
      <c r="B290" s="413"/>
      <c r="C290" s="400" t="s">
        <v>480</v>
      </c>
      <c r="D290" s="400">
        <v>5463.0</v>
      </c>
      <c r="E290" s="428"/>
      <c r="F290" s="429">
        <v>5500.0</v>
      </c>
      <c r="G290" s="416"/>
      <c r="H290" s="400" t="s">
        <v>567</v>
      </c>
    </row>
    <row r="291" ht="15.75" customHeight="1">
      <c r="A291" s="400"/>
      <c r="B291" s="413"/>
      <c r="C291" s="400" t="s">
        <v>355</v>
      </c>
      <c r="D291" s="400">
        <v>5410.0</v>
      </c>
      <c r="E291" s="428"/>
      <c r="F291" s="429">
        <v>1000.0</v>
      </c>
      <c r="G291" s="416"/>
      <c r="H291" s="400" t="s">
        <v>568</v>
      </c>
    </row>
    <row r="292" ht="15.75" customHeight="1">
      <c r="A292" s="400"/>
      <c r="B292" s="413"/>
      <c r="C292" s="400" t="s">
        <v>569</v>
      </c>
      <c r="D292" s="400">
        <v>4036.0</v>
      </c>
      <c r="E292" s="428"/>
      <c r="F292" s="429">
        <v>500.0</v>
      </c>
      <c r="G292" s="416"/>
      <c r="H292" s="400" t="s">
        <v>570</v>
      </c>
    </row>
    <row r="293" ht="15.75" customHeight="1">
      <c r="A293" s="400"/>
      <c r="B293" s="413"/>
      <c r="C293" s="400" t="s">
        <v>174</v>
      </c>
      <c r="D293" s="400">
        <v>5010.0</v>
      </c>
      <c r="E293" s="428"/>
      <c r="F293" s="429">
        <v>27000.0</v>
      </c>
      <c r="G293" s="416"/>
      <c r="H293" s="400" t="s">
        <v>571</v>
      </c>
    </row>
    <row r="294" ht="15.75" customHeight="1">
      <c r="A294" s="400"/>
      <c r="B294" s="413"/>
      <c r="C294" s="400" t="s">
        <v>572</v>
      </c>
      <c r="D294" s="400">
        <v>5800.0</v>
      </c>
      <c r="E294" s="428"/>
      <c r="F294" s="429">
        <v>14500.0</v>
      </c>
      <c r="G294" s="416"/>
      <c r="H294" s="400" t="s">
        <v>567</v>
      </c>
    </row>
    <row r="295" ht="15.75" customHeight="1">
      <c r="A295" s="400"/>
      <c r="B295" s="413"/>
      <c r="C295" s="400" t="s">
        <v>493</v>
      </c>
      <c r="D295" s="412">
        <v>6950.0</v>
      </c>
      <c r="E295" s="428"/>
      <c r="F295" s="429">
        <v>600.0</v>
      </c>
      <c r="G295" s="416"/>
      <c r="H295" s="400"/>
    </row>
    <row r="296" ht="15.75" customHeight="1">
      <c r="A296" s="400"/>
      <c r="B296" s="413"/>
      <c r="C296" s="400" t="s">
        <v>573</v>
      </c>
      <c r="D296" s="400">
        <v>5800.0</v>
      </c>
      <c r="E296" s="428"/>
      <c r="F296" s="429">
        <v>600.0</v>
      </c>
      <c r="G296" s="416"/>
      <c r="H296" s="400" t="s">
        <v>574</v>
      </c>
    </row>
    <row r="297" ht="15.75" customHeight="1">
      <c r="A297" s="400"/>
      <c r="B297" s="413"/>
      <c r="C297" s="400" t="s">
        <v>251</v>
      </c>
      <c r="D297" s="412">
        <v>7691.0</v>
      </c>
      <c r="E297" s="428"/>
      <c r="F297" s="429">
        <v>1000.0</v>
      </c>
      <c r="G297" s="416"/>
      <c r="H297" s="400"/>
    </row>
    <row r="298" ht="15.75" customHeight="1">
      <c r="A298" s="400"/>
      <c r="B298" s="413"/>
      <c r="C298" s="400" t="s">
        <v>575</v>
      </c>
      <c r="D298" s="400">
        <v>5460.0</v>
      </c>
      <c r="E298" s="428"/>
      <c r="F298" s="429">
        <v>550.0</v>
      </c>
      <c r="G298" s="416"/>
      <c r="H298" s="400"/>
    </row>
    <row r="299" ht="15.75" customHeight="1">
      <c r="A299" s="400"/>
      <c r="B299" s="413"/>
      <c r="C299" s="412" t="s">
        <v>379</v>
      </c>
      <c r="D299" s="400"/>
      <c r="E299" s="417">
        <v>20000.0</v>
      </c>
      <c r="F299" s="415"/>
      <c r="G299" s="416"/>
      <c r="H299" s="412" t="s">
        <v>576</v>
      </c>
    </row>
    <row r="300" ht="15.75" customHeight="1">
      <c r="A300" s="400"/>
      <c r="B300" s="413"/>
      <c r="C300" s="400"/>
      <c r="D300" s="400"/>
      <c r="E300" s="415"/>
      <c r="F300" s="415"/>
      <c r="G300" s="416"/>
      <c r="H300" s="400"/>
    </row>
    <row r="301" ht="15.75" customHeight="1">
      <c r="A301" s="400"/>
      <c r="B301" s="413"/>
      <c r="C301" s="413" t="s">
        <v>417</v>
      </c>
      <c r="D301" s="400"/>
      <c r="E301" s="415">
        <f t="shared" ref="E301:F301" si="34">SUM(E280:E299)</f>
        <v>115900</v>
      </c>
      <c r="F301" s="415">
        <f t="shared" si="34"/>
        <v>219750</v>
      </c>
      <c r="G301" s="399">
        <f>E301-F301</f>
        <v>-103850</v>
      </c>
      <c r="H301" s="400"/>
    </row>
    <row r="302" ht="15.75" customHeight="1">
      <c r="A302" s="400"/>
      <c r="B302" s="413"/>
      <c r="C302" s="400"/>
      <c r="D302" s="400"/>
      <c r="E302" s="415"/>
      <c r="F302" s="415"/>
      <c r="G302" s="416"/>
      <c r="H302" s="400"/>
    </row>
    <row r="303" ht="15.75" customHeight="1">
      <c r="A303" s="400"/>
      <c r="B303" s="413" t="s">
        <v>577</v>
      </c>
      <c r="C303" s="400"/>
      <c r="D303" s="400"/>
      <c r="E303" s="415"/>
      <c r="F303" s="415"/>
      <c r="G303" s="416"/>
      <c r="H303" s="400"/>
    </row>
    <row r="304" ht="15.75" customHeight="1">
      <c r="A304" s="400"/>
      <c r="B304" s="413"/>
      <c r="C304" s="400" t="s">
        <v>545</v>
      </c>
      <c r="D304" s="400">
        <v>3041.3042</v>
      </c>
      <c r="E304" s="415">
        <v>13300.0</v>
      </c>
      <c r="F304" s="415"/>
      <c r="G304" s="416"/>
      <c r="H304" s="400" t="s">
        <v>578</v>
      </c>
    </row>
    <row r="305" ht="15.75" customHeight="1">
      <c r="A305" s="400"/>
      <c r="B305" s="413"/>
      <c r="C305" s="400" t="s">
        <v>237</v>
      </c>
      <c r="D305" s="400">
        <v>4029.0</v>
      </c>
      <c r="E305" s="415"/>
      <c r="F305" s="415">
        <v>35000.0</v>
      </c>
      <c r="G305" s="416"/>
      <c r="H305" s="400" t="s">
        <v>579</v>
      </c>
    </row>
    <row r="306" ht="15.75" customHeight="1">
      <c r="A306" s="400"/>
      <c r="B306" s="413"/>
      <c r="C306" s="400" t="s">
        <v>247</v>
      </c>
      <c r="D306" s="400" t="s">
        <v>164</v>
      </c>
      <c r="E306" s="415"/>
      <c r="F306" s="415">
        <v>15000.0</v>
      </c>
      <c r="G306" s="416"/>
      <c r="H306" s="400"/>
    </row>
    <row r="307" ht="15.75" customHeight="1">
      <c r="A307" s="400"/>
      <c r="B307" s="413"/>
      <c r="C307" s="400" t="s">
        <v>580</v>
      </c>
      <c r="D307" s="400">
        <v>5060.0</v>
      </c>
      <c r="E307" s="415"/>
      <c r="F307" s="415">
        <v>200.0</v>
      </c>
      <c r="G307" s="416"/>
      <c r="H307" s="400" t="s">
        <v>581</v>
      </c>
    </row>
    <row r="308" ht="15.75" customHeight="1">
      <c r="A308" s="400"/>
      <c r="B308" s="413"/>
      <c r="C308" s="400" t="s">
        <v>480</v>
      </c>
      <c r="D308" s="400">
        <v>5463.0</v>
      </c>
      <c r="E308" s="415"/>
      <c r="F308" s="415">
        <v>1000.0</v>
      </c>
      <c r="G308" s="416"/>
      <c r="H308" s="400"/>
    </row>
    <row r="309" ht="15.75" customHeight="1">
      <c r="A309" s="400"/>
      <c r="B309" s="413"/>
      <c r="C309" s="400" t="s">
        <v>582</v>
      </c>
      <c r="D309" s="400">
        <v>6800.0</v>
      </c>
      <c r="E309" s="415"/>
      <c r="F309" s="415">
        <v>3000.0</v>
      </c>
      <c r="G309" s="416"/>
      <c r="H309" s="400" t="s">
        <v>583</v>
      </c>
    </row>
    <row r="310" ht="15.75" customHeight="1">
      <c r="A310" s="400"/>
      <c r="B310" s="413"/>
      <c r="C310" s="400" t="s">
        <v>584</v>
      </c>
      <c r="D310" s="400">
        <v>5220.0</v>
      </c>
      <c r="E310" s="415"/>
      <c r="F310" s="417">
        <v>9000.0</v>
      </c>
      <c r="G310" s="416"/>
      <c r="H310" s="400"/>
    </row>
    <row r="311" ht="15.75" customHeight="1">
      <c r="A311" s="400"/>
      <c r="B311" s="413"/>
      <c r="C311" s="400" t="s">
        <v>585</v>
      </c>
      <c r="D311" s="400" t="s">
        <v>586</v>
      </c>
      <c r="E311" s="415"/>
      <c r="F311" s="415">
        <v>2250.0</v>
      </c>
      <c r="G311" s="416"/>
      <c r="H311" s="400" t="s">
        <v>587</v>
      </c>
    </row>
    <row r="312" ht="15.75" customHeight="1">
      <c r="A312" s="400"/>
      <c r="B312" s="413"/>
      <c r="C312" s="400" t="s">
        <v>588</v>
      </c>
      <c r="D312" s="400">
        <v>6800.0</v>
      </c>
      <c r="E312" s="415"/>
      <c r="F312" s="415">
        <v>2250.0</v>
      </c>
      <c r="G312" s="416"/>
      <c r="H312" s="400" t="s">
        <v>589</v>
      </c>
    </row>
    <row r="313" ht="15.75" customHeight="1">
      <c r="A313" s="400"/>
      <c r="B313" s="413"/>
      <c r="C313" s="400" t="s">
        <v>590</v>
      </c>
      <c r="D313" s="400">
        <v>5220.0</v>
      </c>
      <c r="E313" s="415"/>
      <c r="F313" s="415">
        <v>700.0</v>
      </c>
      <c r="G313" s="416"/>
      <c r="H313" s="400"/>
    </row>
    <row r="314" ht="15.75" customHeight="1">
      <c r="A314" s="400"/>
      <c r="B314" s="413"/>
      <c r="C314" s="400"/>
      <c r="D314" s="400"/>
      <c r="E314" s="415"/>
      <c r="F314" s="415"/>
      <c r="G314" s="416"/>
      <c r="H314" s="400"/>
    </row>
    <row r="315" ht="15.75" customHeight="1">
      <c r="A315" s="400"/>
      <c r="B315" s="413"/>
      <c r="C315" s="413" t="s">
        <v>591</v>
      </c>
      <c r="D315" s="400"/>
      <c r="E315" s="415">
        <f t="shared" ref="E315:F315" si="35">SUM(E304:E313)</f>
        <v>13300</v>
      </c>
      <c r="F315" s="415">
        <f t="shared" si="35"/>
        <v>68400</v>
      </c>
      <c r="G315" s="399">
        <f>E315-F315</f>
        <v>-55100</v>
      </c>
      <c r="H315" s="400"/>
    </row>
    <row r="316" ht="15.75" customHeight="1">
      <c r="A316" s="400"/>
      <c r="B316" s="413"/>
      <c r="C316" s="400"/>
      <c r="D316" s="400"/>
      <c r="E316" s="415"/>
      <c r="F316" s="415"/>
      <c r="G316" s="416"/>
      <c r="H316" s="400"/>
    </row>
    <row r="317" ht="15.75" customHeight="1">
      <c r="A317" s="400"/>
      <c r="B317" s="413"/>
      <c r="C317" s="400" t="s">
        <v>592</v>
      </c>
      <c r="D317" s="400"/>
      <c r="E317" s="415">
        <v>44267.0</v>
      </c>
      <c r="F317" s="415"/>
      <c r="G317" s="416"/>
      <c r="H317" s="400" t="s">
        <v>593</v>
      </c>
    </row>
    <row r="318" ht="15.75" customHeight="1">
      <c r="A318" s="400"/>
      <c r="B318" s="413"/>
      <c r="C318" s="400"/>
      <c r="D318" s="400"/>
      <c r="E318" s="415"/>
      <c r="F318" s="415"/>
      <c r="G318" s="416"/>
      <c r="H318" s="400"/>
    </row>
    <row r="319" ht="15.75" customHeight="1">
      <c r="A319" s="400"/>
      <c r="B319" s="413"/>
      <c r="C319" s="413" t="s">
        <v>417</v>
      </c>
      <c r="D319" s="400"/>
      <c r="E319" s="415">
        <f t="shared" ref="E319:F319" si="36">SUM(E315:E317)</f>
        <v>57567</v>
      </c>
      <c r="F319" s="415">
        <f t="shared" si="36"/>
        <v>68400</v>
      </c>
      <c r="G319" s="399">
        <f>E319-F319</f>
        <v>-10833</v>
      </c>
      <c r="H319" s="400"/>
    </row>
    <row r="320" ht="15.75" customHeight="1">
      <c r="A320" s="400"/>
      <c r="B320" s="413"/>
      <c r="C320" s="400"/>
      <c r="D320" s="400"/>
      <c r="E320" s="415"/>
      <c r="F320" s="415"/>
      <c r="G320" s="416"/>
      <c r="H320" s="400"/>
    </row>
    <row r="321" ht="15.75" customHeight="1">
      <c r="A321" s="400"/>
      <c r="B321" s="413" t="s">
        <v>594</v>
      </c>
      <c r="C321" s="400"/>
      <c r="D321" s="400"/>
      <c r="E321" s="415"/>
      <c r="F321" s="415"/>
      <c r="G321" s="416"/>
      <c r="H321" s="400"/>
    </row>
    <row r="322" ht="15.75" customHeight="1">
      <c r="A322" s="400"/>
      <c r="B322" s="413"/>
      <c r="C322" s="400" t="s">
        <v>167</v>
      </c>
      <c r="D322" s="400">
        <v>5411.0</v>
      </c>
      <c r="E322" s="415"/>
      <c r="F322" s="415">
        <v>600.0</v>
      </c>
      <c r="G322" s="416"/>
      <c r="H322" s="400"/>
    </row>
    <row r="323" ht="15.75" customHeight="1">
      <c r="A323" s="400"/>
      <c r="B323" s="413"/>
      <c r="C323" s="400" t="s">
        <v>463</v>
      </c>
      <c r="D323" s="400">
        <v>5460.0</v>
      </c>
      <c r="E323" s="415"/>
      <c r="F323" s="415">
        <v>200.0</v>
      </c>
      <c r="G323" s="416"/>
      <c r="H323" s="400"/>
    </row>
    <row r="324" ht="15.75" customHeight="1">
      <c r="A324" s="400"/>
      <c r="B324" s="413"/>
      <c r="C324" s="400"/>
      <c r="D324" s="400"/>
      <c r="E324" s="415"/>
      <c r="F324" s="415"/>
      <c r="G324" s="416"/>
      <c r="H324" s="400"/>
    </row>
    <row r="325" ht="15.75" customHeight="1">
      <c r="A325" s="400"/>
      <c r="B325" s="413"/>
      <c r="C325" s="413" t="s">
        <v>417</v>
      </c>
      <c r="D325" s="400"/>
      <c r="E325" s="415">
        <f t="shared" ref="E325:F325" si="37">sum(E322:E323)</f>
        <v>0</v>
      </c>
      <c r="F325" s="415">
        <f t="shared" si="37"/>
        <v>800</v>
      </c>
      <c r="G325" s="399">
        <f>E325-F325</f>
        <v>-800</v>
      </c>
      <c r="H325" s="400"/>
    </row>
    <row r="326" ht="15.75" customHeight="1">
      <c r="A326" s="400"/>
      <c r="B326" s="413"/>
      <c r="C326" s="400"/>
      <c r="D326" s="400"/>
      <c r="E326" s="415"/>
      <c r="F326" s="415"/>
      <c r="G326" s="416"/>
      <c r="H326" s="400"/>
    </row>
    <row r="327" ht="15.75" customHeight="1">
      <c r="A327" s="400"/>
      <c r="B327" s="413" t="s">
        <v>595</v>
      </c>
      <c r="C327" s="400"/>
      <c r="D327" s="400"/>
      <c r="E327" s="415"/>
      <c r="F327" s="415"/>
      <c r="G327" s="416"/>
      <c r="H327" s="400"/>
    </row>
    <row r="328" ht="15.75" customHeight="1">
      <c r="A328" s="400"/>
      <c r="B328" s="413"/>
      <c r="C328" s="400" t="s">
        <v>480</v>
      </c>
      <c r="D328" s="400">
        <v>5463.0</v>
      </c>
      <c r="E328" s="415"/>
      <c r="F328" s="415">
        <v>330.0</v>
      </c>
      <c r="G328" s="416"/>
      <c r="H328" s="400"/>
    </row>
    <row r="329" ht="15.75" customHeight="1">
      <c r="A329" s="400"/>
      <c r="B329" s="413"/>
      <c r="C329" s="400" t="s">
        <v>212</v>
      </c>
      <c r="D329" s="400" t="s">
        <v>164</v>
      </c>
      <c r="E329" s="415"/>
      <c r="F329" s="415">
        <v>3333.0</v>
      </c>
      <c r="G329" s="416"/>
      <c r="H329" s="400"/>
    </row>
    <row r="330" ht="15.75" customHeight="1">
      <c r="A330" s="400"/>
      <c r="B330" s="413"/>
      <c r="C330" s="400" t="s">
        <v>211</v>
      </c>
      <c r="D330" s="400" t="s">
        <v>162</v>
      </c>
      <c r="E330" s="415">
        <v>5000.0</v>
      </c>
      <c r="F330" s="415"/>
      <c r="G330" s="416"/>
      <c r="H330" s="400" t="s">
        <v>596</v>
      </c>
    </row>
    <row r="331" ht="15.75" customHeight="1">
      <c r="A331" s="400"/>
      <c r="B331" s="413"/>
      <c r="C331" s="400" t="s">
        <v>597</v>
      </c>
      <c r="D331" s="400" t="s">
        <v>270</v>
      </c>
      <c r="E331" s="415">
        <v>1000.0</v>
      </c>
      <c r="F331" s="415">
        <v>1000.0</v>
      </c>
      <c r="G331" s="416"/>
      <c r="H331" s="400" t="s">
        <v>598</v>
      </c>
    </row>
    <row r="332" ht="15.75" customHeight="1">
      <c r="A332" s="400"/>
      <c r="B332" s="413"/>
      <c r="C332" s="400"/>
      <c r="D332" s="400"/>
      <c r="E332" s="415"/>
      <c r="F332" s="415"/>
      <c r="G332" s="416"/>
      <c r="H332" s="400"/>
    </row>
    <row r="333" ht="15.75" customHeight="1">
      <c r="A333" s="400"/>
      <c r="B333" s="413"/>
      <c r="C333" s="413" t="s">
        <v>417</v>
      </c>
      <c r="D333" s="400"/>
      <c r="E333" s="415">
        <f t="shared" ref="E333:F333" si="38">SUM(E328:E331)</f>
        <v>6000</v>
      </c>
      <c r="F333" s="415">
        <f t="shared" si="38"/>
        <v>4663</v>
      </c>
      <c r="G333" s="399">
        <f>E333-F333</f>
        <v>1337</v>
      </c>
      <c r="H333" s="400"/>
    </row>
    <row r="334" ht="15.75" customHeight="1">
      <c r="A334" s="400"/>
      <c r="B334" s="413"/>
      <c r="C334" s="400"/>
      <c r="D334" s="400"/>
      <c r="E334" s="415"/>
      <c r="F334" s="415"/>
      <c r="G334" s="416"/>
      <c r="H334" s="400"/>
    </row>
    <row r="335" ht="15.75" customHeight="1">
      <c r="A335" s="400"/>
      <c r="B335" s="413" t="s">
        <v>599</v>
      </c>
      <c r="C335" s="400"/>
      <c r="D335" s="400"/>
      <c r="E335" s="415"/>
      <c r="F335" s="415"/>
      <c r="G335" s="416"/>
      <c r="H335" s="400"/>
    </row>
    <row r="336" ht="15.75" customHeight="1">
      <c r="A336" s="400"/>
      <c r="B336" s="413"/>
      <c r="C336" s="400" t="s">
        <v>600</v>
      </c>
      <c r="D336" s="400">
        <v>4036.0</v>
      </c>
      <c r="E336" s="415"/>
      <c r="F336" s="415">
        <v>3000.0</v>
      </c>
      <c r="G336" s="416"/>
      <c r="H336" s="400" t="s">
        <v>601</v>
      </c>
    </row>
    <row r="337" ht="15.75" customHeight="1">
      <c r="A337" s="400"/>
      <c r="B337" s="413"/>
      <c r="C337" s="400" t="s">
        <v>392</v>
      </c>
      <c r="D337" s="400">
        <v>5460.0</v>
      </c>
      <c r="E337" s="415"/>
      <c r="F337" s="415">
        <v>1500.0</v>
      </c>
      <c r="G337" s="416"/>
      <c r="H337" s="400" t="s">
        <v>602</v>
      </c>
    </row>
    <row r="338" ht="15.75" customHeight="1">
      <c r="A338" s="400"/>
      <c r="B338" s="413"/>
      <c r="C338" s="400" t="s">
        <v>237</v>
      </c>
      <c r="D338" s="400"/>
      <c r="E338" s="415"/>
      <c r="F338" s="415">
        <v>5000.0</v>
      </c>
      <c r="G338" s="416"/>
      <c r="H338" s="400" t="s">
        <v>450</v>
      </c>
    </row>
    <row r="339" ht="15.75" customHeight="1">
      <c r="A339" s="400"/>
      <c r="B339" s="413"/>
      <c r="C339" s="400"/>
      <c r="D339" s="400"/>
      <c r="E339" s="415"/>
      <c r="F339" s="415"/>
      <c r="G339" s="416"/>
      <c r="H339" s="400"/>
    </row>
    <row r="340" ht="15.75" customHeight="1">
      <c r="A340" s="400"/>
      <c r="B340" s="413"/>
      <c r="C340" s="413" t="s">
        <v>417</v>
      </c>
      <c r="D340" s="400"/>
      <c r="E340" s="427">
        <f t="shared" ref="E340:F340" si="39">SUM(E336:E338)</f>
        <v>0</v>
      </c>
      <c r="F340" s="427">
        <f t="shared" si="39"/>
        <v>9500</v>
      </c>
      <c r="G340" s="399">
        <f>E340-F340</f>
        <v>-9500</v>
      </c>
      <c r="H340" s="400"/>
    </row>
    <row r="341" ht="15.75" customHeight="1">
      <c r="A341" s="400"/>
      <c r="B341" s="413"/>
      <c r="C341" s="400"/>
      <c r="D341" s="400"/>
      <c r="E341" s="415"/>
      <c r="F341" s="415"/>
      <c r="G341" s="416"/>
      <c r="H341" s="400"/>
    </row>
    <row r="342" ht="15.75" customHeight="1">
      <c r="A342" s="400"/>
      <c r="B342" s="413" t="s">
        <v>603</v>
      </c>
      <c r="C342" s="400"/>
      <c r="D342" s="400"/>
      <c r="E342" s="415"/>
      <c r="F342" s="415"/>
      <c r="G342" s="416"/>
      <c r="H342" s="400"/>
    </row>
    <row r="343" ht="15.75" customHeight="1">
      <c r="A343" s="400"/>
      <c r="B343" s="413"/>
      <c r="C343" s="400" t="s">
        <v>604</v>
      </c>
      <c r="D343" s="400"/>
      <c r="E343" s="415">
        <v>8000.0</v>
      </c>
      <c r="F343" s="415"/>
      <c r="G343" s="416"/>
      <c r="H343" s="400"/>
    </row>
    <row r="344" ht="15.75" customHeight="1">
      <c r="A344" s="400"/>
      <c r="B344" s="413"/>
      <c r="C344" s="400" t="s">
        <v>551</v>
      </c>
      <c r="D344" s="400"/>
      <c r="E344" s="415"/>
      <c r="F344" s="415">
        <v>5000.0</v>
      </c>
      <c r="G344" s="416"/>
      <c r="H344" s="400"/>
    </row>
    <row r="345" ht="15.75" customHeight="1">
      <c r="A345" s="400"/>
      <c r="B345" s="413"/>
      <c r="C345" s="400" t="s">
        <v>605</v>
      </c>
      <c r="D345" s="400"/>
      <c r="E345" s="415"/>
      <c r="F345" s="415">
        <v>500.0</v>
      </c>
      <c r="G345" s="416"/>
      <c r="H345" s="400"/>
    </row>
    <row r="346" ht="15.75" customHeight="1">
      <c r="A346" s="400"/>
      <c r="B346" s="413"/>
      <c r="C346" s="400"/>
      <c r="D346" s="400"/>
      <c r="E346" s="415"/>
      <c r="F346" s="415"/>
      <c r="G346" s="416"/>
      <c r="H346" s="400"/>
    </row>
    <row r="347" ht="15.75" customHeight="1">
      <c r="A347" s="400"/>
      <c r="B347" s="413"/>
      <c r="C347" s="413" t="s">
        <v>417</v>
      </c>
      <c r="D347" s="400"/>
      <c r="E347" s="415">
        <f t="shared" ref="E347:F347" si="40">sum(E343:E345)</f>
        <v>8000</v>
      </c>
      <c r="F347" s="415">
        <f t="shared" si="40"/>
        <v>5500</v>
      </c>
      <c r="G347" s="399">
        <f>E347-F347</f>
        <v>2500</v>
      </c>
      <c r="H347" s="400"/>
    </row>
    <row r="348" ht="15.75" customHeight="1">
      <c r="A348" s="400"/>
      <c r="B348" s="413"/>
      <c r="C348" s="400"/>
      <c r="D348" s="400"/>
      <c r="E348" s="415"/>
      <c r="F348" s="415"/>
      <c r="G348" s="416"/>
      <c r="H348" s="400"/>
    </row>
    <row r="349" ht="15.75" customHeight="1">
      <c r="A349" s="400"/>
      <c r="B349" s="413" t="s">
        <v>606</v>
      </c>
      <c r="C349" s="400"/>
      <c r="D349" s="400"/>
      <c r="E349" s="415"/>
      <c r="F349" s="415"/>
      <c r="G349" s="416"/>
      <c r="H349" s="400"/>
    </row>
    <row r="350" ht="15.75" customHeight="1">
      <c r="A350" s="400"/>
      <c r="B350" s="413"/>
      <c r="C350" s="400" t="s">
        <v>237</v>
      </c>
      <c r="D350" s="400">
        <v>4029.0</v>
      </c>
      <c r="E350" s="415"/>
      <c r="F350" s="415">
        <v>8000.0</v>
      </c>
      <c r="G350" s="416"/>
      <c r="H350" s="400"/>
    </row>
    <row r="351" ht="15.75" customHeight="1">
      <c r="A351" s="400"/>
      <c r="B351" s="413"/>
      <c r="C351" s="400" t="s">
        <v>420</v>
      </c>
      <c r="D351" s="400">
        <v>3029.0</v>
      </c>
      <c r="E351" s="415">
        <v>8000.0</v>
      </c>
      <c r="F351" s="415"/>
      <c r="G351" s="416"/>
      <c r="H351" s="400"/>
    </row>
    <row r="352" ht="15.75" customHeight="1">
      <c r="A352" s="400"/>
      <c r="B352" s="413"/>
      <c r="C352" s="400" t="s">
        <v>480</v>
      </c>
      <c r="D352" s="400">
        <v>5463.0</v>
      </c>
      <c r="E352" s="415"/>
      <c r="F352" s="415">
        <v>500.0</v>
      </c>
      <c r="G352" s="416"/>
      <c r="H352" s="400"/>
    </row>
    <row r="353" ht="15.75" customHeight="1">
      <c r="A353" s="400"/>
      <c r="B353" s="413"/>
      <c r="C353" s="400" t="s">
        <v>379</v>
      </c>
      <c r="D353" s="400">
        <v>3052.0</v>
      </c>
      <c r="E353" s="415">
        <v>7500.0</v>
      </c>
      <c r="F353" s="415"/>
      <c r="G353" s="416"/>
      <c r="H353" s="400"/>
    </row>
    <row r="354" ht="15.75" customHeight="1">
      <c r="A354" s="400"/>
      <c r="B354" s="413"/>
      <c r="C354" s="400"/>
      <c r="D354" s="400"/>
      <c r="E354" s="415"/>
      <c r="F354" s="415"/>
      <c r="G354" s="416"/>
      <c r="H354" s="400"/>
    </row>
    <row r="355" ht="15.75" customHeight="1">
      <c r="A355" s="400"/>
      <c r="B355" s="413"/>
      <c r="C355" s="413" t="s">
        <v>417</v>
      </c>
      <c r="D355" s="400"/>
      <c r="E355" s="427">
        <f t="shared" ref="E355:F355" si="41">SUM(E350:E353)</f>
        <v>15500</v>
      </c>
      <c r="F355" s="427">
        <f t="shared" si="41"/>
        <v>8500</v>
      </c>
      <c r="G355" s="399">
        <f>E355-F355</f>
        <v>7000</v>
      </c>
      <c r="H355" s="400"/>
    </row>
    <row r="356" ht="15.75" customHeight="1">
      <c r="A356" s="400"/>
      <c r="B356" s="413"/>
      <c r="C356" s="400"/>
      <c r="D356" s="400"/>
      <c r="E356" s="415"/>
      <c r="F356" s="415"/>
      <c r="G356" s="416"/>
      <c r="H356" s="400"/>
    </row>
    <row r="357" ht="15.75" customHeight="1">
      <c r="A357" s="400"/>
      <c r="B357" s="413" t="s">
        <v>607</v>
      </c>
      <c r="C357" s="400"/>
      <c r="D357" s="400"/>
      <c r="E357" s="415"/>
      <c r="F357" s="415"/>
      <c r="G357" s="416"/>
      <c r="H357" s="400"/>
    </row>
    <row r="358" ht="15.75" customHeight="1">
      <c r="A358" s="400"/>
      <c r="B358" s="413"/>
      <c r="C358" s="400" t="s">
        <v>608</v>
      </c>
      <c r="D358" s="400">
        <v>5462.0</v>
      </c>
      <c r="E358" s="415"/>
      <c r="F358" s="417">
        <v>5000.0</v>
      </c>
      <c r="G358" s="416"/>
      <c r="H358" s="400" t="s">
        <v>609</v>
      </c>
    </row>
    <row r="359" ht="15.75" customHeight="1">
      <c r="A359" s="400"/>
      <c r="B359" s="413"/>
      <c r="C359" s="400" t="s">
        <v>392</v>
      </c>
      <c r="D359" s="400">
        <v>5460.0</v>
      </c>
      <c r="E359" s="415"/>
      <c r="F359" s="415">
        <v>2000.0</v>
      </c>
      <c r="G359" s="416"/>
      <c r="H359" s="400" t="s">
        <v>610</v>
      </c>
    </row>
    <row r="360" ht="15.75" customHeight="1">
      <c r="A360" s="400"/>
      <c r="B360" s="413"/>
      <c r="C360" s="400" t="s">
        <v>611</v>
      </c>
      <c r="D360" s="400">
        <v>5412.0</v>
      </c>
      <c r="E360" s="415"/>
      <c r="F360" s="415">
        <v>500.0</v>
      </c>
      <c r="G360" s="416"/>
      <c r="H360" s="400" t="s">
        <v>612</v>
      </c>
    </row>
    <row r="361" ht="15.75" customHeight="1">
      <c r="A361" s="400"/>
      <c r="B361" s="413"/>
      <c r="C361" s="400" t="s">
        <v>613</v>
      </c>
      <c r="D361" s="400">
        <v>7620.0</v>
      </c>
      <c r="E361" s="415"/>
      <c r="F361" s="415">
        <v>100.0</v>
      </c>
      <c r="G361" s="416"/>
      <c r="H361" s="400"/>
    </row>
    <row r="362" ht="15.75" customHeight="1">
      <c r="A362" s="400"/>
      <c r="B362" s="413"/>
      <c r="C362" s="400" t="s">
        <v>597</v>
      </c>
      <c r="D362" s="400" t="s">
        <v>270</v>
      </c>
      <c r="E362" s="415">
        <v>3000.0</v>
      </c>
      <c r="F362" s="415">
        <v>1500.0</v>
      </c>
      <c r="G362" s="416"/>
      <c r="H362" s="400" t="s">
        <v>614</v>
      </c>
    </row>
    <row r="363" ht="15.75" customHeight="1">
      <c r="A363" s="400"/>
      <c r="B363" s="413"/>
      <c r="C363" s="400" t="s">
        <v>379</v>
      </c>
      <c r="D363" s="400">
        <v>3052.0</v>
      </c>
      <c r="E363" s="417">
        <v>15000.0</v>
      </c>
      <c r="F363" s="415"/>
      <c r="G363" s="416"/>
      <c r="H363" s="400" t="s">
        <v>615</v>
      </c>
    </row>
    <row r="364" ht="15.75" customHeight="1">
      <c r="A364" s="400"/>
      <c r="B364" s="413"/>
      <c r="C364" s="400" t="s">
        <v>480</v>
      </c>
      <c r="D364" s="400">
        <v>5463.0</v>
      </c>
      <c r="E364" s="415"/>
      <c r="F364" s="415">
        <v>50.0</v>
      </c>
      <c r="G364" s="416"/>
      <c r="H364" s="400"/>
    </row>
    <row r="365" ht="15.75" customHeight="1">
      <c r="A365" s="400"/>
      <c r="B365" s="413"/>
      <c r="C365" s="400"/>
      <c r="D365" s="400"/>
      <c r="E365" s="415"/>
      <c r="F365" s="415"/>
      <c r="G365" s="416"/>
      <c r="H365" s="400"/>
    </row>
    <row r="366" ht="15.75" customHeight="1">
      <c r="A366" s="400"/>
      <c r="B366" s="413"/>
      <c r="C366" s="413" t="s">
        <v>417</v>
      </c>
      <c r="D366" s="400"/>
      <c r="E366" s="415">
        <f t="shared" ref="E366:F366" si="42">SUM(E358:E364)</f>
        <v>18000</v>
      </c>
      <c r="F366" s="415">
        <f t="shared" si="42"/>
        <v>9150</v>
      </c>
      <c r="G366" s="399">
        <f>E366-F366</f>
        <v>8850</v>
      </c>
      <c r="H366" s="400"/>
    </row>
    <row r="367" ht="15.75" customHeight="1">
      <c r="A367" s="400"/>
      <c r="B367" s="413"/>
      <c r="C367" s="400"/>
      <c r="D367" s="400"/>
      <c r="E367" s="415"/>
      <c r="F367" s="415"/>
      <c r="G367" s="416"/>
      <c r="H367" s="400"/>
    </row>
    <row r="368" ht="15.75" customHeight="1">
      <c r="A368" s="400"/>
      <c r="B368" s="413" t="s">
        <v>616</v>
      </c>
      <c r="C368" s="400"/>
      <c r="D368" s="400"/>
      <c r="E368" s="415"/>
      <c r="F368" s="415"/>
      <c r="G368" s="416"/>
      <c r="H368" s="400"/>
    </row>
    <row r="369" ht="15.75" customHeight="1">
      <c r="A369" s="400"/>
      <c r="B369" s="413"/>
      <c r="C369" s="400" t="s">
        <v>545</v>
      </c>
      <c r="D369" s="400">
        <v>3041.3042</v>
      </c>
      <c r="E369" s="415">
        <v>8600.0</v>
      </c>
      <c r="F369" s="415"/>
      <c r="G369" s="416"/>
      <c r="H369" s="400" t="s">
        <v>617</v>
      </c>
    </row>
    <row r="370" ht="15.75" customHeight="1">
      <c r="A370" s="400"/>
      <c r="B370" s="413"/>
      <c r="C370" s="400" t="s">
        <v>237</v>
      </c>
      <c r="D370" s="400">
        <v>4029.0</v>
      </c>
      <c r="E370" s="415"/>
      <c r="F370" s="415">
        <v>4500.0</v>
      </c>
      <c r="G370" s="416"/>
      <c r="H370" s="400" t="s">
        <v>618</v>
      </c>
    </row>
    <row r="371" ht="15.75" customHeight="1">
      <c r="A371" s="400"/>
      <c r="B371" s="413"/>
      <c r="C371" s="400" t="s">
        <v>619</v>
      </c>
      <c r="D371" s="400" t="s">
        <v>620</v>
      </c>
      <c r="E371" s="415"/>
      <c r="F371" s="415">
        <v>3000.0</v>
      </c>
      <c r="G371" s="416"/>
      <c r="H371" s="400" t="s">
        <v>621</v>
      </c>
    </row>
    <row r="372" ht="15.75" customHeight="1">
      <c r="A372" s="400"/>
      <c r="B372" s="413"/>
      <c r="C372" s="400" t="s">
        <v>167</v>
      </c>
      <c r="D372" s="400">
        <v>5411.0</v>
      </c>
      <c r="E372" s="415"/>
      <c r="F372" s="415">
        <v>1500.0</v>
      </c>
      <c r="G372" s="416"/>
      <c r="H372" s="400" t="s">
        <v>622</v>
      </c>
    </row>
    <row r="373" ht="15.75" customHeight="1">
      <c r="A373" s="400"/>
      <c r="B373" s="413"/>
      <c r="C373" s="400" t="s">
        <v>600</v>
      </c>
      <c r="D373" s="400">
        <v>4036.0</v>
      </c>
      <c r="E373" s="415"/>
      <c r="F373" s="415">
        <v>1000.0</v>
      </c>
      <c r="G373" s="416"/>
      <c r="H373" s="400" t="s">
        <v>623</v>
      </c>
    </row>
    <row r="374" ht="15.75" customHeight="1">
      <c r="A374" s="400"/>
      <c r="B374" s="413"/>
      <c r="C374" s="400" t="s">
        <v>480</v>
      </c>
      <c r="D374" s="400">
        <v>5463.0</v>
      </c>
      <c r="E374" s="415"/>
      <c r="F374" s="415">
        <v>700.0</v>
      </c>
      <c r="G374" s="416"/>
      <c r="H374" s="400"/>
    </row>
    <row r="375" ht="15.75" customHeight="1">
      <c r="A375" s="400"/>
      <c r="B375" s="413"/>
      <c r="C375" s="400" t="s">
        <v>355</v>
      </c>
      <c r="D375" s="400">
        <v>5410.0</v>
      </c>
      <c r="E375" s="415"/>
      <c r="F375" s="415">
        <v>1000.0</v>
      </c>
      <c r="G375" s="416"/>
      <c r="H375" s="400" t="s">
        <v>624</v>
      </c>
    </row>
    <row r="376" ht="15.75" customHeight="1">
      <c r="A376" s="400"/>
      <c r="B376" s="413"/>
      <c r="C376" s="400"/>
      <c r="D376" s="400"/>
      <c r="E376" s="415"/>
      <c r="F376" s="415"/>
      <c r="G376" s="416"/>
      <c r="H376" s="400"/>
    </row>
    <row r="377" ht="15.75" customHeight="1">
      <c r="A377" s="400"/>
      <c r="B377" s="413"/>
      <c r="C377" s="413" t="s">
        <v>417</v>
      </c>
      <c r="D377" s="400"/>
      <c r="E377" s="415">
        <f t="shared" ref="E377:F377" si="43">SUM(E369:E375)</f>
        <v>8600</v>
      </c>
      <c r="F377" s="415">
        <f t="shared" si="43"/>
        <v>11700</v>
      </c>
      <c r="G377" s="399">
        <f>E377-F377</f>
        <v>-3100</v>
      </c>
      <c r="H377" s="400"/>
    </row>
    <row r="378" ht="15.75" customHeight="1">
      <c r="A378" s="400"/>
      <c r="B378" s="413"/>
      <c r="C378" s="400"/>
      <c r="D378" s="400"/>
      <c r="E378" s="415"/>
      <c r="F378" s="415"/>
      <c r="G378" s="416"/>
      <c r="H378" s="400"/>
    </row>
    <row r="379" ht="15.75" customHeight="1">
      <c r="A379" s="400"/>
      <c r="B379" s="413" t="s">
        <v>625</v>
      </c>
      <c r="C379" s="400"/>
      <c r="D379" s="400"/>
      <c r="E379" s="415"/>
      <c r="F379" s="415"/>
      <c r="G379" s="416"/>
      <c r="H379" s="400" t="s">
        <v>626</v>
      </c>
    </row>
    <row r="380" ht="15.75" customHeight="1">
      <c r="A380" s="400"/>
      <c r="B380" s="413"/>
      <c r="C380" s="400" t="s">
        <v>212</v>
      </c>
      <c r="D380" s="400" t="s">
        <v>164</v>
      </c>
      <c r="E380" s="415"/>
      <c r="F380" s="415">
        <v>5500.0</v>
      </c>
      <c r="G380" s="416"/>
      <c r="H380" s="400"/>
    </row>
    <row r="381" ht="15.75" customHeight="1">
      <c r="A381" s="400"/>
      <c r="B381" s="413"/>
      <c r="C381" s="400" t="s">
        <v>211</v>
      </c>
      <c r="D381" s="400" t="s">
        <v>162</v>
      </c>
      <c r="E381" s="415">
        <v>10000.0</v>
      </c>
      <c r="F381" s="415"/>
      <c r="G381" s="416"/>
      <c r="H381" s="400"/>
    </row>
    <row r="382" ht="15.75" customHeight="1">
      <c r="A382" s="400"/>
      <c r="B382" s="413"/>
      <c r="C382" s="400"/>
      <c r="D382" s="400"/>
      <c r="E382" s="415"/>
      <c r="F382" s="415"/>
      <c r="G382" s="416"/>
      <c r="H382" s="400"/>
    </row>
    <row r="383" ht="15.75" customHeight="1">
      <c r="A383" s="400"/>
      <c r="B383" s="413"/>
      <c r="C383" s="413" t="s">
        <v>417</v>
      </c>
      <c r="D383" s="400"/>
      <c r="E383" s="415">
        <f t="shared" ref="E383:F383" si="44">SUM(E380:E381)</f>
        <v>10000</v>
      </c>
      <c r="F383" s="415">
        <f t="shared" si="44"/>
        <v>5500</v>
      </c>
      <c r="G383" s="399">
        <f>E383-F383</f>
        <v>4500</v>
      </c>
      <c r="H383" s="400"/>
    </row>
    <row r="384" ht="15.75" customHeight="1">
      <c r="A384" s="400"/>
      <c r="B384" s="413"/>
      <c r="C384" s="400"/>
      <c r="D384" s="400"/>
      <c r="E384" s="415"/>
      <c r="F384" s="415"/>
      <c r="G384" s="416"/>
      <c r="H384" s="400"/>
    </row>
    <row r="385" ht="15.75" customHeight="1">
      <c r="A385" s="400"/>
      <c r="B385" s="413" t="s">
        <v>627</v>
      </c>
      <c r="C385" s="400"/>
      <c r="D385" s="400"/>
      <c r="E385" s="415"/>
      <c r="F385" s="415"/>
      <c r="G385" s="416"/>
      <c r="H385" s="400"/>
    </row>
    <row r="386" ht="15.75" customHeight="1">
      <c r="A386" s="400"/>
      <c r="B386" s="413"/>
      <c r="C386" s="400" t="s">
        <v>212</v>
      </c>
      <c r="D386" s="400" t="s">
        <v>164</v>
      </c>
      <c r="E386" s="415"/>
      <c r="F386" s="415">
        <v>24000.0</v>
      </c>
      <c r="G386" s="416"/>
      <c r="H386" s="400"/>
    </row>
    <row r="387" ht="15.75" customHeight="1">
      <c r="A387" s="400"/>
      <c r="B387" s="413"/>
      <c r="C387" s="400" t="s">
        <v>211</v>
      </c>
      <c r="D387" s="400" t="s">
        <v>162</v>
      </c>
      <c r="E387" s="415">
        <v>40000.0</v>
      </c>
      <c r="F387" s="415"/>
      <c r="G387" s="416"/>
      <c r="H387" s="400" t="s">
        <v>628</v>
      </c>
    </row>
    <row r="388" ht="15.75" customHeight="1">
      <c r="A388" s="400"/>
      <c r="B388" s="413"/>
      <c r="C388" s="400" t="s">
        <v>493</v>
      </c>
      <c r="D388" s="400">
        <v>6950.0</v>
      </c>
      <c r="E388" s="415"/>
      <c r="F388" s="415">
        <v>600.0</v>
      </c>
      <c r="G388" s="416"/>
      <c r="H388" s="400"/>
    </row>
    <row r="389" ht="15.75" customHeight="1">
      <c r="A389" s="400"/>
      <c r="B389" s="413"/>
      <c r="C389" s="400" t="s">
        <v>167</v>
      </c>
      <c r="D389" s="400">
        <v>5411.0</v>
      </c>
      <c r="E389" s="415"/>
      <c r="F389" s="415">
        <v>1000.0</v>
      </c>
      <c r="G389" s="416"/>
      <c r="H389" s="400"/>
    </row>
    <row r="390" ht="15.75" customHeight="1">
      <c r="A390" s="400"/>
      <c r="B390" s="413"/>
      <c r="C390" s="400" t="s">
        <v>140</v>
      </c>
      <c r="D390" s="400" t="s">
        <v>404</v>
      </c>
      <c r="E390" s="415">
        <v>20000.0</v>
      </c>
      <c r="F390" s="415">
        <v>5000.0</v>
      </c>
      <c r="G390" s="416"/>
      <c r="H390" s="400"/>
    </row>
    <row r="391" ht="15.75" customHeight="1">
      <c r="A391" s="400"/>
      <c r="B391" s="413"/>
      <c r="C391" s="400"/>
      <c r="D391" s="400"/>
      <c r="E391" s="415"/>
      <c r="F391" s="415"/>
      <c r="G391" s="416"/>
      <c r="H391" s="400"/>
    </row>
    <row r="392" ht="15.75" customHeight="1">
      <c r="A392" s="400"/>
      <c r="B392" s="413"/>
      <c r="C392" s="413" t="s">
        <v>591</v>
      </c>
      <c r="D392" s="400"/>
      <c r="E392" s="415">
        <f t="shared" ref="E392:F392" si="45">SUM(E386:E390)</f>
        <v>60000</v>
      </c>
      <c r="F392" s="415">
        <f t="shared" si="45"/>
        <v>30600</v>
      </c>
      <c r="G392" s="399">
        <f>E392-F392</f>
        <v>29400</v>
      </c>
      <c r="H392" s="400"/>
    </row>
    <row r="393" ht="15.75" customHeight="1">
      <c r="A393" s="400"/>
      <c r="B393" s="413"/>
      <c r="C393" s="400"/>
      <c r="D393" s="400"/>
      <c r="E393" s="415"/>
      <c r="F393" s="415"/>
      <c r="G393" s="416"/>
      <c r="H393" s="400"/>
    </row>
    <row r="394" ht="15.75" customHeight="1">
      <c r="A394" s="400"/>
      <c r="B394" s="413"/>
      <c r="C394" s="400" t="s">
        <v>592</v>
      </c>
      <c r="D394" s="400"/>
      <c r="E394" s="415"/>
      <c r="F394" s="417">
        <v>26700.0</v>
      </c>
      <c r="G394" s="416"/>
      <c r="H394" s="400" t="s">
        <v>629</v>
      </c>
    </row>
    <row r="395" ht="15.75" customHeight="1">
      <c r="A395" s="400"/>
      <c r="B395" s="413"/>
      <c r="C395" s="400"/>
      <c r="D395" s="400"/>
      <c r="E395" s="415"/>
      <c r="F395" s="415"/>
      <c r="G395" s="416"/>
      <c r="H395" s="400"/>
    </row>
    <row r="396" ht="15.75" customHeight="1">
      <c r="A396" s="400"/>
      <c r="B396" s="413"/>
      <c r="C396" s="413" t="s">
        <v>417</v>
      </c>
      <c r="D396" s="400"/>
      <c r="E396" s="415">
        <f t="shared" ref="E396:F396" si="46">sum(E392:E394)</f>
        <v>60000</v>
      </c>
      <c r="F396" s="415">
        <f t="shared" si="46"/>
        <v>57300</v>
      </c>
      <c r="G396" s="399">
        <f>E396-F396</f>
        <v>2700</v>
      </c>
      <c r="H396" s="400"/>
    </row>
    <row r="397" ht="15.75" customHeight="1">
      <c r="A397" s="400"/>
      <c r="B397" s="413"/>
      <c r="C397" s="400"/>
      <c r="D397" s="400"/>
      <c r="E397" s="415"/>
      <c r="F397" s="415"/>
      <c r="G397" s="416"/>
      <c r="H397" s="400"/>
    </row>
    <row r="398" ht="15.75" customHeight="1">
      <c r="A398" s="400"/>
      <c r="B398" s="413" t="s">
        <v>630</v>
      </c>
      <c r="C398" s="400"/>
      <c r="D398" s="400"/>
      <c r="E398" s="415"/>
      <c r="F398" s="415"/>
      <c r="G398" s="416"/>
      <c r="H398" s="400"/>
    </row>
    <row r="399" ht="15.75" customHeight="1">
      <c r="A399" s="400"/>
      <c r="B399" s="413"/>
      <c r="C399" s="400" t="s">
        <v>545</v>
      </c>
      <c r="D399" s="400">
        <v>3041.3042</v>
      </c>
      <c r="E399" s="415">
        <v>5000.0</v>
      </c>
      <c r="F399" s="415"/>
      <c r="G399" s="416"/>
      <c r="H399" s="400" t="s">
        <v>631</v>
      </c>
    </row>
    <row r="400" ht="15.75" customHeight="1">
      <c r="A400" s="400"/>
      <c r="B400" s="413"/>
      <c r="C400" s="400" t="s">
        <v>237</v>
      </c>
      <c r="D400" s="400">
        <v>4029.0</v>
      </c>
      <c r="E400" s="415"/>
      <c r="F400" s="415">
        <v>5000.0</v>
      </c>
      <c r="G400" s="416"/>
      <c r="H400" s="400" t="s">
        <v>632</v>
      </c>
    </row>
    <row r="401" ht="15.75" customHeight="1">
      <c r="A401" s="400"/>
      <c r="B401" s="413"/>
      <c r="C401" s="400" t="s">
        <v>558</v>
      </c>
      <c r="D401" s="400">
        <v>4029.0</v>
      </c>
      <c r="E401" s="415"/>
      <c r="F401" s="415">
        <v>3000.0</v>
      </c>
      <c r="G401" s="416"/>
      <c r="H401" s="400"/>
    </row>
    <row r="402" ht="15.75" customHeight="1">
      <c r="A402" s="400"/>
      <c r="B402" s="413"/>
      <c r="C402" s="400" t="s">
        <v>247</v>
      </c>
      <c r="D402" s="400" t="s">
        <v>633</v>
      </c>
      <c r="E402" s="415">
        <v>500.0</v>
      </c>
      <c r="F402" s="415">
        <v>6000.0</v>
      </c>
      <c r="G402" s="416"/>
      <c r="H402" s="400" t="s">
        <v>634</v>
      </c>
    </row>
    <row r="403" ht="15.75" customHeight="1">
      <c r="A403" s="400"/>
      <c r="B403" s="413"/>
      <c r="C403" s="400" t="s">
        <v>480</v>
      </c>
      <c r="D403" s="400">
        <v>5463.0</v>
      </c>
      <c r="E403" s="415"/>
      <c r="F403" s="415">
        <v>1000.0</v>
      </c>
      <c r="G403" s="416"/>
      <c r="H403" s="400"/>
    </row>
    <row r="404" ht="15.75" customHeight="1">
      <c r="A404" s="400"/>
      <c r="B404" s="413"/>
      <c r="C404" s="400" t="s">
        <v>392</v>
      </c>
      <c r="D404" s="400">
        <v>5460.0</v>
      </c>
      <c r="E404" s="415"/>
      <c r="F404" s="415">
        <v>750.0</v>
      </c>
      <c r="G404" s="416"/>
      <c r="H404" s="400" t="s">
        <v>635</v>
      </c>
    </row>
    <row r="405" ht="15.75" customHeight="1">
      <c r="A405" s="400"/>
      <c r="B405" s="413"/>
      <c r="C405" s="400" t="s">
        <v>636</v>
      </c>
      <c r="D405" s="400">
        <v>5350.0</v>
      </c>
      <c r="E405" s="415"/>
      <c r="F405" s="415">
        <v>200.0</v>
      </c>
      <c r="G405" s="416"/>
      <c r="H405" s="400" t="s">
        <v>450</v>
      </c>
    </row>
    <row r="406" ht="15.75" customHeight="1">
      <c r="A406" s="400"/>
      <c r="B406" s="413"/>
      <c r="C406" s="400" t="s">
        <v>174</v>
      </c>
      <c r="D406" s="400">
        <v>5010.0</v>
      </c>
      <c r="E406" s="415"/>
      <c r="F406" s="415">
        <v>1750.0</v>
      </c>
      <c r="G406" s="416"/>
      <c r="H406" s="400"/>
    </row>
    <row r="407" ht="15.75" customHeight="1">
      <c r="A407" s="400"/>
      <c r="B407" s="413"/>
      <c r="C407" s="412" t="s">
        <v>637</v>
      </c>
      <c r="D407" s="412">
        <v>5890.0</v>
      </c>
      <c r="E407" s="415"/>
      <c r="F407" s="417">
        <v>600.0</v>
      </c>
      <c r="G407" s="416"/>
      <c r="H407" s="400"/>
    </row>
    <row r="408" ht="15.75" customHeight="1">
      <c r="A408" s="400"/>
      <c r="B408" s="413"/>
      <c r="C408" s="400" t="s">
        <v>377</v>
      </c>
      <c r="D408" s="412">
        <v>5611.0</v>
      </c>
      <c r="E408" s="415"/>
      <c r="F408" s="415">
        <v>1600.0</v>
      </c>
      <c r="G408" s="416"/>
      <c r="H408" s="400" t="s">
        <v>638</v>
      </c>
    </row>
    <row r="409" ht="15.75" customHeight="1">
      <c r="A409" s="400"/>
      <c r="B409" s="413"/>
      <c r="C409" s="400" t="s">
        <v>167</v>
      </c>
      <c r="D409" s="400">
        <v>5411.0</v>
      </c>
      <c r="E409" s="415"/>
      <c r="F409" s="415">
        <v>600.0</v>
      </c>
      <c r="G409" s="416"/>
      <c r="H409" s="400"/>
    </row>
    <row r="410" ht="15.75" customHeight="1">
      <c r="A410" s="400"/>
      <c r="B410" s="413"/>
      <c r="C410" s="400" t="s">
        <v>379</v>
      </c>
      <c r="D410" s="400">
        <v>3052.0</v>
      </c>
      <c r="E410" s="415">
        <v>10000.0</v>
      </c>
      <c r="F410" s="415"/>
      <c r="G410" s="416"/>
      <c r="H410" s="400" t="s">
        <v>639</v>
      </c>
    </row>
    <row r="411" ht="15.75" customHeight="1">
      <c r="A411" s="400"/>
      <c r="B411" s="413"/>
      <c r="C411" s="400"/>
      <c r="D411" s="400"/>
      <c r="E411" s="415"/>
      <c r="F411" s="415"/>
      <c r="G411" s="416"/>
      <c r="H411" s="400"/>
    </row>
    <row r="412" ht="15.75" customHeight="1">
      <c r="A412" s="400"/>
      <c r="B412" s="413"/>
      <c r="C412" s="413" t="s">
        <v>417</v>
      </c>
      <c r="D412" s="400"/>
      <c r="E412" s="415">
        <f t="shared" ref="E412:F412" si="47">SUM(E399:E410)</f>
        <v>15500</v>
      </c>
      <c r="F412" s="415">
        <f t="shared" si="47"/>
        <v>20500</v>
      </c>
      <c r="G412" s="399">
        <f>E412-F412</f>
        <v>-5000</v>
      </c>
      <c r="H412" s="400"/>
    </row>
    <row r="413" ht="15.75" customHeight="1">
      <c r="A413" s="400"/>
      <c r="B413" s="413"/>
      <c r="C413" s="400"/>
      <c r="D413" s="400"/>
      <c r="E413" s="415"/>
      <c r="F413" s="415"/>
      <c r="G413" s="416"/>
      <c r="H413" s="400"/>
    </row>
    <row r="414" ht="15.75" customHeight="1">
      <c r="A414" s="400"/>
      <c r="B414" s="413" t="s">
        <v>640</v>
      </c>
      <c r="C414" s="400"/>
      <c r="D414" s="400"/>
      <c r="E414" s="415"/>
      <c r="F414" s="415"/>
      <c r="G414" s="416"/>
      <c r="H414" s="400"/>
    </row>
    <row r="415" ht="15.75" customHeight="1">
      <c r="A415" s="400"/>
      <c r="B415" s="413"/>
      <c r="C415" s="412" t="s">
        <v>641</v>
      </c>
      <c r="D415" s="400"/>
      <c r="E415" s="415"/>
      <c r="F415" s="417">
        <v>200.0</v>
      </c>
      <c r="G415" s="416"/>
      <c r="H415" s="412" t="s">
        <v>642</v>
      </c>
    </row>
    <row r="416" ht="15.75" customHeight="1">
      <c r="A416" s="400"/>
      <c r="B416" s="413"/>
      <c r="C416" s="400" t="s">
        <v>643</v>
      </c>
      <c r="D416" s="400">
        <v>5460.0</v>
      </c>
      <c r="E416" s="415"/>
      <c r="F416" s="415">
        <v>400.0</v>
      </c>
      <c r="G416" s="416"/>
      <c r="H416" s="400"/>
    </row>
    <row r="417" ht="15.75" customHeight="1">
      <c r="A417" s="400"/>
      <c r="B417" s="413"/>
      <c r="C417" s="400"/>
      <c r="D417" s="400"/>
      <c r="E417" s="415"/>
      <c r="F417" s="415"/>
      <c r="G417" s="416"/>
      <c r="H417" s="400"/>
    </row>
    <row r="418" ht="15.75" customHeight="1">
      <c r="A418" s="400"/>
      <c r="B418" s="413"/>
      <c r="C418" s="413" t="s">
        <v>417</v>
      </c>
      <c r="D418" s="400"/>
      <c r="E418" s="415">
        <f t="shared" ref="E418:F418" si="48">SUM(E415:E416)</f>
        <v>0</v>
      </c>
      <c r="F418" s="415">
        <f t="shared" si="48"/>
        <v>600</v>
      </c>
      <c r="G418" s="399">
        <f>E418-F418</f>
        <v>-600</v>
      </c>
      <c r="H418" s="400"/>
    </row>
    <row r="419" ht="15.75" customHeight="1">
      <c r="A419" s="400"/>
      <c r="B419" s="413"/>
      <c r="C419" s="400"/>
      <c r="D419" s="400"/>
      <c r="E419" s="415"/>
      <c r="F419" s="415"/>
      <c r="G419" s="416"/>
      <c r="H419" s="400"/>
    </row>
    <row r="420" ht="15.75" customHeight="1">
      <c r="A420" s="400"/>
      <c r="B420" s="413" t="s">
        <v>644</v>
      </c>
      <c r="C420" s="400"/>
      <c r="D420" s="400"/>
      <c r="E420" s="415"/>
      <c r="F420" s="415"/>
      <c r="G420" s="416"/>
      <c r="H420" s="400"/>
    </row>
    <row r="421" ht="15.75" customHeight="1">
      <c r="A421" s="400"/>
      <c r="B421" s="413"/>
      <c r="C421" s="400" t="s">
        <v>243</v>
      </c>
      <c r="D421" s="400">
        <v>3041.3042</v>
      </c>
      <c r="E421" s="415">
        <v>4000.0</v>
      </c>
      <c r="F421" s="415"/>
      <c r="G421" s="416"/>
      <c r="H421" s="400" t="s">
        <v>645</v>
      </c>
    </row>
    <row r="422" ht="15.75" customHeight="1">
      <c r="A422" s="400"/>
      <c r="B422" s="413"/>
      <c r="C422" s="400" t="s">
        <v>247</v>
      </c>
      <c r="D422" s="400" t="s">
        <v>164</v>
      </c>
      <c r="E422" s="415"/>
      <c r="F422" s="415">
        <v>6500.0</v>
      </c>
      <c r="G422" s="416"/>
      <c r="H422" s="400"/>
    </row>
    <row r="423" ht="15.75" customHeight="1">
      <c r="A423" s="400"/>
      <c r="B423" s="413"/>
      <c r="C423" s="400" t="s">
        <v>237</v>
      </c>
      <c r="D423" s="400">
        <v>4029.0</v>
      </c>
      <c r="E423" s="415"/>
      <c r="F423" s="415">
        <v>4000.0</v>
      </c>
      <c r="G423" s="416"/>
      <c r="H423" s="400" t="s">
        <v>618</v>
      </c>
    </row>
    <row r="424" ht="15.75" customHeight="1">
      <c r="A424" s="400"/>
      <c r="B424" s="413"/>
      <c r="C424" s="400" t="s">
        <v>167</v>
      </c>
      <c r="D424" s="400">
        <v>5411.0</v>
      </c>
      <c r="E424" s="415"/>
      <c r="F424" s="415">
        <v>1000.0</v>
      </c>
      <c r="G424" s="416"/>
      <c r="H424" s="400"/>
    </row>
    <row r="425" ht="15.75" customHeight="1">
      <c r="A425" s="400"/>
      <c r="B425" s="413"/>
      <c r="C425" s="400" t="s">
        <v>646</v>
      </c>
      <c r="D425" s="400">
        <v>4036.0</v>
      </c>
      <c r="E425" s="415"/>
      <c r="F425" s="415">
        <v>3000.0</v>
      </c>
      <c r="G425" s="416"/>
      <c r="H425" s="400" t="s">
        <v>647</v>
      </c>
    </row>
    <row r="426" ht="15.75" customHeight="1">
      <c r="A426" s="400"/>
      <c r="B426" s="413"/>
      <c r="C426" s="400" t="s">
        <v>480</v>
      </c>
      <c r="D426" s="400">
        <v>5463.0</v>
      </c>
      <c r="E426" s="415"/>
      <c r="F426" s="415">
        <v>1000.0</v>
      </c>
      <c r="G426" s="416"/>
      <c r="H426" s="400"/>
    </row>
    <row r="427" ht="15.75" customHeight="1">
      <c r="A427" s="400"/>
      <c r="B427" s="413"/>
      <c r="C427" s="412" t="s">
        <v>379</v>
      </c>
      <c r="D427" s="412">
        <v>3052.0</v>
      </c>
      <c r="E427" s="417">
        <v>7000.0</v>
      </c>
      <c r="F427" s="415"/>
      <c r="G427" s="416"/>
      <c r="H427" s="412" t="s">
        <v>648</v>
      </c>
    </row>
    <row r="428" ht="15.75" customHeight="1">
      <c r="A428" s="400"/>
      <c r="B428" s="413"/>
      <c r="C428" s="400"/>
      <c r="D428" s="400"/>
      <c r="E428" s="415"/>
      <c r="F428" s="415"/>
      <c r="G428" s="416"/>
      <c r="H428" s="400"/>
    </row>
    <row r="429" ht="15.75" customHeight="1">
      <c r="A429" s="400"/>
      <c r="B429" s="413"/>
      <c r="C429" s="413" t="s">
        <v>417</v>
      </c>
      <c r="D429" s="400"/>
      <c r="E429" s="415">
        <f t="shared" ref="E429:F429" si="49">sum(E421:E427)</f>
        <v>11000</v>
      </c>
      <c r="F429" s="415">
        <f t="shared" si="49"/>
        <v>15500</v>
      </c>
      <c r="G429" s="399">
        <f>E429-F429</f>
        <v>-4500</v>
      </c>
      <c r="H429" s="400"/>
    </row>
    <row r="430" ht="15.75" customHeight="1">
      <c r="A430" s="400"/>
      <c r="B430" s="413"/>
      <c r="C430" s="400"/>
      <c r="D430" s="400"/>
      <c r="E430" s="415"/>
      <c r="F430" s="415"/>
      <c r="G430" s="416"/>
      <c r="H430" s="400"/>
    </row>
    <row r="431" ht="15.75" customHeight="1">
      <c r="A431" s="400"/>
      <c r="B431" s="413" t="s">
        <v>649</v>
      </c>
      <c r="C431" s="400"/>
      <c r="D431" s="400"/>
      <c r="E431" s="415"/>
      <c r="F431" s="415"/>
      <c r="G431" s="416"/>
      <c r="H431" s="400"/>
    </row>
    <row r="432" ht="15.75" customHeight="1">
      <c r="A432" s="400"/>
      <c r="B432" s="413"/>
      <c r="C432" s="400" t="s">
        <v>212</v>
      </c>
      <c r="D432" s="400" t="s">
        <v>164</v>
      </c>
      <c r="E432" s="415"/>
      <c r="F432" s="415">
        <v>1000.0</v>
      </c>
      <c r="G432" s="416"/>
      <c r="H432" s="400"/>
    </row>
    <row r="433" ht="15.75" customHeight="1">
      <c r="A433" s="400"/>
      <c r="B433" s="413"/>
      <c r="C433" s="400" t="s">
        <v>211</v>
      </c>
      <c r="D433" s="400" t="s">
        <v>162</v>
      </c>
      <c r="E433" s="415">
        <v>1200.0</v>
      </c>
      <c r="F433" s="415"/>
      <c r="G433" s="416"/>
      <c r="H433" s="400" t="s">
        <v>650</v>
      </c>
    </row>
    <row r="434" ht="15.75" customHeight="1">
      <c r="A434" s="400"/>
      <c r="B434" s="413"/>
      <c r="C434" s="400"/>
      <c r="D434" s="400"/>
      <c r="E434" s="415"/>
      <c r="F434" s="415"/>
      <c r="G434" s="416"/>
      <c r="H434" s="400"/>
    </row>
    <row r="435" ht="15.75" customHeight="1">
      <c r="A435" s="400"/>
      <c r="B435" s="413"/>
      <c r="C435" s="413" t="s">
        <v>417</v>
      </c>
      <c r="D435" s="400"/>
      <c r="E435" s="415">
        <f t="shared" ref="E435:F435" si="50">sum(E432:E433)</f>
        <v>1200</v>
      </c>
      <c r="F435" s="415">
        <f t="shared" si="50"/>
        <v>1000</v>
      </c>
      <c r="G435" s="399">
        <f>E435-F435</f>
        <v>200</v>
      </c>
      <c r="H435" s="400"/>
    </row>
    <row r="436" ht="15.75" customHeight="1">
      <c r="A436" s="400"/>
      <c r="B436" s="413"/>
      <c r="C436" s="400"/>
      <c r="D436" s="400"/>
      <c r="E436" s="415"/>
      <c r="F436" s="415"/>
      <c r="G436" s="416"/>
      <c r="H436" s="400"/>
    </row>
    <row r="437" ht="15.75" customHeight="1">
      <c r="A437" s="400"/>
      <c r="B437" s="413" t="s">
        <v>651</v>
      </c>
      <c r="C437" s="400"/>
      <c r="D437" s="400"/>
      <c r="E437" s="415"/>
      <c r="F437" s="415"/>
      <c r="G437" s="416"/>
      <c r="H437" s="400"/>
    </row>
    <row r="438" ht="15.75" customHeight="1">
      <c r="A438" s="400"/>
      <c r="B438" s="413"/>
      <c r="C438" s="400" t="s">
        <v>237</v>
      </c>
      <c r="D438" s="400">
        <v>7692.0</v>
      </c>
      <c r="E438" s="415"/>
      <c r="F438" s="417">
        <v>5000.0</v>
      </c>
      <c r="G438" s="416"/>
      <c r="H438" s="400"/>
    </row>
    <row r="439" ht="15.75" customHeight="1">
      <c r="A439" s="400"/>
      <c r="B439" s="413"/>
      <c r="C439" s="400" t="s">
        <v>247</v>
      </c>
      <c r="D439" s="400" t="s">
        <v>164</v>
      </c>
      <c r="E439" s="415"/>
      <c r="F439" s="417">
        <v>0.0</v>
      </c>
      <c r="G439" s="416"/>
      <c r="H439" s="400"/>
    </row>
    <row r="440" ht="15.75" customHeight="1">
      <c r="A440" s="400"/>
      <c r="B440" s="413"/>
      <c r="C440" s="400" t="s">
        <v>379</v>
      </c>
      <c r="D440" s="400"/>
      <c r="E440" s="417">
        <v>10000.0</v>
      </c>
      <c r="F440" s="415"/>
      <c r="G440" s="416"/>
      <c r="H440" s="400"/>
    </row>
    <row r="441" ht="15.75" customHeight="1">
      <c r="A441" s="400"/>
      <c r="B441" s="413"/>
      <c r="C441" s="400"/>
      <c r="D441" s="400"/>
      <c r="E441" s="415"/>
      <c r="F441" s="415"/>
      <c r="G441" s="416"/>
      <c r="H441" s="400"/>
    </row>
    <row r="442" ht="15.75" customHeight="1">
      <c r="A442" s="400"/>
      <c r="B442" s="413"/>
      <c r="C442" s="413" t="s">
        <v>417</v>
      </c>
      <c r="D442" s="400"/>
      <c r="E442" s="415">
        <f t="shared" ref="E442:F442" si="51">SUM(E438:E440)</f>
        <v>10000</v>
      </c>
      <c r="F442" s="415">
        <f t="shared" si="51"/>
        <v>5000</v>
      </c>
      <c r="G442" s="399">
        <f>E442-F442</f>
        <v>5000</v>
      </c>
      <c r="H442" s="400"/>
    </row>
    <row r="443" ht="15.75" customHeight="1">
      <c r="A443" s="400"/>
      <c r="B443" s="413"/>
      <c r="C443" s="400"/>
      <c r="D443" s="400"/>
      <c r="E443" s="415"/>
      <c r="F443" s="415"/>
      <c r="G443" s="416"/>
      <c r="H443" s="400"/>
    </row>
    <row r="444" ht="15.75" customHeight="1">
      <c r="A444" s="400"/>
      <c r="B444" s="413" t="s">
        <v>652</v>
      </c>
      <c r="C444" s="400"/>
      <c r="D444" s="400"/>
      <c r="E444" s="415"/>
      <c r="F444" s="415"/>
      <c r="G444" s="416"/>
      <c r="H444" s="412" t="s">
        <v>653</v>
      </c>
    </row>
    <row r="445" ht="15.75" customHeight="1">
      <c r="A445" s="400"/>
      <c r="B445" s="413"/>
      <c r="C445" s="400" t="s">
        <v>243</v>
      </c>
      <c r="D445" s="400">
        <v>3041.3042</v>
      </c>
      <c r="E445" s="417">
        <v>0.0</v>
      </c>
      <c r="F445" s="415"/>
      <c r="G445" s="416"/>
      <c r="H445" s="400"/>
    </row>
    <row r="446" ht="15.75" customHeight="1">
      <c r="A446" s="400"/>
      <c r="B446" s="413"/>
      <c r="C446" s="400" t="s">
        <v>237</v>
      </c>
      <c r="D446" s="400">
        <v>7692.0</v>
      </c>
      <c r="E446" s="415"/>
      <c r="F446" s="417">
        <v>0.0</v>
      </c>
      <c r="G446" s="416"/>
      <c r="H446" s="400"/>
    </row>
    <row r="447" ht="15.75" customHeight="1">
      <c r="A447" s="400"/>
      <c r="B447" s="413"/>
      <c r="C447" s="400" t="s">
        <v>636</v>
      </c>
      <c r="D447" s="400">
        <v>5350.0</v>
      </c>
      <c r="E447" s="415"/>
      <c r="F447" s="417">
        <v>0.0</v>
      </c>
      <c r="G447" s="416"/>
      <c r="H447" s="400"/>
    </row>
    <row r="448" ht="15.75" customHeight="1">
      <c r="A448" s="400"/>
      <c r="B448" s="413"/>
      <c r="C448" s="400" t="s">
        <v>247</v>
      </c>
      <c r="D448" s="400" t="s">
        <v>164</v>
      </c>
      <c r="E448" s="415"/>
      <c r="F448" s="417">
        <v>0.0</v>
      </c>
      <c r="G448" s="416"/>
      <c r="H448" s="400"/>
    </row>
    <row r="449" ht="15.75" customHeight="1">
      <c r="A449" s="400"/>
      <c r="B449" s="413"/>
      <c r="C449" s="400" t="s">
        <v>480</v>
      </c>
      <c r="D449" s="400">
        <v>5463.0</v>
      </c>
      <c r="E449" s="415"/>
      <c r="F449" s="417">
        <v>0.0</v>
      </c>
      <c r="G449" s="416"/>
      <c r="H449" s="400"/>
    </row>
    <row r="450" ht="15.75" customHeight="1">
      <c r="A450" s="400"/>
      <c r="B450" s="413"/>
      <c r="C450" s="400" t="s">
        <v>174</v>
      </c>
      <c r="D450" s="400">
        <v>5010.0</v>
      </c>
      <c r="E450" s="415"/>
      <c r="F450" s="417">
        <v>0.0</v>
      </c>
      <c r="G450" s="416"/>
      <c r="H450" s="400"/>
    </row>
    <row r="451" ht="15.75" customHeight="1">
      <c r="A451" s="400"/>
      <c r="B451" s="413"/>
      <c r="C451" s="400" t="s">
        <v>654</v>
      </c>
      <c r="D451" s="400">
        <v>4037.0</v>
      </c>
      <c r="E451" s="415"/>
      <c r="F451" s="417">
        <v>0.0</v>
      </c>
      <c r="G451" s="416"/>
      <c r="H451" s="400"/>
    </row>
    <row r="452" ht="15.75" customHeight="1">
      <c r="A452" s="400"/>
      <c r="B452" s="413"/>
      <c r="C452" s="400" t="s">
        <v>167</v>
      </c>
      <c r="D452" s="400">
        <v>5411.0</v>
      </c>
      <c r="E452" s="415"/>
      <c r="F452" s="417">
        <v>0.0</v>
      </c>
      <c r="G452" s="416"/>
      <c r="H452" s="400"/>
    </row>
    <row r="453" ht="15.75" customHeight="1">
      <c r="A453" s="400"/>
      <c r="B453" s="413"/>
      <c r="C453" s="400"/>
      <c r="D453" s="400"/>
      <c r="E453" s="415"/>
      <c r="F453" s="415"/>
      <c r="G453" s="416"/>
      <c r="H453" s="400"/>
    </row>
    <row r="454" ht="15.75" customHeight="1">
      <c r="A454" s="400"/>
      <c r="B454" s="413"/>
      <c r="C454" s="413" t="s">
        <v>417</v>
      </c>
      <c r="D454" s="400"/>
      <c r="E454" s="415">
        <f t="shared" ref="E454:F454" si="52">SUM(E445:E452)</f>
        <v>0</v>
      </c>
      <c r="F454" s="415">
        <f t="shared" si="52"/>
        <v>0</v>
      </c>
      <c r="G454" s="399">
        <f>E454-F454</f>
        <v>0</v>
      </c>
      <c r="H454" s="400"/>
    </row>
    <row r="455" ht="15.75" customHeight="1">
      <c r="A455" s="400"/>
      <c r="B455" s="413"/>
      <c r="C455" s="400"/>
      <c r="D455" s="400"/>
      <c r="E455" s="415"/>
      <c r="F455" s="415"/>
      <c r="G455" s="416"/>
      <c r="H455" s="400"/>
    </row>
    <row r="456" ht="15.75" customHeight="1">
      <c r="A456" s="400"/>
      <c r="B456" s="413" t="s">
        <v>655</v>
      </c>
      <c r="C456" s="400"/>
      <c r="D456" s="400"/>
      <c r="E456" s="415"/>
      <c r="F456" s="415"/>
      <c r="G456" s="416"/>
      <c r="H456" s="400"/>
    </row>
    <row r="457" ht="15.75" customHeight="1">
      <c r="A457" s="400"/>
      <c r="B457" s="413"/>
      <c r="C457" s="400" t="s">
        <v>237</v>
      </c>
      <c r="D457" s="400">
        <v>7692.0</v>
      </c>
      <c r="E457" s="415"/>
      <c r="F457" s="415">
        <v>1200.0</v>
      </c>
      <c r="G457" s="416"/>
      <c r="H457" s="400"/>
    </row>
    <row r="458" ht="15.75" customHeight="1">
      <c r="A458" s="400"/>
      <c r="B458" s="413"/>
      <c r="C458" s="400" t="s">
        <v>247</v>
      </c>
      <c r="D458" s="400" t="s">
        <v>656</v>
      </c>
      <c r="E458" s="415"/>
      <c r="F458" s="415">
        <v>450.0</v>
      </c>
      <c r="G458" s="416"/>
      <c r="H458" s="400"/>
    </row>
    <row r="459" ht="15.75" customHeight="1">
      <c r="A459" s="400"/>
      <c r="B459" s="413"/>
      <c r="C459" s="400"/>
      <c r="D459" s="400"/>
      <c r="E459" s="415"/>
      <c r="F459" s="415"/>
      <c r="G459" s="416"/>
      <c r="H459" s="400"/>
    </row>
    <row r="460" ht="15.75" customHeight="1">
      <c r="A460" s="400"/>
      <c r="B460" s="413"/>
      <c r="C460" s="413" t="s">
        <v>417</v>
      </c>
      <c r="D460" s="400"/>
      <c r="E460" s="415">
        <f t="shared" ref="E460:F460" si="53">SUM(E457:E458)</f>
        <v>0</v>
      </c>
      <c r="F460" s="415">
        <f t="shared" si="53"/>
        <v>1650</v>
      </c>
      <c r="G460" s="399">
        <f>E460-F460</f>
        <v>-1650</v>
      </c>
      <c r="H460" s="400"/>
    </row>
    <row r="461" ht="15.75" customHeight="1">
      <c r="A461" s="400"/>
      <c r="B461" s="413"/>
      <c r="C461" s="400"/>
      <c r="D461" s="400"/>
      <c r="E461" s="415"/>
      <c r="F461" s="415"/>
      <c r="G461" s="416"/>
      <c r="H461" s="400"/>
    </row>
    <row r="462" ht="15.75" customHeight="1">
      <c r="A462" s="400"/>
      <c r="B462" s="413" t="s">
        <v>657</v>
      </c>
      <c r="C462" s="400"/>
      <c r="D462" s="400"/>
      <c r="E462" s="415"/>
      <c r="F462" s="415"/>
      <c r="G462" s="416"/>
      <c r="H462" s="400"/>
    </row>
    <row r="463" ht="15.75" customHeight="1">
      <c r="A463" s="400"/>
      <c r="B463" s="413"/>
      <c r="C463" s="400" t="s">
        <v>658</v>
      </c>
      <c r="D463" s="400" t="s">
        <v>659</v>
      </c>
      <c r="E463" s="415">
        <v>7500.0</v>
      </c>
      <c r="F463" s="415">
        <v>7000.0</v>
      </c>
      <c r="G463" s="416"/>
      <c r="H463" s="400"/>
    </row>
    <row r="464" ht="15.75" customHeight="1">
      <c r="A464" s="400"/>
      <c r="B464" s="413"/>
      <c r="C464" s="400" t="s">
        <v>660</v>
      </c>
      <c r="D464" s="400" t="s">
        <v>661</v>
      </c>
      <c r="E464" s="415">
        <v>4500.0</v>
      </c>
      <c r="F464" s="415">
        <v>4000.0</v>
      </c>
      <c r="G464" s="416"/>
      <c r="H464" s="400"/>
    </row>
    <row r="465" ht="15.75" customHeight="1">
      <c r="A465" s="400"/>
      <c r="B465" s="413"/>
      <c r="C465" s="400" t="s">
        <v>662</v>
      </c>
      <c r="D465" s="400">
        <v>5510.0</v>
      </c>
      <c r="E465" s="415"/>
      <c r="F465" s="415">
        <v>500.0</v>
      </c>
      <c r="G465" s="416"/>
      <c r="H465" s="400"/>
    </row>
    <row r="466" ht="15.75" customHeight="1">
      <c r="A466" s="400"/>
      <c r="B466" s="413"/>
      <c r="C466" s="400"/>
      <c r="D466" s="400"/>
      <c r="E466" s="415"/>
      <c r="F466" s="415"/>
      <c r="G466" s="416"/>
      <c r="H466" s="400"/>
    </row>
    <row r="467" ht="15.75" customHeight="1">
      <c r="A467" s="400"/>
      <c r="B467" s="413"/>
      <c r="C467" s="413" t="s">
        <v>417</v>
      </c>
      <c r="D467" s="400"/>
      <c r="E467" s="415">
        <f t="shared" ref="E467:F467" si="54">SUM(E463:E465)</f>
        <v>12000</v>
      </c>
      <c r="F467" s="415">
        <f t="shared" si="54"/>
        <v>11500</v>
      </c>
      <c r="G467" s="399">
        <f>E467-F467</f>
        <v>500</v>
      </c>
      <c r="H467" s="400"/>
    </row>
    <row r="468" ht="15.75" customHeight="1">
      <c r="A468" s="400"/>
      <c r="B468" s="413"/>
      <c r="C468" s="400"/>
      <c r="D468" s="400"/>
      <c r="E468" s="415"/>
      <c r="F468" s="415"/>
      <c r="G468" s="416"/>
      <c r="H468" s="400"/>
    </row>
    <row r="469" ht="15.75" customHeight="1">
      <c r="A469" s="400"/>
      <c r="B469" s="413" t="s">
        <v>663</v>
      </c>
      <c r="C469" s="400"/>
      <c r="D469" s="400"/>
      <c r="E469" s="415"/>
      <c r="F469" s="415"/>
      <c r="G469" s="416"/>
      <c r="H469" s="400"/>
    </row>
    <row r="470" ht="15.75" customHeight="1">
      <c r="A470" s="400"/>
      <c r="B470" s="413"/>
      <c r="C470" s="400" t="s">
        <v>664</v>
      </c>
      <c r="D470" s="400">
        <v>6110.0</v>
      </c>
      <c r="E470" s="415"/>
      <c r="F470" s="415">
        <v>800.0</v>
      </c>
      <c r="G470" s="416"/>
      <c r="H470" s="400"/>
    </row>
    <row r="471" ht="15.75" customHeight="1">
      <c r="A471" s="400"/>
      <c r="B471" s="413"/>
      <c r="C471" s="400"/>
      <c r="D471" s="400"/>
      <c r="E471" s="415"/>
      <c r="F471" s="415"/>
      <c r="G471" s="416"/>
      <c r="H471" s="400"/>
    </row>
    <row r="472" ht="15.75" customHeight="1">
      <c r="A472" s="400"/>
      <c r="B472" s="413"/>
      <c r="C472" s="413" t="s">
        <v>417</v>
      </c>
      <c r="D472" s="400"/>
      <c r="E472" s="415">
        <f t="shared" ref="E472:F472" si="55">SUM(E470)</f>
        <v>0</v>
      </c>
      <c r="F472" s="415">
        <f t="shared" si="55"/>
        <v>800</v>
      </c>
      <c r="G472" s="399">
        <f>E472-F472</f>
        <v>-800</v>
      </c>
      <c r="H472" s="400"/>
    </row>
    <row r="473" ht="15.75" customHeight="1">
      <c r="A473" s="400"/>
      <c r="B473" s="413"/>
      <c r="C473" s="400"/>
      <c r="D473" s="400"/>
      <c r="E473" s="415"/>
      <c r="F473" s="415"/>
      <c r="G473" s="416"/>
      <c r="H473" s="400"/>
    </row>
    <row r="474" ht="15.75" customHeight="1">
      <c r="A474" s="400"/>
      <c r="B474" s="413" t="s">
        <v>665</v>
      </c>
      <c r="C474" s="400"/>
      <c r="D474" s="400"/>
      <c r="E474" s="415"/>
      <c r="F474" s="415"/>
      <c r="G474" s="416"/>
      <c r="H474" s="400"/>
    </row>
    <row r="475" ht="15.75" customHeight="1">
      <c r="A475" s="400"/>
      <c r="B475" s="413"/>
      <c r="C475" s="400" t="s">
        <v>243</v>
      </c>
      <c r="D475" s="400">
        <v>1610.7631</v>
      </c>
      <c r="E475" s="415">
        <v>13000.0</v>
      </c>
      <c r="F475" s="415">
        <v>17000.0</v>
      </c>
      <c r="G475" s="416"/>
      <c r="H475" s="400"/>
    </row>
    <row r="476" ht="15.75" customHeight="1">
      <c r="A476" s="400"/>
      <c r="B476" s="413"/>
      <c r="C476" s="400"/>
      <c r="D476" s="400"/>
      <c r="E476" s="415"/>
      <c r="F476" s="415"/>
      <c r="G476" s="416"/>
      <c r="H476" s="400"/>
    </row>
    <row r="477" ht="15.75" customHeight="1">
      <c r="A477" s="400"/>
      <c r="B477" s="413"/>
      <c r="C477" s="413" t="s">
        <v>417</v>
      </c>
      <c r="D477" s="400"/>
      <c r="E477" s="415">
        <f t="shared" ref="E477:F477" si="56">sum(E475:E476)</f>
        <v>13000</v>
      </c>
      <c r="F477" s="415">
        <f t="shared" si="56"/>
        <v>17000</v>
      </c>
      <c r="G477" s="399">
        <f>E477-F477</f>
        <v>-4000</v>
      </c>
      <c r="H477" s="400"/>
    </row>
    <row r="478" ht="15.75" customHeight="1">
      <c r="A478" s="400"/>
      <c r="B478" s="413"/>
      <c r="C478" s="400"/>
      <c r="D478" s="400"/>
      <c r="E478" s="415"/>
      <c r="F478" s="415"/>
      <c r="G478" s="416"/>
      <c r="H478" s="400"/>
    </row>
    <row r="479" ht="15.75" customHeight="1">
      <c r="A479" s="400"/>
      <c r="B479" s="413" t="s">
        <v>666</v>
      </c>
      <c r="C479" s="400"/>
      <c r="D479" s="400"/>
      <c r="E479" s="415"/>
      <c r="F479" s="415"/>
      <c r="G479" s="416"/>
      <c r="H479" s="400"/>
    </row>
    <row r="480" ht="15.75" customHeight="1">
      <c r="A480" s="400"/>
      <c r="B480" s="413"/>
      <c r="C480" s="400" t="s">
        <v>243</v>
      </c>
      <c r="D480" s="400">
        <v>3042.0</v>
      </c>
      <c r="E480" s="415">
        <v>600.0</v>
      </c>
      <c r="F480" s="415"/>
      <c r="G480" s="416"/>
      <c r="H480" s="400" t="s">
        <v>667</v>
      </c>
    </row>
    <row r="481" ht="15.75" customHeight="1">
      <c r="A481" s="400"/>
      <c r="B481" s="413"/>
      <c r="C481" s="400" t="s">
        <v>237</v>
      </c>
      <c r="D481" s="400">
        <v>7692.0</v>
      </c>
      <c r="E481" s="415"/>
      <c r="F481" s="415">
        <v>3000.0</v>
      </c>
      <c r="G481" s="416"/>
      <c r="H481" s="400"/>
    </row>
    <row r="482" ht="15.75" customHeight="1">
      <c r="A482" s="400"/>
      <c r="B482" s="413"/>
      <c r="C482" s="400" t="s">
        <v>211</v>
      </c>
      <c r="D482" s="400" t="s">
        <v>162</v>
      </c>
      <c r="E482" s="415">
        <v>2000.0</v>
      </c>
      <c r="F482" s="415"/>
      <c r="G482" s="416"/>
      <c r="H482" s="400"/>
    </row>
    <row r="483" ht="15.75" customHeight="1">
      <c r="A483" s="400"/>
      <c r="B483" s="413"/>
      <c r="C483" s="400" t="s">
        <v>212</v>
      </c>
      <c r="D483" s="400" t="s">
        <v>164</v>
      </c>
      <c r="E483" s="415"/>
      <c r="F483" s="415">
        <v>2700.0</v>
      </c>
      <c r="G483" s="416"/>
      <c r="H483" s="400"/>
    </row>
    <row r="484" ht="15.75" customHeight="1">
      <c r="A484" s="400"/>
      <c r="B484" s="413"/>
      <c r="C484" s="400" t="s">
        <v>167</v>
      </c>
      <c r="D484" s="400">
        <v>5411.0</v>
      </c>
      <c r="E484" s="415"/>
      <c r="F484" s="415">
        <v>300.0</v>
      </c>
      <c r="G484" s="416"/>
      <c r="H484" s="400"/>
    </row>
    <row r="485" ht="15.75" customHeight="1">
      <c r="A485" s="400"/>
      <c r="B485" s="413"/>
      <c r="C485" s="400"/>
      <c r="D485" s="400"/>
      <c r="E485" s="415"/>
      <c r="F485" s="415"/>
      <c r="G485" s="416"/>
      <c r="H485" s="400"/>
    </row>
    <row r="486" ht="15.75" customHeight="1">
      <c r="A486" s="400"/>
      <c r="B486" s="413"/>
      <c r="C486" s="413" t="s">
        <v>417</v>
      </c>
      <c r="D486" s="400"/>
      <c r="E486" s="415">
        <f t="shared" ref="E486:F486" si="57">sum(E480:E484)</f>
        <v>2600</v>
      </c>
      <c r="F486" s="415">
        <f t="shared" si="57"/>
        <v>6000</v>
      </c>
      <c r="G486" s="399">
        <f>E486-F486</f>
        <v>-3400</v>
      </c>
      <c r="H486" s="400"/>
    </row>
    <row r="487" ht="15.75" customHeight="1">
      <c r="A487" s="400"/>
      <c r="B487" s="413"/>
      <c r="C487" s="400"/>
      <c r="D487" s="400"/>
      <c r="E487" s="415"/>
      <c r="F487" s="415"/>
      <c r="G487" s="416"/>
      <c r="H487" s="400"/>
    </row>
    <row r="488" ht="15.75" customHeight="1">
      <c r="A488" s="400"/>
      <c r="B488" s="413" t="s">
        <v>668</v>
      </c>
      <c r="C488" s="400"/>
      <c r="D488" s="400"/>
      <c r="E488" s="415"/>
      <c r="F488" s="415"/>
      <c r="G488" s="416"/>
      <c r="H488" s="412" t="s">
        <v>669</v>
      </c>
    </row>
    <row r="489" ht="15.75" customHeight="1">
      <c r="A489" s="400"/>
      <c r="B489" s="413"/>
      <c r="C489" s="400" t="s">
        <v>243</v>
      </c>
      <c r="D489" s="400">
        <v>3041.3042</v>
      </c>
      <c r="E489" s="415">
        <v>6050.0</v>
      </c>
      <c r="F489" s="415"/>
      <c r="G489" s="416"/>
      <c r="H489" s="400" t="s">
        <v>670</v>
      </c>
    </row>
    <row r="490" ht="15.75" customHeight="1">
      <c r="A490" s="400"/>
      <c r="B490" s="413"/>
      <c r="C490" s="400" t="s">
        <v>237</v>
      </c>
      <c r="D490" s="400" t="s">
        <v>671</v>
      </c>
      <c r="E490" s="415"/>
      <c r="F490" s="415">
        <v>3200.0</v>
      </c>
      <c r="G490" s="416"/>
      <c r="H490" s="400"/>
    </row>
    <row r="491" ht="15.75" customHeight="1">
      <c r="A491" s="400"/>
      <c r="B491" s="413"/>
      <c r="C491" s="400" t="s">
        <v>247</v>
      </c>
      <c r="D491" s="400" t="s">
        <v>672</v>
      </c>
      <c r="E491" s="415"/>
      <c r="F491" s="415">
        <v>3000.0</v>
      </c>
      <c r="G491" s="416"/>
      <c r="H491" s="400"/>
    </row>
    <row r="492" ht="15.75" customHeight="1">
      <c r="A492" s="400"/>
      <c r="B492" s="413"/>
      <c r="C492" s="400" t="s">
        <v>167</v>
      </c>
      <c r="D492" s="400">
        <v>5411.0</v>
      </c>
      <c r="E492" s="415"/>
      <c r="F492" s="415">
        <v>1000.0</v>
      </c>
      <c r="G492" s="416"/>
      <c r="H492" s="400"/>
    </row>
    <row r="493" ht="15.75" customHeight="1">
      <c r="A493" s="400"/>
      <c r="B493" s="413"/>
      <c r="C493" s="400" t="s">
        <v>376</v>
      </c>
      <c r="D493" s="400">
        <v>5010.0</v>
      </c>
      <c r="E493" s="415"/>
      <c r="F493" s="415">
        <v>700.0</v>
      </c>
      <c r="G493" s="416"/>
      <c r="H493" s="400"/>
    </row>
    <row r="494" ht="15.75" customHeight="1">
      <c r="A494" s="400"/>
      <c r="B494" s="413"/>
      <c r="C494" s="400" t="s">
        <v>480</v>
      </c>
      <c r="D494" s="400">
        <v>5463.0</v>
      </c>
      <c r="E494" s="415"/>
      <c r="F494" s="415">
        <v>500.0</v>
      </c>
      <c r="G494" s="416"/>
      <c r="H494" s="400"/>
    </row>
    <row r="495" ht="15.75" customHeight="1">
      <c r="A495" s="400"/>
      <c r="B495" s="413"/>
      <c r="C495" s="400" t="s">
        <v>251</v>
      </c>
      <c r="D495" s="400">
        <v>4031.0</v>
      </c>
      <c r="E495" s="415"/>
      <c r="F495" s="415">
        <v>500.0</v>
      </c>
      <c r="G495" s="416"/>
      <c r="H495" s="400"/>
    </row>
    <row r="496" ht="15.75" customHeight="1">
      <c r="A496" s="400"/>
      <c r="B496" s="413"/>
      <c r="C496" s="400" t="s">
        <v>673</v>
      </c>
      <c r="D496" s="400"/>
      <c r="E496" s="415"/>
      <c r="F496" s="415">
        <v>2500.0</v>
      </c>
      <c r="G496" s="416"/>
      <c r="H496" s="400" t="s">
        <v>674</v>
      </c>
    </row>
    <row r="497" ht="15.75" customHeight="1">
      <c r="A497" s="400"/>
      <c r="B497" s="413"/>
      <c r="C497" s="400" t="s">
        <v>675</v>
      </c>
      <c r="D497" s="400">
        <v>5420.0</v>
      </c>
      <c r="E497" s="415"/>
      <c r="F497" s="415">
        <v>600.0</v>
      </c>
      <c r="G497" s="416"/>
      <c r="H497" s="400"/>
    </row>
    <row r="498" ht="15.75" customHeight="1">
      <c r="A498" s="400"/>
      <c r="B498" s="413"/>
      <c r="C498" s="400"/>
      <c r="D498" s="400"/>
      <c r="E498" s="415"/>
      <c r="F498" s="415"/>
      <c r="G498" s="416"/>
      <c r="H498" s="400"/>
    </row>
    <row r="499" ht="15.75" customHeight="1">
      <c r="A499" s="400"/>
      <c r="B499" s="413"/>
      <c r="C499" s="413" t="s">
        <v>417</v>
      </c>
      <c r="D499" s="400"/>
      <c r="E499" s="415">
        <f t="shared" ref="E499:F499" si="58">sum(E489:E497)</f>
        <v>6050</v>
      </c>
      <c r="F499" s="415">
        <f t="shared" si="58"/>
        <v>12000</v>
      </c>
      <c r="G499" s="399">
        <f>E499-F499</f>
        <v>-5950</v>
      </c>
      <c r="H499" s="400"/>
    </row>
    <row r="500" ht="15.75" customHeight="1">
      <c r="A500" s="400"/>
      <c r="B500" s="413"/>
      <c r="C500" s="400"/>
      <c r="D500" s="400"/>
      <c r="E500" s="415"/>
      <c r="F500" s="415"/>
      <c r="G500" s="416"/>
      <c r="H500" s="400"/>
    </row>
    <row r="501" ht="15.75" customHeight="1">
      <c r="A501" s="400"/>
      <c r="B501" s="413" t="s">
        <v>676</v>
      </c>
      <c r="C501" s="400"/>
      <c r="D501" s="400"/>
      <c r="E501" s="415"/>
      <c r="F501" s="415"/>
      <c r="G501" s="416"/>
      <c r="H501" s="400"/>
    </row>
    <row r="502" ht="15.75" customHeight="1">
      <c r="A502" s="400"/>
      <c r="B502" s="413"/>
      <c r="C502" s="400" t="s">
        <v>237</v>
      </c>
      <c r="D502" s="400">
        <v>3029.4029</v>
      </c>
      <c r="E502" s="415"/>
      <c r="F502" s="415"/>
      <c r="G502" s="416"/>
      <c r="H502" s="400"/>
    </row>
    <row r="503" ht="15.75" customHeight="1">
      <c r="A503" s="400"/>
      <c r="B503" s="413"/>
      <c r="C503" s="400" t="s">
        <v>167</v>
      </c>
      <c r="D503" s="400">
        <v>5411.0</v>
      </c>
      <c r="E503" s="415"/>
      <c r="F503" s="415"/>
      <c r="G503" s="416"/>
      <c r="H503" s="400"/>
    </row>
    <row r="504" ht="15.75" customHeight="1">
      <c r="A504" s="400"/>
      <c r="B504" s="413"/>
      <c r="C504" s="400" t="s">
        <v>480</v>
      </c>
      <c r="D504" s="400">
        <v>5463.0</v>
      </c>
      <c r="E504" s="415"/>
      <c r="F504" s="415"/>
      <c r="G504" s="416"/>
      <c r="H504" s="400" t="s">
        <v>550</v>
      </c>
    </row>
    <row r="505" ht="15.75" customHeight="1">
      <c r="A505" s="400"/>
      <c r="B505" s="413"/>
      <c r="C505" s="400" t="s">
        <v>212</v>
      </c>
      <c r="D505" s="400" t="s">
        <v>164</v>
      </c>
      <c r="E505" s="415"/>
      <c r="F505" s="415"/>
      <c r="G505" s="416"/>
      <c r="H505" s="400"/>
    </row>
    <row r="506" ht="15.75" customHeight="1">
      <c r="A506" s="400"/>
      <c r="B506" s="413"/>
      <c r="C506" s="400" t="s">
        <v>211</v>
      </c>
      <c r="D506" s="400" t="s">
        <v>162</v>
      </c>
      <c r="E506" s="415"/>
      <c r="F506" s="415"/>
      <c r="G506" s="416"/>
      <c r="H506" s="400"/>
    </row>
    <row r="507" ht="15.75" customHeight="1">
      <c r="A507" s="400"/>
      <c r="B507" s="413"/>
      <c r="C507" s="400"/>
      <c r="D507" s="400"/>
      <c r="E507" s="415"/>
      <c r="F507" s="415"/>
      <c r="G507" s="416"/>
      <c r="H507" s="400"/>
    </row>
    <row r="508" ht="15.75" customHeight="1">
      <c r="A508" s="400"/>
      <c r="B508" s="413"/>
      <c r="C508" s="413" t="s">
        <v>591</v>
      </c>
      <c r="D508" s="400"/>
      <c r="E508" s="415">
        <f t="shared" ref="E508:F508" si="59">SUM(E502:E507)</f>
        <v>0</v>
      </c>
      <c r="F508" s="415">
        <f t="shared" si="59"/>
        <v>0</v>
      </c>
      <c r="G508" s="416"/>
      <c r="H508" s="400"/>
    </row>
    <row r="509" ht="15.75" customHeight="1">
      <c r="A509" s="400"/>
      <c r="B509" s="413"/>
      <c r="C509" s="400"/>
      <c r="D509" s="400"/>
      <c r="E509" s="415"/>
      <c r="F509" s="415"/>
      <c r="G509" s="416"/>
      <c r="H509" s="400"/>
    </row>
    <row r="510" ht="15.75" customHeight="1">
      <c r="A510" s="400"/>
      <c r="B510" s="413"/>
      <c r="C510" s="400" t="s">
        <v>592</v>
      </c>
      <c r="D510" s="400"/>
      <c r="E510" s="415">
        <v>0.0</v>
      </c>
      <c r="F510" s="402">
        <v>0.0</v>
      </c>
      <c r="G510" s="416"/>
      <c r="H510" s="400" t="s">
        <v>629</v>
      </c>
    </row>
    <row r="511" ht="15.75" customHeight="1">
      <c r="A511" s="400"/>
      <c r="B511" s="413"/>
      <c r="C511" s="400"/>
      <c r="D511" s="400"/>
      <c r="E511" s="415"/>
      <c r="F511" s="415"/>
      <c r="G511" s="416"/>
      <c r="H511" s="400"/>
    </row>
    <row r="512" ht="15.75" customHeight="1">
      <c r="A512" s="400"/>
      <c r="B512" s="413"/>
      <c r="C512" s="413" t="s">
        <v>417</v>
      </c>
      <c r="D512" s="400"/>
      <c r="E512" s="415">
        <f t="shared" ref="E512:F512" si="60">E508+E510</f>
        <v>0</v>
      </c>
      <c r="F512" s="415">
        <f t="shared" si="60"/>
        <v>0</v>
      </c>
      <c r="G512" s="399">
        <f>E512-F512</f>
        <v>0</v>
      </c>
      <c r="H512" s="400"/>
    </row>
    <row r="513" ht="15.75" customHeight="1">
      <c r="A513" s="400"/>
      <c r="B513" s="413"/>
      <c r="C513" s="400"/>
      <c r="D513" s="400"/>
      <c r="E513" s="415"/>
      <c r="F513" s="415"/>
      <c r="G513" s="416"/>
      <c r="H513" s="400"/>
    </row>
    <row r="514" ht="15.75" customHeight="1">
      <c r="A514" s="400"/>
      <c r="B514" s="413" t="s">
        <v>677</v>
      </c>
      <c r="C514" s="400"/>
      <c r="D514" s="400"/>
      <c r="E514" s="415"/>
      <c r="F514" s="415"/>
      <c r="G514" s="416"/>
      <c r="H514" s="400"/>
    </row>
    <row r="515" ht="15.75" customHeight="1">
      <c r="A515" s="400"/>
      <c r="B515" s="413"/>
      <c r="C515" s="400" t="s">
        <v>243</v>
      </c>
      <c r="D515" s="400">
        <v>3041.3042</v>
      </c>
      <c r="E515" s="415">
        <v>5800.0</v>
      </c>
      <c r="F515" s="415"/>
      <c r="G515" s="416"/>
      <c r="H515" s="400" t="s">
        <v>678</v>
      </c>
    </row>
    <row r="516" ht="15.75" customHeight="1">
      <c r="A516" s="400"/>
      <c r="B516" s="413"/>
      <c r="C516" s="400" t="s">
        <v>237</v>
      </c>
      <c r="D516" s="400">
        <v>4029.0</v>
      </c>
      <c r="E516" s="415"/>
      <c r="F516" s="415">
        <v>6000.0</v>
      </c>
      <c r="G516" s="416"/>
      <c r="H516" s="400"/>
    </row>
    <row r="517" ht="15.75" customHeight="1">
      <c r="A517" s="400"/>
      <c r="B517" s="413"/>
      <c r="C517" s="400" t="s">
        <v>247</v>
      </c>
      <c r="D517" s="400" t="s">
        <v>164</v>
      </c>
      <c r="E517" s="415"/>
      <c r="F517" s="415">
        <v>3900.0</v>
      </c>
      <c r="G517" s="416"/>
      <c r="H517" s="400"/>
    </row>
    <row r="518" ht="15.75" customHeight="1">
      <c r="A518" s="400"/>
      <c r="B518" s="413"/>
      <c r="C518" s="400" t="s">
        <v>167</v>
      </c>
      <c r="D518" s="400">
        <v>5411.0</v>
      </c>
      <c r="E518" s="415"/>
      <c r="F518" s="415">
        <v>1000.0</v>
      </c>
      <c r="G518" s="416"/>
      <c r="H518" s="400"/>
    </row>
    <row r="519" ht="15.75" customHeight="1">
      <c r="A519" s="400"/>
      <c r="B519" s="413"/>
      <c r="C519" s="400" t="s">
        <v>480</v>
      </c>
      <c r="D519" s="400">
        <v>5463.0</v>
      </c>
      <c r="E519" s="415"/>
      <c r="F519" s="415">
        <v>700.0</v>
      </c>
      <c r="G519" s="416"/>
      <c r="H519" s="400"/>
    </row>
    <row r="520" ht="15.75" customHeight="1">
      <c r="A520" s="400"/>
      <c r="B520" s="413"/>
      <c r="C520" s="400"/>
      <c r="D520" s="400"/>
      <c r="E520" s="415"/>
      <c r="F520" s="415"/>
      <c r="G520" s="416"/>
      <c r="H520" s="400"/>
    </row>
    <row r="521" ht="15.75" customHeight="1">
      <c r="A521" s="400"/>
      <c r="B521" s="413"/>
      <c r="C521" s="413" t="s">
        <v>591</v>
      </c>
      <c r="D521" s="400"/>
      <c r="E521" s="415">
        <f>SUM(E515:E519)</f>
        <v>5800</v>
      </c>
      <c r="F521" s="415">
        <v>11600.0</v>
      </c>
      <c r="G521" s="416"/>
      <c r="H521" s="400"/>
    </row>
    <row r="522" ht="15.75" customHeight="1">
      <c r="A522" s="400"/>
      <c r="B522" s="413"/>
      <c r="C522" s="400"/>
      <c r="D522" s="400"/>
      <c r="E522" s="415"/>
      <c r="F522" s="415"/>
      <c r="G522" s="416"/>
      <c r="H522" s="400"/>
    </row>
    <row r="523" ht="15.75" customHeight="1">
      <c r="A523" s="400"/>
      <c r="B523" s="413"/>
      <c r="C523" s="400" t="s">
        <v>592</v>
      </c>
      <c r="D523" s="400"/>
      <c r="E523" s="415">
        <v>5800.0</v>
      </c>
      <c r="F523" s="402">
        <v>0.0</v>
      </c>
      <c r="G523" s="416"/>
      <c r="H523" s="400"/>
    </row>
    <row r="524" ht="15.75" customHeight="1">
      <c r="A524" s="400"/>
      <c r="B524" s="413"/>
      <c r="C524" s="400"/>
      <c r="D524" s="400"/>
      <c r="E524" s="415"/>
      <c r="F524" s="415"/>
      <c r="G524" s="416"/>
      <c r="H524" s="400"/>
    </row>
    <row r="525" ht="15.75" customHeight="1">
      <c r="A525" s="400"/>
      <c r="B525" s="413"/>
      <c r="C525" s="413" t="s">
        <v>417</v>
      </c>
      <c r="D525" s="400"/>
      <c r="E525" s="415">
        <f t="shared" ref="E525:F525" si="61">E521+E523</f>
        <v>11600</v>
      </c>
      <c r="F525" s="415">
        <f t="shared" si="61"/>
        <v>11600</v>
      </c>
      <c r="G525" s="399">
        <f>E525-F525</f>
        <v>0</v>
      </c>
      <c r="H525" s="400"/>
    </row>
    <row r="526" ht="15.75" customHeight="1">
      <c r="A526" s="400"/>
      <c r="B526" s="413"/>
      <c r="C526" s="400"/>
      <c r="D526" s="400"/>
      <c r="E526" s="415"/>
      <c r="F526" s="415"/>
      <c r="G526" s="416"/>
      <c r="H526" s="400"/>
    </row>
    <row r="527" ht="15.75" customHeight="1">
      <c r="A527" s="400"/>
      <c r="B527" s="413" t="s">
        <v>679</v>
      </c>
      <c r="C527" s="400"/>
      <c r="D527" s="400"/>
      <c r="E527" s="415"/>
      <c r="F527" s="415"/>
      <c r="G527" s="416"/>
      <c r="H527" s="400"/>
    </row>
    <row r="528" ht="15.75" customHeight="1">
      <c r="A528" s="400"/>
      <c r="B528" s="413"/>
      <c r="C528" s="400" t="s">
        <v>212</v>
      </c>
      <c r="D528" s="400" t="s">
        <v>164</v>
      </c>
      <c r="E528" s="415"/>
      <c r="F528" s="415">
        <v>7000.0</v>
      </c>
      <c r="G528" s="416"/>
      <c r="H528" s="400"/>
    </row>
    <row r="529" ht="15.75" customHeight="1">
      <c r="A529" s="400"/>
      <c r="B529" s="413"/>
      <c r="C529" s="400" t="s">
        <v>211</v>
      </c>
      <c r="D529" s="400" t="s">
        <v>162</v>
      </c>
      <c r="E529" s="415">
        <v>12000.0</v>
      </c>
      <c r="F529" s="415"/>
      <c r="G529" s="416"/>
      <c r="H529" s="400" t="s">
        <v>496</v>
      </c>
    </row>
    <row r="530" ht="15.75" customHeight="1">
      <c r="A530" s="400"/>
      <c r="B530" s="413"/>
      <c r="C530" s="400"/>
      <c r="D530" s="400"/>
      <c r="E530" s="415"/>
      <c r="F530" s="415"/>
      <c r="G530" s="416"/>
      <c r="H530" s="400"/>
    </row>
    <row r="531" ht="15.75" customHeight="1">
      <c r="A531" s="400"/>
      <c r="B531" s="413"/>
      <c r="C531" s="400" t="s">
        <v>591</v>
      </c>
      <c r="D531" s="400"/>
      <c r="E531" s="415">
        <f t="shared" ref="E531:F531" si="62">sum(E528:E529)</f>
        <v>12000</v>
      </c>
      <c r="F531" s="415">
        <f t="shared" si="62"/>
        <v>7000</v>
      </c>
      <c r="G531" s="416"/>
      <c r="H531" s="400"/>
    </row>
    <row r="532" ht="15.75" customHeight="1">
      <c r="A532" s="400"/>
      <c r="B532" s="413"/>
      <c r="C532" s="400"/>
      <c r="D532" s="400"/>
      <c r="E532" s="415"/>
      <c r="F532" s="415"/>
      <c r="G532" s="416"/>
      <c r="H532" s="400"/>
    </row>
    <row r="533" ht="15.75" customHeight="1">
      <c r="A533" s="400"/>
      <c r="B533" s="413"/>
      <c r="C533" s="400" t="s">
        <v>592</v>
      </c>
      <c r="D533" s="400"/>
      <c r="E533" s="402">
        <v>0.0</v>
      </c>
      <c r="F533" s="415">
        <v>2500.0</v>
      </c>
      <c r="G533" s="416"/>
      <c r="H533" s="400" t="s">
        <v>680</v>
      </c>
    </row>
    <row r="534" ht="15.75" customHeight="1">
      <c r="A534" s="400"/>
      <c r="B534" s="413"/>
      <c r="C534" s="400"/>
      <c r="D534" s="400"/>
      <c r="E534" s="415"/>
      <c r="F534" s="415"/>
      <c r="G534" s="416"/>
      <c r="H534" s="400"/>
    </row>
    <row r="535" ht="15.75" customHeight="1">
      <c r="A535" s="400"/>
      <c r="B535" s="413"/>
      <c r="C535" s="413" t="s">
        <v>417</v>
      </c>
      <c r="D535" s="400"/>
      <c r="E535" s="415">
        <f t="shared" ref="E535:F535" si="63">E531+E533</f>
        <v>12000</v>
      </c>
      <c r="F535" s="415">
        <f t="shared" si="63"/>
        <v>9500</v>
      </c>
      <c r="G535" s="399">
        <f>E535-F535</f>
        <v>2500</v>
      </c>
      <c r="H535" s="400"/>
    </row>
    <row r="536" ht="15.75" customHeight="1">
      <c r="A536" s="400"/>
      <c r="B536" s="413"/>
      <c r="C536" s="400"/>
      <c r="D536" s="400"/>
      <c r="E536" s="415"/>
      <c r="F536" s="415"/>
      <c r="G536" s="416"/>
      <c r="H536" s="400"/>
    </row>
    <row r="537" ht="15.75" customHeight="1">
      <c r="A537" s="400"/>
      <c r="B537" s="413" t="s">
        <v>681</v>
      </c>
      <c r="C537" s="400"/>
      <c r="D537" s="400"/>
      <c r="E537" s="415"/>
      <c r="F537" s="415"/>
      <c r="G537" s="416"/>
      <c r="H537" s="400"/>
    </row>
    <row r="538" ht="15.75" customHeight="1">
      <c r="A538" s="400"/>
      <c r="B538" s="413"/>
      <c r="C538" s="400" t="s">
        <v>243</v>
      </c>
      <c r="D538" s="400">
        <v>3041.3042</v>
      </c>
      <c r="E538" s="415"/>
      <c r="F538" s="415"/>
      <c r="G538" s="416"/>
      <c r="H538" s="400"/>
    </row>
    <row r="539" ht="15.75" customHeight="1">
      <c r="A539" s="400"/>
      <c r="B539" s="413"/>
      <c r="C539" s="400" t="s">
        <v>237</v>
      </c>
      <c r="D539" s="400">
        <v>4029.0</v>
      </c>
      <c r="E539" s="415"/>
      <c r="F539" s="415"/>
      <c r="G539" s="416"/>
      <c r="H539" s="400"/>
    </row>
    <row r="540" ht="15.75" customHeight="1">
      <c r="A540" s="400"/>
      <c r="B540" s="413"/>
      <c r="C540" s="400" t="s">
        <v>247</v>
      </c>
      <c r="D540" s="400" t="s">
        <v>164</v>
      </c>
      <c r="E540" s="415"/>
      <c r="F540" s="415"/>
      <c r="G540" s="416"/>
      <c r="H540" s="400"/>
    </row>
    <row r="541" ht="15.75" customHeight="1">
      <c r="A541" s="400"/>
      <c r="B541" s="413"/>
      <c r="C541" s="400" t="s">
        <v>167</v>
      </c>
      <c r="D541" s="400">
        <v>5411.0</v>
      </c>
      <c r="E541" s="415"/>
      <c r="F541" s="415"/>
      <c r="G541" s="416"/>
      <c r="H541" s="400"/>
    </row>
    <row r="542" ht="15.75" customHeight="1">
      <c r="A542" s="400"/>
      <c r="B542" s="413"/>
      <c r="C542" s="400" t="s">
        <v>480</v>
      </c>
      <c r="D542" s="400">
        <v>5463.0</v>
      </c>
      <c r="E542" s="415"/>
      <c r="F542" s="415"/>
      <c r="G542" s="416"/>
      <c r="H542" s="400"/>
    </row>
    <row r="543" ht="15.75" customHeight="1">
      <c r="A543" s="400"/>
      <c r="B543" s="413"/>
      <c r="C543" s="400" t="s">
        <v>212</v>
      </c>
      <c r="D543" s="400"/>
      <c r="E543" s="415"/>
      <c r="F543" s="415"/>
      <c r="G543" s="416"/>
      <c r="H543" s="400"/>
    </row>
    <row r="544" ht="15.75" customHeight="1">
      <c r="A544" s="400"/>
      <c r="B544" s="413"/>
      <c r="C544" s="400" t="s">
        <v>211</v>
      </c>
      <c r="D544" s="400"/>
      <c r="E544" s="415"/>
      <c r="F544" s="415"/>
      <c r="G544" s="416"/>
      <c r="H544" s="400"/>
    </row>
    <row r="545" ht="15.75" customHeight="1">
      <c r="A545" s="400"/>
      <c r="B545" s="413"/>
      <c r="C545" s="400" t="s">
        <v>682</v>
      </c>
      <c r="D545" s="400"/>
      <c r="E545" s="415"/>
      <c r="F545" s="415"/>
      <c r="G545" s="416"/>
      <c r="H545" s="400"/>
    </row>
    <row r="546" ht="15.75" customHeight="1">
      <c r="A546" s="400"/>
      <c r="B546" s="413"/>
      <c r="C546" s="400"/>
      <c r="D546" s="400"/>
      <c r="E546" s="415"/>
      <c r="F546" s="415"/>
      <c r="G546" s="416"/>
      <c r="H546" s="400"/>
    </row>
    <row r="547" ht="15.75" customHeight="1">
      <c r="A547" s="400"/>
      <c r="B547" s="413"/>
      <c r="C547" s="413" t="s">
        <v>591</v>
      </c>
      <c r="D547" s="400"/>
      <c r="E547" s="415">
        <f t="shared" ref="E547:F547" si="64">sum(E538:E545)</f>
        <v>0</v>
      </c>
      <c r="F547" s="415">
        <f t="shared" si="64"/>
        <v>0</v>
      </c>
      <c r="G547" s="416"/>
      <c r="H547" s="400"/>
    </row>
    <row r="548" ht="15.75" customHeight="1">
      <c r="A548" s="400"/>
      <c r="B548" s="413"/>
      <c r="C548" s="400"/>
      <c r="D548" s="400"/>
      <c r="E548" s="415"/>
      <c r="F548" s="415"/>
      <c r="G548" s="416"/>
      <c r="H548" s="400"/>
    </row>
    <row r="549" ht="15.75" customHeight="1">
      <c r="A549" s="400"/>
      <c r="B549" s="413"/>
      <c r="C549" s="400" t="s">
        <v>592</v>
      </c>
      <c r="D549" s="400"/>
      <c r="E549" s="402">
        <v>0.0</v>
      </c>
      <c r="F549" s="402">
        <v>0.0</v>
      </c>
      <c r="G549" s="416"/>
      <c r="H549" s="400"/>
    </row>
    <row r="550" ht="15.75" customHeight="1">
      <c r="A550" s="400"/>
      <c r="B550" s="413"/>
      <c r="C550" s="400"/>
      <c r="D550" s="400"/>
      <c r="E550" s="415"/>
      <c r="F550" s="415"/>
      <c r="G550" s="416"/>
      <c r="H550" s="400"/>
    </row>
    <row r="551" ht="15.75" customHeight="1">
      <c r="A551" s="400"/>
      <c r="B551" s="413"/>
      <c r="C551" s="413" t="s">
        <v>417</v>
      </c>
      <c r="D551" s="400"/>
      <c r="E551" s="415">
        <f t="shared" ref="E551:F551" si="65">E547+E549</f>
        <v>0</v>
      </c>
      <c r="F551" s="415">
        <f t="shared" si="65"/>
        <v>0</v>
      </c>
      <c r="G551" s="399">
        <f>E551-F551</f>
        <v>0</v>
      </c>
      <c r="H551" s="400"/>
    </row>
    <row r="552" ht="15.75" customHeight="1">
      <c r="A552" s="400"/>
      <c r="B552" s="413"/>
      <c r="C552" s="400"/>
      <c r="D552" s="400"/>
      <c r="E552" s="415"/>
      <c r="F552" s="415"/>
      <c r="G552" s="416"/>
      <c r="H552" s="400"/>
    </row>
    <row r="553" ht="15.75" customHeight="1">
      <c r="A553" s="400"/>
      <c r="B553" s="413"/>
      <c r="C553" s="400"/>
      <c r="D553" s="400"/>
      <c r="E553" s="415"/>
      <c r="F553" s="415"/>
      <c r="G553" s="416"/>
      <c r="H553" s="400"/>
    </row>
    <row r="554" ht="15.75" customHeight="1">
      <c r="A554" s="400"/>
      <c r="B554" s="413" t="s">
        <v>683</v>
      </c>
      <c r="C554" s="400"/>
      <c r="D554" s="400"/>
      <c r="E554" s="415"/>
      <c r="F554" s="415"/>
      <c r="G554" s="416"/>
      <c r="H554" s="400" t="s">
        <v>684</v>
      </c>
    </row>
    <row r="555" ht="15.75" customHeight="1">
      <c r="A555" s="400"/>
      <c r="B555" s="413"/>
      <c r="C555" s="400" t="s">
        <v>251</v>
      </c>
      <c r="D555" s="400">
        <v>4031.0</v>
      </c>
      <c r="E555" s="415"/>
      <c r="F555" s="415">
        <v>6000.0</v>
      </c>
      <c r="G555" s="416"/>
      <c r="H555" s="400"/>
    </row>
    <row r="556" ht="15.75" customHeight="1">
      <c r="A556" s="400"/>
      <c r="B556" s="413"/>
      <c r="C556" s="400" t="s">
        <v>167</v>
      </c>
      <c r="D556" s="400">
        <v>5411.0</v>
      </c>
      <c r="E556" s="415"/>
      <c r="F556" s="415">
        <v>1000.0</v>
      </c>
      <c r="G556" s="416"/>
      <c r="H556" s="400"/>
    </row>
    <row r="557" ht="15.75" customHeight="1">
      <c r="A557" s="400"/>
      <c r="B557" s="413"/>
      <c r="C557" s="400" t="s">
        <v>685</v>
      </c>
      <c r="D557" s="400">
        <v>5210.0</v>
      </c>
      <c r="E557" s="415"/>
      <c r="F557" s="415">
        <v>700.0</v>
      </c>
      <c r="G557" s="416"/>
      <c r="H557" s="400" t="s">
        <v>686</v>
      </c>
    </row>
    <row r="558" ht="15.75" customHeight="1">
      <c r="A558" s="400"/>
      <c r="B558" s="413"/>
      <c r="C558" s="400" t="s">
        <v>480</v>
      </c>
      <c r="D558" s="400">
        <v>5463.0</v>
      </c>
      <c r="E558" s="415"/>
      <c r="F558" s="415">
        <v>500.0</v>
      </c>
      <c r="G558" s="416"/>
      <c r="H558" s="400" t="s">
        <v>550</v>
      </c>
    </row>
    <row r="559" ht="15.75" customHeight="1">
      <c r="A559" s="400"/>
      <c r="B559" s="413"/>
      <c r="C559" s="412" t="s">
        <v>687</v>
      </c>
      <c r="D559" s="412">
        <v>5460.0</v>
      </c>
      <c r="E559" s="417"/>
      <c r="F559" s="417">
        <v>500.0</v>
      </c>
      <c r="G559" s="416"/>
      <c r="H559" s="412"/>
    </row>
    <row r="560" ht="15.75" customHeight="1">
      <c r="A560" s="400"/>
      <c r="B560" s="413"/>
      <c r="C560" s="400" t="s">
        <v>237</v>
      </c>
      <c r="D560" s="400">
        <v>4029.0</v>
      </c>
      <c r="E560" s="417">
        <v>200.0</v>
      </c>
      <c r="F560" s="415">
        <v>200.0</v>
      </c>
      <c r="G560" s="416"/>
      <c r="H560" s="412" t="s">
        <v>688</v>
      </c>
    </row>
    <row r="561" ht="15.75" customHeight="1">
      <c r="A561" s="400"/>
      <c r="B561" s="413"/>
      <c r="C561" s="400" t="s">
        <v>463</v>
      </c>
      <c r="D561" s="400">
        <v>5460.0</v>
      </c>
      <c r="E561" s="415"/>
      <c r="F561" s="417">
        <v>0.0</v>
      </c>
      <c r="G561" s="416"/>
      <c r="H561" s="400"/>
    </row>
    <row r="562" ht="15.75" customHeight="1">
      <c r="A562" s="400"/>
      <c r="B562" s="413"/>
      <c r="C562" s="400"/>
      <c r="D562" s="400"/>
      <c r="E562" s="415"/>
      <c r="F562" s="415"/>
      <c r="G562" s="416"/>
      <c r="H562" s="400"/>
    </row>
    <row r="563" ht="15.75" customHeight="1">
      <c r="A563" s="400"/>
      <c r="B563" s="413"/>
      <c r="C563" s="413" t="s">
        <v>417</v>
      </c>
      <c r="D563" s="400"/>
      <c r="E563" s="415">
        <f t="shared" ref="E563:F563" si="66">sum(E555:E561)</f>
        <v>200</v>
      </c>
      <c r="F563" s="415">
        <f t="shared" si="66"/>
        <v>8900</v>
      </c>
      <c r="G563" s="399">
        <f>E563-F563</f>
        <v>-8700</v>
      </c>
      <c r="H563" s="400"/>
    </row>
    <row r="564" ht="15.75" customHeight="1">
      <c r="A564" s="400"/>
      <c r="B564" s="413"/>
      <c r="C564" s="400"/>
      <c r="D564" s="400"/>
      <c r="E564" s="415"/>
      <c r="F564" s="415"/>
      <c r="G564" s="416"/>
      <c r="H564" s="400"/>
    </row>
    <row r="565" ht="15.75" customHeight="1">
      <c r="A565" s="400"/>
      <c r="B565" s="413" t="s">
        <v>689</v>
      </c>
      <c r="C565" s="400"/>
      <c r="D565" s="400"/>
      <c r="E565" s="415"/>
      <c r="F565" s="415"/>
      <c r="G565" s="416"/>
      <c r="H565" s="400"/>
    </row>
    <row r="566" ht="15.75" customHeight="1">
      <c r="A566" s="400"/>
      <c r="B566" s="413"/>
      <c r="C566" s="400" t="s">
        <v>554</v>
      </c>
      <c r="D566" s="400">
        <v>3041.3042</v>
      </c>
      <c r="E566" s="415">
        <v>3040.0</v>
      </c>
      <c r="F566" s="415"/>
      <c r="G566" s="416"/>
      <c r="H566" s="400" t="s">
        <v>690</v>
      </c>
    </row>
    <row r="567" ht="15.75" customHeight="1">
      <c r="A567" s="400"/>
      <c r="B567" s="413"/>
      <c r="C567" s="400" t="s">
        <v>237</v>
      </c>
      <c r="D567" s="400">
        <v>7692.0</v>
      </c>
      <c r="E567" s="415"/>
      <c r="F567" s="415">
        <v>3000.0</v>
      </c>
      <c r="G567" s="416"/>
      <c r="H567" s="400"/>
    </row>
    <row r="568" ht="15.75" customHeight="1">
      <c r="A568" s="400"/>
      <c r="B568" s="413"/>
      <c r="C568" s="400" t="s">
        <v>247</v>
      </c>
      <c r="D568" s="400" t="s">
        <v>164</v>
      </c>
      <c r="E568" s="415"/>
      <c r="F568" s="415">
        <v>3000.0</v>
      </c>
      <c r="G568" s="416"/>
      <c r="H568" s="400"/>
    </row>
    <row r="569" ht="15.75" customHeight="1">
      <c r="A569" s="400"/>
      <c r="B569" s="413"/>
      <c r="C569" s="400" t="s">
        <v>167</v>
      </c>
      <c r="D569" s="400">
        <v>5411.0</v>
      </c>
      <c r="E569" s="415"/>
      <c r="F569" s="415">
        <v>1000.0</v>
      </c>
      <c r="G569" s="416"/>
      <c r="H569" s="400"/>
    </row>
    <row r="570" ht="15.75" customHeight="1">
      <c r="A570" s="400"/>
      <c r="B570" s="413"/>
      <c r="C570" s="400" t="s">
        <v>691</v>
      </c>
      <c r="D570" s="400"/>
      <c r="E570" s="415"/>
      <c r="F570" s="415">
        <v>600.0</v>
      </c>
      <c r="G570" s="416"/>
      <c r="H570" s="400"/>
    </row>
    <row r="571" ht="15.75" customHeight="1">
      <c r="A571" s="400"/>
      <c r="B571" s="413"/>
      <c r="C571" s="400" t="s">
        <v>140</v>
      </c>
      <c r="D571" s="400">
        <v>4027.0</v>
      </c>
      <c r="E571" s="415"/>
      <c r="F571" s="415">
        <v>2000.0</v>
      </c>
      <c r="G571" s="416"/>
      <c r="H571" s="400"/>
    </row>
    <row r="572" ht="15.75" customHeight="1">
      <c r="A572" s="400"/>
      <c r="B572" s="413"/>
      <c r="C572" s="400" t="s">
        <v>251</v>
      </c>
      <c r="D572" s="400">
        <v>4031.0</v>
      </c>
      <c r="E572" s="415"/>
      <c r="F572" s="415">
        <v>500.0</v>
      </c>
      <c r="G572" s="416"/>
      <c r="H572" s="400"/>
    </row>
    <row r="573" ht="15.75" customHeight="1">
      <c r="A573" s="400"/>
      <c r="B573" s="413"/>
      <c r="C573" s="400"/>
      <c r="D573" s="400"/>
      <c r="E573" s="415"/>
      <c r="F573" s="415"/>
      <c r="G573" s="416"/>
      <c r="H573" s="400"/>
    </row>
    <row r="574" ht="15.75" customHeight="1">
      <c r="A574" s="400"/>
      <c r="B574" s="413"/>
      <c r="C574" s="413" t="s">
        <v>417</v>
      </c>
      <c r="D574" s="400"/>
      <c r="E574" s="415">
        <f t="shared" ref="E574:F574" si="67">sum(E566:E572)</f>
        <v>3040</v>
      </c>
      <c r="F574" s="415">
        <f t="shared" si="67"/>
        <v>10100</v>
      </c>
      <c r="G574" s="399">
        <f>E574-F574</f>
        <v>-7060</v>
      </c>
      <c r="H574" s="400"/>
    </row>
    <row r="575" ht="15.75" customHeight="1">
      <c r="A575" s="400"/>
      <c r="B575" s="413"/>
      <c r="C575" s="400"/>
      <c r="D575" s="400"/>
      <c r="E575" s="415"/>
      <c r="F575" s="415"/>
      <c r="G575" s="416"/>
      <c r="H575" s="400"/>
    </row>
    <row r="576" ht="15.75" customHeight="1">
      <c r="A576" s="400"/>
      <c r="B576" s="413" t="s">
        <v>692</v>
      </c>
      <c r="C576" s="400"/>
      <c r="D576" s="400"/>
      <c r="E576" s="415"/>
      <c r="F576" s="415"/>
      <c r="G576" s="416"/>
      <c r="H576" s="400"/>
    </row>
    <row r="577" ht="15.75" customHeight="1">
      <c r="A577" s="400"/>
      <c r="B577" s="413"/>
      <c r="C577" s="400" t="s">
        <v>212</v>
      </c>
      <c r="D577" s="400" t="s">
        <v>164</v>
      </c>
      <c r="E577" s="415"/>
      <c r="F577" s="415">
        <v>10000.0</v>
      </c>
      <c r="G577" s="416"/>
      <c r="H577" s="400"/>
    </row>
    <row r="578" ht="15.75" customHeight="1">
      <c r="A578" s="400"/>
      <c r="B578" s="413"/>
      <c r="C578" s="400" t="s">
        <v>211</v>
      </c>
      <c r="D578" s="400" t="s">
        <v>162</v>
      </c>
      <c r="E578" s="415">
        <v>15000.0</v>
      </c>
      <c r="F578" s="415"/>
      <c r="G578" s="416"/>
      <c r="H578" s="400" t="s">
        <v>496</v>
      </c>
    </row>
    <row r="579" ht="15.75" customHeight="1">
      <c r="A579" s="400"/>
      <c r="B579" s="413"/>
      <c r="C579" s="400" t="s">
        <v>556</v>
      </c>
      <c r="D579" s="400">
        <v>3041.0</v>
      </c>
      <c r="E579" s="415">
        <v>1200.0</v>
      </c>
      <c r="F579" s="415"/>
      <c r="G579" s="416"/>
      <c r="H579" s="400" t="s">
        <v>693</v>
      </c>
    </row>
    <row r="580" ht="15.75" customHeight="1">
      <c r="A580" s="400"/>
      <c r="B580" s="413"/>
      <c r="C580" s="400"/>
      <c r="D580" s="400"/>
      <c r="E580" s="415"/>
      <c r="F580" s="415"/>
      <c r="G580" s="416"/>
      <c r="H580" s="400"/>
    </row>
    <row r="581" ht="15.75" customHeight="1">
      <c r="A581" s="400"/>
      <c r="B581" s="413"/>
      <c r="C581" s="413" t="s">
        <v>417</v>
      </c>
      <c r="D581" s="400"/>
      <c r="E581" s="415">
        <f t="shared" ref="E581:F581" si="68">sum(E577:E579)</f>
        <v>16200</v>
      </c>
      <c r="F581" s="415">
        <f t="shared" si="68"/>
        <v>10000</v>
      </c>
      <c r="G581" s="416">
        <f>E581-F581</f>
        <v>6200</v>
      </c>
      <c r="H581" s="400"/>
    </row>
    <row r="582" ht="15.75" customHeight="1">
      <c r="A582" s="400"/>
      <c r="B582" s="413"/>
      <c r="C582" s="400"/>
      <c r="D582" s="400"/>
      <c r="E582" s="415"/>
      <c r="F582" s="415"/>
      <c r="G582" s="416"/>
      <c r="H582" s="400"/>
    </row>
    <row r="583" ht="15.75" customHeight="1">
      <c r="A583" s="400"/>
      <c r="B583" s="413" t="s">
        <v>694</v>
      </c>
      <c r="C583" s="400"/>
      <c r="D583" s="400"/>
      <c r="E583" s="415"/>
      <c r="F583" s="415"/>
      <c r="G583" s="416"/>
      <c r="H583" s="400"/>
    </row>
    <row r="584" ht="15.75" customHeight="1">
      <c r="A584" s="400"/>
      <c r="B584" s="413"/>
      <c r="C584" s="400" t="s">
        <v>243</v>
      </c>
      <c r="D584" s="400">
        <v>3041.3042</v>
      </c>
      <c r="E584" s="415">
        <v>30500.0</v>
      </c>
      <c r="F584" s="415"/>
      <c r="G584" s="416"/>
      <c r="H584" s="400" t="s">
        <v>695</v>
      </c>
    </row>
    <row r="585" ht="15.75" customHeight="1">
      <c r="A585" s="400"/>
      <c r="B585" s="413"/>
      <c r="C585" s="400" t="s">
        <v>237</v>
      </c>
      <c r="D585" s="400">
        <v>4029.0</v>
      </c>
      <c r="E585" s="415"/>
      <c r="F585" s="415">
        <v>20000.0</v>
      </c>
      <c r="G585" s="416"/>
      <c r="H585" s="400" t="s">
        <v>696</v>
      </c>
    </row>
    <row r="586" ht="15.75" customHeight="1">
      <c r="A586" s="400"/>
      <c r="B586" s="413"/>
      <c r="C586" s="400" t="s">
        <v>247</v>
      </c>
      <c r="D586" s="400" t="s">
        <v>164</v>
      </c>
      <c r="E586" s="415"/>
      <c r="F586" s="415">
        <v>6500.0</v>
      </c>
      <c r="G586" s="416"/>
      <c r="H586" s="400"/>
    </row>
    <row r="587" ht="15.75" customHeight="1">
      <c r="A587" s="400"/>
      <c r="B587" s="413"/>
      <c r="C587" s="400" t="s">
        <v>174</v>
      </c>
      <c r="D587" s="400">
        <v>5010.0</v>
      </c>
      <c r="E587" s="415"/>
      <c r="F587" s="415">
        <v>25000.0</v>
      </c>
      <c r="G587" s="416"/>
      <c r="H587" s="400" t="s">
        <v>697</v>
      </c>
    </row>
    <row r="588" ht="15.75" customHeight="1">
      <c r="A588" s="400"/>
      <c r="B588" s="413"/>
      <c r="C588" s="400" t="s">
        <v>698</v>
      </c>
      <c r="D588" s="400">
        <v>6800.0</v>
      </c>
      <c r="E588" s="415"/>
      <c r="F588" s="415">
        <v>4000.0</v>
      </c>
      <c r="G588" s="416"/>
      <c r="H588" s="400" t="s">
        <v>699</v>
      </c>
    </row>
    <row r="589" ht="15.75" customHeight="1">
      <c r="A589" s="400"/>
      <c r="B589" s="413"/>
      <c r="C589" s="400" t="s">
        <v>167</v>
      </c>
      <c r="D589" s="400">
        <v>5411.0</v>
      </c>
      <c r="E589" s="415"/>
      <c r="F589" s="415">
        <v>1500.0</v>
      </c>
      <c r="G589" s="416"/>
      <c r="H589" s="400"/>
    </row>
    <row r="590" ht="15.75" customHeight="1">
      <c r="A590" s="400"/>
      <c r="B590" s="413"/>
      <c r="C590" s="400" t="s">
        <v>140</v>
      </c>
      <c r="D590" s="400">
        <v>4027.0</v>
      </c>
      <c r="E590" s="415"/>
      <c r="F590" s="415">
        <v>1500.0</v>
      </c>
      <c r="G590" s="416"/>
      <c r="H590" s="400"/>
    </row>
    <row r="591" ht="15.75" customHeight="1">
      <c r="A591" s="400"/>
      <c r="B591" s="413"/>
      <c r="C591" s="400" t="s">
        <v>700</v>
      </c>
      <c r="D591" s="400">
        <v>6950.0</v>
      </c>
      <c r="E591" s="415"/>
      <c r="F591" s="415">
        <v>1100.0</v>
      </c>
      <c r="G591" s="416"/>
      <c r="H591" s="400"/>
    </row>
    <row r="592" ht="15.75" customHeight="1">
      <c r="A592" s="400"/>
      <c r="B592" s="413"/>
      <c r="C592" s="400" t="s">
        <v>701</v>
      </c>
      <c r="D592" s="400">
        <v>5420.0</v>
      </c>
      <c r="E592" s="415"/>
      <c r="F592" s="415">
        <v>150.0</v>
      </c>
      <c r="G592" s="416"/>
      <c r="H592" s="400" t="s">
        <v>450</v>
      </c>
    </row>
    <row r="593" ht="15.75" customHeight="1">
      <c r="A593" s="400"/>
      <c r="B593" s="413"/>
      <c r="C593" s="400" t="s">
        <v>702</v>
      </c>
      <c r="D593" s="400">
        <v>5220.0</v>
      </c>
      <c r="E593" s="415"/>
      <c r="F593" s="415">
        <v>1400.0</v>
      </c>
      <c r="G593" s="416"/>
      <c r="H593" s="400" t="s">
        <v>450</v>
      </c>
    </row>
    <row r="594" ht="15.75" customHeight="1">
      <c r="A594" s="400"/>
      <c r="B594" s="413"/>
      <c r="C594" s="400" t="s">
        <v>251</v>
      </c>
      <c r="D594" s="400">
        <v>4031.0</v>
      </c>
      <c r="E594" s="415"/>
      <c r="F594" s="417">
        <v>1000.0</v>
      </c>
      <c r="G594" s="416"/>
      <c r="H594" s="400" t="s">
        <v>450</v>
      </c>
    </row>
    <row r="595" ht="15.75" customHeight="1">
      <c r="A595" s="400"/>
      <c r="B595" s="413"/>
      <c r="C595" s="400"/>
      <c r="D595" s="400"/>
      <c r="E595" s="415"/>
      <c r="F595" s="415"/>
      <c r="G595" s="416"/>
      <c r="H595" s="400"/>
    </row>
    <row r="596" ht="15.75" customHeight="1">
      <c r="A596" s="400"/>
      <c r="B596" s="413"/>
      <c r="C596" s="413" t="s">
        <v>417</v>
      </c>
      <c r="D596" s="400"/>
      <c r="E596" s="415">
        <f t="shared" ref="E596:F596" si="69">sum(E584:E594)</f>
        <v>30500</v>
      </c>
      <c r="F596" s="415">
        <f t="shared" si="69"/>
        <v>62150</v>
      </c>
      <c r="G596" s="416">
        <f>E596-F596</f>
        <v>-31650</v>
      </c>
      <c r="H596" s="400"/>
    </row>
    <row r="597" ht="15.75" customHeight="1">
      <c r="A597" s="400"/>
      <c r="B597" s="413"/>
      <c r="C597" s="400"/>
      <c r="D597" s="400"/>
      <c r="E597" s="415"/>
      <c r="F597" s="415"/>
      <c r="G597" s="416"/>
      <c r="H597" s="400"/>
    </row>
    <row r="598" ht="15.75" customHeight="1">
      <c r="A598" s="400"/>
      <c r="B598" s="413" t="s">
        <v>703</v>
      </c>
      <c r="C598" s="400"/>
      <c r="D598" s="400"/>
      <c r="E598" s="415"/>
      <c r="F598" s="415"/>
      <c r="G598" s="416"/>
      <c r="H598" s="400"/>
    </row>
    <row r="599" ht="15.75" customHeight="1">
      <c r="A599" s="400"/>
      <c r="B599" s="413"/>
      <c r="C599" s="400" t="s">
        <v>212</v>
      </c>
      <c r="D599" s="400" t="s">
        <v>164</v>
      </c>
      <c r="E599" s="415"/>
      <c r="F599" s="417">
        <v>3500.0</v>
      </c>
      <c r="G599" s="416"/>
      <c r="H599" s="400" t="s">
        <v>704</v>
      </c>
    </row>
    <row r="600" ht="15.75" customHeight="1">
      <c r="A600" s="400"/>
      <c r="B600" s="413"/>
      <c r="C600" s="400" t="s">
        <v>211</v>
      </c>
      <c r="D600" s="400" t="s">
        <v>162</v>
      </c>
      <c r="E600" s="415">
        <v>4000.0</v>
      </c>
      <c r="F600" s="415"/>
      <c r="G600" s="416"/>
      <c r="H600" s="400" t="s">
        <v>705</v>
      </c>
    </row>
    <row r="601" ht="15.75" customHeight="1">
      <c r="A601" s="400"/>
      <c r="B601" s="413"/>
      <c r="C601" s="400"/>
      <c r="D601" s="400"/>
      <c r="E601" s="415"/>
      <c r="F601" s="415"/>
      <c r="G601" s="416"/>
      <c r="H601" s="400"/>
    </row>
    <row r="602" ht="15.75" customHeight="1">
      <c r="A602" s="400"/>
      <c r="B602" s="413"/>
      <c r="C602" s="413" t="s">
        <v>417</v>
      </c>
      <c r="D602" s="400"/>
      <c r="E602" s="415">
        <f t="shared" ref="E602:F602" si="70">sum(E599:E600)</f>
        <v>4000</v>
      </c>
      <c r="F602" s="415">
        <f t="shared" si="70"/>
        <v>3500</v>
      </c>
      <c r="G602" s="416">
        <f>E602-F602</f>
        <v>500</v>
      </c>
      <c r="H602" s="400"/>
    </row>
    <row r="603" ht="15.75" customHeight="1">
      <c r="A603" s="400"/>
      <c r="B603" s="413"/>
      <c r="C603" s="400"/>
      <c r="D603" s="400"/>
      <c r="E603" s="415"/>
      <c r="F603" s="415"/>
      <c r="G603" s="416"/>
      <c r="H603" s="400"/>
    </row>
    <row r="604" ht="15.75" customHeight="1">
      <c r="A604" s="400"/>
      <c r="B604" s="413" t="s">
        <v>706</v>
      </c>
      <c r="C604" s="400"/>
      <c r="D604" s="400"/>
      <c r="E604" s="415"/>
      <c r="F604" s="415"/>
      <c r="G604" s="416"/>
      <c r="H604" s="400"/>
    </row>
    <row r="605" ht="15.75" customHeight="1">
      <c r="A605" s="400"/>
      <c r="B605" s="413"/>
      <c r="C605" s="400" t="s">
        <v>243</v>
      </c>
      <c r="D605" s="430">
        <v>3041.3042</v>
      </c>
      <c r="E605" s="429">
        <v>18000.0</v>
      </c>
      <c r="F605" s="431"/>
      <c r="G605" s="416"/>
      <c r="H605" s="400"/>
    </row>
    <row r="606" ht="15.75" customHeight="1">
      <c r="A606" s="400"/>
      <c r="B606" s="413"/>
      <c r="C606" s="400" t="s">
        <v>237</v>
      </c>
      <c r="D606" s="430">
        <v>4029.0</v>
      </c>
      <c r="E606" s="431"/>
      <c r="F606" s="429">
        <f>180*45</f>
        <v>8100</v>
      </c>
      <c r="G606" s="416"/>
      <c r="H606" s="400"/>
    </row>
    <row r="607" ht="15.75" customHeight="1">
      <c r="A607" s="400"/>
      <c r="B607" s="413"/>
      <c r="C607" s="400" t="s">
        <v>247</v>
      </c>
      <c r="D607" s="430" t="s">
        <v>164</v>
      </c>
      <c r="E607" s="431"/>
      <c r="F607" s="429">
        <v>5500.0</v>
      </c>
      <c r="G607" s="416"/>
      <c r="H607" s="400"/>
    </row>
    <row r="608" ht="15.75" customHeight="1">
      <c r="A608" s="400"/>
      <c r="B608" s="413"/>
      <c r="C608" s="400" t="s">
        <v>376</v>
      </c>
      <c r="D608" s="430"/>
      <c r="E608" s="431"/>
      <c r="F608" s="429">
        <v>2000.0</v>
      </c>
      <c r="G608" s="416"/>
      <c r="H608" s="400" t="s">
        <v>707</v>
      </c>
    </row>
    <row r="609" ht="15.75" customHeight="1">
      <c r="A609" s="400"/>
      <c r="B609" s="413"/>
      <c r="C609" s="400" t="s">
        <v>708</v>
      </c>
      <c r="D609" s="430">
        <v>5010.0</v>
      </c>
      <c r="E609" s="431"/>
      <c r="F609" s="429">
        <v>700.0</v>
      </c>
      <c r="G609" s="416"/>
      <c r="H609" s="400"/>
    </row>
    <row r="610" ht="15.75" customHeight="1">
      <c r="A610" s="400"/>
      <c r="B610" s="413"/>
      <c r="C610" s="400" t="s">
        <v>709</v>
      </c>
      <c r="D610" s="430" t="s">
        <v>710</v>
      </c>
      <c r="E610" s="431"/>
      <c r="F610" s="429">
        <v>2500.0</v>
      </c>
      <c r="G610" s="416"/>
      <c r="H610" s="400" t="s">
        <v>711</v>
      </c>
    </row>
    <row r="611" ht="15.75" customHeight="1">
      <c r="A611" s="400"/>
      <c r="B611" s="413"/>
      <c r="C611" s="400" t="s">
        <v>480</v>
      </c>
      <c r="D611" s="430"/>
      <c r="E611" s="431"/>
      <c r="F611" s="429">
        <v>500.0</v>
      </c>
      <c r="G611" s="416"/>
      <c r="H611" s="400"/>
    </row>
    <row r="612" ht="15.75" customHeight="1">
      <c r="A612" s="400"/>
      <c r="B612" s="413"/>
      <c r="C612" s="400" t="s">
        <v>167</v>
      </c>
      <c r="D612" s="430">
        <v>5411.0</v>
      </c>
      <c r="E612" s="431"/>
      <c r="F612" s="429">
        <v>1000.0</v>
      </c>
      <c r="G612" s="416"/>
      <c r="H612" s="400" t="s">
        <v>707</v>
      </c>
    </row>
    <row r="613" ht="15.75" customHeight="1">
      <c r="A613" s="400"/>
      <c r="B613" s="413"/>
      <c r="C613" s="400"/>
      <c r="D613" s="400"/>
      <c r="E613" s="415"/>
      <c r="F613" s="415"/>
      <c r="G613" s="416"/>
      <c r="H613" s="400"/>
    </row>
    <row r="614" ht="15.75" customHeight="1">
      <c r="A614" s="400"/>
      <c r="B614" s="413"/>
      <c r="C614" s="413" t="s">
        <v>417</v>
      </c>
      <c r="D614" s="400"/>
      <c r="E614" s="415">
        <f t="shared" ref="E614:F614" si="71">sum(E605:E612)</f>
        <v>18000</v>
      </c>
      <c r="F614" s="415">
        <f t="shared" si="71"/>
        <v>20300</v>
      </c>
      <c r="G614" s="416">
        <f>E614-F614</f>
        <v>-2300</v>
      </c>
      <c r="H614" s="400"/>
    </row>
    <row r="615" ht="15.75" customHeight="1">
      <c r="A615" s="400"/>
      <c r="B615" s="413"/>
      <c r="C615" s="400"/>
      <c r="D615" s="400"/>
      <c r="E615" s="415"/>
      <c r="F615" s="415"/>
      <c r="G615" s="416"/>
      <c r="H615" s="400"/>
    </row>
    <row r="616" ht="15.75" customHeight="1">
      <c r="A616" s="400"/>
      <c r="B616" s="413" t="s">
        <v>712</v>
      </c>
      <c r="C616" s="400"/>
      <c r="D616" s="400"/>
      <c r="E616" s="415"/>
      <c r="F616" s="415"/>
      <c r="G616" s="416"/>
      <c r="H616" s="400"/>
    </row>
    <row r="617" ht="15.75" customHeight="1">
      <c r="A617" s="400"/>
      <c r="B617" s="413"/>
      <c r="C617" s="400" t="s">
        <v>243</v>
      </c>
      <c r="D617" s="400"/>
      <c r="E617" s="415">
        <v>5300.0</v>
      </c>
      <c r="F617" s="415"/>
      <c r="G617" s="416"/>
      <c r="H617" s="400"/>
    </row>
    <row r="618" ht="15.75" customHeight="1">
      <c r="A618" s="400"/>
      <c r="B618" s="413"/>
      <c r="C618" s="400" t="s">
        <v>167</v>
      </c>
      <c r="D618" s="400"/>
      <c r="E618" s="415"/>
      <c r="F618" s="415">
        <v>1000.0</v>
      </c>
      <c r="G618" s="416"/>
      <c r="H618" s="400"/>
    </row>
    <row r="619" ht="15.75" customHeight="1">
      <c r="A619" s="400"/>
      <c r="B619" s="413"/>
      <c r="C619" s="400" t="s">
        <v>247</v>
      </c>
      <c r="D619" s="400"/>
      <c r="E619" s="415"/>
      <c r="F619" s="415">
        <v>3900.0</v>
      </c>
      <c r="G619" s="416"/>
      <c r="H619" s="400"/>
    </row>
    <row r="620" ht="15.75" customHeight="1">
      <c r="A620" s="400"/>
      <c r="B620" s="413"/>
      <c r="C620" s="400" t="s">
        <v>480</v>
      </c>
      <c r="D620" s="400"/>
      <c r="E620" s="415"/>
      <c r="F620" s="415">
        <v>700.0</v>
      </c>
      <c r="G620" s="416"/>
      <c r="H620" s="400"/>
    </row>
    <row r="621" ht="15.75" customHeight="1">
      <c r="A621" s="400"/>
      <c r="B621" s="413"/>
      <c r="C621" s="400" t="s">
        <v>211</v>
      </c>
      <c r="D621" s="400"/>
      <c r="E621" s="415">
        <v>8000.0</v>
      </c>
      <c r="F621" s="415"/>
      <c r="G621" s="416"/>
      <c r="H621" s="400"/>
    </row>
    <row r="622" ht="15.75" customHeight="1">
      <c r="A622" s="400"/>
      <c r="B622" s="413"/>
      <c r="C622" s="400" t="s">
        <v>212</v>
      </c>
      <c r="D622" s="400"/>
      <c r="E622" s="415"/>
      <c r="F622" s="415">
        <v>5000.0</v>
      </c>
      <c r="G622" s="416"/>
      <c r="H622" s="400"/>
    </row>
    <row r="623" ht="15.75" customHeight="1">
      <c r="A623" s="400"/>
      <c r="B623" s="413"/>
      <c r="C623" s="400" t="s">
        <v>237</v>
      </c>
      <c r="D623" s="400"/>
      <c r="E623" s="415"/>
      <c r="F623" s="415">
        <v>5500.0</v>
      </c>
      <c r="G623" s="416"/>
      <c r="H623" s="400"/>
    </row>
    <row r="624" ht="15.75" customHeight="1">
      <c r="A624" s="400"/>
      <c r="B624" s="413"/>
      <c r="C624" s="400" t="s">
        <v>713</v>
      </c>
      <c r="D624" s="400"/>
      <c r="E624" s="417">
        <v>0.0</v>
      </c>
      <c r="F624" s="415"/>
      <c r="G624" s="416"/>
      <c r="H624" s="400"/>
    </row>
    <row r="625" ht="15.75" customHeight="1">
      <c r="A625" s="400"/>
      <c r="B625" s="413"/>
      <c r="C625" s="400"/>
      <c r="D625" s="400"/>
      <c r="E625" s="415"/>
      <c r="F625" s="415"/>
      <c r="G625" s="416"/>
      <c r="H625" s="400"/>
    </row>
    <row r="626" ht="15.75" customHeight="1">
      <c r="A626" s="400"/>
      <c r="B626" s="413"/>
      <c r="C626" s="432" t="s">
        <v>417</v>
      </c>
      <c r="D626" s="400"/>
      <c r="E626" s="415">
        <f t="shared" ref="E626:F626" si="72">sum(E617:E624)</f>
        <v>13300</v>
      </c>
      <c r="F626" s="415">
        <f t="shared" si="72"/>
        <v>16100</v>
      </c>
      <c r="G626" s="416">
        <f>E626-F626</f>
        <v>-2800</v>
      </c>
      <c r="H626" s="400"/>
    </row>
    <row r="627" ht="15.75" customHeight="1">
      <c r="A627" s="400"/>
      <c r="B627" s="413"/>
      <c r="C627" s="400"/>
      <c r="D627" s="400"/>
      <c r="E627" s="415"/>
      <c r="F627" s="415"/>
      <c r="G627" s="416"/>
      <c r="H627" s="400"/>
    </row>
    <row r="628" ht="15.75" customHeight="1">
      <c r="A628" s="400"/>
      <c r="B628" s="413" t="s">
        <v>714</v>
      </c>
      <c r="C628" s="400"/>
      <c r="D628" s="400"/>
      <c r="E628" s="415"/>
      <c r="F628" s="415"/>
      <c r="G628" s="416"/>
      <c r="H628" s="400"/>
    </row>
    <row r="629" ht="15.75" customHeight="1">
      <c r="A629" s="400"/>
      <c r="B629" s="413"/>
      <c r="C629" s="412" t="s">
        <v>219</v>
      </c>
      <c r="D629" s="400">
        <v>3989.0</v>
      </c>
      <c r="E629" s="417">
        <v>116000.0</v>
      </c>
      <c r="F629" s="415"/>
      <c r="G629" s="416"/>
      <c r="H629" s="400"/>
    </row>
    <row r="630" ht="15.75" customHeight="1">
      <c r="A630" s="400"/>
      <c r="B630" s="413"/>
      <c r="C630" s="412" t="s">
        <v>715</v>
      </c>
      <c r="D630" s="412" t="s">
        <v>716</v>
      </c>
      <c r="E630" s="417">
        <v>30000.0</v>
      </c>
      <c r="F630" s="415"/>
      <c r="G630" s="416"/>
      <c r="H630" s="400"/>
    </row>
    <row r="631" ht="15.75" customHeight="1">
      <c r="A631" s="400"/>
      <c r="B631" s="413"/>
      <c r="C631" s="400"/>
      <c r="D631" s="400"/>
      <c r="E631" s="415"/>
      <c r="F631" s="415"/>
      <c r="G631" s="416"/>
      <c r="H631" s="400"/>
    </row>
    <row r="632" ht="15.75" customHeight="1">
      <c r="A632" s="400"/>
      <c r="B632" s="413"/>
      <c r="C632" s="413" t="s">
        <v>417</v>
      </c>
      <c r="D632" s="400"/>
      <c r="E632" s="415">
        <f t="shared" ref="E632:F632" si="73">sum(E629:E630)</f>
        <v>146000</v>
      </c>
      <c r="F632" s="415">
        <f t="shared" si="73"/>
        <v>0</v>
      </c>
      <c r="G632" s="416">
        <f>E632-F632</f>
        <v>146000</v>
      </c>
      <c r="H632" s="400"/>
    </row>
    <row r="633" ht="15.75" customHeight="1">
      <c r="A633" s="400"/>
      <c r="B633" s="413"/>
      <c r="C633" s="400"/>
      <c r="D633" s="400"/>
      <c r="E633" s="415"/>
      <c r="F633" s="415"/>
      <c r="G633" s="416"/>
      <c r="H633" s="400"/>
    </row>
    <row r="634" ht="15.75" customHeight="1">
      <c r="A634" s="400"/>
      <c r="B634" s="413" t="s">
        <v>717</v>
      </c>
      <c r="C634" s="400"/>
      <c r="D634" s="400"/>
      <c r="E634" s="415"/>
      <c r="F634" s="415"/>
      <c r="G634" s="416"/>
      <c r="H634" s="400"/>
    </row>
    <row r="635" ht="15.75" customHeight="1">
      <c r="A635" s="400"/>
      <c r="B635" s="413"/>
      <c r="C635" s="400" t="s">
        <v>237</v>
      </c>
      <c r="D635" s="400">
        <v>4029.0</v>
      </c>
      <c r="E635" s="415"/>
      <c r="F635" s="417">
        <v>18200.0</v>
      </c>
      <c r="G635" s="416"/>
      <c r="H635" s="400"/>
    </row>
    <row r="636" ht="15.75" customHeight="1">
      <c r="A636" s="400"/>
      <c r="B636" s="413"/>
      <c r="C636" s="400" t="s">
        <v>379</v>
      </c>
      <c r="D636" s="400">
        <v>3052.0</v>
      </c>
      <c r="E636" s="417">
        <v>25000.0</v>
      </c>
      <c r="F636" s="415"/>
      <c r="G636" s="416"/>
      <c r="H636" s="400" t="s">
        <v>718</v>
      </c>
    </row>
    <row r="637" ht="15.75" customHeight="1">
      <c r="A637" s="400"/>
      <c r="B637" s="413"/>
      <c r="C637" s="400" t="s">
        <v>167</v>
      </c>
      <c r="D637" s="400">
        <v>5411.0</v>
      </c>
      <c r="E637" s="415"/>
      <c r="F637" s="415">
        <v>3200.0</v>
      </c>
      <c r="G637" s="416"/>
      <c r="H637" s="400" t="s">
        <v>719</v>
      </c>
    </row>
    <row r="638" ht="15.75" customHeight="1">
      <c r="A638" s="400"/>
      <c r="B638" s="413"/>
      <c r="C638" s="400" t="s">
        <v>720</v>
      </c>
      <c r="D638" s="400">
        <v>5210.0</v>
      </c>
      <c r="E638" s="415"/>
      <c r="F638" s="415">
        <v>1500.0</v>
      </c>
      <c r="G638" s="416"/>
      <c r="H638" s="400" t="s">
        <v>721</v>
      </c>
    </row>
    <row r="639" ht="15.75" customHeight="1">
      <c r="A639" s="400"/>
      <c r="B639" s="413"/>
      <c r="C639" s="400"/>
      <c r="D639" s="400"/>
      <c r="E639" s="415"/>
      <c r="F639" s="415"/>
      <c r="G639" s="416"/>
      <c r="H639" s="400"/>
    </row>
    <row r="640" ht="15.75" customHeight="1">
      <c r="A640" s="400"/>
      <c r="B640" s="413"/>
      <c r="C640" s="413" t="s">
        <v>417</v>
      </c>
      <c r="D640" s="400"/>
      <c r="E640" s="415">
        <f t="shared" ref="E640:F640" si="74">sum(E635:E638)</f>
        <v>25000</v>
      </c>
      <c r="F640" s="415">
        <f t="shared" si="74"/>
        <v>22900</v>
      </c>
      <c r="G640" s="416">
        <f>E640-F640</f>
        <v>2100</v>
      </c>
      <c r="H640" s="400"/>
    </row>
    <row r="641" ht="15.75" customHeight="1">
      <c r="A641" s="400"/>
      <c r="B641" s="413"/>
      <c r="C641" s="400"/>
      <c r="D641" s="400"/>
      <c r="E641" s="415"/>
      <c r="F641" s="415"/>
      <c r="G641" s="416"/>
      <c r="H641" s="400"/>
    </row>
    <row r="642" ht="15.75" customHeight="1">
      <c r="A642" s="400"/>
      <c r="B642" s="413" t="s">
        <v>722</v>
      </c>
      <c r="C642" s="400"/>
      <c r="D642" s="400"/>
      <c r="E642" s="415"/>
      <c r="F642" s="415"/>
      <c r="G642" s="416"/>
      <c r="H642" s="400" t="s">
        <v>723</v>
      </c>
    </row>
    <row r="643" ht="15.75" customHeight="1">
      <c r="A643" s="400"/>
      <c r="B643" s="413"/>
      <c r="C643" s="400" t="s">
        <v>600</v>
      </c>
      <c r="D643" s="400">
        <v>4036.0</v>
      </c>
      <c r="E643" s="415"/>
      <c r="F643" s="415">
        <v>2000.0</v>
      </c>
      <c r="G643" s="416"/>
      <c r="H643" s="400"/>
    </row>
    <row r="644" ht="15.75" customHeight="1">
      <c r="A644" s="400"/>
      <c r="B644" s="413"/>
      <c r="C644" s="400" t="s">
        <v>392</v>
      </c>
      <c r="D644" s="400">
        <v>5460.0</v>
      </c>
      <c r="E644" s="415"/>
      <c r="F644" s="415">
        <v>500.0</v>
      </c>
      <c r="G644" s="416"/>
      <c r="H644" s="400"/>
    </row>
    <row r="645" ht="15.75" customHeight="1">
      <c r="A645" s="400"/>
      <c r="B645" s="413"/>
      <c r="C645" s="400"/>
      <c r="D645" s="400"/>
      <c r="E645" s="415"/>
      <c r="F645" s="415"/>
      <c r="G645" s="416"/>
      <c r="H645" s="400"/>
    </row>
    <row r="646" ht="15.75" customHeight="1">
      <c r="A646" s="400"/>
      <c r="B646" s="413"/>
      <c r="C646" s="413" t="s">
        <v>417</v>
      </c>
      <c r="D646" s="400"/>
      <c r="E646" s="415">
        <f t="shared" ref="E646:F646" si="75">sum(E643:E644)</f>
        <v>0</v>
      </c>
      <c r="F646" s="415">
        <f t="shared" si="75"/>
        <v>2500</v>
      </c>
      <c r="G646" s="416">
        <f>E646-F646</f>
        <v>-2500</v>
      </c>
      <c r="H646" s="400"/>
    </row>
    <row r="647" ht="15.75" customHeight="1">
      <c r="A647" s="400"/>
      <c r="B647" s="413"/>
      <c r="C647" s="400"/>
      <c r="D647" s="400"/>
      <c r="E647" s="415"/>
      <c r="F647" s="415"/>
      <c r="G647" s="416"/>
      <c r="H647" s="400"/>
    </row>
    <row r="648" ht="15.75" customHeight="1">
      <c r="A648" s="400"/>
      <c r="B648" s="413" t="s">
        <v>724</v>
      </c>
      <c r="C648" s="400"/>
      <c r="D648" s="400"/>
      <c r="E648" s="415"/>
      <c r="F648" s="415"/>
      <c r="G648" s="416"/>
      <c r="H648" s="400"/>
    </row>
    <row r="649" ht="15.75" customHeight="1">
      <c r="A649" s="400"/>
      <c r="B649" s="413"/>
      <c r="C649" s="400" t="s">
        <v>212</v>
      </c>
      <c r="D649" s="400" t="s">
        <v>164</v>
      </c>
      <c r="E649" s="415"/>
      <c r="F649" s="415">
        <v>14000.0</v>
      </c>
      <c r="G649" s="416"/>
      <c r="H649" s="400"/>
    </row>
    <row r="650" ht="15.75" customHeight="1">
      <c r="A650" s="400"/>
      <c r="B650" s="413"/>
      <c r="C650" s="400" t="s">
        <v>211</v>
      </c>
      <c r="D650" s="400" t="s">
        <v>162</v>
      </c>
      <c r="E650" s="415">
        <v>20000.0</v>
      </c>
      <c r="F650" s="415"/>
      <c r="G650" s="416"/>
      <c r="H650" s="400" t="s">
        <v>725</v>
      </c>
    </row>
    <row r="651" ht="15.75" customHeight="1">
      <c r="A651" s="400"/>
      <c r="B651" s="413"/>
      <c r="C651" s="400" t="s">
        <v>237</v>
      </c>
      <c r="D651" s="400">
        <v>4029.0</v>
      </c>
      <c r="E651" s="415">
        <v>2200.0</v>
      </c>
      <c r="F651" s="415">
        <v>2200.0</v>
      </c>
      <c r="G651" s="416"/>
      <c r="H651" s="400"/>
    </row>
    <row r="652" ht="15.75" customHeight="1">
      <c r="A652" s="400"/>
      <c r="B652" s="413"/>
      <c r="C652" s="400" t="s">
        <v>480</v>
      </c>
      <c r="D652" s="400">
        <v>5463.0</v>
      </c>
      <c r="E652" s="415"/>
      <c r="F652" s="415">
        <v>200.0</v>
      </c>
      <c r="G652" s="416"/>
      <c r="H652" s="400" t="s">
        <v>550</v>
      </c>
    </row>
    <row r="653" ht="15.75" customHeight="1">
      <c r="A653" s="400"/>
      <c r="B653" s="413"/>
      <c r="C653" s="400" t="s">
        <v>167</v>
      </c>
      <c r="D653" s="400">
        <v>5411.0</v>
      </c>
      <c r="E653" s="415"/>
      <c r="F653" s="415">
        <v>500.0</v>
      </c>
      <c r="G653" s="416"/>
      <c r="H653" s="400" t="s">
        <v>726</v>
      </c>
    </row>
    <row r="654" ht="15.75" customHeight="1">
      <c r="A654" s="400"/>
      <c r="B654" s="413"/>
      <c r="C654" s="400"/>
      <c r="D654" s="400"/>
      <c r="E654" s="415"/>
      <c r="F654" s="415"/>
      <c r="G654" s="416"/>
      <c r="H654" s="400"/>
    </row>
    <row r="655" ht="15.75" customHeight="1">
      <c r="A655" s="400"/>
      <c r="B655" s="413"/>
      <c r="C655" s="413" t="s">
        <v>417</v>
      </c>
      <c r="D655" s="400"/>
      <c r="E655" s="415">
        <f t="shared" ref="E655:F655" si="76">sum(E649:E653)</f>
        <v>22200</v>
      </c>
      <c r="F655" s="415">
        <f t="shared" si="76"/>
        <v>16900</v>
      </c>
      <c r="G655" s="416">
        <f>E655-F655</f>
        <v>5300</v>
      </c>
      <c r="H655" s="400"/>
    </row>
    <row r="656" ht="15.75" customHeight="1">
      <c r="A656" s="400"/>
      <c r="B656" s="413"/>
      <c r="C656" s="400"/>
      <c r="D656" s="400"/>
      <c r="E656" s="415"/>
      <c r="F656" s="415"/>
      <c r="G656" s="416"/>
      <c r="H656" s="400"/>
    </row>
    <row r="657" ht="15.75" customHeight="1">
      <c r="A657" s="400"/>
      <c r="B657" s="413" t="s">
        <v>727</v>
      </c>
      <c r="C657" s="400"/>
      <c r="D657" s="400"/>
      <c r="E657" s="415"/>
      <c r="F657" s="415"/>
      <c r="G657" s="416"/>
      <c r="H657" s="400"/>
    </row>
    <row r="658" ht="15.75" customHeight="1">
      <c r="A658" s="400"/>
      <c r="B658" s="413"/>
      <c r="C658" s="400" t="s">
        <v>212</v>
      </c>
      <c r="D658" s="400" t="s">
        <v>164</v>
      </c>
      <c r="E658" s="415"/>
      <c r="F658" s="415">
        <v>6000.0</v>
      </c>
      <c r="G658" s="416"/>
      <c r="H658" s="400"/>
    </row>
    <row r="659" ht="15.75" customHeight="1">
      <c r="A659" s="400"/>
      <c r="B659" s="413"/>
      <c r="C659" s="400" t="s">
        <v>211</v>
      </c>
      <c r="D659" s="400" t="s">
        <v>162</v>
      </c>
      <c r="E659" s="417">
        <v>15000.0</v>
      </c>
      <c r="F659" s="415"/>
      <c r="G659" s="416"/>
      <c r="H659" s="400" t="s">
        <v>728</v>
      </c>
    </row>
    <row r="660" ht="15.75" customHeight="1">
      <c r="A660" s="400"/>
      <c r="B660" s="413"/>
      <c r="C660" s="412" t="s">
        <v>729</v>
      </c>
      <c r="D660" s="412" t="s">
        <v>730</v>
      </c>
      <c r="E660" s="415"/>
      <c r="F660" s="417">
        <v>3000.0</v>
      </c>
      <c r="G660" s="416"/>
      <c r="H660" s="400"/>
    </row>
    <row r="661" ht="15.75" customHeight="1">
      <c r="A661" s="400"/>
      <c r="B661" s="413"/>
      <c r="C661" s="400" t="s">
        <v>379</v>
      </c>
      <c r="D661" s="400">
        <v>3052.0</v>
      </c>
      <c r="E661" s="415">
        <v>6000.0</v>
      </c>
      <c r="F661" s="415"/>
      <c r="G661" s="416"/>
      <c r="H661" s="400"/>
    </row>
    <row r="662" ht="15.75" customHeight="1">
      <c r="A662" s="400"/>
      <c r="B662" s="413"/>
      <c r="C662" s="400"/>
      <c r="D662" s="400"/>
      <c r="E662" s="415"/>
      <c r="F662" s="415"/>
      <c r="G662" s="416"/>
      <c r="H662" s="400"/>
    </row>
    <row r="663" ht="15.75" customHeight="1">
      <c r="A663" s="400"/>
      <c r="B663" s="413"/>
      <c r="C663" s="413" t="s">
        <v>417</v>
      </c>
      <c r="D663" s="400"/>
      <c r="E663" s="415">
        <f t="shared" ref="E663:F663" si="77">sum(E658:E661)</f>
        <v>21000</v>
      </c>
      <c r="F663" s="415">
        <f t="shared" si="77"/>
        <v>9000</v>
      </c>
      <c r="G663" s="416">
        <f>E663-F663</f>
        <v>12000</v>
      </c>
      <c r="H663" s="400"/>
    </row>
    <row r="664" ht="15.75" customHeight="1">
      <c r="A664" s="400"/>
      <c r="B664" s="413"/>
      <c r="C664" s="400"/>
      <c r="D664" s="400"/>
      <c r="E664" s="415"/>
      <c r="F664" s="415"/>
      <c r="G664" s="416"/>
      <c r="H664" s="400"/>
    </row>
    <row r="665" ht="15.75" customHeight="1">
      <c r="A665" s="400"/>
      <c r="B665" s="413" t="s">
        <v>731</v>
      </c>
      <c r="C665" s="400"/>
      <c r="D665" s="400"/>
      <c r="E665" s="415"/>
      <c r="F665" s="415"/>
      <c r="G665" s="416"/>
      <c r="H665" s="400"/>
    </row>
    <row r="666" ht="15.75" customHeight="1">
      <c r="A666" s="400"/>
      <c r="B666" s="413"/>
      <c r="C666" s="400" t="s">
        <v>732</v>
      </c>
      <c r="D666" s="400">
        <v>5060.0</v>
      </c>
      <c r="E666" s="415"/>
      <c r="F666" s="415">
        <v>1200.0</v>
      </c>
      <c r="G666" s="416"/>
      <c r="H666" s="400"/>
    </row>
    <row r="667" ht="15.75" customHeight="1">
      <c r="A667" s="400"/>
      <c r="B667" s="413"/>
      <c r="C667" s="400" t="s">
        <v>174</v>
      </c>
      <c r="D667" s="400">
        <v>5010.0</v>
      </c>
      <c r="E667" s="415"/>
      <c r="F667" s="415">
        <v>0.0</v>
      </c>
      <c r="G667" s="416"/>
      <c r="H667" s="400"/>
    </row>
    <row r="668" ht="15.75" customHeight="1">
      <c r="A668" s="400"/>
      <c r="B668" s="413"/>
      <c r="C668" s="400" t="s">
        <v>654</v>
      </c>
      <c r="D668" s="400">
        <v>5210.0</v>
      </c>
      <c r="E668" s="415"/>
      <c r="F668" s="415">
        <v>350.0</v>
      </c>
      <c r="G668" s="416"/>
      <c r="H668" s="400"/>
    </row>
    <row r="669" ht="15.75" customHeight="1">
      <c r="A669" s="400"/>
      <c r="B669" s="413"/>
      <c r="C669" s="400" t="s">
        <v>585</v>
      </c>
      <c r="D669" s="400">
        <v>6800.0</v>
      </c>
      <c r="E669" s="415"/>
      <c r="F669" s="415">
        <v>120.0</v>
      </c>
      <c r="G669" s="416"/>
      <c r="H669" s="400"/>
    </row>
    <row r="670" ht="15.75" customHeight="1">
      <c r="A670" s="400"/>
      <c r="B670" s="413"/>
      <c r="C670" s="400"/>
      <c r="D670" s="400"/>
      <c r="E670" s="415"/>
      <c r="F670" s="415"/>
      <c r="G670" s="416"/>
      <c r="H670" s="400"/>
    </row>
    <row r="671" ht="15.75" customHeight="1">
      <c r="A671" s="400"/>
      <c r="B671" s="413"/>
      <c r="C671" s="413" t="s">
        <v>417</v>
      </c>
      <c r="D671" s="400"/>
      <c r="E671" s="415">
        <f t="shared" ref="E671:F671" si="78">sum(E666:E669)</f>
        <v>0</v>
      </c>
      <c r="F671" s="415">
        <f t="shared" si="78"/>
        <v>1670</v>
      </c>
      <c r="G671" s="416">
        <f>E671-F671</f>
        <v>-1670</v>
      </c>
      <c r="H671" s="400"/>
    </row>
    <row r="672" ht="15.75" customHeight="1">
      <c r="A672" s="400"/>
      <c r="B672" s="413"/>
      <c r="C672" s="400"/>
      <c r="D672" s="400"/>
      <c r="E672" s="415"/>
      <c r="F672" s="415"/>
      <c r="G672" s="416"/>
      <c r="H672" s="400"/>
    </row>
    <row r="673" ht="15.75" customHeight="1">
      <c r="A673" s="400"/>
      <c r="B673" s="413" t="s">
        <v>733</v>
      </c>
      <c r="C673" s="400"/>
      <c r="D673" s="400"/>
      <c r="E673" s="415"/>
      <c r="F673" s="415"/>
      <c r="G673" s="416"/>
      <c r="H673" s="400"/>
    </row>
    <row r="674" ht="15.75" customHeight="1">
      <c r="A674" s="400"/>
      <c r="B674" s="413"/>
      <c r="C674" s="400" t="s">
        <v>237</v>
      </c>
      <c r="D674" s="400"/>
      <c r="E674" s="415"/>
      <c r="F674" s="415">
        <v>5000.0</v>
      </c>
      <c r="G674" s="416"/>
      <c r="H674" s="400"/>
    </row>
    <row r="675" ht="15.75" customHeight="1">
      <c r="A675" s="400"/>
      <c r="B675" s="413"/>
      <c r="C675" s="400"/>
      <c r="D675" s="400"/>
      <c r="E675" s="415"/>
      <c r="F675" s="415"/>
      <c r="G675" s="416"/>
      <c r="H675" s="400"/>
    </row>
    <row r="676" ht="15.75" customHeight="1">
      <c r="A676" s="400"/>
      <c r="B676" s="413"/>
      <c r="C676" s="413" t="s">
        <v>417</v>
      </c>
      <c r="D676" s="400"/>
      <c r="E676" s="415">
        <f t="shared" ref="E676:F676" si="79">sum(E674)</f>
        <v>0</v>
      </c>
      <c r="F676" s="415">
        <f t="shared" si="79"/>
        <v>5000</v>
      </c>
      <c r="G676" s="416">
        <f>E676-F676</f>
        <v>-5000</v>
      </c>
      <c r="H676" s="400"/>
    </row>
    <row r="677" ht="15.75" customHeight="1">
      <c r="A677" s="400"/>
      <c r="B677" s="413"/>
      <c r="C677" s="400"/>
      <c r="D677" s="400"/>
      <c r="E677" s="415"/>
      <c r="F677" s="415"/>
      <c r="G677" s="416"/>
      <c r="H677" s="400"/>
    </row>
    <row r="678" ht="15.75" customHeight="1">
      <c r="A678" s="400"/>
      <c r="B678" s="413" t="s">
        <v>734</v>
      </c>
      <c r="C678" s="400"/>
      <c r="D678" s="400"/>
      <c r="E678" s="415"/>
      <c r="F678" s="415"/>
      <c r="G678" s="416"/>
      <c r="H678" s="400"/>
    </row>
    <row r="679" ht="15.75" customHeight="1">
      <c r="A679" s="400"/>
      <c r="B679" s="413"/>
      <c r="C679" s="400" t="s">
        <v>392</v>
      </c>
      <c r="D679" s="400"/>
      <c r="E679" s="415"/>
      <c r="F679" s="417">
        <v>550.0</v>
      </c>
      <c r="G679" s="416"/>
      <c r="H679" s="400"/>
    </row>
    <row r="680" ht="15.75" customHeight="1">
      <c r="A680" s="400"/>
      <c r="B680" s="413"/>
      <c r="C680" s="400"/>
      <c r="D680" s="400"/>
      <c r="E680" s="415"/>
      <c r="F680" s="415"/>
      <c r="G680" s="416"/>
      <c r="H680" s="400"/>
    </row>
    <row r="681" ht="15.75" customHeight="1">
      <c r="A681" s="400"/>
      <c r="B681" s="413"/>
      <c r="C681" s="413" t="s">
        <v>417</v>
      </c>
      <c r="D681" s="400"/>
      <c r="E681" s="415">
        <f t="shared" ref="E681:F681" si="80">sum(E679)</f>
        <v>0</v>
      </c>
      <c r="F681" s="415">
        <f t="shared" si="80"/>
        <v>550</v>
      </c>
      <c r="G681" s="416">
        <f>E681-F681</f>
        <v>-550</v>
      </c>
      <c r="H681" s="400"/>
    </row>
    <row r="682" ht="15.75" customHeight="1">
      <c r="A682" s="400"/>
      <c r="B682" s="413"/>
      <c r="C682" s="400"/>
      <c r="D682" s="400"/>
      <c r="E682" s="415"/>
      <c r="F682" s="415"/>
      <c r="G682" s="416"/>
      <c r="H682" s="400"/>
    </row>
    <row r="683" ht="15.75" customHeight="1">
      <c r="A683" s="400"/>
      <c r="B683" s="413" t="s">
        <v>735</v>
      </c>
      <c r="C683" s="400"/>
      <c r="D683" s="400"/>
      <c r="E683" s="415"/>
      <c r="F683" s="415"/>
      <c r="G683" s="416"/>
      <c r="H683" s="400"/>
    </row>
    <row r="684" ht="15.75" customHeight="1">
      <c r="A684" s="400"/>
      <c r="B684" s="413"/>
      <c r="C684" s="400" t="s">
        <v>379</v>
      </c>
      <c r="D684" s="400">
        <v>3051.0</v>
      </c>
      <c r="E684" s="415">
        <v>45000.0</v>
      </c>
      <c r="F684" s="415"/>
      <c r="G684" s="416"/>
      <c r="H684" s="400" t="s">
        <v>736</v>
      </c>
    </row>
    <row r="685" ht="15.75" customHeight="1">
      <c r="A685" s="400"/>
      <c r="B685" s="413"/>
      <c r="C685" s="400"/>
      <c r="D685" s="400"/>
      <c r="E685" s="415"/>
      <c r="F685" s="415"/>
      <c r="G685" s="416"/>
      <c r="H685" s="400"/>
    </row>
    <row r="686" ht="15.75" customHeight="1">
      <c r="A686" s="400"/>
      <c r="B686" s="413"/>
      <c r="C686" s="413" t="s">
        <v>417</v>
      </c>
      <c r="D686" s="400"/>
      <c r="E686" s="415">
        <f t="shared" ref="E686:F686" si="81">sum(E684)</f>
        <v>45000</v>
      </c>
      <c r="F686" s="415">
        <f t="shared" si="81"/>
        <v>0</v>
      </c>
      <c r="G686" s="416">
        <f>E686-F686</f>
        <v>45000</v>
      </c>
      <c r="H686" s="400"/>
    </row>
    <row r="687" ht="15.75" customHeight="1">
      <c r="A687" s="400"/>
      <c r="B687" s="413"/>
      <c r="C687" s="400"/>
      <c r="D687" s="400"/>
      <c r="E687" s="415"/>
      <c r="F687" s="415"/>
      <c r="G687" s="416"/>
      <c r="H687" s="400"/>
    </row>
    <row r="688" ht="15.75" customHeight="1">
      <c r="A688" s="400"/>
      <c r="B688" s="413" t="s">
        <v>737</v>
      </c>
      <c r="C688" s="400"/>
      <c r="D688" s="400"/>
      <c r="E688" s="415"/>
      <c r="F688" s="415"/>
      <c r="G688" s="416"/>
      <c r="H688" s="400"/>
    </row>
    <row r="689" ht="15.75" customHeight="1">
      <c r="A689" s="400"/>
      <c r="B689" s="413"/>
      <c r="C689" s="400" t="s">
        <v>237</v>
      </c>
      <c r="D689" s="400">
        <v>4029.0</v>
      </c>
      <c r="E689" s="415"/>
      <c r="F689" s="415">
        <v>15600.0</v>
      </c>
      <c r="G689" s="416"/>
      <c r="H689" s="400" t="s">
        <v>450</v>
      </c>
    </row>
    <row r="690" ht="15.75" customHeight="1">
      <c r="A690" s="400"/>
      <c r="B690" s="413"/>
      <c r="C690" s="400" t="s">
        <v>379</v>
      </c>
      <c r="D690" s="400">
        <v>3052.0</v>
      </c>
      <c r="E690" s="417">
        <v>40000.0</v>
      </c>
      <c r="F690" s="415"/>
      <c r="G690" s="416"/>
      <c r="H690" s="400"/>
    </row>
    <row r="691" ht="15.75" customHeight="1">
      <c r="A691" s="400"/>
      <c r="B691" s="413"/>
      <c r="C691" s="400" t="s">
        <v>738</v>
      </c>
      <c r="D691" s="400">
        <v>3029.0</v>
      </c>
      <c r="E691" s="415">
        <v>15600.0</v>
      </c>
      <c r="F691" s="415"/>
      <c r="G691" s="416"/>
      <c r="H691" s="400"/>
    </row>
    <row r="692" ht="15.75" customHeight="1">
      <c r="A692" s="400"/>
      <c r="B692" s="413"/>
      <c r="C692" s="400"/>
      <c r="D692" s="400"/>
      <c r="E692" s="415"/>
      <c r="F692" s="415"/>
      <c r="G692" s="416"/>
      <c r="H692" s="400"/>
    </row>
    <row r="693" ht="15.75" customHeight="1">
      <c r="A693" s="400"/>
      <c r="B693" s="413"/>
      <c r="C693" s="413" t="s">
        <v>417</v>
      </c>
      <c r="D693" s="400"/>
      <c r="E693" s="415">
        <f t="shared" ref="E693:F693" si="82">sum(E689:E691)</f>
        <v>55600</v>
      </c>
      <c r="F693" s="415">
        <f t="shared" si="82"/>
        <v>15600</v>
      </c>
      <c r="G693" s="416">
        <f>E693-F693</f>
        <v>40000</v>
      </c>
      <c r="H693" s="400"/>
    </row>
    <row r="694" ht="15.75" customHeight="1">
      <c r="A694" s="400"/>
      <c r="B694" s="413"/>
      <c r="C694" s="400"/>
      <c r="D694" s="400"/>
      <c r="E694" s="415"/>
      <c r="F694" s="415"/>
      <c r="G694" s="416"/>
      <c r="H694" s="400"/>
    </row>
    <row r="695" ht="15.75" customHeight="1">
      <c r="A695" s="400"/>
      <c r="B695" s="413" t="s">
        <v>739</v>
      </c>
      <c r="C695" s="400"/>
      <c r="D695" s="400"/>
      <c r="E695" s="415"/>
      <c r="F695" s="415"/>
      <c r="G695" s="416"/>
      <c r="H695" s="400"/>
    </row>
    <row r="696" ht="15.75" customHeight="1">
      <c r="A696" s="400"/>
      <c r="B696" s="413"/>
      <c r="C696" s="400" t="s">
        <v>379</v>
      </c>
      <c r="D696" s="400">
        <v>3052.0</v>
      </c>
      <c r="E696" s="415">
        <v>20000.0</v>
      </c>
      <c r="F696" s="415"/>
      <c r="G696" s="416"/>
      <c r="H696" s="400" t="s">
        <v>740</v>
      </c>
    </row>
    <row r="697" ht="15.75" customHeight="1">
      <c r="A697" s="400"/>
      <c r="B697" s="413"/>
      <c r="C697" s="400" t="s">
        <v>179</v>
      </c>
      <c r="D697" s="400" t="s">
        <v>536</v>
      </c>
      <c r="E697" s="415"/>
      <c r="F697" s="415">
        <v>2500.0</v>
      </c>
      <c r="G697" s="416"/>
      <c r="H697" s="400"/>
    </row>
    <row r="698" ht="15.75" customHeight="1">
      <c r="A698" s="400"/>
      <c r="B698" s="413"/>
      <c r="C698" s="400" t="s">
        <v>480</v>
      </c>
      <c r="D698" s="400">
        <v>5463.0</v>
      </c>
      <c r="E698" s="415"/>
      <c r="F698" s="415">
        <v>300.0</v>
      </c>
      <c r="G698" s="416"/>
      <c r="H698" s="400"/>
    </row>
    <row r="699" ht="15.75" customHeight="1">
      <c r="A699" s="400"/>
      <c r="B699" s="413"/>
      <c r="C699" s="400"/>
      <c r="D699" s="400"/>
      <c r="E699" s="415"/>
      <c r="F699" s="415"/>
      <c r="G699" s="416"/>
      <c r="H699" s="400"/>
    </row>
    <row r="700" ht="15.75" customHeight="1">
      <c r="A700" s="400"/>
      <c r="B700" s="413"/>
      <c r="C700" s="413" t="s">
        <v>417</v>
      </c>
      <c r="D700" s="400"/>
      <c r="E700" s="402">
        <f t="shared" ref="E700:F700" si="83">sum(E696:E698)</f>
        <v>20000</v>
      </c>
      <c r="F700" s="402">
        <f t="shared" si="83"/>
        <v>2800</v>
      </c>
      <c r="G700" s="416">
        <f>E700-F700</f>
        <v>17200</v>
      </c>
      <c r="H700" s="400"/>
    </row>
    <row r="701" ht="15.75" customHeight="1">
      <c r="A701" s="400"/>
      <c r="B701" s="413"/>
      <c r="C701" s="400"/>
      <c r="D701" s="400"/>
      <c r="E701" s="415"/>
      <c r="F701" s="415"/>
      <c r="G701" s="416"/>
      <c r="H701" s="400"/>
    </row>
    <row r="702" ht="15.75" customHeight="1">
      <c r="A702" s="400"/>
      <c r="B702" s="418" t="s">
        <v>741</v>
      </c>
      <c r="C702" s="400"/>
      <c r="D702" s="400"/>
      <c r="E702" s="415"/>
      <c r="F702" s="415"/>
      <c r="G702" s="416"/>
      <c r="H702" s="412" t="s">
        <v>742</v>
      </c>
    </row>
    <row r="703" ht="15.75" customHeight="1">
      <c r="A703" s="400"/>
      <c r="B703" s="413"/>
      <c r="C703" s="400" t="s">
        <v>379</v>
      </c>
      <c r="D703" s="400">
        <v>3052.0</v>
      </c>
      <c r="E703" s="415">
        <v>10000.0</v>
      </c>
      <c r="F703" s="415"/>
      <c r="G703" s="416"/>
      <c r="H703" s="400"/>
    </row>
    <row r="704" ht="15.75" customHeight="1">
      <c r="A704" s="400"/>
      <c r="B704" s="413"/>
      <c r="C704" s="400"/>
      <c r="D704" s="400"/>
      <c r="E704" s="415"/>
      <c r="F704" s="415"/>
      <c r="G704" s="416"/>
      <c r="H704" s="400"/>
    </row>
    <row r="705" ht="15.75" customHeight="1">
      <c r="A705" s="400"/>
      <c r="B705" s="413"/>
      <c r="C705" s="413" t="s">
        <v>417</v>
      </c>
      <c r="D705" s="400"/>
      <c r="E705" s="415">
        <f t="shared" ref="E705:F705" si="84">sum(E703)</f>
        <v>10000</v>
      </c>
      <c r="F705" s="415">
        <f t="shared" si="84"/>
        <v>0</v>
      </c>
      <c r="G705" s="416">
        <f>E705-F705</f>
        <v>10000</v>
      </c>
      <c r="H705" s="400"/>
    </row>
    <row r="706" ht="15.75" customHeight="1">
      <c r="A706" s="400"/>
      <c r="B706" s="413"/>
      <c r="C706" s="400"/>
      <c r="D706" s="400"/>
      <c r="E706" s="415"/>
      <c r="F706" s="415"/>
      <c r="G706" s="416"/>
      <c r="H706" s="400"/>
    </row>
    <row r="707" ht="15.75" customHeight="1">
      <c r="A707" s="400"/>
      <c r="B707" s="413" t="s">
        <v>743</v>
      </c>
      <c r="C707" s="400"/>
      <c r="D707" s="400"/>
      <c r="E707" s="415"/>
      <c r="F707" s="415"/>
      <c r="G707" s="416"/>
      <c r="H707" s="400"/>
    </row>
    <row r="708" ht="15.75" customHeight="1">
      <c r="A708" s="400"/>
      <c r="B708" s="413"/>
      <c r="C708" s="400" t="s">
        <v>379</v>
      </c>
      <c r="D708" s="400">
        <v>3051.0</v>
      </c>
      <c r="E708" s="415">
        <v>20000.0</v>
      </c>
      <c r="F708" s="415"/>
      <c r="G708" s="416"/>
      <c r="H708" s="400"/>
    </row>
    <row r="709" ht="15.75" customHeight="1">
      <c r="A709" s="400"/>
      <c r="B709" s="413"/>
      <c r="C709" s="400"/>
      <c r="D709" s="400"/>
      <c r="E709" s="415"/>
      <c r="F709" s="415"/>
      <c r="G709" s="416"/>
      <c r="H709" s="400"/>
    </row>
    <row r="710" ht="15.75" customHeight="1">
      <c r="A710" s="400"/>
      <c r="B710" s="413"/>
      <c r="C710" s="413" t="s">
        <v>417</v>
      </c>
      <c r="D710" s="400"/>
      <c r="E710" s="415">
        <f t="shared" ref="E710:F710" si="85">sum(E708)</f>
        <v>20000</v>
      </c>
      <c r="F710" s="415">
        <f t="shared" si="85"/>
        <v>0</v>
      </c>
      <c r="G710" s="416">
        <f>E710-F710</f>
        <v>20000</v>
      </c>
      <c r="H710" s="400"/>
    </row>
    <row r="711" ht="15.75" customHeight="1">
      <c r="A711" s="400"/>
      <c r="B711" s="413"/>
      <c r="C711" s="400"/>
      <c r="D711" s="400"/>
      <c r="E711" s="415"/>
      <c r="F711" s="415"/>
      <c r="G711" s="416"/>
      <c r="H711" s="400"/>
    </row>
    <row r="712" ht="15.75" customHeight="1">
      <c r="A712" s="400"/>
      <c r="B712" s="413" t="s">
        <v>744</v>
      </c>
      <c r="C712" s="400"/>
      <c r="D712" s="400"/>
      <c r="E712" s="415"/>
      <c r="F712" s="415"/>
      <c r="G712" s="416"/>
      <c r="H712" s="400"/>
    </row>
    <row r="713" ht="15.75" customHeight="1">
      <c r="A713" s="400"/>
      <c r="B713" s="413"/>
      <c r="C713" s="400" t="s">
        <v>745</v>
      </c>
      <c r="D713" s="400">
        <v>3052.0</v>
      </c>
      <c r="E713" s="415">
        <v>10000.0</v>
      </c>
      <c r="F713" s="415"/>
      <c r="G713" s="416"/>
      <c r="H713" s="400"/>
    </row>
    <row r="714" ht="15.75" customHeight="1">
      <c r="A714" s="400"/>
      <c r="B714" s="413"/>
      <c r="C714" s="400" t="s">
        <v>746</v>
      </c>
      <c r="D714" s="400">
        <v>4029.0</v>
      </c>
      <c r="E714" s="415"/>
      <c r="F714" s="415">
        <v>10000.0</v>
      </c>
      <c r="G714" s="416"/>
      <c r="H714" s="400"/>
    </row>
    <row r="715" ht="15.75" customHeight="1">
      <c r="A715" s="400"/>
      <c r="B715" s="413"/>
      <c r="C715" s="400"/>
      <c r="D715" s="400"/>
      <c r="E715" s="415"/>
      <c r="F715" s="415"/>
      <c r="G715" s="416"/>
      <c r="H715" s="400"/>
    </row>
    <row r="716" ht="15.75" customHeight="1">
      <c r="A716" s="400"/>
      <c r="B716" s="413"/>
      <c r="C716" s="413" t="s">
        <v>417</v>
      </c>
      <c r="D716" s="400"/>
      <c r="E716" s="415">
        <f t="shared" ref="E716:F716" si="86">sum(E713:E714)</f>
        <v>10000</v>
      </c>
      <c r="F716" s="415">
        <f t="shared" si="86"/>
        <v>10000</v>
      </c>
      <c r="G716" s="416">
        <f>E716-F716</f>
        <v>0</v>
      </c>
      <c r="H716" s="400"/>
    </row>
    <row r="717" ht="15.75" customHeight="1">
      <c r="A717" s="400"/>
      <c r="B717" s="413"/>
      <c r="C717" s="400"/>
      <c r="D717" s="400"/>
      <c r="E717" s="415"/>
      <c r="F717" s="415"/>
      <c r="G717" s="416"/>
      <c r="H717" s="400"/>
    </row>
    <row r="718" ht="15.75" customHeight="1">
      <c r="A718" s="400"/>
      <c r="B718" s="413" t="s">
        <v>747</v>
      </c>
      <c r="C718" s="400"/>
      <c r="D718" s="400"/>
      <c r="E718" s="415"/>
      <c r="F718" s="415"/>
      <c r="G718" s="416"/>
      <c r="H718" s="400"/>
    </row>
    <row r="719" ht="15.75" customHeight="1">
      <c r="A719" s="400"/>
      <c r="B719" s="413"/>
      <c r="C719" s="400" t="s">
        <v>237</v>
      </c>
      <c r="D719" s="400">
        <v>4029.0</v>
      </c>
      <c r="E719" s="415"/>
      <c r="F719" s="415">
        <v>4500.0</v>
      </c>
      <c r="G719" s="416"/>
      <c r="H719" s="400"/>
    </row>
    <row r="720" ht="15.75" customHeight="1">
      <c r="A720" s="400"/>
      <c r="B720" s="413"/>
      <c r="C720" s="400" t="s">
        <v>247</v>
      </c>
      <c r="D720" s="400"/>
      <c r="E720" s="415"/>
      <c r="F720" s="415">
        <v>2500.0</v>
      </c>
      <c r="G720" s="416"/>
      <c r="H720" s="400"/>
    </row>
    <row r="721" ht="15.75" customHeight="1">
      <c r="A721" s="400"/>
      <c r="B721" s="413"/>
      <c r="C721" s="400" t="s">
        <v>480</v>
      </c>
      <c r="D721" s="400"/>
      <c r="E721" s="415"/>
      <c r="F721" s="415">
        <v>1000.0</v>
      </c>
      <c r="G721" s="416"/>
      <c r="H721" s="400" t="s">
        <v>450</v>
      </c>
    </row>
    <row r="722" ht="15.75" customHeight="1">
      <c r="A722" s="400"/>
      <c r="B722" s="413"/>
      <c r="C722" s="400" t="s">
        <v>379</v>
      </c>
      <c r="D722" s="400">
        <v>3052.0</v>
      </c>
      <c r="E722" s="415">
        <v>12000.0</v>
      </c>
      <c r="F722" s="415"/>
      <c r="G722" s="416"/>
      <c r="H722" s="400"/>
    </row>
    <row r="723" ht="15.75" customHeight="1">
      <c r="A723" s="400"/>
      <c r="B723" s="413"/>
      <c r="C723" s="400"/>
      <c r="D723" s="400"/>
      <c r="E723" s="415"/>
      <c r="F723" s="415"/>
      <c r="G723" s="416"/>
      <c r="H723" s="400"/>
    </row>
    <row r="724" ht="15.75" customHeight="1">
      <c r="A724" s="400"/>
      <c r="B724" s="413"/>
      <c r="C724" s="413" t="s">
        <v>417</v>
      </c>
      <c r="D724" s="400"/>
      <c r="E724" s="415">
        <f t="shared" ref="E724:F724" si="87">sum(E719:E722)</f>
        <v>12000</v>
      </c>
      <c r="F724" s="415">
        <f t="shared" si="87"/>
        <v>8000</v>
      </c>
      <c r="G724" s="416">
        <f>E724-F724</f>
        <v>4000</v>
      </c>
      <c r="H724" s="400"/>
    </row>
    <row r="725" ht="15.75" customHeight="1">
      <c r="A725" s="400"/>
      <c r="B725" s="413"/>
      <c r="C725" s="400"/>
      <c r="D725" s="400"/>
      <c r="E725" s="415"/>
      <c r="F725" s="415"/>
      <c r="G725" s="416"/>
      <c r="H725" s="400"/>
    </row>
    <row r="726" ht="15.75" customHeight="1">
      <c r="A726" s="400"/>
      <c r="B726" s="413" t="s">
        <v>748</v>
      </c>
      <c r="C726" s="400"/>
      <c r="D726" s="400"/>
      <c r="E726" s="415"/>
      <c r="F726" s="415"/>
      <c r="G726" s="416"/>
      <c r="H726" s="400" t="s">
        <v>749</v>
      </c>
    </row>
    <row r="727" ht="15.75" customHeight="1">
      <c r="A727" s="400"/>
      <c r="B727" s="413"/>
      <c r="C727" s="400" t="s">
        <v>211</v>
      </c>
      <c r="D727" s="400"/>
      <c r="E727" s="415"/>
      <c r="F727" s="415"/>
      <c r="G727" s="416"/>
      <c r="H727" s="400"/>
    </row>
    <row r="728" ht="15.75" customHeight="1">
      <c r="A728" s="400"/>
      <c r="B728" s="413"/>
      <c r="C728" s="400" t="s">
        <v>212</v>
      </c>
      <c r="D728" s="400"/>
      <c r="E728" s="415"/>
      <c r="F728" s="415"/>
      <c r="G728" s="416"/>
      <c r="H728" s="400"/>
    </row>
    <row r="729" ht="15.75" customHeight="1">
      <c r="A729" s="400"/>
      <c r="B729" s="413"/>
      <c r="C729" s="400" t="s">
        <v>251</v>
      </c>
      <c r="D729" s="400"/>
      <c r="E729" s="415"/>
      <c r="F729" s="415"/>
      <c r="G729" s="416"/>
      <c r="H729" s="400"/>
    </row>
    <row r="730" ht="15.75" customHeight="1">
      <c r="A730" s="400"/>
      <c r="B730" s="413"/>
      <c r="C730" s="400" t="s">
        <v>750</v>
      </c>
      <c r="D730" s="400"/>
      <c r="E730" s="415"/>
      <c r="F730" s="415"/>
      <c r="G730" s="416"/>
      <c r="H730" s="400"/>
    </row>
    <row r="731" ht="15.75" customHeight="1">
      <c r="A731" s="400"/>
      <c r="B731" s="413"/>
      <c r="C731" s="400"/>
      <c r="D731" s="400"/>
      <c r="E731" s="415"/>
      <c r="F731" s="415"/>
      <c r="G731" s="416"/>
      <c r="H731" s="400"/>
    </row>
    <row r="732" ht="15.75" customHeight="1">
      <c r="A732" s="400"/>
      <c r="B732" s="413"/>
      <c r="C732" s="413" t="s">
        <v>417</v>
      </c>
      <c r="D732" s="400"/>
      <c r="E732" s="415">
        <f t="shared" ref="E732:F732" si="88">sum(E727:E730)</f>
        <v>0</v>
      </c>
      <c r="F732" s="415">
        <f t="shared" si="88"/>
        <v>0</v>
      </c>
      <c r="G732" s="416">
        <f>E732-F732</f>
        <v>0</v>
      </c>
      <c r="H732" s="400"/>
    </row>
    <row r="733" ht="15.75" customHeight="1">
      <c r="A733" s="400"/>
      <c r="B733" s="413"/>
      <c r="C733" s="400"/>
      <c r="D733" s="400"/>
      <c r="E733" s="415"/>
      <c r="F733" s="415"/>
      <c r="G733" s="416"/>
      <c r="H733" s="400"/>
    </row>
    <row r="734" ht="15.75" customHeight="1">
      <c r="A734" s="400"/>
      <c r="B734" s="413" t="s">
        <v>751</v>
      </c>
      <c r="C734" s="400"/>
      <c r="D734" s="400"/>
      <c r="E734" s="415"/>
      <c r="F734" s="415"/>
      <c r="G734" s="416"/>
      <c r="H734" s="400"/>
    </row>
    <row r="735" ht="15.75" customHeight="1">
      <c r="A735" s="400"/>
      <c r="B735" s="413"/>
      <c r="C735" s="400" t="s">
        <v>237</v>
      </c>
      <c r="D735" s="400">
        <v>7692.0</v>
      </c>
      <c r="E735" s="415"/>
      <c r="F735" s="415">
        <v>1200.0</v>
      </c>
      <c r="G735" s="416"/>
      <c r="H735" s="400" t="s">
        <v>450</v>
      </c>
    </row>
    <row r="736" ht="15.75" customHeight="1">
      <c r="A736" s="400"/>
      <c r="B736" s="413"/>
      <c r="C736" s="400" t="s">
        <v>247</v>
      </c>
      <c r="D736" s="400">
        <v>7692.7693</v>
      </c>
      <c r="E736" s="415"/>
      <c r="F736" s="415">
        <v>450.0</v>
      </c>
      <c r="G736" s="416"/>
      <c r="H736" s="400" t="s">
        <v>450</v>
      </c>
    </row>
    <row r="737" ht="15.75" customHeight="1">
      <c r="A737" s="400"/>
      <c r="B737" s="413"/>
      <c r="C737" s="400"/>
      <c r="D737" s="400"/>
      <c r="E737" s="415"/>
      <c r="F737" s="415"/>
      <c r="G737" s="416"/>
      <c r="H737" s="400"/>
    </row>
    <row r="738" ht="15.75" customHeight="1">
      <c r="A738" s="400"/>
      <c r="B738" s="413"/>
      <c r="C738" s="413" t="s">
        <v>417</v>
      </c>
      <c r="D738" s="400"/>
      <c r="E738" s="415">
        <f t="shared" ref="E738:F738" si="89">sum(E735:E736)</f>
        <v>0</v>
      </c>
      <c r="F738" s="415">
        <f t="shared" si="89"/>
        <v>1650</v>
      </c>
      <c r="G738" s="416">
        <f>E738-F738</f>
        <v>-1650</v>
      </c>
      <c r="H738" s="400"/>
    </row>
    <row r="739" ht="15.75" customHeight="1">
      <c r="A739" s="400"/>
      <c r="B739" s="413"/>
      <c r="C739" s="400"/>
      <c r="D739" s="400"/>
      <c r="E739" s="415"/>
      <c r="F739" s="415"/>
      <c r="G739" s="416"/>
      <c r="H739" s="400"/>
    </row>
    <row r="740" ht="15.75" customHeight="1">
      <c r="A740" s="400"/>
      <c r="B740" s="413" t="s">
        <v>752</v>
      </c>
      <c r="C740" s="400"/>
      <c r="D740" s="400"/>
      <c r="E740" s="415"/>
      <c r="F740" s="415"/>
      <c r="G740" s="416"/>
      <c r="H740" s="400"/>
    </row>
    <row r="741" ht="15.75" customHeight="1">
      <c r="A741" s="400"/>
      <c r="B741" s="413"/>
      <c r="C741" s="400" t="s">
        <v>292</v>
      </c>
      <c r="D741" s="400" t="s">
        <v>753</v>
      </c>
      <c r="E741" s="415"/>
      <c r="F741" s="415">
        <v>1200.0</v>
      </c>
      <c r="G741" s="416"/>
      <c r="H741" s="400"/>
    </row>
    <row r="742" ht="15.75" customHeight="1">
      <c r="A742" s="400"/>
      <c r="B742" s="413"/>
      <c r="C742" s="400"/>
      <c r="D742" s="400"/>
      <c r="E742" s="415"/>
      <c r="F742" s="415"/>
      <c r="G742" s="416"/>
      <c r="H742" s="400"/>
    </row>
    <row r="743" ht="15.75" customHeight="1">
      <c r="A743" s="400"/>
      <c r="B743" s="413"/>
      <c r="C743" s="413" t="s">
        <v>417</v>
      </c>
      <c r="D743" s="400"/>
      <c r="E743" s="415">
        <f t="shared" ref="E743:F743" si="90">sum(E741)</f>
        <v>0</v>
      </c>
      <c r="F743" s="415">
        <f t="shared" si="90"/>
        <v>1200</v>
      </c>
      <c r="G743" s="416">
        <f>E743-F743</f>
        <v>-1200</v>
      </c>
      <c r="H743" s="400"/>
    </row>
    <row r="744" ht="15.75" customHeight="1">
      <c r="A744" s="400"/>
      <c r="B744" s="413"/>
      <c r="C744" s="400"/>
      <c r="D744" s="400"/>
      <c r="E744" s="415"/>
      <c r="F744" s="415"/>
      <c r="G744" s="416"/>
      <c r="H744" s="400"/>
    </row>
    <row r="745" ht="15.75" customHeight="1">
      <c r="A745" s="400"/>
      <c r="B745" s="433" t="s">
        <v>754</v>
      </c>
      <c r="C745" s="413"/>
      <c r="D745" s="400"/>
      <c r="E745" s="415"/>
      <c r="F745" s="415"/>
      <c r="G745" s="416"/>
      <c r="H745" s="400"/>
    </row>
    <row r="746" ht="15.75" customHeight="1">
      <c r="A746" s="400"/>
      <c r="B746" s="413"/>
      <c r="C746" s="430" t="s">
        <v>174</v>
      </c>
      <c r="D746" s="400"/>
      <c r="E746" s="415"/>
      <c r="F746" s="434">
        <v>6400.0</v>
      </c>
      <c r="G746" s="416"/>
      <c r="H746" s="412" t="s">
        <v>755</v>
      </c>
    </row>
    <row r="747" ht="15.75" customHeight="1">
      <c r="A747" s="400"/>
      <c r="B747" s="413"/>
      <c r="C747" s="430" t="s">
        <v>379</v>
      </c>
      <c r="D747" s="400"/>
      <c r="E747" s="428">
        <v>5000.0</v>
      </c>
      <c r="F747" s="415"/>
      <c r="G747" s="416"/>
      <c r="H747" s="400"/>
    </row>
    <row r="748" ht="15.75" customHeight="1">
      <c r="A748" s="400"/>
      <c r="B748" s="413"/>
      <c r="C748" s="430"/>
      <c r="D748" s="400"/>
      <c r="E748" s="415"/>
      <c r="F748" s="415"/>
      <c r="G748" s="416"/>
      <c r="H748" s="400"/>
    </row>
    <row r="749" ht="15.75" customHeight="1">
      <c r="A749" s="400"/>
      <c r="B749" s="413"/>
      <c r="C749" s="433" t="s">
        <v>417</v>
      </c>
      <c r="D749" s="400"/>
      <c r="E749" s="415">
        <f t="shared" ref="E749:F749" si="91">sum(E746:E747)</f>
        <v>5000</v>
      </c>
      <c r="F749" s="415">
        <f t="shared" si="91"/>
        <v>6400</v>
      </c>
      <c r="G749" s="416">
        <f>E749-F749</f>
        <v>-1400</v>
      </c>
      <c r="H749" s="400"/>
    </row>
    <row r="750" ht="15.75" customHeight="1">
      <c r="A750" s="400"/>
      <c r="B750" s="413"/>
      <c r="C750" s="400"/>
      <c r="D750" s="400"/>
      <c r="E750" s="415"/>
      <c r="F750" s="415"/>
      <c r="G750" s="416"/>
      <c r="H750" s="400"/>
    </row>
    <row r="751" ht="15.75" customHeight="1">
      <c r="A751" s="400"/>
      <c r="B751" s="435" t="s">
        <v>756</v>
      </c>
      <c r="C751" s="413"/>
      <c r="D751" s="400"/>
      <c r="E751" s="415"/>
      <c r="F751" s="415"/>
      <c r="G751" s="416"/>
      <c r="H751" s="412" t="s">
        <v>757</v>
      </c>
    </row>
    <row r="752" ht="15.75" customHeight="1">
      <c r="A752" s="400"/>
      <c r="B752" s="413"/>
      <c r="C752" s="436" t="s">
        <v>758</v>
      </c>
      <c r="D752" s="412">
        <v>4045.0</v>
      </c>
      <c r="E752" s="415"/>
      <c r="F752" s="434">
        <v>500.0</v>
      </c>
      <c r="G752" s="416"/>
      <c r="H752" s="412" t="s">
        <v>759</v>
      </c>
    </row>
    <row r="753" ht="15.75" customHeight="1">
      <c r="A753" s="400"/>
      <c r="B753" s="413"/>
      <c r="C753" s="436" t="s">
        <v>212</v>
      </c>
      <c r="D753" s="412">
        <v>4021.0</v>
      </c>
      <c r="E753" s="428"/>
      <c r="F753" s="417">
        <v>100.0</v>
      </c>
      <c r="G753" s="416"/>
      <c r="H753" s="412" t="s">
        <v>760</v>
      </c>
    </row>
    <row r="754" ht="15.75" customHeight="1">
      <c r="A754" s="400"/>
      <c r="B754" s="413"/>
      <c r="C754" s="430"/>
      <c r="D754" s="400"/>
      <c r="E754" s="415"/>
      <c r="F754" s="415"/>
      <c r="G754" s="416"/>
      <c r="H754" s="400"/>
    </row>
    <row r="755" ht="15.75" customHeight="1">
      <c r="A755" s="400"/>
      <c r="B755" s="413"/>
      <c r="C755" s="433" t="s">
        <v>417</v>
      </c>
      <c r="D755" s="400"/>
      <c r="E755" s="415">
        <f t="shared" ref="E755:F755" si="92">sum(E752:E753)</f>
        <v>0</v>
      </c>
      <c r="F755" s="415">
        <f t="shared" si="92"/>
        <v>600</v>
      </c>
      <c r="G755" s="416">
        <f>E755-F755</f>
        <v>-600</v>
      </c>
      <c r="H755" s="400"/>
    </row>
    <row r="756" ht="15.75" customHeight="1">
      <c r="A756" s="400"/>
      <c r="B756" s="413"/>
      <c r="C756" s="400"/>
      <c r="D756" s="400"/>
      <c r="E756" s="415"/>
      <c r="F756" s="415"/>
      <c r="G756" s="416"/>
      <c r="H756" s="400"/>
    </row>
    <row r="757" ht="15.75" customHeight="1">
      <c r="A757" s="400"/>
      <c r="B757" s="435" t="s">
        <v>761</v>
      </c>
      <c r="C757" s="413"/>
      <c r="D757" s="400"/>
      <c r="E757" s="415"/>
      <c r="F757" s="415"/>
      <c r="G757" s="416"/>
      <c r="H757" s="412" t="s">
        <v>762</v>
      </c>
    </row>
    <row r="758" ht="15.75" customHeight="1">
      <c r="A758" s="400"/>
      <c r="B758" s="413"/>
      <c r="C758" s="436" t="s">
        <v>237</v>
      </c>
      <c r="D758" s="412">
        <v>4029.0</v>
      </c>
      <c r="E758" s="415"/>
      <c r="F758" s="434">
        <v>1000.0</v>
      </c>
      <c r="G758" s="416"/>
      <c r="H758" s="400"/>
    </row>
    <row r="759" ht="15.75" customHeight="1">
      <c r="A759" s="400"/>
      <c r="B759" s="413"/>
      <c r="C759" s="436" t="s">
        <v>212</v>
      </c>
      <c r="D759" s="412" t="s">
        <v>164</v>
      </c>
      <c r="E759" s="428"/>
      <c r="F759" s="417">
        <v>250.0</v>
      </c>
      <c r="G759" s="416"/>
      <c r="H759" s="400"/>
    </row>
    <row r="760" ht="15.75" customHeight="1">
      <c r="A760" s="400"/>
      <c r="B760" s="413"/>
      <c r="C760" s="436" t="s">
        <v>480</v>
      </c>
      <c r="D760" s="412">
        <v>5463.0</v>
      </c>
      <c r="E760" s="428"/>
      <c r="F760" s="417">
        <v>250.0</v>
      </c>
      <c r="G760" s="416"/>
      <c r="H760" s="400"/>
    </row>
    <row r="761" ht="15.75" customHeight="1">
      <c r="A761" s="400"/>
      <c r="B761" s="413"/>
      <c r="C761" s="430"/>
      <c r="D761" s="400"/>
      <c r="E761" s="415"/>
      <c r="F761" s="415"/>
      <c r="G761" s="416"/>
      <c r="H761" s="400"/>
    </row>
    <row r="762" ht="15.75" customHeight="1">
      <c r="A762" s="400"/>
      <c r="B762" s="413"/>
      <c r="C762" s="433" t="s">
        <v>417</v>
      </c>
      <c r="D762" s="400"/>
      <c r="E762" s="415">
        <f t="shared" ref="E762:F762" si="93">sum(E758:E760)</f>
        <v>0</v>
      </c>
      <c r="F762" s="415">
        <f t="shared" si="93"/>
        <v>1500</v>
      </c>
      <c r="G762" s="416">
        <f>E762-F762</f>
        <v>-1500</v>
      </c>
      <c r="H762" s="400"/>
    </row>
    <row r="763" ht="15.75" customHeight="1">
      <c r="A763" s="400"/>
      <c r="B763" s="413"/>
      <c r="C763" s="400"/>
      <c r="D763" s="400"/>
      <c r="E763" s="415"/>
      <c r="F763" s="415"/>
      <c r="G763" s="416"/>
      <c r="H763" s="400"/>
    </row>
    <row r="764" ht="15.75" customHeight="1">
      <c r="A764" s="400"/>
      <c r="B764" s="413"/>
      <c r="C764" s="400"/>
      <c r="D764" s="400"/>
      <c r="E764" s="415"/>
      <c r="F764" s="415"/>
      <c r="G764" s="416"/>
      <c r="H764" s="400"/>
    </row>
    <row r="765" ht="15.75" customHeight="1">
      <c r="A765" s="400"/>
      <c r="B765" s="413"/>
      <c r="C765" s="400"/>
      <c r="D765" s="400"/>
      <c r="E765" s="415"/>
      <c r="F765" s="415"/>
      <c r="G765" s="416"/>
      <c r="H765" s="400"/>
    </row>
    <row r="766" ht="15.75" customHeight="1">
      <c r="A766" s="400"/>
      <c r="B766" s="413"/>
      <c r="C766" s="400"/>
      <c r="D766" s="400"/>
      <c r="E766" s="415"/>
      <c r="F766" s="415"/>
      <c r="G766" s="416"/>
      <c r="H766" s="400"/>
    </row>
    <row r="767" ht="15.75" customHeight="1">
      <c r="A767" s="400"/>
      <c r="B767" s="413"/>
      <c r="C767" s="432" t="s">
        <v>763</v>
      </c>
      <c r="D767" s="400"/>
      <c r="E767" s="415">
        <f>SUM(E762,E755,E749,E743,E738,E732,E724,E716,E710,E705,E700,E693,E686,E681,E676,E671,E663,E655,E646,E640,E632,E626,E614,E602,E596,E581,E574,E563,E551,E535,E525,E512,E499,E486,E477,E472,E467,E460,E454,E442,E435,E429,E418,E412,E396,E383,E377,E366,E355,E347,E340,E333,E325,E319,E301,E277,E265,E256,E244,E237,E230,E223,E217,E211,E203,E197,E190,E179,E170,E165,E160,E154,E145,E140,E135,E129,E123,E114,E97,E108,E92,E84,E78,E73,E57,E44,E33,E24)</f>
        <v>1056207</v>
      </c>
      <c r="F767" s="415">
        <f>SUM(F762,F755, F749,F743,F738,F732,F724,F716,F710,F705,F700,F693,F686,F681,F676,F671,F663,F655,F646,F640,F632,F626,F614,F602,F596,F581,F574,F563,F551,F535,F525,F512,F499,F486,F477,F472,F467,F460,F454,F442,F435,F429,F418,F412,F396,F383,F377,F366,F355,F347,F340,F333,F325,F319,F301,F277,F265,F256,F244,F237,F230,F223,F217,F211,F203,F197,F190,F179,F170,F165,F160,F154,F145,F140,F135,F129,F123,F114,F97,F108,F92,F84,F78,F73,F57,F44,F33,F24)</f>
        <v>1188153</v>
      </c>
      <c r="G767" s="416">
        <f>E767-F767</f>
        <v>-131946</v>
      </c>
      <c r="H767" s="400"/>
    </row>
    <row r="768" ht="15.75" customHeight="1">
      <c r="A768" s="400"/>
      <c r="B768" s="413"/>
      <c r="C768" s="400"/>
      <c r="D768" s="400"/>
      <c r="E768" s="415"/>
      <c r="F768" s="415"/>
      <c r="G768" s="416"/>
      <c r="H768" s="400"/>
    </row>
    <row r="769" ht="15.75" customHeight="1">
      <c r="B769" s="437"/>
      <c r="E769" s="438"/>
      <c r="F769" s="438"/>
      <c r="G769" s="439"/>
    </row>
    <row r="770" ht="15.75" customHeight="1">
      <c r="B770" s="437"/>
      <c r="E770" s="438"/>
      <c r="F770" s="438"/>
      <c r="G770" s="439"/>
    </row>
    <row r="771" ht="15.75" customHeight="1">
      <c r="B771" s="437"/>
      <c r="E771" s="438"/>
      <c r="F771" s="438"/>
      <c r="G771" s="439"/>
    </row>
    <row r="772" ht="15.75" customHeight="1">
      <c r="B772" s="437"/>
      <c r="E772" s="438"/>
      <c r="F772" s="438"/>
      <c r="G772" s="439"/>
    </row>
    <row r="773" ht="15.75" customHeight="1">
      <c r="B773" s="437"/>
      <c r="E773" s="438"/>
      <c r="F773" s="438"/>
      <c r="G773" s="439"/>
    </row>
    <row r="774" ht="15.75" customHeight="1">
      <c r="B774" s="437"/>
      <c r="E774" s="438"/>
      <c r="F774" s="438"/>
      <c r="G774" s="439"/>
    </row>
    <row r="775" ht="15.75" customHeight="1">
      <c r="B775" s="437"/>
      <c r="E775" s="438"/>
      <c r="F775" s="438"/>
      <c r="G775" s="439"/>
    </row>
    <row r="776" ht="15.75" customHeight="1">
      <c r="B776" s="437"/>
      <c r="E776" s="438"/>
      <c r="F776" s="438"/>
      <c r="G776" s="439"/>
    </row>
    <row r="777" ht="15.75" customHeight="1">
      <c r="B777" s="437"/>
      <c r="E777" s="438"/>
      <c r="F777" s="438"/>
      <c r="G777" s="439"/>
    </row>
    <row r="778" ht="15.75" customHeight="1">
      <c r="B778" s="437"/>
      <c r="E778" s="438"/>
      <c r="F778" s="438"/>
      <c r="G778" s="439"/>
    </row>
    <row r="779" ht="15.75" customHeight="1">
      <c r="B779" s="437"/>
      <c r="E779" s="438"/>
      <c r="F779" s="438"/>
      <c r="G779" s="439"/>
    </row>
    <row r="780" ht="15.75" customHeight="1">
      <c r="B780" s="437"/>
      <c r="E780" s="438"/>
      <c r="F780" s="438"/>
      <c r="G780" s="439"/>
    </row>
    <row r="781" ht="15.75" customHeight="1">
      <c r="B781" s="437"/>
      <c r="E781" s="438"/>
      <c r="F781" s="438"/>
      <c r="G781" s="439"/>
    </row>
    <row r="782" ht="15.75" customHeight="1">
      <c r="B782" s="437"/>
      <c r="E782" s="438"/>
      <c r="F782" s="438"/>
      <c r="G782" s="439"/>
    </row>
    <row r="783" ht="15.75" customHeight="1">
      <c r="B783" s="437"/>
      <c r="E783" s="438"/>
      <c r="F783" s="438"/>
      <c r="G783" s="439"/>
    </row>
    <row r="784" ht="15.75" customHeight="1">
      <c r="B784" s="437"/>
      <c r="E784" s="438"/>
      <c r="F784" s="438"/>
      <c r="G784" s="439"/>
    </row>
    <row r="785" ht="15.75" customHeight="1">
      <c r="B785" s="437"/>
      <c r="E785" s="438"/>
      <c r="F785" s="438"/>
      <c r="G785" s="439"/>
    </row>
    <row r="786" ht="15.75" customHeight="1">
      <c r="B786" s="437"/>
      <c r="E786" s="438"/>
      <c r="F786" s="438"/>
      <c r="G786" s="439"/>
    </row>
    <row r="787" ht="15.75" customHeight="1">
      <c r="B787" s="437"/>
      <c r="E787" s="438"/>
      <c r="F787" s="438"/>
      <c r="G787" s="439"/>
    </row>
    <row r="788" ht="15.75" customHeight="1">
      <c r="B788" s="437"/>
      <c r="E788" s="438"/>
      <c r="F788" s="438"/>
      <c r="G788" s="439"/>
    </row>
    <row r="789" ht="15.75" customHeight="1">
      <c r="B789" s="437"/>
      <c r="E789" s="438"/>
      <c r="F789" s="438"/>
      <c r="G789" s="439"/>
    </row>
    <row r="790" ht="15.75" customHeight="1">
      <c r="B790" s="437"/>
      <c r="E790" s="438"/>
      <c r="F790" s="438"/>
      <c r="G790" s="439"/>
    </row>
    <row r="791" ht="15.75" customHeight="1">
      <c r="B791" s="437"/>
      <c r="E791" s="438"/>
      <c r="F791" s="438"/>
      <c r="G791" s="439"/>
    </row>
    <row r="792" ht="15.75" customHeight="1">
      <c r="B792" s="437"/>
      <c r="E792" s="438"/>
      <c r="F792" s="438"/>
      <c r="G792" s="439"/>
    </row>
    <row r="793" ht="15.75" customHeight="1">
      <c r="B793" s="437"/>
      <c r="E793" s="438"/>
      <c r="F793" s="438"/>
      <c r="G793" s="439"/>
    </row>
    <row r="794" ht="15.75" customHeight="1">
      <c r="B794" s="437"/>
      <c r="E794" s="438"/>
      <c r="F794" s="438"/>
      <c r="G794" s="439"/>
    </row>
    <row r="795" ht="15.75" customHeight="1">
      <c r="B795" s="437"/>
      <c r="E795" s="438"/>
      <c r="F795" s="438"/>
      <c r="G795" s="439"/>
    </row>
    <row r="796" ht="15.75" customHeight="1">
      <c r="B796" s="437"/>
      <c r="E796" s="438"/>
      <c r="F796" s="438"/>
      <c r="G796" s="439"/>
    </row>
    <row r="797" ht="15.75" customHeight="1">
      <c r="B797" s="437"/>
      <c r="E797" s="438"/>
      <c r="F797" s="438"/>
      <c r="G797" s="439"/>
    </row>
    <row r="798" ht="15.75" customHeight="1">
      <c r="B798" s="437"/>
      <c r="E798" s="438"/>
      <c r="F798" s="438"/>
      <c r="G798" s="439"/>
    </row>
    <row r="799" ht="15.75" customHeight="1">
      <c r="B799" s="437"/>
      <c r="E799" s="438"/>
      <c r="F799" s="438"/>
      <c r="G799" s="439"/>
    </row>
    <row r="800" ht="15.75" customHeight="1">
      <c r="B800" s="437"/>
      <c r="E800" s="438"/>
      <c r="F800" s="438"/>
      <c r="G800" s="439"/>
    </row>
    <row r="801" ht="15.75" customHeight="1">
      <c r="B801" s="437"/>
      <c r="E801" s="438"/>
      <c r="F801" s="438"/>
      <c r="G801" s="439"/>
    </row>
    <row r="802" ht="15.75" customHeight="1">
      <c r="B802" s="437"/>
      <c r="E802" s="438"/>
      <c r="F802" s="438"/>
      <c r="G802" s="439"/>
    </row>
    <row r="803" ht="15.75" customHeight="1">
      <c r="B803" s="437"/>
      <c r="E803" s="438"/>
      <c r="F803" s="438"/>
      <c r="G803" s="439"/>
    </row>
    <row r="804" ht="15.75" customHeight="1">
      <c r="B804" s="437"/>
      <c r="E804" s="438"/>
      <c r="F804" s="438"/>
      <c r="G804" s="439"/>
    </row>
    <row r="805" ht="15.75" customHeight="1">
      <c r="B805" s="437"/>
      <c r="E805" s="438"/>
      <c r="F805" s="438"/>
      <c r="G805" s="439"/>
    </row>
    <row r="806" ht="15.75" customHeight="1">
      <c r="B806" s="437"/>
      <c r="E806" s="438"/>
      <c r="F806" s="438"/>
      <c r="G806" s="439"/>
    </row>
    <row r="807" ht="15.75" customHeight="1">
      <c r="B807" s="437"/>
      <c r="E807" s="438"/>
      <c r="F807" s="438"/>
      <c r="G807" s="439"/>
    </row>
    <row r="808" ht="15.75" customHeight="1">
      <c r="B808" s="437"/>
      <c r="E808" s="438"/>
      <c r="F808" s="438"/>
      <c r="G808" s="439"/>
    </row>
    <row r="809" ht="15.75" customHeight="1">
      <c r="B809" s="437"/>
      <c r="E809" s="438"/>
      <c r="F809" s="438"/>
      <c r="G809" s="439"/>
    </row>
    <row r="810" ht="15.75" customHeight="1">
      <c r="B810" s="437"/>
      <c r="E810" s="438"/>
      <c r="F810" s="438"/>
      <c r="G810" s="439"/>
    </row>
    <row r="811" ht="15.75" customHeight="1">
      <c r="B811" s="437"/>
      <c r="E811" s="438"/>
      <c r="F811" s="438"/>
      <c r="G811" s="439"/>
    </row>
    <row r="812" ht="15.75" customHeight="1">
      <c r="B812" s="437"/>
      <c r="E812" s="438"/>
      <c r="F812" s="438"/>
      <c r="G812" s="439"/>
    </row>
    <row r="813" ht="15.75" customHeight="1">
      <c r="B813" s="437"/>
      <c r="E813" s="438"/>
      <c r="F813" s="438"/>
      <c r="G813" s="439"/>
    </row>
    <row r="814" ht="15.75" customHeight="1">
      <c r="B814" s="437"/>
      <c r="E814" s="438"/>
      <c r="F814" s="438"/>
      <c r="G814" s="439"/>
    </row>
    <row r="815" ht="15.75" customHeight="1">
      <c r="B815" s="437"/>
      <c r="E815" s="438"/>
      <c r="F815" s="438"/>
      <c r="G815" s="439"/>
    </row>
    <row r="816" ht="15.75" customHeight="1">
      <c r="B816" s="437"/>
      <c r="E816" s="438"/>
      <c r="F816" s="438"/>
      <c r="G816" s="439"/>
    </row>
    <row r="817" ht="15.75" customHeight="1">
      <c r="B817" s="437"/>
      <c r="E817" s="438"/>
      <c r="F817" s="438"/>
      <c r="G817" s="439"/>
    </row>
    <row r="818" ht="15.75" customHeight="1">
      <c r="B818" s="437"/>
      <c r="E818" s="438"/>
      <c r="F818" s="438"/>
      <c r="G818" s="439"/>
    </row>
    <row r="819" ht="15.75" customHeight="1">
      <c r="B819" s="437"/>
      <c r="E819" s="438"/>
      <c r="F819" s="438"/>
      <c r="G819" s="439"/>
    </row>
    <row r="820" ht="15.75" customHeight="1">
      <c r="B820" s="437"/>
      <c r="E820" s="438"/>
      <c r="F820" s="438"/>
      <c r="G820" s="439"/>
    </row>
    <row r="821" ht="15.75" customHeight="1">
      <c r="B821" s="437"/>
      <c r="E821" s="438"/>
      <c r="F821" s="438"/>
      <c r="G821" s="439"/>
    </row>
    <row r="822" ht="15.75" customHeight="1">
      <c r="B822" s="437"/>
      <c r="E822" s="438"/>
      <c r="F822" s="438"/>
      <c r="G822" s="439"/>
    </row>
    <row r="823" ht="15.75" customHeight="1">
      <c r="B823" s="437"/>
      <c r="E823" s="438"/>
      <c r="F823" s="438"/>
      <c r="G823" s="439"/>
    </row>
    <row r="824" ht="15.75" customHeight="1">
      <c r="B824" s="437"/>
      <c r="E824" s="438"/>
      <c r="F824" s="438"/>
      <c r="G824" s="439"/>
    </row>
    <row r="825" ht="15.75" customHeight="1">
      <c r="B825" s="437"/>
      <c r="E825" s="438"/>
      <c r="F825" s="438"/>
      <c r="G825" s="439"/>
    </row>
    <row r="826" ht="15.75" customHeight="1">
      <c r="B826" s="437"/>
      <c r="E826" s="438"/>
      <c r="F826" s="438"/>
      <c r="G826" s="439"/>
    </row>
    <row r="827" ht="15.75" customHeight="1">
      <c r="B827" s="437"/>
      <c r="E827" s="438"/>
      <c r="F827" s="438"/>
      <c r="G827" s="439"/>
    </row>
    <row r="828" ht="15.75" customHeight="1">
      <c r="B828" s="437"/>
      <c r="E828" s="438"/>
      <c r="F828" s="438"/>
      <c r="G828" s="439"/>
    </row>
    <row r="829" ht="15.75" customHeight="1">
      <c r="B829" s="437"/>
      <c r="E829" s="438"/>
      <c r="F829" s="438"/>
      <c r="G829" s="439"/>
    </row>
    <row r="830" ht="15.75" customHeight="1">
      <c r="B830" s="437"/>
      <c r="E830" s="438"/>
      <c r="F830" s="438"/>
      <c r="G830" s="439"/>
    </row>
    <row r="831" ht="15.75" customHeight="1">
      <c r="B831" s="437"/>
      <c r="E831" s="438"/>
      <c r="F831" s="438"/>
      <c r="G831" s="439"/>
    </row>
    <row r="832" ht="15.75" customHeight="1">
      <c r="B832" s="437"/>
      <c r="E832" s="438"/>
      <c r="F832" s="438"/>
      <c r="G832" s="439"/>
    </row>
    <row r="833" ht="15.75" customHeight="1">
      <c r="B833" s="437"/>
      <c r="E833" s="438"/>
      <c r="F833" s="438"/>
      <c r="G833" s="439"/>
    </row>
    <row r="834" ht="15.75" customHeight="1">
      <c r="B834" s="437"/>
      <c r="E834" s="438"/>
      <c r="F834" s="438"/>
      <c r="G834" s="439"/>
    </row>
    <row r="835" ht="15.75" customHeight="1">
      <c r="B835" s="437"/>
      <c r="E835" s="438"/>
      <c r="F835" s="438"/>
      <c r="G835" s="439"/>
    </row>
    <row r="836" ht="15.75" customHeight="1">
      <c r="B836" s="437"/>
      <c r="E836" s="438"/>
      <c r="F836" s="438"/>
      <c r="G836" s="439"/>
    </row>
    <row r="837" ht="15.75" customHeight="1">
      <c r="B837" s="437"/>
      <c r="E837" s="438"/>
      <c r="F837" s="438"/>
      <c r="G837" s="439"/>
    </row>
    <row r="838" ht="15.75" customHeight="1">
      <c r="B838" s="437"/>
      <c r="E838" s="438"/>
      <c r="F838" s="438"/>
      <c r="G838" s="439"/>
    </row>
    <row r="839" ht="15.75" customHeight="1">
      <c r="B839" s="437"/>
      <c r="E839" s="438"/>
      <c r="F839" s="438"/>
      <c r="G839" s="439"/>
    </row>
    <row r="840" ht="15.75" customHeight="1">
      <c r="B840" s="437"/>
      <c r="E840" s="438"/>
      <c r="F840" s="438"/>
      <c r="G840" s="439"/>
    </row>
    <row r="841" ht="15.75" customHeight="1">
      <c r="B841" s="437"/>
      <c r="E841" s="438"/>
      <c r="F841" s="438"/>
      <c r="G841" s="439"/>
    </row>
    <row r="842" ht="15.75" customHeight="1">
      <c r="B842" s="437"/>
      <c r="E842" s="438"/>
      <c r="F842" s="438"/>
      <c r="G842" s="439"/>
    </row>
    <row r="843" ht="15.75" customHeight="1">
      <c r="B843" s="437"/>
      <c r="E843" s="438"/>
      <c r="F843" s="438"/>
      <c r="G843" s="439"/>
    </row>
    <row r="844" ht="15.75" customHeight="1">
      <c r="B844" s="437"/>
      <c r="E844" s="438"/>
      <c r="F844" s="438"/>
      <c r="G844" s="439"/>
    </row>
    <row r="845" ht="15.75" customHeight="1">
      <c r="B845" s="437"/>
      <c r="E845" s="438"/>
      <c r="F845" s="438"/>
      <c r="G845" s="439"/>
    </row>
    <row r="846" ht="15.75" customHeight="1">
      <c r="B846" s="437"/>
      <c r="E846" s="438"/>
      <c r="F846" s="438"/>
      <c r="G846" s="439"/>
    </row>
    <row r="847" ht="15.75" customHeight="1">
      <c r="B847" s="437"/>
      <c r="E847" s="438"/>
      <c r="F847" s="438"/>
      <c r="G847" s="439"/>
    </row>
    <row r="848" ht="15.75" customHeight="1">
      <c r="B848" s="437"/>
      <c r="E848" s="438"/>
      <c r="F848" s="438"/>
      <c r="G848" s="439"/>
    </row>
    <row r="849" ht="15.75" customHeight="1">
      <c r="B849" s="437"/>
      <c r="E849" s="438"/>
      <c r="F849" s="438"/>
      <c r="G849" s="439"/>
    </row>
    <row r="850" ht="15.75" customHeight="1">
      <c r="B850" s="437"/>
      <c r="E850" s="438"/>
      <c r="F850" s="438"/>
      <c r="G850" s="439"/>
    </row>
    <row r="851" ht="15.75" customHeight="1">
      <c r="B851" s="437"/>
      <c r="E851" s="438"/>
      <c r="F851" s="438"/>
      <c r="G851" s="439"/>
    </row>
    <row r="852" ht="15.75" customHeight="1">
      <c r="B852" s="437"/>
      <c r="E852" s="438"/>
      <c r="F852" s="438"/>
      <c r="G852" s="439"/>
    </row>
    <row r="853" ht="15.75" customHeight="1">
      <c r="B853" s="437"/>
      <c r="E853" s="438"/>
      <c r="F853" s="438"/>
      <c r="G853" s="439"/>
    </row>
    <row r="854" ht="15.75" customHeight="1">
      <c r="B854" s="437"/>
      <c r="E854" s="438"/>
      <c r="F854" s="438"/>
      <c r="G854" s="439"/>
    </row>
    <row r="855" ht="15.75" customHeight="1">
      <c r="B855" s="437"/>
      <c r="E855" s="438"/>
      <c r="F855" s="438"/>
      <c r="G855" s="439"/>
    </row>
    <row r="856" ht="15.75" customHeight="1">
      <c r="B856" s="437"/>
      <c r="E856" s="438"/>
      <c r="F856" s="438"/>
      <c r="G856" s="439"/>
    </row>
    <row r="857" ht="15.75" customHeight="1">
      <c r="B857" s="437"/>
      <c r="E857" s="438"/>
      <c r="F857" s="438"/>
      <c r="G857" s="439"/>
    </row>
    <row r="858" ht="15.75" customHeight="1">
      <c r="B858" s="437"/>
      <c r="E858" s="438"/>
      <c r="F858" s="438"/>
      <c r="G858" s="439"/>
    </row>
    <row r="859" ht="15.75" customHeight="1">
      <c r="B859" s="437"/>
      <c r="E859" s="438"/>
      <c r="F859" s="438"/>
      <c r="G859" s="439"/>
    </row>
    <row r="860" ht="15.75" customHeight="1">
      <c r="B860" s="437"/>
      <c r="E860" s="438"/>
      <c r="F860" s="438"/>
      <c r="G860" s="439"/>
    </row>
    <row r="861" ht="15.75" customHeight="1">
      <c r="B861" s="437"/>
      <c r="E861" s="438"/>
      <c r="F861" s="438"/>
      <c r="G861" s="439"/>
    </row>
    <row r="862" ht="15.75" customHeight="1">
      <c r="B862" s="437"/>
      <c r="E862" s="438"/>
      <c r="F862" s="438"/>
      <c r="G862" s="439"/>
    </row>
    <row r="863" ht="15.75" customHeight="1">
      <c r="B863" s="437"/>
      <c r="E863" s="438"/>
      <c r="F863" s="438"/>
      <c r="G863" s="439"/>
    </row>
    <row r="864" ht="15.75" customHeight="1">
      <c r="B864" s="437"/>
      <c r="E864" s="438"/>
      <c r="F864" s="438"/>
      <c r="G864" s="439"/>
    </row>
    <row r="865" ht="15.75" customHeight="1">
      <c r="B865" s="437"/>
      <c r="E865" s="438"/>
      <c r="F865" s="438"/>
      <c r="G865" s="439"/>
    </row>
    <row r="866" ht="15.75" customHeight="1">
      <c r="B866" s="437"/>
      <c r="E866" s="438"/>
      <c r="F866" s="438"/>
      <c r="G866" s="439"/>
    </row>
    <row r="867" ht="15.75" customHeight="1">
      <c r="B867" s="437"/>
      <c r="E867" s="438"/>
      <c r="F867" s="438"/>
      <c r="G867" s="439"/>
    </row>
    <row r="868" ht="15.75" customHeight="1">
      <c r="B868" s="437"/>
      <c r="E868" s="438"/>
      <c r="F868" s="438"/>
      <c r="G868" s="439"/>
    </row>
    <row r="869" ht="15.75" customHeight="1">
      <c r="B869" s="437"/>
      <c r="E869" s="438"/>
      <c r="F869" s="438"/>
      <c r="G869" s="439"/>
    </row>
    <row r="870" ht="15.75" customHeight="1">
      <c r="B870" s="437"/>
      <c r="E870" s="438"/>
      <c r="F870" s="438"/>
      <c r="G870" s="439"/>
    </row>
    <row r="871" ht="15.75" customHeight="1">
      <c r="B871" s="437"/>
      <c r="E871" s="438"/>
      <c r="F871" s="438"/>
      <c r="G871" s="439"/>
    </row>
    <row r="872" ht="15.75" customHeight="1">
      <c r="B872" s="437"/>
      <c r="E872" s="438"/>
      <c r="F872" s="438"/>
      <c r="G872" s="439"/>
    </row>
    <row r="873" ht="15.75" customHeight="1">
      <c r="B873" s="437"/>
      <c r="E873" s="438"/>
      <c r="F873" s="438"/>
      <c r="G873" s="439"/>
    </row>
    <row r="874" ht="15.75" customHeight="1">
      <c r="B874" s="437"/>
      <c r="E874" s="438"/>
      <c r="F874" s="438"/>
      <c r="G874" s="439"/>
    </row>
    <row r="875" ht="15.75" customHeight="1">
      <c r="B875" s="437"/>
      <c r="E875" s="438"/>
      <c r="F875" s="438"/>
      <c r="G875" s="439"/>
    </row>
    <row r="876" ht="15.75" customHeight="1">
      <c r="B876" s="437"/>
      <c r="E876" s="438"/>
      <c r="F876" s="438"/>
      <c r="G876" s="439"/>
    </row>
    <row r="877" ht="15.75" customHeight="1">
      <c r="B877" s="437"/>
      <c r="E877" s="438"/>
      <c r="F877" s="438"/>
      <c r="G877" s="439"/>
    </row>
    <row r="878" ht="15.75" customHeight="1">
      <c r="B878" s="437"/>
      <c r="E878" s="438"/>
      <c r="F878" s="438"/>
      <c r="G878" s="439"/>
    </row>
    <row r="879" ht="15.75" customHeight="1">
      <c r="B879" s="437"/>
      <c r="E879" s="438"/>
      <c r="F879" s="438"/>
      <c r="G879" s="439"/>
    </row>
    <row r="880" ht="15.75" customHeight="1">
      <c r="B880" s="437"/>
      <c r="E880" s="438"/>
      <c r="F880" s="438"/>
      <c r="G880" s="439"/>
    </row>
    <row r="881" ht="15.75" customHeight="1">
      <c r="B881" s="437"/>
      <c r="E881" s="438"/>
      <c r="F881" s="438"/>
      <c r="G881" s="439"/>
    </row>
    <row r="882" ht="15.75" customHeight="1">
      <c r="B882" s="437"/>
      <c r="E882" s="438"/>
      <c r="F882" s="438"/>
      <c r="G882" s="439"/>
    </row>
    <row r="883" ht="15.75" customHeight="1">
      <c r="B883" s="437"/>
      <c r="E883" s="438"/>
      <c r="F883" s="438"/>
      <c r="G883" s="439"/>
    </row>
    <row r="884" ht="15.75" customHeight="1">
      <c r="B884" s="437"/>
      <c r="E884" s="438"/>
      <c r="F884" s="438"/>
      <c r="G884" s="439"/>
    </row>
    <row r="885" ht="15.75" customHeight="1">
      <c r="B885" s="437"/>
      <c r="E885" s="438"/>
      <c r="F885" s="438"/>
      <c r="G885" s="439"/>
    </row>
    <row r="886" ht="15.75" customHeight="1">
      <c r="B886" s="437"/>
      <c r="E886" s="438"/>
      <c r="F886" s="438"/>
      <c r="G886" s="439"/>
    </row>
    <row r="887" ht="15.75" customHeight="1">
      <c r="B887" s="437"/>
      <c r="E887" s="438"/>
      <c r="F887" s="438"/>
      <c r="G887" s="439"/>
    </row>
    <row r="888" ht="15.75" customHeight="1">
      <c r="B888" s="437"/>
      <c r="E888" s="438"/>
      <c r="F888" s="438"/>
      <c r="G888" s="439"/>
    </row>
    <row r="889" ht="15.75" customHeight="1">
      <c r="B889" s="437"/>
      <c r="E889" s="438"/>
      <c r="F889" s="438"/>
      <c r="G889" s="439"/>
    </row>
    <row r="890" ht="15.75" customHeight="1">
      <c r="B890" s="437"/>
      <c r="E890" s="438"/>
      <c r="F890" s="438"/>
      <c r="G890" s="439"/>
    </row>
    <row r="891" ht="15.75" customHeight="1">
      <c r="B891" s="437"/>
      <c r="E891" s="438"/>
      <c r="F891" s="438"/>
      <c r="G891" s="439"/>
    </row>
    <row r="892" ht="15.75" customHeight="1">
      <c r="B892" s="437"/>
      <c r="E892" s="438"/>
      <c r="F892" s="438"/>
      <c r="G892" s="439"/>
    </row>
    <row r="893" ht="15.75" customHeight="1">
      <c r="B893" s="437"/>
      <c r="E893" s="438"/>
      <c r="F893" s="438"/>
      <c r="G893" s="439"/>
    </row>
    <row r="894" ht="15.75" customHeight="1">
      <c r="B894" s="437"/>
      <c r="E894" s="438"/>
      <c r="F894" s="438"/>
      <c r="G894" s="439"/>
    </row>
    <row r="895" ht="15.75" customHeight="1">
      <c r="B895" s="437"/>
      <c r="E895" s="438"/>
      <c r="F895" s="438"/>
      <c r="G895" s="439"/>
    </row>
    <row r="896" ht="15.75" customHeight="1">
      <c r="B896" s="437"/>
      <c r="E896" s="438"/>
      <c r="F896" s="438"/>
      <c r="G896" s="439"/>
    </row>
    <row r="897" ht="15.75" customHeight="1">
      <c r="B897" s="437"/>
      <c r="E897" s="438"/>
      <c r="F897" s="438"/>
      <c r="G897" s="439"/>
    </row>
    <row r="898" ht="15.75" customHeight="1">
      <c r="B898" s="437"/>
      <c r="E898" s="438"/>
      <c r="F898" s="438"/>
      <c r="G898" s="439"/>
    </row>
    <row r="899" ht="15.75" customHeight="1">
      <c r="B899" s="437"/>
      <c r="E899" s="438"/>
      <c r="F899" s="438"/>
      <c r="G899" s="439"/>
    </row>
    <row r="900" ht="15.75" customHeight="1">
      <c r="B900" s="437"/>
      <c r="E900" s="438"/>
      <c r="F900" s="438"/>
      <c r="G900" s="439"/>
    </row>
    <row r="901" ht="15.75" customHeight="1">
      <c r="B901" s="437"/>
      <c r="E901" s="438"/>
      <c r="F901" s="438"/>
      <c r="G901" s="439"/>
    </row>
    <row r="902" ht="15.75" customHeight="1">
      <c r="B902" s="437"/>
      <c r="E902" s="438"/>
      <c r="F902" s="438"/>
      <c r="G902" s="439"/>
    </row>
    <row r="903" ht="15.75" customHeight="1">
      <c r="B903" s="437"/>
      <c r="E903" s="438"/>
      <c r="F903" s="438"/>
      <c r="G903" s="439"/>
    </row>
    <row r="904" ht="15.75" customHeight="1">
      <c r="B904" s="437"/>
      <c r="E904" s="438"/>
      <c r="F904" s="438"/>
      <c r="G904" s="439"/>
    </row>
    <row r="905" ht="15.75" customHeight="1">
      <c r="B905" s="437"/>
      <c r="E905" s="438"/>
      <c r="F905" s="438"/>
      <c r="G905" s="439"/>
    </row>
    <row r="906" ht="15.75" customHeight="1">
      <c r="B906" s="437"/>
      <c r="E906" s="438"/>
      <c r="F906" s="438"/>
      <c r="G906" s="439"/>
    </row>
    <row r="907" ht="15.75" customHeight="1">
      <c r="B907" s="437"/>
      <c r="E907" s="438"/>
      <c r="F907" s="438"/>
      <c r="G907" s="439"/>
    </row>
    <row r="908" ht="15.75" customHeight="1">
      <c r="B908" s="437"/>
      <c r="E908" s="438"/>
      <c r="F908" s="438"/>
      <c r="G908" s="439"/>
    </row>
    <row r="909" ht="15.75" customHeight="1">
      <c r="B909" s="437"/>
      <c r="E909" s="438"/>
      <c r="F909" s="438"/>
      <c r="G909" s="439"/>
    </row>
    <row r="910" ht="15.75" customHeight="1">
      <c r="B910" s="437"/>
      <c r="E910" s="438"/>
      <c r="F910" s="438"/>
      <c r="G910" s="439"/>
    </row>
    <row r="911" ht="15.75" customHeight="1">
      <c r="B911" s="437"/>
      <c r="E911" s="438"/>
      <c r="F911" s="438"/>
      <c r="G911" s="439"/>
    </row>
    <row r="912" ht="15.75" customHeight="1">
      <c r="B912" s="437"/>
      <c r="E912" s="438"/>
      <c r="F912" s="438"/>
      <c r="G912" s="439"/>
    </row>
    <row r="913" ht="15.75" customHeight="1">
      <c r="B913" s="437"/>
      <c r="E913" s="438"/>
      <c r="F913" s="438"/>
      <c r="G913" s="439"/>
    </row>
    <row r="914" ht="15.75" customHeight="1">
      <c r="B914" s="437"/>
      <c r="E914" s="438"/>
      <c r="F914" s="438"/>
      <c r="G914" s="439"/>
    </row>
    <row r="915" ht="15.75" customHeight="1">
      <c r="B915" s="437"/>
      <c r="E915" s="438"/>
      <c r="F915" s="438"/>
      <c r="G915" s="439"/>
    </row>
    <row r="916" ht="15.75" customHeight="1">
      <c r="B916" s="437"/>
      <c r="E916" s="438"/>
      <c r="F916" s="438"/>
      <c r="G916" s="439"/>
    </row>
    <row r="917" ht="15.75" customHeight="1">
      <c r="B917" s="437"/>
      <c r="E917" s="438"/>
      <c r="F917" s="438"/>
      <c r="G917" s="439"/>
    </row>
    <row r="918" ht="15.75" customHeight="1">
      <c r="B918" s="437"/>
      <c r="E918" s="438"/>
      <c r="F918" s="438"/>
      <c r="G918" s="439"/>
    </row>
    <row r="919" ht="15.75" customHeight="1">
      <c r="B919" s="437"/>
      <c r="E919" s="438"/>
      <c r="F919" s="438"/>
      <c r="G919" s="439"/>
    </row>
    <row r="920" ht="15.75" customHeight="1">
      <c r="B920" s="437"/>
      <c r="E920" s="438"/>
      <c r="F920" s="438"/>
      <c r="G920" s="439"/>
    </row>
    <row r="921" ht="15.75" customHeight="1">
      <c r="B921" s="437"/>
      <c r="E921" s="438"/>
      <c r="F921" s="438"/>
      <c r="G921" s="439"/>
    </row>
    <row r="922" ht="15.75" customHeight="1">
      <c r="B922" s="437"/>
      <c r="E922" s="438"/>
      <c r="F922" s="438"/>
      <c r="G922" s="439"/>
    </row>
    <row r="923" ht="15.75" customHeight="1">
      <c r="B923" s="437"/>
      <c r="E923" s="438"/>
      <c r="F923" s="438"/>
      <c r="G923" s="439"/>
    </row>
    <row r="924" ht="15.75" customHeight="1">
      <c r="B924" s="437"/>
      <c r="E924" s="438"/>
      <c r="F924" s="438"/>
      <c r="G924" s="439"/>
    </row>
    <row r="925" ht="15.75" customHeight="1">
      <c r="B925" s="437"/>
      <c r="E925" s="438"/>
      <c r="F925" s="438"/>
      <c r="G925" s="439"/>
    </row>
    <row r="926" ht="15.75" customHeight="1">
      <c r="B926" s="437"/>
      <c r="E926" s="438"/>
      <c r="F926" s="438"/>
      <c r="G926" s="439"/>
    </row>
    <row r="927" ht="15.75" customHeight="1">
      <c r="B927" s="437"/>
      <c r="E927" s="438"/>
      <c r="F927" s="438"/>
      <c r="G927" s="439"/>
    </row>
    <row r="928" ht="15.75" customHeight="1">
      <c r="B928" s="437"/>
      <c r="E928" s="438"/>
      <c r="F928" s="438"/>
      <c r="G928" s="439"/>
    </row>
    <row r="929" ht="15.75" customHeight="1">
      <c r="B929" s="437"/>
      <c r="E929" s="438"/>
      <c r="F929" s="438"/>
      <c r="G929" s="439"/>
    </row>
    <row r="930" ht="15.75" customHeight="1">
      <c r="B930" s="437"/>
      <c r="E930" s="438"/>
      <c r="F930" s="438"/>
      <c r="G930" s="439"/>
    </row>
    <row r="931" ht="15.75" customHeight="1">
      <c r="B931" s="437"/>
      <c r="E931" s="438"/>
      <c r="F931" s="438"/>
      <c r="G931" s="439"/>
    </row>
    <row r="932" ht="15.75" customHeight="1">
      <c r="B932" s="437"/>
      <c r="E932" s="438"/>
      <c r="F932" s="438"/>
      <c r="G932" s="439"/>
    </row>
    <row r="933" ht="15.75" customHeight="1">
      <c r="B933" s="437"/>
      <c r="E933" s="438"/>
      <c r="F933" s="438"/>
      <c r="G933" s="439"/>
    </row>
    <row r="934" ht="15.75" customHeight="1">
      <c r="B934" s="437"/>
      <c r="E934" s="438"/>
      <c r="F934" s="438"/>
      <c r="G934" s="439"/>
    </row>
    <row r="935" ht="15.75" customHeight="1">
      <c r="B935" s="437"/>
      <c r="E935" s="438"/>
      <c r="F935" s="438"/>
      <c r="G935" s="439"/>
    </row>
    <row r="936" ht="15.75" customHeight="1">
      <c r="B936" s="437"/>
      <c r="E936" s="438"/>
      <c r="F936" s="438"/>
      <c r="G936" s="439"/>
    </row>
    <row r="937" ht="15.75" customHeight="1">
      <c r="B937" s="437"/>
      <c r="E937" s="438"/>
      <c r="F937" s="438"/>
      <c r="G937" s="439"/>
    </row>
    <row r="938" ht="15.75" customHeight="1">
      <c r="B938" s="437"/>
      <c r="E938" s="438"/>
      <c r="F938" s="438"/>
      <c r="G938" s="439"/>
    </row>
    <row r="939" ht="15.75" customHeight="1">
      <c r="B939" s="437"/>
      <c r="E939" s="438"/>
      <c r="F939" s="438"/>
      <c r="G939" s="439"/>
    </row>
    <row r="940" ht="15.75" customHeight="1">
      <c r="B940" s="437"/>
      <c r="E940" s="438"/>
      <c r="F940" s="438"/>
      <c r="G940" s="439"/>
    </row>
    <row r="941" ht="15.75" customHeight="1">
      <c r="B941" s="437"/>
      <c r="E941" s="438"/>
      <c r="F941" s="438"/>
      <c r="G941" s="439"/>
    </row>
    <row r="942" ht="15.75" customHeight="1">
      <c r="B942" s="437"/>
      <c r="E942" s="438"/>
      <c r="F942" s="438"/>
      <c r="G942" s="439"/>
    </row>
    <row r="943" ht="15.75" customHeight="1">
      <c r="B943" s="437"/>
      <c r="E943" s="438"/>
      <c r="F943" s="438"/>
      <c r="G943" s="439"/>
    </row>
    <row r="944" ht="15.75" customHeight="1">
      <c r="B944" s="437"/>
      <c r="E944" s="438"/>
      <c r="F944" s="438"/>
      <c r="G944" s="439"/>
    </row>
    <row r="945" ht="15.75" customHeight="1">
      <c r="B945" s="437"/>
      <c r="E945" s="438"/>
      <c r="F945" s="438"/>
      <c r="G945" s="439"/>
    </row>
    <row r="946" ht="15.75" customHeight="1">
      <c r="B946" s="437"/>
      <c r="E946" s="438"/>
      <c r="F946" s="438"/>
      <c r="G946" s="439"/>
    </row>
    <row r="947" ht="15.75" customHeight="1">
      <c r="B947" s="437"/>
      <c r="E947" s="438"/>
      <c r="F947" s="438"/>
      <c r="G947" s="439"/>
    </row>
    <row r="948" ht="15.75" customHeight="1">
      <c r="B948" s="437"/>
      <c r="E948" s="438"/>
      <c r="F948" s="438"/>
      <c r="G948" s="439"/>
    </row>
    <row r="949" ht="15.75" customHeight="1">
      <c r="B949" s="437"/>
      <c r="E949" s="438"/>
      <c r="F949" s="438"/>
      <c r="G949" s="439"/>
    </row>
    <row r="950" ht="15.75" customHeight="1">
      <c r="B950" s="437"/>
      <c r="E950" s="438"/>
      <c r="F950" s="438"/>
      <c r="G950" s="439"/>
    </row>
    <row r="951" ht="15.75" customHeight="1">
      <c r="B951" s="437"/>
      <c r="E951" s="438"/>
      <c r="F951" s="438"/>
      <c r="G951" s="439"/>
    </row>
    <row r="952" ht="15.75" customHeight="1">
      <c r="B952" s="437"/>
      <c r="E952" s="438"/>
      <c r="F952" s="438"/>
      <c r="G952" s="439"/>
    </row>
    <row r="953" ht="15.75" customHeight="1">
      <c r="B953" s="437"/>
      <c r="E953" s="438"/>
      <c r="F953" s="438"/>
      <c r="G953" s="439"/>
    </row>
    <row r="954" ht="15.75" customHeight="1">
      <c r="B954" s="437"/>
      <c r="E954" s="438"/>
      <c r="F954" s="438"/>
      <c r="G954" s="439"/>
    </row>
    <row r="955" ht="15.75" customHeight="1">
      <c r="B955" s="437"/>
      <c r="E955" s="438"/>
      <c r="F955" s="438"/>
      <c r="G955" s="439"/>
    </row>
    <row r="956" ht="15.75" customHeight="1">
      <c r="B956" s="437"/>
      <c r="E956" s="438"/>
      <c r="F956" s="438"/>
      <c r="G956" s="439"/>
    </row>
    <row r="957" ht="15.75" customHeight="1">
      <c r="B957" s="437"/>
      <c r="E957" s="438"/>
      <c r="F957" s="438"/>
      <c r="G957" s="439"/>
    </row>
    <row r="958" ht="15.75" customHeight="1">
      <c r="B958" s="437"/>
      <c r="E958" s="438"/>
      <c r="F958" s="438"/>
      <c r="G958" s="439"/>
    </row>
    <row r="959" ht="15.75" customHeight="1">
      <c r="B959" s="437"/>
      <c r="E959" s="438"/>
      <c r="F959" s="438"/>
      <c r="G959" s="439"/>
    </row>
    <row r="960" ht="15.75" customHeight="1">
      <c r="B960" s="437"/>
      <c r="E960" s="438"/>
      <c r="F960" s="438"/>
      <c r="G960" s="439"/>
    </row>
    <row r="961" ht="15.75" customHeight="1">
      <c r="B961" s="437"/>
      <c r="E961" s="438"/>
      <c r="F961" s="438"/>
      <c r="G961" s="439"/>
    </row>
    <row r="962" ht="15.75" customHeight="1">
      <c r="B962" s="437"/>
      <c r="E962" s="438"/>
      <c r="F962" s="438"/>
      <c r="G962" s="439"/>
    </row>
    <row r="963" ht="15.75" customHeight="1">
      <c r="B963" s="437"/>
      <c r="E963" s="438"/>
      <c r="F963" s="438"/>
      <c r="G963" s="439"/>
    </row>
    <row r="964" ht="15.75" customHeight="1">
      <c r="B964" s="437"/>
      <c r="E964" s="438"/>
      <c r="F964" s="438"/>
      <c r="G964" s="439"/>
    </row>
    <row r="965" ht="15.75" customHeight="1">
      <c r="B965" s="437"/>
      <c r="E965" s="438"/>
      <c r="F965" s="438"/>
      <c r="G965" s="439"/>
    </row>
    <row r="966" ht="15.75" customHeight="1">
      <c r="B966" s="437"/>
      <c r="E966" s="438"/>
      <c r="F966" s="438"/>
      <c r="G966" s="439"/>
    </row>
    <row r="967" ht="15.75" customHeight="1">
      <c r="B967" s="437"/>
      <c r="E967" s="438"/>
      <c r="F967" s="438"/>
      <c r="G967" s="439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14"/>
    <col customWidth="1" min="4" max="4" width="19.71"/>
  </cols>
  <sheetData>
    <row r="1" ht="15.75" customHeight="1">
      <c r="A1" s="440" t="s">
        <v>117</v>
      </c>
      <c r="B1" s="387" t="s">
        <v>99</v>
      </c>
      <c r="C1" s="387" t="s">
        <v>100</v>
      </c>
      <c r="D1" s="441" t="s">
        <v>764</v>
      </c>
      <c r="E1" s="442" t="s">
        <v>0</v>
      </c>
      <c r="F1" s="443" t="s">
        <v>1</v>
      </c>
      <c r="G1" s="444" t="s">
        <v>4</v>
      </c>
      <c r="H1" s="14"/>
      <c r="I1" s="321"/>
      <c r="J1" s="58"/>
      <c r="K1" s="60"/>
      <c r="L1" s="58"/>
      <c r="M1" s="59"/>
      <c r="N1" s="1"/>
      <c r="O1" s="1"/>
      <c r="P1" s="321"/>
      <c r="Q1" s="322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/>
      <c r="B2" s="4"/>
      <c r="C2" s="4"/>
      <c r="D2" s="373"/>
      <c r="E2" s="445"/>
      <c r="F2" s="445"/>
      <c r="G2" s="446"/>
      <c r="H2" s="14"/>
      <c r="I2" s="325"/>
      <c r="J2" s="58"/>
      <c r="K2" s="60"/>
      <c r="L2" s="58"/>
      <c r="M2" s="59"/>
      <c r="N2" s="1"/>
      <c r="O2" s="1"/>
      <c r="P2" s="325"/>
      <c r="Q2" s="325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34"/>
      <c r="B3" s="387" t="s">
        <v>103</v>
      </c>
      <c r="C3" s="4"/>
      <c r="D3" s="4"/>
      <c r="E3" s="445"/>
      <c r="F3" s="445"/>
      <c r="G3" s="446"/>
      <c r="H3" s="14"/>
      <c r="I3" s="329"/>
      <c r="J3" s="58"/>
      <c r="K3" s="60"/>
      <c r="L3" s="58"/>
      <c r="M3" s="59"/>
      <c r="N3" s="1"/>
      <c r="O3" s="1"/>
      <c r="P3" s="4"/>
      <c r="Q3" s="4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/>
      <c r="B4" s="4"/>
      <c r="C4" s="334" t="s">
        <v>141</v>
      </c>
      <c r="D4" s="94" t="s">
        <v>765</v>
      </c>
      <c r="E4" s="445"/>
      <c r="F4" s="447">
        <v>8000.0</v>
      </c>
      <c r="G4" s="446"/>
      <c r="H4" s="14"/>
      <c r="I4" s="325"/>
      <c r="J4" s="58"/>
      <c r="K4" s="60"/>
      <c r="L4" s="58"/>
      <c r="M4" s="59"/>
      <c r="N4" s="333"/>
      <c r="O4" s="1"/>
      <c r="P4" s="325"/>
      <c r="Q4" s="332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4"/>
      <c r="C5" s="334" t="s">
        <v>229</v>
      </c>
      <c r="D5" s="94" t="s">
        <v>230</v>
      </c>
      <c r="E5" s="445"/>
      <c r="F5" s="447">
        <v>12000.0</v>
      </c>
      <c r="G5" s="446"/>
      <c r="H5" s="14"/>
      <c r="I5" s="325"/>
      <c r="J5" s="58"/>
      <c r="K5" s="60"/>
      <c r="L5" s="58"/>
      <c r="M5" s="59"/>
      <c r="N5" s="333"/>
      <c r="O5" s="1"/>
      <c r="P5" s="325"/>
      <c r="Q5" s="332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4"/>
      <c r="C6" s="334" t="s">
        <v>766</v>
      </c>
      <c r="D6" s="94" t="s">
        <v>197</v>
      </c>
      <c r="E6" s="445"/>
      <c r="F6" s="447">
        <v>15000.0</v>
      </c>
      <c r="G6" s="446"/>
      <c r="H6" s="14"/>
      <c r="I6" s="325"/>
      <c r="J6" s="58"/>
      <c r="K6" s="60"/>
      <c r="L6" s="58"/>
      <c r="M6" s="59"/>
      <c r="N6" s="333"/>
      <c r="O6" s="1"/>
      <c r="P6" s="325"/>
      <c r="Q6" s="332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4"/>
      <c r="C7" s="334" t="s">
        <v>380</v>
      </c>
      <c r="D7" s="94" t="s">
        <v>767</v>
      </c>
      <c r="E7" s="445"/>
      <c r="F7" s="447">
        <v>1000.0</v>
      </c>
      <c r="G7" s="446"/>
      <c r="H7" s="14"/>
      <c r="I7" s="325"/>
      <c r="J7" s="58"/>
      <c r="K7" s="60"/>
      <c r="L7" s="58"/>
      <c r="M7" s="59"/>
      <c r="N7" s="1"/>
      <c r="O7" s="1"/>
      <c r="P7" s="325"/>
      <c r="Q7" s="332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4"/>
      <c r="C8" s="334" t="s">
        <v>768</v>
      </c>
      <c r="D8" s="94" t="s">
        <v>302</v>
      </c>
      <c r="E8" s="445"/>
      <c r="F8" s="447">
        <v>11000.0</v>
      </c>
      <c r="G8" s="446"/>
      <c r="H8" s="14"/>
      <c r="I8" s="325"/>
      <c r="J8" s="58"/>
      <c r="K8" s="60"/>
      <c r="L8" s="58"/>
      <c r="M8" s="59"/>
      <c r="N8" s="333"/>
      <c r="O8" s="1"/>
      <c r="P8" s="325"/>
      <c r="Q8" s="332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4"/>
      <c r="C9" s="334" t="s">
        <v>463</v>
      </c>
      <c r="D9" s="94" t="s">
        <v>289</v>
      </c>
      <c r="E9" s="445"/>
      <c r="F9" s="447">
        <v>2500.0</v>
      </c>
      <c r="G9" s="446"/>
      <c r="H9" s="14"/>
      <c r="I9" s="325"/>
      <c r="J9" s="58"/>
      <c r="K9" s="60"/>
      <c r="L9" s="58"/>
      <c r="M9" s="59"/>
      <c r="N9" s="333"/>
      <c r="O9" s="1"/>
      <c r="P9" s="325"/>
      <c r="Q9" s="332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4"/>
      <c r="C10" s="334" t="s">
        <v>769</v>
      </c>
      <c r="D10" s="94" t="s">
        <v>302</v>
      </c>
      <c r="E10" s="445"/>
      <c r="F10" s="447">
        <v>10000.0</v>
      </c>
      <c r="G10" s="446"/>
      <c r="H10" s="14"/>
      <c r="I10" s="1"/>
      <c r="J10" s="58"/>
      <c r="K10" s="60"/>
      <c r="L10" s="58"/>
      <c r="M10" s="59"/>
      <c r="N10" s="333"/>
      <c r="O10" s="325"/>
      <c r="P10" s="325"/>
      <c r="Q10" s="332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/>
      <c r="B11" s="4"/>
      <c r="C11" s="334" t="s">
        <v>174</v>
      </c>
      <c r="D11" s="94" t="s">
        <v>128</v>
      </c>
      <c r="E11" s="445"/>
      <c r="F11" s="447">
        <v>1000.0</v>
      </c>
      <c r="G11" s="446"/>
      <c r="H11" s="14"/>
      <c r="I11" s="325"/>
      <c r="J11" s="58"/>
      <c r="K11" s="60"/>
      <c r="L11" s="58"/>
      <c r="M11" s="59"/>
      <c r="N11" s="1"/>
      <c r="O11" s="1"/>
      <c r="P11" s="325"/>
      <c r="Q11" s="332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4"/>
      <c r="B12" s="4"/>
      <c r="C12" s="4" t="s">
        <v>256</v>
      </c>
      <c r="D12" s="373" t="s">
        <v>124</v>
      </c>
      <c r="E12" s="445"/>
      <c r="F12" s="445">
        <v>3600.0</v>
      </c>
      <c r="G12" s="446"/>
      <c r="H12" s="14"/>
      <c r="I12" s="325"/>
      <c r="J12" s="58"/>
      <c r="K12" s="60"/>
      <c r="L12" s="58"/>
      <c r="M12" s="59"/>
      <c r="N12" s="1"/>
      <c r="O12" s="1"/>
      <c r="P12" s="325"/>
      <c r="Q12" s="325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/>
      <c r="B13" s="4"/>
      <c r="C13" s="4" t="s">
        <v>179</v>
      </c>
      <c r="D13" s="373" t="s">
        <v>180</v>
      </c>
      <c r="E13" s="445"/>
      <c r="F13" s="445">
        <v>3000.0</v>
      </c>
      <c r="G13" s="446"/>
      <c r="H13" s="14"/>
      <c r="I13" s="325"/>
      <c r="J13" s="58"/>
      <c r="K13" s="60"/>
      <c r="L13" s="58"/>
      <c r="M13" s="59"/>
      <c r="N13" s="1"/>
      <c r="O13" s="1"/>
      <c r="P13" s="325"/>
      <c r="Q13" s="325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4"/>
      <c r="C14" s="4" t="s">
        <v>401</v>
      </c>
      <c r="D14" s="373" t="s">
        <v>124</v>
      </c>
      <c r="E14" s="445"/>
      <c r="F14" s="445">
        <v>1900.0</v>
      </c>
      <c r="G14" s="446"/>
      <c r="H14" s="14"/>
      <c r="I14" s="325"/>
      <c r="J14" s="58"/>
      <c r="K14" s="60"/>
      <c r="L14" s="58"/>
      <c r="M14" s="59"/>
      <c r="N14" s="1"/>
      <c r="O14" s="1"/>
      <c r="P14" s="325"/>
      <c r="Q14" s="325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4"/>
      <c r="C15" s="4" t="s">
        <v>310</v>
      </c>
      <c r="D15" s="373" t="s">
        <v>113</v>
      </c>
      <c r="E15" s="445"/>
      <c r="F15" s="445">
        <v>1500.0</v>
      </c>
      <c r="G15" s="446"/>
      <c r="H15" s="14"/>
      <c r="I15" s="325"/>
      <c r="J15" s="58"/>
      <c r="K15" s="60"/>
      <c r="L15" s="58"/>
      <c r="M15" s="59"/>
      <c r="N15" s="1"/>
      <c r="O15" s="1"/>
      <c r="P15" s="325"/>
      <c r="Q15" s="325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4"/>
      <c r="C16" s="4" t="s">
        <v>770</v>
      </c>
      <c r="D16" s="373" t="s">
        <v>204</v>
      </c>
      <c r="E16" s="445"/>
      <c r="F16" s="445">
        <v>880.0</v>
      </c>
      <c r="G16" s="446"/>
      <c r="H16" s="14"/>
      <c r="I16" s="325"/>
      <c r="J16" s="58"/>
      <c r="K16" s="60"/>
      <c r="L16" s="58"/>
      <c r="M16" s="59"/>
      <c r="N16" s="1"/>
      <c r="O16" s="1"/>
      <c r="P16" s="325"/>
      <c r="Q16" s="325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4"/>
      <c r="C17" s="4" t="s">
        <v>700</v>
      </c>
      <c r="D17" s="373" t="s">
        <v>111</v>
      </c>
      <c r="E17" s="445"/>
      <c r="F17" s="445">
        <v>1100.0</v>
      </c>
      <c r="G17" s="446"/>
      <c r="H17" s="14"/>
      <c r="I17" s="325"/>
      <c r="J17" s="58"/>
      <c r="K17" s="60"/>
      <c r="L17" s="58"/>
      <c r="M17" s="59"/>
      <c r="N17" s="1"/>
      <c r="O17" s="1"/>
      <c r="P17" s="325"/>
      <c r="Q17" s="325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4"/>
      <c r="C18" s="4"/>
      <c r="D18" s="373"/>
      <c r="E18" s="445"/>
      <c r="F18" s="445"/>
      <c r="G18" s="446"/>
      <c r="H18" s="14"/>
      <c r="I18" s="325"/>
      <c r="J18" s="58"/>
      <c r="K18" s="60"/>
      <c r="L18" s="58"/>
      <c r="M18" s="59"/>
      <c r="N18" s="1"/>
      <c r="O18" s="1"/>
      <c r="P18" s="325"/>
      <c r="Q18" s="325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4"/>
      <c r="C19" s="384" t="s">
        <v>136</v>
      </c>
      <c r="D19" s="373"/>
      <c r="E19" s="448">
        <f>SUM(E3:E9)</f>
        <v>0</v>
      </c>
      <c r="F19" s="443">
        <f>SUM(F3:F17)</f>
        <v>72480</v>
      </c>
      <c r="G19" s="449">
        <f>E19-F19</f>
        <v>-72480</v>
      </c>
      <c r="H19" s="14"/>
      <c r="I19" s="325"/>
      <c r="J19" s="58"/>
      <c r="K19" s="60"/>
      <c r="L19" s="58"/>
      <c r="M19" s="59"/>
      <c r="N19" s="1"/>
      <c r="O19" s="1"/>
      <c r="P19" s="343"/>
      <c r="Q19" s="322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4"/>
      <c r="C20" s="4"/>
      <c r="D20" s="373"/>
      <c r="E20" s="445"/>
      <c r="F20" s="445"/>
      <c r="G20" s="446"/>
      <c r="H20" s="14"/>
      <c r="I20" s="325"/>
      <c r="J20" s="58"/>
      <c r="K20" s="60"/>
      <c r="L20" s="58"/>
      <c r="M20" s="59"/>
      <c r="N20" s="1"/>
      <c r="O20" s="1"/>
      <c r="P20" s="325"/>
      <c r="Q20" s="325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2" t="s">
        <v>151</v>
      </c>
      <c r="C21" s="334" t="s">
        <v>151</v>
      </c>
      <c r="D21" s="94" t="s">
        <v>254</v>
      </c>
      <c r="E21" s="445"/>
      <c r="F21" s="447">
        <v>10000.0</v>
      </c>
      <c r="G21" s="447">
        <f>E21-F21</f>
        <v>-10000</v>
      </c>
      <c r="H21" s="14"/>
      <c r="I21" s="321"/>
      <c r="J21" s="58"/>
      <c r="K21" s="60"/>
      <c r="L21" s="58"/>
      <c r="M21" s="59"/>
      <c r="N21" s="333"/>
      <c r="O21" s="1"/>
      <c r="P21" s="325"/>
      <c r="Q21" s="332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4"/>
      <c r="C22" s="4"/>
      <c r="D22" s="373"/>
      <c r="E22" s="445"/>
      <c r="F22" s="445"/>
      <c r="G22" s="446"/>
      <c r="H22" s="14"/>
      <c r="I22" s="325"/>
      <c r="J22" s="58"/>
      <c r="K22" s="60"/>
      <c r="L22" s="58"/>
      <c r="M22" s="59"/>
      <c r="N22" s="1"/>
      <c r="O22" s="1"/>
      <c r="P22" s="325"/>
      <c r="Q22" s="325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4"/>
      <c r="C23" s="384" t="s">
        <v>136</v>
      </c>
      <c r="D23" s="373"/>
      <c r="E23" s="448">
        <f t="shared" ref="E23:F23" si="1">SUM(E21)</f>
        <v>0</v>
      </c>
      <c r="F23" s="443">
        <f t="shared" si="1"/>
        <v>10000</v>
      </c>
      <c r="G23" s="449">
        <f>E23-F23</f>
        <v>-10000</v>
      </c>
      <c r="H23" s="14"/>
      <c r="I23" s="325"/>
      <c r="J23" s="58"/>
      <c r="K23" s="60"/>
      <c r="L23" s="58"/>
      <c r="M23" s="59"/>
      <c r="N23" s="1"/>
      <c r="O23" s="1"/>
      <c r="P23" s="343"/>
      <c r="Q23" s="322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4"/>
      <c r="C24" s="4"/>
      <c r="D24" s="373"/>
      <c r="E24" s="445"/>
      <c r="F24" s="445"/>
      <c r="G24" s="446"/>
      <c r="H24" s="14"/>
      <c r="I24" s="325"/>
      <c r="J24" s="58"/>
      <c r="K24" s="60"/>
      <c r="L24" s="58"/>
      <c r="M24" s="59"/>
      <c r="N24" s="1"/>
      <c r="O24" s="1"/>
      <c r="P24" s="325"/>
      <c r="Q24" s="325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387" t="s">
        <v>771</v>
      </c>
      <c r="C25" s="334" t="s">
        <v>211</v>
      </c>
      <c r="D25" s="94" t="s">
        <v>162</v>
      </c>
      <c r="E25" s="447">
        <v>10000.0</v>
      </c>
      <c r="F25" s="445"/>
      <c r="G25" s="446"/>
      <c r="H25" s="14"/>
      <c r="I25" s="329"/>
      <c r="J25" s="58"/>
      <c r="K25" s="60"/>
      <c r="L25" s="58"/>
      <c r="M25" s="59"/>
      <c r="N25" s="1"/>
      <c r="O25" s="1"/>
      <c r="P25" s="332"/>
      <c r="Q25" s="325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4"/>
      <c r="C26" s="334" t="s">
        <v>772</v>
      </c>
      <c r="D26" s="94" t="s">
        <v>773</v>
      </c>
      <c r="E26" s="447">
        <v>1500.0</v>
      </c>
      <c r="F26" s="445"/>
      <c r="G26" s="446"/>
      <c r="H26" s="14"/>
      <c r="I26" s="325"/>
      <c r="J26" s="58"/>
      <c r="K26" s="60"/>
      <c r="L26" s="58"/>
      <c r="M26" s="59"/>
      <c r="N26" s="1"/>
      <c r="O26" s="1"/>
      <c r="P26" s="332"/>
      <c r="Q26" s="325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"/>
      <c r="B27" s="4"/>
      <c r="C27" s="334" t="s">
        <v>774</v>
      </c>
      <c r="D27" s="94" t="s">
        <v>164</v>
      </c>
      <c r="E27" s="445"/>
      <c r="F27" s="447">
        <v>5600.0</v>
      </c>
      <c r="G27" s="446"/>
      <c r="H27" s="14"/>
      <c r="I27" s="325"/>
      <c r="J27" s="58"/>
      <c r="K27" s="60"/>
      <c r="L27" s="58"/>
      <c r="M27" s="59"/>
      <c r="N27" s="1"/>
      <c r="O27" s="1"/>
      <c r="P27" s="325"/>
      <c r="Q27" s="332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"/>
      <c r="B28" s="4"/>
      <c r="C28" s="334" t="s">
        <v>173</v>
      </c>
      <c r="D28" s="94" t="s">
        <v>166</v>
      </c>
      <c r="E28" s="445"/>
      <c r="F28" s="447">
        <v>2200.0</v>
      </c>
      <c r="G28" s="446"/>
      <c r="H28" s="14"/>
      <c r="I28" s="325"/>
      <c r="J28" s="58"/>
      <c r="K28" s="60"/>
      <c r="L28" s="58"/>
      <c r="M28" s="59"/>
      <c r="N28" s="1"/>
      <c r="O28" s="1"/>
      <c r="P28" s="325"/>
      <c r="Q28" s="332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"/>
      <c r="B29" s="4"/>
      <c r="C29" s="334" t="s">
        <v>167</v>
      </c>
      <c r="D29" s="94" t="s">
        <v>168</v>
      </c>
      <c r="E29" s="445"/>
      <c r="F29" s="447">
        <v>500.0</v>
      </c>
      <c r="G29" s="446"/>
      <c r="H29" s="14"/>
      <c r="I29" s="325"/>
      <c r="J29" s="58"/>
      <c r="K29" s="60"/>
      <c r="L29" s="58"/>
      <c r="M29" s="59"/>
      <c r="N29" s="1"/>
      <c r="O29" s="1"/>
      <c r="P29" s="325"/>
      <c r="Q29" s="332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"/>
      <c r="B30" s="4"/>
      <c r="C30" s="334" t="s">
        <v>251</v>
      </c>
      <c r="D30" s="94" t="s">
        <v>252</v>
      </c>
      <c r="E30" s="445"/>
      <c r="F30" s="447">
        <v>500.0</v>
      </c>
      <c r="G30" s="446"/>
      <c r="H30" s="14"/>
      <c r="I30" s="325"/>
      <c r="J30" s="58"/>
      <c r="K30" s="60"/>
      <c r="L30" s="58"/>
      <c r="M30" s="59"/>
      <c r="N30" s="1"/>
      <c r="O30" s="1"/>
      <c r="P30" s="325"/>
      <c r="Q30" s="332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"/>
      <c r="B31" s="4"/>
      <c r="C31" s="334" t="s">
        <v>463</v>
      </c>
      <c r="D31" s="94" t="s">
        <v>298</v>
      </c>
      <c r="E31" s="445"/>
      <c r="F31" s="447">
        <v>500.0</v>
      </c>
      <c r="G31" s="446"/>
      <c r="H31" s="14"/>
      <c r="I31" s="325"/>
      <c r="J31" s="58"/>
      <c r="K31" s="60"/>
      <c r="L31" s="58"/>
      <c r="M31" s="59"/>
      <c r="N31" s="1"/>
      <c r="O31" s="1"/>
      <c r="P31" s="325"/>
      <c r="Q31" s="332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/>
      <c r="B32" s="4"/>
      <c r="C32" s="4"/>
      <c r="D32" s="373"/>
      <c r="E32" s="445"/>
      <c r="F32" s="445"/>
      <c r="G32" s="446"/>
      <c r="H32" s="14"/>
      <c r="I32" s="325"/>
      <c r="J32" s="58"/>
      <c r="K32" s="60"/>
      <c r="L32" s="58"/>
      <c r="M32" s="59"/>
      <c r="N32" s="1"/>
      <c r="O32" s="1"/>
      <c r="P32" s="325"/>
      <c r="Q32" s="325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"/>
      <c r="B33" s="4"/>
      <c r="C33" s="384" t="s">
        <v>136</v>
      </c>
      <c r="D33" s="373"/>
      <c r="E33" s="443">
        <f t="shared" ref="E33:F33" si="2">SUM(E25:E31)</f>
        <v>11500</v>
      </c>
      <c r="F33" s="443">
        <f t="shared" si="2"/>
        <v>9300</v>
      </c>
      <c r="G33" s="450">
        <f>E33-F33</f>
        <v>2200</v>
      </c>
      <c r="H33" s="14"/>
      <c r="I33" s="325"/>
      <c r="J33" s="58"/>
      <c r="K33" s="60"/>
      <c r="L33" s="58"/>
      <c r="M33" s="59"/>
      <c r="N33" s="1"/>
      <c r="O33" s="1"/>
      <c r="P33" s="322"/>
      <c r="Q33" s="322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"/>
      <c r="B34" s="4"/>
      <c r="C34" s="4"/>
      <c r="D34" s="373"/>
      <c r="E34" s="445"/>
      <c r="F34" s="445"/>
      <c r="G34" s="446"/>
      <c r="H34" s="14"/>
      <c r="I34" s="325"/>
      <c r="J34" s="58"/>
      <c r="K34" s="60"/>
      <c r="L34" s="58"/>
      <c r="M34" s="59"/>
      <c r="N34" s="1"/>
      <c r="O34" s="1"/>
      <c r="P34" s="325"/>
      <c r="Q34" s="325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4"/>
      <c r="B35" s="451">
        <v>33.0</v>
      </c>
      <c r="C35" s="387" t="s">
        <v>775</v>
      </c>
      <c r="D35" s="373"/>
      <c r="E35" s="443">
        <f>B35*E33</f>
        <v>379500</v>
      </c>
      <c r="F35" s="443">
        <f>B35*F33</f>
        <v>306900</v>
      </c>
      <c r="G35" s="443">
        <f>E35-F35</f>
        <v>72600</v>
      </c>
      <c r="H35" s="14"/>
      <c r="I35" s="325"/>
      <c r="J35" s="58"/>
      <c r="K35" s="60"/>
      <c r="L35" s="58"/>
      <c r="M35" s="59"/>
      <c r="N35" s="1"/>
      <c r="O35" s="1"/>
      <c r="P35" s="322"/>
      <c r="Q35" s="322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"/>
      <c r="B36" s="4"/>
      <c r="C36" s="4"/>
      <c r="D36" s="373"/>
      <c r="E36" s="445"/>
      <c r="F36" s="445"/>
      <c r="G36" s="446"/>
      <c r="H36" s="14"/>
      <c r="I36" s="322"/>
      <c r="J36" s="58"/>
      <c r="K36" s="60"/>
      <c r="L36" s="58"/>
      <c r="M36" s="59"/>
      <c r="N36" s="1"/>
      <c r="O36" s="1"/>
      <c r="P36" s="325"/>
      <c r="Q36" s="325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"/>
      <c r="B37" s="387" t="s">
        <v>776</v>
      </c>
      <c r="C37" s="334" t="s">
        <v>211</v>
      </c>
      <c r="D37" s="94" t="s">
        <v>162</v>
      </c>
      <c r="E37" s="447">
        <v>25000.0</v>
      </c>
      <c r="F37" s="445"/>
      <c r="G37" s="446"/>
      <c r="H37" s="14"/>
      <c r="I37" s="325"/>
      <c r="J37" s="58"/>
      <c r="K37" s="60"/>
      <c r="L37" s="58"/>
      <c r="M37" s="59"/>
      <c r="N37" s="1"/>
      <c r="O37" s="1"/>
      <c r="P37" s="332"/>
      <c r="Q37" s="325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"/>
      <c r="B38" s="4"/>
      <c r="C38" s="334" t="s">
        <v>774</v>
      </c>
      <c r="D38" s="94" t="s">
        <v>164</v>
      </c>
      <c r="E38" s="445"/>
      <c r="F38" s="447">
        <v>18250.0</v>
      </c>
      <c r="G38" s="446"/>
      <c r="H38" s="14"/>
      <c r="I38" s="329"/>
      <c r="J38" s="58"/>
      <c r="K38" s="60"/>
      <c r="L38" s="58"/>
      <c r="M38" s="59"/>
      <c r="N38" s="1"/>
      <c r="O38" s="1"/>
      <c r="P38" s="325"/>
      <c r="Q38" s="332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4"/>
      <c r="C39" s="334" t="s">
        <v>167</v>
      </c>
      <c r="D39" s="94" t="s">
        <v>168</v>
      </c>
      <c r="E39" s="445"/>
      <c r="F39" s="447">
        <v>2000.0</v>
      </c>
      <c r="G39" s="446"/>
      <c r="H39" s="14"/>
      <c r="I39" s="325"/>
      <c r="J39" s="58"/>
      <c r="K39" s="60"/>
      <c r="L39" s="58"/>
      <c r="M39" s="59"/>
      <c r="N39" s="1"/>
      <c r="O39" s="1"/>
      <c r="P39" s="325"/>
      <c r="Q39" s="332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"/>
      <c r="B40" s="4"/>
      <c r="C40" s="334" t="s">
        <v>251</v>
      </c>
      <c r="D40" s="94" t="s">
        <v>252</v>
      </c>
      <c r="E40" s="445"/>
      <c r="F40" s="447">
        <v>1000.0</v>
      </c>
      <c r="G40" s="446"/>
      <c r="H40" s="14"/>
      <c r="I40" s="325"/>
      <c r="J40" s="58"/>
      <c r="K40" s="60"/>
      <c r="L40" s="58"/>
      <c r="M40" s="59"/>
      <c r="N40" s="1"/>
      <c r="O40" s="1"/>
      <c r="P40" s="325"/>
      <c r="Q40" s="332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"/>
      <c r="B41" s="4"/>
      <c r="C41" s="4"/>
      <c r="D41" s="373"/>
      <c r="E41" s="445"/>
      <c r="F41" s="445"/>
      <c r="G41" s="446"/>
      <c r="H41" s="14"/>
      <c r="I41" s="325"/>
      <c r="J41" s="58"/>
      <c r="K41" s="60"/>
      <c r="L41" s="58"/>
      <c r="M41" s="59"/>
      <c r="N41" s="1"/>
      <c r="O41" s="1"/>
      <c r="P41" s="325"/>
      <c r="Q41" s="325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4"/>
      <c r="B42" s="4"/>
      <c r="C42" s="384" t="s">
        <v>136</v>
      </c>
      <c r="D42" s="373"/>
      <c r="E42" s="443">
        <f t="shared" ref="E42:F42" si="3">SUM(E37:E40)</f>
        <v>25000</v>
      </c>
      <c r="F42" s="443">
        <f t="shared" si="3"/>
        <v>21250</v>
      </c>
      <c r="G42" s="450">
        <f>E42-F42</f>
        <v>3750</v>
      </c>
      <c r="H42" s="14"/>
      <c r="I42" s="325"/>
      <c r="J42" s="58"/>
      <c r="K42" s="60"/>
      <c r="L42" s="58"/>
      <c r="M42" s="59"/>
      <c r="N42" s="1"/>
      <c r="O42" s="1"/>
      <c r="P42" s="322"/>
      <c r="Q42" s="322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4"/>
      <c r="B43" s="4"/>
      <c r="C43" s="4"/>
      <c r="D43" s="373"/>
      <c r="E43" s="445"/>
      <c r="F43" s="445"/>
      <c r="G43" s="446"/>
      <c r="H43" s="14"/>
      <c r="I43" s="325"/>
      <c r="J43" s="58"/>
      <c r="K43" s="60"/>
      <c r="L43" s="58"/>
      <c r="M43" s="59"/>
      <c r="N43" s="1"/>
      <c r="O43" s="1"/>
      <c r="P43" s="325"/>
      <c r="Q43" s="325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387" t="s">
        <v>777</v>
      </c>
      <c r="C44" s="334" t="s">
        <v>211</v>
      </c>
      <c r="D44" s="94" t="s">
        <v>162</v>
      </c>
      <c r="E44" s="447">
        <v>25000.0</v>
      </c>
      <c r="F44" s="445"/>
      <c r="G44" s="446"/>
      <c r="H44" s="14"/>
      <c r="I44" s="325"/>
      <c r="J44" s="58"/>
      <c r="K44" s="60"/>
      <c r="L44" s="58"/>
      <c r="M44" s="59"/>
      <c r="N44" s="1"/>
      <c r="O44" s="1"/>
      <c r="P44" s="332"/>
      <c r="Q44" s="325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4"/>
      <c r="B45" s="4"/>
      <c r="C45" s="334" t="s">
        <v>774</v>
      </c>
      <c r="D45" s="94" t="s">
        <v>164</v>
      </c>
      <c r="E45" s="445"/>
      <c r="F45" s="447">
        <v>18250.0</v>
      </c>
      <c r="G45" s="446"/>
      <c r="H45" s="14"/>
      <c r="I45" s="325"/>
      <c r="J45" s="58"/>
      <c r="K45" s="60"/>
      <c r="L45" s="58"/>
      <c r="M45" s="59"/>
      <c r="N45" s="1"/>
      <c r="O45" s="1"/>
      <c r="P45" s="325"/>
      <c r="Q45" s="332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4"/>
      <c r="B46" s="4"/>
      <c r="C46" s="334" t="s">
        <v>167</v>
      </c>
      <c r="D46" s="94" t="s">
        <v>168</v>
      </c>
      <c r="E46" s="445"/>
      <c r="F46" s="447">
        <v>2000.0</v>
      </c>
      <c r="G46" s="446"/>
      <c r="H46" s="14"/>
      <c r="I46" s="329"/>
      <c r="J46" s="58"/>
      <c r="K46" s="60"/>
      <c r="L46" s="58"/>
      <c r="M46" s="59"/>
      <c r="N46" s="1"/>
      <c r="O46" s="1"/>
      <c r="P46" s="325"/>
      <c r="Q46" s="332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4"/>
      <c r="B47" s="4"/>
      <c r="C47" s="334" t="s">
        <v>251</v>
      </c>
      <c r="D47" s="94" t="s">
        <v>252</v>
      </c>
      <c r="E47" s="445"/>
      <c r="F47" s="447">
        <v>1000.0</v>
      </c>
      <c r="G47" s="446"/>
      <c r="H47" s="14"/>
      <c r="I47" s="325"/>
      <c r="J47" s="58"/>
      <c r="K47" s="60"/>
      <c r="L47" s="58"/>
      <c r="M47" s="59"/>
      <c r="N47" s="1"/>
      <c r="O47" s="1"/>
      <c r="P47" s="325"/>
      <c r="Q47" s="332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4"/>
      <c r="B48" s="4"/>
      <c r="C48" s="4"/>
      <c r="D48" s="373"/>
      <c r="E48" s="445"/>
      <c r="F48" s="445"/>
      <c r="G48" s="446"/>
      <c r="H48" s="14"/>
      <c r="I48" s="325"/>
      <c r="J48" s="58"/>
      <c r="K48" s="60"/>
      <c r="L48" s="58"/>
      <c r="M48" s="59"/>
      <c r="N48" s="1"/>
      <c r="O48" s="1"/>
      <c r="P48" s="325"/>
      <c r="Q48" s="325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4"/>
      <c r="B49" s="4"/>
      <c r="C49" s="384" t="s">
        <v>136</v>
      </c>
      <c r="D49" s="373"/>
      <c r="E49" s="443">
        <f t="shared" ref="E49:F49" si="4">SUM(E44:E47)</f>
        <v>25000</v>
      </c>
      <c r="F49" s="443">
        <f t="shared" si="4"/>
        <v>21250</v>
      </c>
      <c r="G49" s="450">
        <f>E49-F49</f>
        <v>3750</v>
      </c>
      <c r="H49" s="14"/>
      <c r="I49" s="325"/>
      <c r="J49" s="58"/>
      <c r="K49" s="60"/>
      <c r="L49" s="58"/>
      <c r="M49" s="59"/>
      <c r="N49" s="1"/>
      <c r="O49" s="1"/>
      <c r="P49" s="322"/>
      <c r="Q49" s="322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4"/>
      <c r="B50" s="4"/>
      <c r="C50" s="4"/>
      <c r="D50" s="373"/>
      <c r="E50" s="445"/>
      <c r="F50" s="445"/>
      <c r="G50" s="446"/>
      <c r="H50" s="14"/>
      <c r="I50" s="325"/>
      <c r="J50" s="58"/>
      <c r="K50" s="60"/>
      <c r="L50" s="58"/>
      <c r="M50" s="59"/>
      <c r="N50" s="1"/>
      <c r="O50" s="1"/>
      <c r="P50" s="325"/>
      <c r="Q50" s="325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4"/>
      <c r="B51" s="387" t="s">
        <v>778</v>
      </c>
      <c r="C51" s="334" t="s">
        <v>779</v>
      </c>
      <c r="D51" s="94" t="s">
        <v>780</v>
      </c>
      <c r="E51" s="447"/>
      <c r="F51" s="445"/>
      <c r="G51" s="446"/>
      <c r="H51" s="14"/>
      <c r="I51" s="325"/>
      <c r="J51" s="58"/>
      <c r="K51" s="60"/>
      <c r="L51" s="58"/>
      <c r="M51" s="59"/>
      <c r="N51" s="59"/>
      <c r="O51" s="1"/>
      <c r="P51" s="332"/>
      <c r="Q51" s="325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4"/>
      <c r="B52" s="4"/>
      <c r="C52" s="334" t="s">
        <v>174</v>
      </c>
      <c r="D52" s="94" t="s">
        <v>128</v>
      </c>
      <c r="E52" s="445"/>
      <c r="F52" s="447"/>
      <c r="G52" s="446"/>
      <c r="H52" s="14"/>
      <c r="I52" s="325"/>
      <c r="J52" s="58"/>
      <c r="K52" s="60"/>
      <c r="L52" s="58"/>
      <c r="M52" s="59"/>
      <c r="N52" s="1"/>
      <c r="O52" s="1"/>
      <c r="P52" s="325"/>
      <c r="Q52" s="332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4"/>
      <c r="B53" s="4"/>
      <c r="C53" s="334" t="s">
        <v>173</v>
      </c>
      <c r="D53" s="94" t="s">
        <v>166</v>
      </c>
      <c r="E53" s="445"/>
      <c r="F53" s="447"/>
      <c r="G53" s="446"/>
      <c r="H53" s="14"/>
      <c r="I53" s="325"/>
      <c r="J53" s="58"/>
      <c r="K53" s="60"/>
      <c r="L53" s="58"/>
      <c r="M53" s="59"/>
      <c r="N53" s="333"/>
      <c r="O53" s="1"/>
      <c r="P53" s="325"/>
      <c r="Q53" s="332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4"/>
      <c r="B54" s="4"/>
      <c r="C54" s="334" t="s">
        <v>774</v>
      </c>
      <c r="D54" s="94" t="s">
        <v>164</v>
      </c>
      <c r="E54" s="445"/>
      <c r="F54" s="447"/>
      <c r="G54" s="446"/>
      <c r="H54" s="14"/>
      <c r="I54" s="329"/>
      <c r="J54" s="58"/>
      <c r="K54" s="60"/>
      <c r="L54" s="58"/>
      <c r="M54" s="59"/>
      <c r="N54" s="333"/>
      <c r="O54" s="1"/>
      <c r="P54" s="325"/>
      <c r="Q54" s="332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4"/>
      <c r="B55" s="4"/>
      <c r="C55" s="334" t="s">
        <v>781</v>
      </c>
      <c r="D55" s="94" t="s">
        <v>252</v>
      </c>
      <c r="E55" s="445"/>
      <c r="F55" s="447"/>
      <c r="G55" s="446"/>
      <c r="H55" s="14"/>
      <c r="I55" s="325"/>
      <c r="J55" s="58"/>
      <c r="K55" s="60"/>
      <c r="L55" s="58"/>
      <c r="M55" s="59"/>
      <c r="N55" s="1"/>
      <c r="O55" s="1"/>
      <c r="P55" s="325"/>
      <c r="Q55" s="332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4"/>
      <c r="B56" s="4"/>
      <c r="C56" s="334" t="s">
        <v>782</v>
      </c>
      <c r="D56" s="94" t="s">
        <v>252</v>
      </c>
      <c r="E56" s="445"/>
      <c r="F56" s="447"/>
      <c r="G56" s="446"/>
      <c r="H56" s="14"/>
      <c r="I56" s="325"/>
      <c r="J56" s="58"/>
      <c r="K56" s="60"/>
      <c r="L56" s="58"/>
      <c r="M56" s="59"/>
      <c r="N56" s="1"/>
      <c r="O56" s="1"/>
      <c r="P56" s="325"/>
      <c r="Q56" s="332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4"/>
      <c r="B57" s="4"/>
      <c r="C57" s="334" t="s">
        <v>783</v>
      </c>
      <c r="D57" s="94" t="s">
        <v>166</v>
      </c>
      <c r="E57" s="445"/>
      <c r="F57" s="447"/>
      <c r="G57" s="446"/>
      <c r="H57" s="14"/>
      <c r="I57" s="325"/>
      <c r="J57" s="58"/>
      <c r="K57" s="60"/>
      <c r="L57" s="58"/>
      <c r="M57" s="59"/>
      <c r="N57" s="1"/>
      <c r="O57" s="1"/>
      <c r="P57" s="325"/>
      <c r="Q57" s="332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4"/>
      <c r="B58" s="4"/>
      <c r="C58" s="334" t="s">
        <v>784</v>
      </c>
      <c r="D58" s="94" t="s">
        <v>252</v>
      </c>
      <c r="E58" s="445"/>
      <c r="F58" s="447"/>
      <c r="G58" s="446"/>
      <c r="H58" s="14"/>
      <c r="I58" s="325"/>
      <c r="J58" s="58"/>
      <c r="K58" s="60"/>
      <c r="L58" s="58"/>
      <c r="M58" s="59"/>
      <c r="N58" s="1"/>
      <c r="O58" s="1"/>
      <c r="P58" s="325"/>
      <c r="Q58" s="332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4"/>
      <c r="B59" s="4"/>
      <c r="C59" s="334" t="s">
        <v>785</v>
      </c>
      <c r="D59" s="94" t="s">
        <v>786</v>
      </c>
      <c r="E59" s="445"/>
      <c r="F59" s="447"/>
      <c r="G59" s="446"/>
      <c r="H59" s="14"/>
      <c r="I59" s="325"/>
      <c r="J59" s="58"/>
      <c r="K59" s="60"/>
      <c r="L59" s="58"/>
      <c r="M59" s="59"/>
      <c r="N59" s="1"/>
      <c r="O59" s="1"/>
      <c r="P59" s="325"/>
      <c r="Q59" s="332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4"/>
      <c r="B60" s="4"/>
      <c r="C60" s="334" t="s">
        <v>787</v>
      </c>
      <c r="D60" s="94" t="s">
        <v>786</v>
      </c>
      <c r="E60" s="445"/>
      <c r="F60" s="447"/>
      <c r="G60" s="446"/>
      <c r="H60" s="14"/>
      <c r="I60" s="325"/>
      <c r="J60" s="58"/>
      <c r="K60" s="60"/>
      <c r="L60" s="58"/>
      <c r="M60" s="59"/>
      <c r="N60" s="1"/>
      <c r="O60" s="1"/>
      <c r="P60" s="325"/>
      <c r="Q60" s="332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4"/>
      <c r="B61" s="4"/>
      <c r="C61" s="334" t="s">
        <v>264</v>
      </c>
      <c r="D61" s="94" t="s">
        <v>200</v>
      </c>
      <c r="E61" s="445"/>
      <c r="F61" s="447"/>
      <c r="G61" s="446"/>
      <c r="H61" s="14"/>
      <c r="I61" s="325"/>
      <c r="J61" s="58"/>
      <c r="K61" s="60"/>
      <c r="L61" s="58"/>
      <c r="M61" s="59"/>
      <c r="N61" s="1"/>
      <c r="O61" s="1"/>
      <c r="P61" s="325"/>
      <c r="Q61" s="332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4"/>
      <c r="B62" s="4"/>
      <c r="C62" s="334" t="s">
        <v>788</v>
      </c>
      <c r="D62" s="94" t="s">
        <v>298</v>
      </c>
      <c r="E62" s="445"/>
      <c r="F62" s="447"/>
      <c r="G62" s="446"/>
      <c r="H62" s="14"/>
      <c r="I62" s="325"/>
      <c r="J62" s="58"/>
      <c r="K62" s="60"/>
      <c r="L62" s="58"/>
      <c r="M62" s="59"/>
      <c r="N62" s="333"/>
      <c r="O62" s="1"/>
      <c r="P62" s="325"/>
      <c r="Q62" s="332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4"/>
      <c r="B63" s="4"/>
      <c r="C63" s="334" t="s">
        <v>463</v>
      </c>
      <c r="D63" s="94" t="s">
        <v>298</v>
      </c>
      <c r="E63" s="445"/>
      <c r="F63" s="447"/>
      <c r="G63" s="446"/>
      <c r="H63" s="14"/>
      <c r="I63" s="325"/>
      <c r="J63" s="58"/>
      <c r="K63" s="60"/>
      <c r="L63" s="58"/>
      <c r="M63" s="59"/>
      <c r="N63" s="333"/>
      <c r="O63" s="1"/>
      <c r="P63" s="325"/>
      <c r="Q63" s="332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4"/>
      <c r="B64" s="4"/>
      <c r="C64" s="334" t="s">
        <v>140</v>
      </c>
      <c r="D64" s="94" t="s">
        <v>250</v>
      </c>
      <c r="E64" s="445"/>
      <c r="F64" s="447"/>
      <c r="G64" s="446"/>
      <c r="H64" s="14"/>
      <c r="I64" s="325"/>
      <c r="J64" s="58"/>
      <c r="K64" s="60"/>
      <c r="L64" s="58"/>
      <c r="M64" s="59"/>
      <c r="N64" s="333"/>
      <c r="O64" s="1"/>
      <c r="P64" s="325"/>
      <c r="Q64" s="332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4"/>
      <c r="B65" s="4"/>
      <c r="C65" s="334" t="s">
        <v>700</v>
      </c>
      <c r="D65" s="94" t="s">
        <v>111</v>
      </c>
      <c r="E65" s="445"/>
      <c r="F65" s="447"/>
      <c r="G65" s="446"/>
      <c r="H65" s="14"/>
      <c r="I65" s="325"/>
      <c r="J65" s="58"/>
      <c r="K65" s="60"/>
      <c r="L65" s="58"/>
      <c r="M65" s="59"/>
      <c r="N65" s="1"/>
      <c r="O65" s="1"/>
      <c r="P65" s="325"/>
      <c r="Q65" s="332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4"/>
      <c r="B66" s="4"/>
      <c r="C66" s="334" t="s">
        <v>789</v>
      </c>
      <c r="D66" s="94" t="s">
        <v>143</v>
      </c>
      <c r="E66" s="445"/>
      <c r="F66" s="447"/>
      <c r="G66" s="446"/>
      <c r="H66" s="14"/>
      <c r="I66" s="325"/>
      <c r="J66" s="58"/>
      <c r="K66" s="60"/>
      <c r="L66" s="58"/>
      <c r="M66" s="59"/>
      <c r="N66" s="1"/>
      <c r="O66" s="1"/>
      <c r="P66" s="325"/>
      <c r="Q66" s="332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4"/>
      <c r="B67" s="4"/>
      <c r="C67" s="334" t="s">
        <v>790</v>
      </c>
      <c r="D67" s="94" t="s">
        <v>147</v>
      </c>
      <c r="E67" s="445"/>
      <c r="F67" s="447"/>
      <c r="G67" s="446"/>
      <c r="H67" s="14"/>
      <c r="I67" s="325"/>
      <c r="J67" s="58"/>
      <c r="K67" s="60"/>
      <c r="L67" s="58"/>
      <c r="M67" s="59"/>
      <c r="N67" s="1"/>
      <c r="O67" s="1"/>
      <c r="P67" s="325"/>
      <c r="Q67" s="332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4"/>
      <c r="B68" s="4"/>
      <c r="C68" s="334" t="s">
        <v>791</v>
      </c>
      <c r="D68" s="94" t="s">
        <v>792</v>
      </c>
      <c r="E68" s="445"/>
      <c r="F68" s="447"/>
      <c r="G68" s="446"/>
      <c r="H68" s="14"/>
      <c r="I68" s="325"/>
      <c r="J68" s="58"/>
      <c r="K68" s="60"/>
      <c r="L68" s="58"/>
      <c r="M68" s="59"/>
      <c r="N68" s="1"/>
      <c r="O68" s="1"/>
      <c r="P68" s="325"/>
      <c r="Q68" s="332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4"/>
      <c r="B69" s="4"/>
      <c r="C69" s="334" t="s">
        <v>167</v>
      </c>
      <c r="D69" s="94" t="s">
        <v>364</v>
      </c>
      <c r="E69" s="445"/>
      <c r="F69" s="447"/>
      <c r="G69" s="446"/>
      <c r="H69" s="14"/>
      <c r="I69" s="325"/>
      <c r="J69" s="58"/>
      <c r="K69" s="60"/>
      <c r="L69" s="58"/>
      <c r="M69" s="59"/>
      <c r="N69" s="1"/>
      <c r="O69" s="1"/>
      <c r="P69" s="325"/>
      <c r="Q69" s="332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4"/>
      <c r="B70" s="4"/>
      <c r="C70" s="4" t="s">
        <v>793</v>
      </c>
      <c r="D70" s="373" t="s">
        <v>364</v>
      </c>
      <c r="E70" s="445"/>
      <c r="F70" s="445"/>
      <c r="G70" s="446"/>
      <c r="H70" s="14"/>
      <c r="I70" s="325"/>
      <c r="J70" s="58"/>
      <c r="K70" s="60"/>
      <c r="L70" s="58"/>
      <c r="M70" s="59"/>
      <c r="N70" s="1"/>
      <c r="O70" s="1"/>
      <c r="P70" s="325"/>
      <c r="Q70" s="325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4"/>
      <c r="B71" s="4"/>
      <c r="C71" s="4"/>
      <c r="D71" s="373"/>
      <c r="E71" s="445"/>
      <c r="F71" s="445"/>
      <c r="G71" s="446"/>
      <c r="H71" s="14"/>
      <c r="I71" s="325"/>
      <c r="J71" s="58"/>
      <c r="K71" s="60"/>
      <c r="L71" s="58"/>
      <c r="M71" s="59"/>
      <c r="N71" s="1"/>
      <c r="O71" s="1"/>
      <c r="P71" s="325"/>
      <c r="Q71" s="325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4"/>
      <c r="B72" s="4"/>
      <c r="C72" s="384" t="s">
        <v>136</v>
      </c>
      <c r="D72" s="373"/>
      <c r="E72" s="443">
        <f>SUM(E51:E68)</f>
        <v>0</v>
      </c>
      <c r="F72" s="443">
        <f>SUM(F51:F70)</f>
        <v>0</v>
      </c>
      <c r="G72" s="450">
        <f>E72-F72</f>
        <v>0</v>
      </c>
      <c r="H72" s="14"/>
      <c r="I72" s="325"/>
      <c r="J72" s="58"/>
      <c r="K72" s="60"/>
      <c r="L72" s="58"/>
      <c r="M72" s="59"/>
      <c r="N72" s="1"/>
      <c r="O72" s="1"/>
      <c r="P72" s="322"/>
      <c r="Q72" s="322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4"/>
      <c r="B73" s="4"/>
      <c r="C73" s="4"/>
      <c r="D73" s="373"/>
      <c r="E73" s="445"/>
      <c r="F73" s="445"/>
      <c r="G73" s="446"/>
      <c r="H73" s="14"/>
      <c r="I73" s="325"/>
      <c r="J73" s="58"/>
      <c r="K73" s="60"/>
      <c r="L73" s="58"/>
      <c r="M73" s="59"/>
      <c r="N73" s="1"/>
      <c r="O73" s="1"/>
      <c r="P73" s="325"/>
      <c r="Q73" s="325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4"/>
      <c r="B74" s="387" t="s">
        <v>794</v>
      </c>
      <c r="C74" s="334" t="s">
        <v>211</v>
      </c>
      <c r="D74" s="94" t="s">
        <v>162</v>
      </c>
      <c r="E74" s="447">
        <v>10000.0</v>
      </c>
      <c r="F74" s="445"/>
      <c r="G74" s="446"/>
      <c r="H74" s="14"/>
      <c r="I74" s="325"/>
      <c r="J74" s="58"/>
      <c r="K74" s="60"/>
      <c r="L74" s="58"/>
      <c r="M74" s="59"/>
      <c r="N74" s="1"/>
      <c r="O74" s="1"/>
      <c r="P74" s="332"/>
      <c r="Q74" s="325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4"/>
      <c r="B75" s="4"/>
      <c r="C75" s="334" t="s">
        <v>243</v>
      </c>
      <c r="D75" s="94" t="s">
        <v>317</v>
      </c>
      <c r="E75" s="447">
        <v>12750.0</v>
      </c>
      <c r="F75" s="445"/>
      <c r="G75" s="446"/>
      <c r="H75" s="14"/>
      <c r="I75" s="325"/>
      <c r="J75" s="58"/>
      <c r="K75" s="60"/>
      <c r="L75" s="58"/>
      <c r="M75" s="59"/>
      <c r="N75" s="1"/>
      <c r="O75" s="1"/>
      <c r="P75" s="332"/>
      <c r="Q75" s="325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4"/>
      <c r="B76" s="4"/>
      <c r="C76" s="334" t="s">
        <v>774</v>
      </c>
      <c r="D76" s="94" t="s">
        <v>164</v>
      </c>
      <c r="E76" s="445"/>
      <c r="F76" s="447">
        <v>5600.0</v>
      </c>
      <c r="G76" s="446"/>
      <c r="H76" s="14"/>
      <c r="I76" s="325"/>
      <c r="J76" s="58"/>
      <c r="K76" s="60"/>
      <c r="L76" s="58"/>
      <c r="M76" s="59"/>
      <c r="N76" s="1"/>
      <c r="O76" s="1"/>
      <c r="P76" s="325"/>
      <c r="Q76" s="332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4"/>
      <c r="B77" s="4"/>
      <c r="C77" s="334" t="s">
        <v>173</v>
      </c>
      <c r="D77" s="94" t="s">
        <v>166</v>
      </c>
      <c r="E77" s="445"/>
      <c r="F77" s="447">
        <v>5000.0</v>
      </c>
      <c r="G77" s="446"/>
      <c r="H77" s="14"/>
      <c r="I77" s="325"/>
      <c r="J77" s="58"/>
      <c r="K77" s="60"/>
      <c r="L77" s="58"/>
      <c r="M77" s="59"/>
      <c r="N77" s="1"/>
      <c r="O77" s="1"/>
      <c r="P77" s="325"/>
      <c r="Q77" s="332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4"/>
      <c r="B78" s="4"/>
      <c r="C78" s="334" t="s">
        <v>167</v>
      </c>
      <c r="D78" s="94" t="s">
        <v>168</v>
      </c>
      <c r="E78" s="445"/>
      <c r="F78" s="447">
        <v>2000.0</v>
      </c>
      <c r="G78" s="446"/>
      <c r="H78" s="14"/>
      <c r="I78" s="329"/>
      <c r="J78" s="58"/>
      <c r="K78" s="60"/>
      <c r="L78" s="58"/>
      <c r="M78" s="59"/>
      <c r="N78" s="1"/>
      <c r="O78" s="1"/>
      <c r="P78" s="325"/>
      <c r="Q78" s="332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4"/>
      <c r="B79" s="4"/>
      <c r="C79" s="334" t="s">
        <v>251</v>
      </c>
      <c r="D79" s="94" t="s">
        <v>252</v>
      </c>
      <c r="E79" s="445"/>
      <c r="F79" s="447">
        <v>500.0</v>
      </c>
      <c r="G79" s="446"/>
      <c r="H79" s="14"/>
      <c r="I79" s="325"/>
      <c r="J79" s="58"/>
      <c r="K79" s="60"/>
      <c r="L79" s="58"/>
      <c r="M79" s="59"/>
      <c r="N79" s="1"/>
      <c r="O79" s="1"/>
      <c r="P79" s="325"/>
      <c r="Q79" s="332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4"/>
      <c r="B80" s="4"/>
      <c r="C80" s="334" t="s">
        <v>140</v>
      </c>
      <c r="D80" s="94" t="s">
        <v>250</v>
      </c>
      <c r="E80" s="445"/>
      <c r="F80" s="447">
        <v>2000.0</v>
      </c>
      <c r="G80" s="446"/>
      <c r="H80" s="14"/>
      <c r="I80" s="325"/>
      <c r="J80" s="58"/>
      <c r="K80" s="60"/>
      <c r="L80" s="58"/>
      <c r="M80" s="59"/>
      <c r="N80" s="1"/>
      <c r="O80" s="1"/>
      <c r="P80" s="325"/>
      <c r="Q80" s="332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4"/>
      <c r="B81" s="4"/>
      <c r="C81" s="4"/>
      <c r="D81" s="373"/>
      <c r="E81" s="445"/>
      <c r="F81" s="445"/>
      <c r="G81" s="446"/>
      <c r="H81" s="14"/>
      <c r="I81" s="325"/>
      <c r="J81" s="58"/>
      <c r="K81" s="60"/>
      <c r="L81" s="58"/>
      <c r="M81" s="59"/>
      <c r="N81" s="1"/>
      <c r="O81" s="1"/>
      <c r="P81" s="325"/>
      <c r="Q81" s="325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4"/>
      <c r="B82" s="4"/>
      <c r="C82" s="384" t="s">
        <v>136</v>
      </c>
      <c r="D82" s="373"/>
      <c r="E82" s="443">
        <f t="shared" ref="E82:F82" si="5">SUM(E74:E80)</f>
        <v>22750</v>
      </c>
      <c r="F82" s="443">
        <f t="shared" si="5"/>
        <v>15100</v>
      </c>
      <c r="G82" s="450">
        <f>E82-F82</f>
        <v>7650</v>
      </c>
      <c r="H82" s="14"/>
      <c r="I82" s="325"/>
      <c r="J82" s="58"/>
      <c r="K82" s="60"/>
      <c r="L82" s="58"/>
      <c r="M82" s="59"/>
      <c r="N82" s="1"/>
      <c r="O82" s="1"/>
      <c r="P82" s="322"/>
      <c r="Q82" s="322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4"/>
      <c r="B83" s="4"/>
      <c r="C83" s="4"/>
      <c r="D83" s="373"/>
      <c r="E83" s="445"/>
      <c r="F83" s="445"/>
      <c r="G83" s="446"/>
      <c r="H83" s="14"/>
      <c r="I83" s="325"/>
      <c r="J83" s="58"/>
      <c r="K83" s="60"/>
      <c r="L83" s="58"/>
      <c r="M83" s="59"/>
      <c r="N83" s="1"/>
      <c r="O83" s="1"/>
      <c r="P83" s="325"/>
      <c r="Q83" s="325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4"/>
      <c r="B84" s="387" t="s">
        <v>795</v>
      </c>
      <c r="C84" s="334" t="s">
        <v>211</v>
      </c>
      <c r="D84" s="94" t="s">
        <v>162</v>
      </c>
      <c r="E84" s="447">
        <v>3500.0</v>
      </c>
      <c r="F84" s="445"/>
      <c r="G84" s="446"/>
      <c r="H84" s="14"/>
      <c r="I84" s="325"/>
      <c r="J84" s="58"/>
      <c r="K84" s="60"/>
      <c r="L84" s="58"/>
      <c r="M84" s="59"/>
      <c r="N84" s="1"/>
      <c r="O84" s="1"/>
      <c r="P84" s="332"/>
      <c r="Q84" s="325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4"/>
      <c r="B85" s="4"/>
      <c r="C85" s="334" t="s">
        <v>243</v>
      </c>
      <c r="D85" s="94" t="s">
        <v>317</v>
      </c>
      <c r="E85" s="447">
        <v>12900.0</v>
      </c>
      <c r="F85" s="445"/>
      <c r="G85" s="446"/>
      <c r="H85" s="14"/>
      <c r="I85" s="325"/>
      <c r="J85" s="58"/>
      <c r="K85" s="60"/>
      <c r="L85" s="58"/>
      <c r="M85" s="59"/>
      <c r="N85" s="1"/>
      <c r="O85" s="1"/>
      <c r="P85" s="332"/>
      <c r="Q85" s="325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4"/>
      <c r="B86" s="4"/>
      <c r="C86" s="334" t="s">
        <v>774</v>
      </c>
      <c r="D86" s="94" t="s">
        <v>164</v>
      </c>
      <c r="E86" s="445"/>
      <c r="F86" s="447">
        <v>4250.0</v>
      </c>
      <c r="G86" s="446"/>
      <c r="H86" s="14"/>
      <c r="I86" s="325"/>
      <c r="J86" s="58"/>
      <c r="K86" s="60"/>
      <c r="L86" s="58"/>
      <c r="M86" s="59"/>
      <c r="N86" s="1"/>
      <c r="O86" s="1"/>
      <c r="P86" s="325"/>
      <c r="Q86" s="332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4"/>
      <c r="B87" s="4"/>
      <c r="C87" s="334" t="s">
        <v>173</v>
      </c>
      <c r="D87" s="94" t="s">
        <v>166</v>
      </c>
      <c r="E87" s="445"/>
      <c r="F87" s="447">
        <v>15000.0</v>
      </c>
      <c r="G87" s="446"/>
      <c r="H87" s="14"/>
      <c r="I87" s="325"/>
      <c r="J87" s="58"/>
      <c r="K87" s="60"/>
      <c r="L87" s="58"/>
      <c r="M87" s="59"/>
      <c r="N87" s="333"/>
      <c r="O87" s="1"/>
      <c r="P87" s="325"/>
      <c r="Q87" s="332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4"/>
      <c r="B88" s="4"/>
      <c r="C88" s="334" t="s">
        <v>796</v>
      </c>
      <c r="D88" s="94" t="s">
        <v>128</v>
      </c>
      <c r="E88" s="445"/>
      <c r="F88" s="447">
        <v>1200.0</v>
      </c>
      <c r="G88" s="446"/>
      <c r="H88" s="14"/>
      <c r="I88" s="325"/>
      <c r="J88" s="58"/>
      <c r="K88" s="60"/>
      <c r="L88" s="58"/>
      <c r="M88" s="59"/>
      <c r="N88" s="1"/>
      <c r="O88" s="1"/>
      <c r="P88" s="325"/>
      <c r="Q88" s="332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4"/>
      <c r="B89" s="4"/>
      <c r="C89" s="334" t="s">
        <v>167</v>
      </c>
      <c r="D89" s="94" t="s">
        <v>168</v>
      </c>
      <c r="E89" s="445"/>
      <c r="F89" s="447">
        <v>1000.0</v>
      </c>
      <c r="G89" s="446"/>
      <c r="H89" s="14"/>
      <c r="I89" s="329"/>
      <c r="J89" s="58"/>
      <c r="K89" s="60"/>
      <c r="L89" s="58"/>
      <c r="M89" s="59"/>
      <c r="N89" s="1"/>
      <c r="O89" s="1"/>
      <c r="P89" s="325"/>
      <c r="Q89" s="332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4"/>
      <c r="B90" s="4"/>
      <c r="C90" s="334" t="s">
        <v>251</v>
      </c>
      <c r="D90" s="94" t="s">
        <v>252</v>
      </c>
      <c r="E90" s="445"/>
      <c r="F90" s="447">
        <v>1000.0</v>
      </c>
      <c r="G90" s="446"/>
      <c r="H90" s="14"/>
      <c r="I90" s="325"/>
      <c r="J90" s="58"/>
      <c r="K90" s="60"/>
      <c r="L90" s="58"/>
      <c r="M90" s="59"/>
      <c r="N90" s="1"/>
      <c r="O90" s="1"/>
      <c r="P90" s="325"/>
      <c r="Q90" s="332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4"/>
      <c r="B91" s="4"/>
      <c r="C91" s="334" t="s">
        <v>140</v>
      </c>
      <c r="D91" s="94" t="s">
        <v>250</v>
      </c>
      <c r="E91" s="445"/>
      <c r="F91" s="447">
        <v>2000.0</v>
      </c>
      <c r="G91" s="446"/>
      <c r="H91" s="14"/>
      <c r="I91" s="325"/>
      <c r="J91" s="58"/>
      <c r="K91" s="60"/>
      <c r="L91" s="58"/>
      <c r="M91" s="59"/>
      <c r="N91" s="1"/>
      <c r="O91" s="1"/>
      <c r="P91" s="325"/>
      <c r="Q91" s="332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4"/>
      <c r="B92" s="4"/>
      <c r="C92" s="334" t="s">
        <v>480</v>
      </c>
      <c r="D92" s="94" t="s">
        <v>302</v>
      </c>
      <c r="E92" s="445"/>
      <c r="F92" s="447">
        <v>2000.0</v>
      </c>
      <c r="G92" s="446"/>
      <c r="H92" s="14"/>
      <c r="I92" s="325"/>
      <c r="J92" s="58"/>
      <c r="K92" s="60"/>
      <c r="L92" s="58"/>
      <c r="M92" s="59"/>
      <c r="N92" s="1"/>
      <c r="O92" s="1"/>
      <c r="P92" s="325"/>
      <c r="Q92" s="332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4"/>
      <c r="B93" s="4"/>
      <c r="C93" s="4"/>
      <c r="D93" s="373"/>
      <c r="E93" s="445"/>
      <c r="F93" s="445"/>
      <c r="G93" s="446"/>
      <c r="H93" s="14"/>
      <c r="I93" s="325"/>
      <c r="J93" s="58"/>
      <c r="K93" s="60"/>
      <c r="L93" s="58"/>
      <c r="M93" s="59"/>
      <c r="N93" s="1"/>
      <c r="O93" s="1"/>
      <c r="P93" s="325"/>
      <c r="Q93" s="325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4"/>
      <c r="B94" s="4"/>
      <c r="C94" s="384" t="s">
        <v>136</v>
      </c>
      <c r="D94" s="373"/>
      <c r="E94" s="443">
        <f>SUM(E84:E91)</f>
        <v>16400</v>
      </c>
      <c r="F94" s="443">
        <f>SUM(F84:F92)</f>
        <v>26450</v>
      </c>
      <c r="G94" s="449">
        <f>E94-F94</f>
        <v>-10050</v>
      </c>
      <c r="H94" s="14"/>
      <c r="I94" s="325"/>
      <c r="J94" s="58"/>
      <c r="K94" s="60"/>
      <c r="L94" s="58"/>
      <c r="M94" s="59"/>
      <c r="N94" s="1"/>
      <c r="O94" s="1"/>
      <c r="P94" s="322"/>
      <c r="Q94" s="322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4"/>
      <c r="B95" s="4"/>
      <c r="C95" s="4"/>
      <c r="D95" s="373"/>
      <c r="E95" s="445"/>
      <c r="F95" s="445"/>
      <c r="G95" s="446"/>
      <c r="H95" s="14"/>
      <c r="I95" s="325"/>
      <c r="J95" s="58"/>
      <c r="K95" s="60"/>
      <c r="L95" s="58"/>
      <c r="M95" s="59"/>
      <c r="N95" s="1"/>
      <c r="O95" s="1"/>
      <c r="P95" s="325"/>
      <c r="Q95" s="325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4"/>
      <c r="B96" s="384" t="s">
        <v>797</v>
      </c>
      <c r="C96" s="334" t="s">
        <v>211</v>
      </c>
      <c r="D96" s="94" t="s">
        <v>162</v>
      </c>
      <c r="E96" s="447">
        <v>10000.0</v>
      </c>
      <c r="F96" s="445"/>
      <c r="G96" s="446"/>
      <c r="H96" s="14"/>
      <c r="I96" s="325"/>
      <c r="J96" s="58"/>
      <c r="K96" s="60"/>
      <c r="L96" s="58"/>
      <c r="M96" s="59"/>
      <c r="N96" s="1"/>
      <c r="O96" s="1"/>
      <c r="P96" s="332"/>
      <c r="Q96" s="325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4"/>
      <c r="B97" s="4"/>
      <c r="C97" s="334" t="s">
        <v>243</v>
      </c>
      <c r="D97" s="94" t="s">
        <v>317</v>
      </c>
      <c r="E97" s="447">
        <v>7000.0</v>
      </c>
      <c r="F97" s="445"/>
      <c r="G97" s="446"/>
      <c r="H97" s="14"/>
      <c r="I97" s="325"/>
      <c r="J97" s="58"/>
      <c r="K97" s="60"/>
      <c r="L97" s="58"/>
      <c r="M97" s="59"/>
      <c r="N97" s="1"/>
      <c r="O97" s="1"/>
      <c r="P97" s="332"/>
      <c r="Q97" s="325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4"/>
      <c r="B98" s="4"/>
      <c r="C98" s="334" t="s">
        <v>173</v>
      </c>
      <c r="D98" s="94" t="s">
        <v>166</v>
      </c>
      <c r="E98" s="445"/>
      <c r="F98" s="447">
        <v>5000.0</v>
      </c>
      <c r="G98" s="446"/>
      <c r="H98" s="14"/>
      <c r="I98" s="325"/>
      <c r="J98" s="58"/>
      <c r="K98" s="60"/>
      <c r="L98" s="58"/>
      <c r="M98" s="59"/>
      <c r="N98" s="1"/>
      <c r="O98" s="1"/>
      <c r="P98" s="325"/>
      <c r="Q98" s="332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4"/>
      <c r="B99" s="4"/>
      <c r="C99" s="334" t="s">
        <v>798</v>
      </c>
      <c r="D99" s="94" t="s">
        <v>164</v>
      </c>
      <c r="E99" s="445"/>
      <c r="F99" s="447">
        <v>6600.0</v>
      </c>
      <c r="G99" s="446"/>
      <c r="H99" s="14"/>
      <c r="I99" s="325"/>
      <c r="J99" s="58"/>
      <c r="K99" s="60"/>
      <c r="L99" s="58"/>
      <c r="M99" s="59"/>
      <c r="N99" s="1"/>
      <c r="O99" s="1"/>
      <c r="P99" s="325"/>
      <c r="Q99" s="332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4"/>
      <c r="B100" s="4"/>
      <c r="C100" s="334" t="s">
        <v>140</v>
      </c>
      <c r="D100" s="94" t="s">
        <v>250</v>
      </c>
      <c r="E100" s="445"/>
      <c r="F100" s="447">
        <v>3500.0</v>
      </c>
      <c r="G100" s="446"/>
      <c r="H100" s="14"/>
      <c r="I100" s="325"/>
      <c r="J100" s="58"/>
      <c r="K100" s="60"/>
      <c r="L100" s="58"/>
      <c r="M100" s="59"/>
      <c r="N100" s="1"/>
      <c r="O100" s="1"/>
      <c r="P100" s="325"/>
      <c r="Q100" s="332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4"/>
      <c r="B101" s="4"/>
      <c r="C101" s="334" t="s">
        <v>167</v>
      </c>
      <c r="D101" s="94" t="s">
        <v>168</v>
      </c>
      <c r="E101" s="445"/>
      <c r="F101" s="447">
        <v>1250.0</v>
      </c>
      <c r="G101" s="446"/>
      <c r="H101" s="14"/>
      <c r="I101" s="325"/>
      <c r="J101" s="58"/>
      <c r="K101" s="60"/>
      <c r="L101" s="58"/>
      <c r="M101" s="59"/>
      <c r="N101" s="1"/>
      <c r="O101" s="1"/>
      <c r="P101" s="325"/>
      <c r="Q101" s="332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4"/>
      <c r="B102" s="4"/>
      <c r="C102" s="334" t="s">
        <v>251</v>
      </c>
      <c r="D102" s="94" t="s">
        <v>252</v>
      </c>
      <c r="E102" s="445"/>
      <c r="F102" s="447">
        <v>500.0</v>
      </c>
      <c r="G102" s="446"/>
      <c r="H102" s="14"/>
      <c r="I102" s="388"/>
      <c r="J102" s="58"/>
      <c r="K102" s="60"/>
      <c r="L102" s="58"/>
      <c r="M102" s="59"/>
      <c r="N102" s="1"/>
      <c r="O102" s="1"/>
      <c r="P102" s="325"/>
      <c r="Q102" s="332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4"/>
      <c r="B103" s="4"/>
      <c r="C103" s="4"/>
      <c r="D103" s="373"/>
      <c r="E103" s="445"/>
      <c r="F103" s="445"/>
      <c r="G103" s="446"/>
      <c r="H103" s="14"/>
      <c r="I103" s="325"/>
      <c r="J103" s="58"/>
      <c r="K103" s="60"/>
      <c r="L103" s="58"/>
      <c r="M103" s="59"/>
      <c r="N103" s="1"/>
      <c r="O103" s="1"/>
      <c r="P103" s="325"/>
      <c r="Q103" s="325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4"/>
      <c r="B104" s="4"/>
      <c r="C104" s="387" t="s">
        <v>136</v>
      </c>
      <c r="D104" s="373"/>
      <c r="E104" s="443">
        <f t="shared" ref="E104:F104" si="6">SUM(E96:E102)</f>
        <v>17000</v>
      </c>
      <c r="F104" s="443">
        <f t="shared" si="6"/>
        <v>16850</v>
      </c>
      <c r="G104" s="443">
        <f>E104-F104</f>
        <v>150</v>
      </c>
      <c r="H104" s="14"/>
      <c r="I104" s="325"/>
      <c r="J104" s="58"/>
      <c r="K104" s="60"/>
      <c r="L104" s="58"/>
      <c r="M104" s="59"/>
      <c r="N104" s="1"/>
      <c r="O104" s="1"/>
      <c r="P104" s="322"/>
      <c r="Q104" s="322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4"/>
      <c r="B105" s="4"/>
      <c r="C105" s="4"/>
      <c r="D105" s="373"/>
      <c r="E105" s="445"/>
      <c r="F105" s="445"/>
      <c r="G105" s="446"/>
      <c r="H105" s="14"/>
      <c r="I105" s="325"/>
      <c r="J105" s="58"/>
      <c r="K105" s="60"/>
      <c r="L105" s="58"/>
      <c r="M105" s="59"/>
      <c r="N105" s="1"/>
      <c r="O105" s="1"/>
      <c r="P105" s="325"/>
      <c r="Q105" s="325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4"/>
      <c r="B106" s="384" t="s">
        <v>799</v>
      </c>
      <c r="C106" s="334" t="s">
        <v>211</v>
      </c>
      <c r="D106" s="94" t="s">
        <v>162</v>
      </c>
      <c r="E106" s="447"/>
      <c r="F106" s="445"/>
      <c r="G106" s="446"/>
      <c r="H106" s="14"/>
      <c r="I106" s="325"/>
      <c r="J106" s="58"/>
      <c r="K106" s="60"/>
      <c r="L106" s="58"/>
      <c r="M106" s="59"/>
      <c r="N106" s="1"/>
      <c r="O106" s="1"/>
      <c r="P106" s="332"/>
      <c r="Q106" s="325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4"/>
      <c r="B107" s="4"/>
      <c r="C107" s="334" t="s">
        <v>243</v>
      </c>
      <c r="D107" s="94" t="s">
        <v>317</v>
      </c>
      <c r="E107" s="447"/>
      <c r="F107" s="445"/>
      <c r="G107" s="446"/>
      <c r="H107" s="14"/>
      <c r="I107" s="325"/>
      <c r="J107" s="58"/>
      <c r="K107" s="60"/>
      <c r="L107" s="58"/>
      <c r="M107" s="59"/>
      <c r="N107" s="1"/>
      <c r="O107" s="1"/>
      <c r="P107" s="332"/>
      <c r="Q107" s="325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4"/>
      <c r="B108" s="4"/>
      <c r="C108" s="334" t="s">
        <v>800</v>
      </c>
      <c r="D108" s="94" t="s">
        <v>113</v>
      </c>
      <c r="E108" s="445"/>
      <c r="F108" s="447"/>
      <c r="G108" s="446"/>
      <c r="H108" s="14"/>
      <c r="I108" s="325"/>
      <c r="J108" s="58"/>
      <c r="K108" s="60"/>
      <c r="L108" s="58"/>
      <c r="M108" s="59"/>
      <c r="N108" s="1"/>
      <c r="O108" s="1"/>
      <c r="P108" s="325"/>
      <c r="Q108" s="332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4"/>
      <c r="B109" s="4"/>
      <c r="C109" s="334" t="s">
        <v>774</v>
      </c>
      <c r="D109" s="94" t="s">
        <v>164</v>
      </c>
      <c r="E109" s="445"/>
      <c r="F109" s="447"/>
      <c r="G109" s="446"/>
      <c r="H109" s="14"/>
      <c r="I109" s="325"/>
      <c r="J109" s="58"/>
      <c r="K109" s="60"/>
      <c r="L109" s="58"/>
      <c r="M109" s="59"/>
      <c r="N109" s="1"/>
      <c r="O109" s="1"/>
      <c r="P109" s="325"/>
      <c r="Q109" s="332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4"/>
      <c r="B110" s="4"/>
      <c r="C110" s="334" t="s">
        <v>173</v>
      </c>
      <c r="D110" s="94" t="s">
        <v>166</v>
      </c>
      <c r="E110" s="445"/>
      <c r="F110" s="447"/>
      <c r="G110" s="446"/>
      <c r="H110" s="14"/>
      <c r="I110" s="325"/>
      <c r="J110" s="58"/>
      <c r="K110" s="60"/>
      <c r="L110" s="58"/>
      <c r="M110" s="59"/>
      <c r="N110" s="1"/>
      <c r="O110" s="1"/>
      <c r="P110" s="325"/>
      <c r="Q110" s="332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4"/>
      <c r="B111" s="4"/>
      <c r="C111" s="4" t="s">
        <v>709</v>
      </c>
      <c r="D111" s="373" t="s">
        <v>298</v>
      </c>
      <c r="E111" s="445"/>
      <c r="F111" s="445"/>
      <c r="G111" s="446"/>
      <c r="H111" s="14"/>
      <c r="I111" s="325"/>
      <c r="J111" s="58"/>
      <c r="K111" s="60"/>
      <c r="L111" s="58"/>
      <c r="M111" s="59"/>
      <c r="N111" s="1"/>
      <c r="O111" s="1"/>
      <c r="P111" s="325"/>
      <c r="Q111" s="325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4"/>
      <c r="B112" s="4"/>
      <c r="C112" s="4"/>
      <c r="D112" s="373"/>
      <c r="E112" s="445"/>
      <c r="F112" s="445"/>
      <c r="G112" s="446"/>
      <c r="H112" s="14"/>
      <c r="I112" s="325"/>
      <c r="J112" s="58"/>
      <c r="K112" s="60"/>
      <c r="L112" s="58"/>
      <c r="M112" s="59"/>
      <c r="N112" s="1"/>
      <c r="O112" s="1"/>
      <c r="P112" s="325"/>
      <c r="Q112" s="325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4"/>
      <c r="B113" s="4"/>
      <c r="C113" s="387" t="s">
        <v>136</v>
      </c>
      <c r="D113" s="373"/>
      <c r="E113" s="443">
        <f t="shared" ref="E113:F113" si="7">SUM(E106:E111)</f>
        <v>0</v>
      </c>
      <c r="F113" s="443">
        <f t="shared" si="7"/>
        <v>0</v>
      </c>
      <c r="G113" s="452">
        <f>E113-F113</f>
        <v>0</v>
      </c>
      <c r="H113" s="14"/>
      <c r="I113" s="325"/>
      <c r="J113" s="58"/>
      <c r="K113" s="60"/>
      <c r="L113" s="58"/>
      <c r="M113" s="59"/>
      <c r="N113" s="1"/>
      <c r="O113" s="1"/>
      <c r="P113" s="322"/>
      <c r="Q113" s="322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4"/>
      <c r="B114" s="4"/>
      <c r="C114" s="4"/>
      <c r="D114" s="373"/>
      <c r="E114" s="445"/>
      <c r="F114" s="445"/>
      <c r="G114" s="446"/>
      <c r="H114" s="14"/>
      <c r="I114" s="325"/>
      <c r="J114" s="58"/>
      <c r="K114" s="60"/>
      <c r="L114" s="58"/>
      <c r="M114" s="59"/>
      <c r="N114" s="1"/>
      <c r="O114" s="1"/>
      <c r="P114" s="325"/>
      <c r="Q114" s="325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4"/>
      <c r="B115" s="387" t="s">
        <v>801</v>
      </c>
      <c r="C115" s="334" t="s">
        <v>211</v>
      </c>
      <c r="D115" s="94" t="s">
        <v>162</v>
      </c>
      <c r="E115" s="447"/>
      <c r="F115" s="445"/>
      <c r="G115" s="446"/>
      <c r="H115" s="14"/>
      <c r="I115" s="388"/>
      <c r="J115" s="58"/>
      <c r="K115" s="60"/>
      <c r="L115" s="58"/>
      <c r="M115" s="59"/>
      <c r="N115" s="1"/>
      <c r="O115" s="1"/>
      <c r="P115" s="332"/>
      <c r="Q115" s="325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4"/>
      <c r="B116" s="4"/>
      <c r="C116" s="334" t="s">
        <v>243</v>
      </c>
      <c r="D116" s="94" t="s">
        <v>317</v>
      </c>
      <c r="E116" s="447"/>
      <c r="F116" s="445"/>
      <c r="G116" s="446"/>
      <c r="H116" s="14"/>
      <c r="I116" s="325"/>
      <c r="J116" s="58"/>
      <c r="K116" s="60"/>
      <c r="L116" s="58"/>
      <c r="M116" s="59"/>
      <c r="N116" s="1"/>
      <c r="O116" s="1"/>
      <c r="P116" s="332"/>
      <c r="Q116" s="325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4"/>
      <c r="B117" s="4"/>
      <c r="C117" s="334" t="s">
        <v>774</v>
      </c>
      <c r="D117" s="94" t="s">
        <v>164</v>
      </c>
      <c r="E117" s="445"/>
      <c r="F117" s="447"/>
      <c r="G117" s="446"/>
      <c r="H117" s="14"/>
      <c r="I117" s="325"/>
      <c r="J117" s="58"/>
      <c r="K117" s="60"/>
      <c r="L117" s="58"/>
      <c r="M117" s="59"/>
      <c r="N117" s="1"/>
      <c r="O117" s="1"/>
      <c r="P117" s="325"/>
      <c r="Q117" s="332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4"/>
      <c r="B118" s="4"/>
      <c r="C118" s="334" t="s">
        <v>173</v>
      </c>
      <c r="D118" s="94" t="s">
        <v>166</v>
      </c>
      <c r="E118" s="445"/>
      <c r="F118" s="447"/>
      <c r="G118" s="446"/>
      <c r="H118" s="14"/>
      <c r="I118" s="325"/>
      <c r="J118" s="58"/>
      <c r="K118" s="60"/>
      <c r="L118" s="58"/>
      <c r="M118" s="59"/>
      <c r="N118" s="1"/>
      <c r="O118" s="1"/>
      <c r="P118" s="325"/>
      <c r="Q118" s="332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4"/>
      <c r="B119" s="4"/>
      <c r="C119" s="4"/>
      <c r="D119" s="373"/>
      <c r="E119" s="445"/>
      <c r="F119" s="445"/>
      <c r="G119" s="446"/>
      <c r="H119" s="14"/>
      <c r="I119" s="325"/>
      <c r="J119" s="58"/>
      <c r="K119" s="60"/>
      <c r="L119" s="58"/>
      <c r="M119" s="59"/>
      <c r="N119" s="1"/>
      <c r="O119" s="1"/>
      <c r="P119" s="325"/>
      <c r="Q119" s="325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4"/>
      <c r="B120" s="4"/>
      <c r="C120" s="387" t="s">
        <v>136</v>
      </c>
      <c r="D120" s="373"/>
      <c r="E120" s="443">
        <f t="shared" ref="E120:F120" si="8">SUM(E115:E118)</f>
        <v>0</v>
      </c>
      <c r="F120" s="443">
        <f t="shared" si="8"/>
        <v>0</v>
      </c>
      <c r="G120" s="452">
        <f>E120-F120</f>
        <v>0</v>
      </c>
      <c r="H120" s="14"/>
      <c r="I120" s="325"/>
      <c r="J120" s="58"/>
      <c r="K120" s="60"/>
      <c r="L120" s="58"/>
      <c r="M120" s="59"/>
      <c r="N120" s="1"/>
      <c r="O120" s="1"/>
      <c r="P120" s="322"/>
      <c r="Q120" s="322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4"/>
      <c r="B121" s="4"/>
      <c r="C121" s="4"/>
      <c r="D121" s="373"/>
      <c r="E121" s="445"/>
      <c r="F121" s="445"/>
      <c r="G121" s="446"/>
      <c r="H121" s="14"/>
      <c r="I121" s="325"/>
      <c r="J121" s="58"/>
      <c r="K121" s="60"/>
      <c r="L121" s="58"/>
      <c r="M121" s="59"/>
      <c r="N121" s="1"/>
      <c r="O121" s="1"/>
      <c r="P121" s="325"/>
      <c r="Q121" s="325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4"/>
      <c r="B122" s="387" t="s">
        <v>802</v>
      </c>
      <c r="C122" s="334" t="s">
        <v>243</v>
      </c>
      <c r="D122" s="94" t="s">
        <v>317</v>
      </c>
      <c r="E122" s="447">
        <v>7000.0</v>
      </c>
      <c r="F122" s="445"/>
      <c r="G122" s="446"/>
      <c r="H122" s="14"/>
      <c r="I122" s="329"/>
      <c r="J122" s="58"/>
      <c r="K122" s="60"/>
      <c r="L122" s="58"/>
      <c r="M122" s="59"/>
      <c r="N122" s="1"/>
      <c r="O122" s="1"/>
      <c r="P122" s="332"/>
      <c r="Q122" s="325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4"/>
      <c r="B123" s="4"/>
      <c r="C123" s="334" t="s">
        <v>173</v>
      </c>
      <c r="D123" s="94">
        <v>4029.0</v>
      </c>
      <c r="E123" s="445"/>
      <c r="F123" s="447">
        <v>7000.0</v>
      </c>
      <c r="G123" s="446"/>
      <c r="H123" s="14"/>
      <c r="I123" s="325"/>
      <c r="J123" s="58"/>
      <c r="K123" s="60"/>
      <c r="L123" s="58"/>
      <c r="M123" s="59"/>
      <c r="N123" s="1"/>
      <c r="O123" s="1"/>
      <c r="P123" s="325"/>
      <c r="Q123" s="332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4"/>
      <c r="B124" s="4"/>
      <c r="C124" s="334" t="s">
        <v>174</v>
      </c>
      <c r="D124" s="94" t="s">
        <v>128</v>
      </c>
      <c r="E124" s="445"/>
      <c r="F124" s="447">
        <v>1750.0</v>
      </c>
      <c r="G124" s="446"/>
      <c r="H124" s="14"/>
      <c r="I124" s="325"/>
      <c r="J124" s="58"/>
      <c r="K124" s="60"/>
      <c r="L124" s="58"/>
      <c r="M124" s="59"/>
      <c r="N124" s="1"/>
      <c r="O124" s="1"/>
      <c r="P124" s="325"/>
      <c r="Q124" s="332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4"/>
      <c r="B125" s="4"/>
      <c r="C125" s="334" t="s">
        <v>167</v>
      </c>
      <c r="D125" s="94" t="s">
        <v>168</v>
      </c>
      <c r="E125" s="445"/>
      <c r="F125" s="447">
        <v>1000.0</v>
      </c>
      <c r="G125" s="446"/>
      <c r="H125" s="14"/>
      <c r="I125" s="325"/>
      <c r="J125" s="58"/>
      <c r="K125" s="60"/>
      <c r="L125" s="58"/>
      <c r="M125" s="59"/>
      <c r="N125" s="1"/>
      <c r="O125" s="1"/>
      <c r="P125" s="325"/>
      <c r="Q125" s="332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4"/>
      <c r="B126" s="4"/>
      <c r="C126" s="334" t="s">
        <v>251</v>
      </c>
      <c r="D126" s="94" t="s">
        <v>252</v>
      </c>
      <c r="E126" s="445"/>
      <c r="F126" s="447">
        <v>500.0</v>
      </c>
      <c r="G126" s="446"/>
      <c r="H126" s="14"/>
      <c r="I126" s="325"/>
      <c r="J126" s="58"/>
      <c r="K126" s="60"/>
      <c r="L126" s="58"/>
      <c r="M126" s="59"/>
      <c r="N126" s="1"/>
      <c r="O126" s="1"/>
      <c r="P126" s="325"/>
      <c r="Q126" s="332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4"/>
      <c r="B127" s="4"/>
      <c r="C127" s="4"/>
      <c r="D127" s="373"/>
      <c r="E127" s="445"/>
      <c r="F127" s="445"/>
      <c r="G127" s="446"/>
      <c r="H127" s="14"/>
      <c r="I127" s="325"/>
      <c r="J127" s="58"/>
      <c r="K127" s="60"/>
      <c r="L127" s="58"/>
      <c r="M127" s="59"/>
      <c r="N127" s="1"/>
      <c r="O127" s="1"/>
      <c r="P127" s="325"/>
      <c r="Q127" s="325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4"/>
      <c r="B128" s="4"/>
      <c r="C128" s="387" t="s">
        <v>136</v>
      </c>
      <c r="D128" s="373"/>
      <c r="E128" s="443">
        <f t="shared" ref="E128:F128" si="9">SUM(E122:E126)</f>
        <v>7000</v>
      </c>
      <c r="F128" s="443">
        <f t="shared" si="9"/>
        <v>10250</v>
      </c>
      <c r="G128" s="452">
        <f>E128-F128</f>
        <v>-3250</v>
      </c>
      <c r="H128" s="14"/>
      <c r="I128" s="329"/>
      <c r="J128" s="58"/>
      <c r="K128" s="60"/>
      <c r="L128" s="58"/>
      <c r="M128" s="59"/>
      <c r="N128" s="1"/>
      <c r="O128" s="1"/>
      <c r="P128" s="322"/>
      <c r="Q128" s="322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4"/>
      <c r="B129" s="4"/>
      <c r="C129" s="4"/>
      <c r="D129" s="373"/>
      <c r="E129" s="445"/>
      <c r="F129" s="445"/>
      <c r="G129" s="446"/>
      <c r="H129" s="14"/>
      <c r="I129" s="325"/>
      <c r="J129" s="58"/>
      <c r="K129" s="60"/>
      <c r="L129" s="58"/>
      <c r="M129" s="59"/>
      <c r="N129" s="1"/>
      <c r="O129" s="1"/>
      <c r="P129" s="325"/>
      <c r="Q129" s="325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4"/>
      <c r="B130" s="2" t="s">
        <v>803</v>
      </c>
      <c r="C130" s="4" t="s">
        <v>211</v>
      </c>
      <c r="D130" s="373" t="s">
        <v>162</v>
      </c>
      <c r="E130" s="447">
        <v>50000.0</v>
      </c>
      <c r="F130" s="453"/>
      <c r="G130" s="454"/>
      <c r="H130" s="14"/>
      <c r="I130" s="325"/>
      <c r="J130" s="58"/>
      <c r="K130" s="60"/>
      <c r="L130" s="58"/>
      <c r="M130" s="59"/>
      <c r="N130" s="1"/>
      <c r="O130" s="1"/>
      <c r="P130" s="325"/>
      <c r="Q130" s="325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4"/>
      <c r="B131" s="2"/>
      <c r="C131" s="4" t="s">
        <v>774</v>
      </c>
      <c r="D131" s="373" t="s">
        <v>164</v>
      </c>
      <c r="E131" s="453"/>
      <c r="F131" s="447">
        <v>36500.0</v>
      </c>
      <c r="G131" s="454"/>
      <c r="H131" s="14"/>
      <c r="I131" s="325"/>
      <c r="J131" s="58"/>
      <c r="K131" s="60"/>
      <c r="L131" s="58"/>
      <c r="M131" s="59"/>
      <c r="N131" s="1"/>
      <c r="O131" s="1"/>
      <c r="P131" s="325"/>
      <c r="Q131" s="325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4"/>
      <c r="B132" s="2"/>
      <c r="C132" s="4" t="s">
        <v>700</v>
      </c>
      <c r="D132" s="373" t="s">
        <v>111</v>
      </c>
      <c r="E132" s="453"/>
      <c r="F132" s="447">
        <v>600.0</v>
      </c>
      <c r="G132" s="454"/>
      <c r="H132" s="14"/>
      <c r="I132" s="325"/>
      <c r="J132" s="58"/>
      <c r="K132" s="60"/>
      <c r="L132" s="58"/>
      <c r="M132" s="59"/>
      <c r="N132" s="1"/>
      <c r="O132" s="1"/>
      <c r="P132" s="325"/>
      <c r="Q132" s="325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4"/>
      <c r="B133" s="2"/>
      <c r="C133" s="4" t="s">
        <v>167</v>
      </c>
      <c r="D133" s="373" t="s">
        <v>168</v>
      </c>
      <c r="E133" s="453"/>
      <c r="F133" s="447">
        <v>2000.0</v>
      </c>
      <c r="G133" s="454"/>
      <c r="H133" s="14"/>
      <c r="I133" s="325"/>
      <c r="J133" s="58"/>
      <c r="K133" s="60"/>
      <c r="L133" s="58"/>
      <c r="M133" s="59"/>
      <c r="N133" s="1"/>
      <c r="O133" s="1"/>
      <c r="P133" s="325"/>
      <c r="Q133" s="325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4"/>
      <c r="B134" s="2"/>
      <c r="C134" s="4" t="s">
        <v>251</v>
      </c>
      <c r="D134" s="373" t="s">
        <v>252</v>
      </c>
      <c r="E134" s="453"/>
      <c r="F134" s="447">
        <v>1500.0</v>
      </c>
      <c r="G134" s="454"/>
      <c r="H134" s="14"/>
      <c r="I134" s="325"/>
      <c r="J134" s="58"/>
      <c r="K134" s="60"/>
      <c r="L134" s="58"/>
      <c r="M134" s="59"/>
      <c r="N134" s="1"/>
      <c r="O134" s="1"/>
      <c r="P134" s="325"/>
      <c r="Q134" s="325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4"/>
      <c r="B135" s="2"/>
      <c r="C135" s="4"/>
      <c r="D135" s="455"/>
      <c r="E135" s="453"/>
      <c r="F135" s="453"/>
      <c r="G135" s="454"/>
      <c r="H135" s="14"/>
      <c r="I135" s="325"/>
      <c r="J135" s="58"/>
      <c r="K135" s="60"/>
      <c r="L135" s="58"/>
      <c r="M135" s="59"/>
      <c r="N135" s="1"/>
      <c r="O135" s="1"/>
      <c r="P135" s="325"/>
      <c r="Q135" s="325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4"/>
      <c r="B136" s="2"/>
      <c r="C136" s="2" t="s">
        <v>136</v>
      </c>
      <c r="D136" s="455"/>
      <c r="E136" s="447">
        <f t="shared" ref="E136:F136" si="10">sum(E130:E134)</f>
        <v>50000</v>
      </c>
      <c r="F136" s="447">
        <f t="shared" si="10"/>
        <v>40600</v>
      </c>
      <c r="G136" s="447">
        <f>E136-F136</f>
        <v>9400</v>
      </c>
      <c r="H136" s="14"/>
      <c r="I136" s="325"/>
      <c r="J136" s="58"/>
      <c r="K136" s="60"/>
      <c r="L136" s="58"/>
      <c r="M136" s="59"/>
      <c r="N136" s="1"/>
      <c r="O136" s="1"/>
      <c r="P136" s="325"/>
      <c r="Q136" s="325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4"/>
      <c r="B137" s="4"/>
      <c r="C137" s="4"/>
      <c r="D137" s="373"/>
      <c r="E137" s="445"/>
      <c r="F137" s="445"/>
      <c r="G137" s="446"/>
      <c r="H137" s="14"/>
      <c r="I137" s="325"/>
      <c r="J137" s="58"/>
      <c r="K137" s="60"/>
      <c r="L137" s="58"/>
      <c r="M137" s="59"/>
      <c r="N137" s="1"/>
      <c r="O137" s="1"/>
      <c r="P137" s="325"/>
      <c r="Q137" s="325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4"/>
      <c r="B138" s="2" t="s">
        <v>804</v>
      </c>
      <c r="C138" s="4" t="s">
        <v>700</v>
      </c>
      <c r="D138" s="373" t="s">
        <v>111</v>
      </c>
      <c r="E138" s="445"/>
      <c r="F138" s="445">
        <v>1100.0</v>
      </c>
      <c r="G138" s="446"/>
      <c r="H138" s="14"/>
      <c r="I138" s="325"/>
      <c r="J138" s="58"/>
      <c r="K138" s="60"/>
      <c r="L138" s="58"/>
      <c r="M138" s="59"/>
      <c r="N138" s="1"/>
      <c r="O138" s="1"/>
      <c r="P138" s="325"/>
      <c r="Q138" s="325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4"/>
      <c r="B139" s="4"/>
      <c r="C139" s="4"/>
      <c r="D139" s="373"/>
      <c r="E139" s="445"/>
      <c r="F139" s="445"/>
      <c r="G139" s="446"/>
      <c r="H139" s="14"/>
      <c r="I139" s="325"/>
      <c r="J139" s="58"/>
      <c r="K139" s="60"/>
      <c r="L139" s="58"/>
      <c r="M139" s="59"/>
      <c r="N139" s="1"/>
      <c r="O139" s="1"/>
      <c r="P139" s="325"/>
      <c r="Q139" s="325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4"/>
      <c r="B140" s="4"/>
      <c r="C140" s="4"/>
      <c r="D140" s="373"/>
      <c r="E140" s="445"/>
      <c r="F140" s="445"/>
      <c r="G140" s="446"/>
      <c r="H140" s="14"/>
      <c r="I140" s="325"/>
      <c r="J140" s="58"/>
      <c r="K140" s="60"/>
      <c r="L140" s="58"/>
      <c r="M140" s="59"/>
      <c r="N140" s="1"/>
      <c r="O140" s="1"/>
      <c r="P140" s="325"/>
      <c r="Q140" s="325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4"/>
      <c r="B141" s="387" t="s">
        <v>184</v>
      </c>
      <c r="C141" s="4"/>
      <c r="D141" s="373"/>
      <c r="E141" s="443">
        <f t="shared" ref="E141:F141" si="11">E19+E35+E42+E49+E72+E82+E94+E104+E113+E120+E128+E23+E136+E138</f>
        <v>542650</v>
      </c>
      <c r="F141" s="443">
        <f t="shared" si="11"/>
        <v>542230</v>
      </c>
      <c r="G141" s="443">
        <f>E141-F141</f>
        <v>420</v>
      </c>
      <c r="H141" s="14"/>
      <c r="I141" s="325"/>
      <c r="J141" s="58"/>
      <c r="K141" s="60"/>
      <c r="L141" s="58"/>
      <c r="M141" s="59"/>
      <c r="N141" s="1"/>
      <c r="O141" s="1"/>
      <c r="P141" s="322"/>
      <c r="Q141" s="322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4"/>
      <c r="B142" s="4"/>
      <c r="C142" s="4"/>
      <c r="D142" s="373"/>
      <c r="E142" s="445"/>
      <c r="F142" s="445"/>
      <c r="G142" s="446"/>
      <c r="H142" s="325"/>
      <c r="I142" s="334"/>
      <c r="J142" s="94"/>
      <c r="K142" s="332"/>
      <c r="L142" s="325"/>
      <c r="M142" s="32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4"/>
      <c r="B143" s="4"/>
      <c r="C143" s="4"/>
      <c r="D143" s="373"/>
      <c r="E143" s="445"/>
      <c r="F143" s="445"/>
      <c r="G143" s="446"/>
      <c r="H143" s="325"/>
      <c r="I143" s="334"/>
      <c r="J143" s="334"/>
      <c r="K143" s="325"/>
      <c r="L143" s="332"/>
      <c r="M143" s="32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4"/>
      <c r="B144" s="387"/>
      <c r="C144" s="4"/>
      <c r="D144" s="373"/>
      <c r="E144" s="443"/>
      <c r="F144" s="443"/>
      <c r="G144" s="456"/>
      <c r="H144" s="325"/>
      <c r="I144" s="334"/>
      <c r="J144" s="94"/>
      <c r="K144" s="325"/>
      <c r="L144" s="332"/>
      <c r="M144" s="32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4"/>
      <c r="B145" s="4"/>
      <c r="C145" s="4"/>
      <c r="D145" s="373"/>
      <c r="E145" s="445"/>
      <c r="F145" s="445"/>
      <c r="G145" s="446"/>
      <c r="H145" s="325"/>
      <c r="I145" s="334"/>
      <c r="J145" s="94"/>
      <c r="K145" s="325"/>
      <c r="L145" s="332"/>
      <c r="M145" s="32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4"/>
      <c r="B146" s="4"/>
      <c r="C146" s="4"/>
      <c r="D146" s="373"/>
      <c r="E146" s="445"/>
      <c r="F146" s="445"/>
      <c r="G146" s="446"/>
      <c r="H146" s="325"/>
      <c r="I146" s="334"/>
      <c r="J146" s="94"/>
      <c r="K146" s="325"/>
      <c r="L146" s="332"/>
      <c r="M146" s="32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4"/>
      <c r="B147" s="4"/>
      <c r="C147" s="334"/>
      <c r="D147" s="94"/>
      <c r="E147" s="445"/>
      <c r="F147" s="447"/>
      <c r="G147" s="446"/>
      <c r="H147" s="325"/>
      <c r="I147" s="334"/>
      <c r="J147" s="94"/>
      <c r="K147" s="325"/>
      <c r="L147" s="332"/>
      <c r="M147" s="32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4"/>
      <c r="B148" s="4"/>
      <c r="C148" s="334"/>
      <c r="D148" s="94"/>
      <c r="E148" s="445"/>
      <c r="F148" s="447"/>
      <c r="G148" s="446"/>
      <c r="H148" s="325"/>
      <c r="I148" s="334"/>
      <c r="J148" s="94"/>
      <c r="K148" s="325"/>
      <c r="L148" s="332"/>
      <c r="M148" s="32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4"/>
      <c r="B149" s="4"/>
      <c r="C149" s="4"/>
      <c r="D149" s="373"/>
      <c r="E149" s="445"/>
      <c r="F149" s="445"/>
      <c r="G149" s="446"/>
      <c r="H149" s="325"/>
      <c r="I149" s="4"/>
      <c r="J149" s="4"/>
      <c r="K149" s="325"/>
      <c r="L149" s="325"/>
      <c r="M149" s="32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4"/>
      <c r="B150" s="4"/>
      <c r="C150" s="387"/>
      <c r="D150" s="373"/>
      <c r="E150" s="443"/>
      <c r="F150" s="443"/>
      <c r="G150" s="457"/>
      <c r="H150" s="325"/>
      <c r="I150" s="387"/>
      <c r="J150" s="373"/>
      <c r="K150" s="322"/>
      <c r="L150" s="322"/>
      <c r="M150" s="39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4"/>
      <c r="B151" s="4"/>
      <c r="C151" s="4"/>
      <c r="D151" s="373"/>
      <c r="E151" s="445"/>
      <c r="F151" s="445"/>
      <c r="G151" s="446"/>
      <c r="H151" s="325"/>
      <c r="I151" s="4"/>
      <c r="J151" s="373"/>
      <c r="K151" s="325"/>
      <c r="L151" s="325"/>
      <c r="M151" s="32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4"/>
      <c r="C152" s="4"/>
      <c r="D152" s="373"/>
      <c r="E152" s="445"/>
      <c r="F152" s="445"/>
      <c r="G152" s="446"/>
      <c r="H152" s="4"/>
      <c r="I152" s="4"/>
      <c r="J152" s="373"/>
      <c r="K152" s="325"/>
      <c r="L152" s="325"/>
      <c r="M152" s="32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387"/>
      <c r="C153" s="4"/>
      <c r="D153" s="373"/>
      <c r="E153" s="443"/>
      <c r="F153" s="443"/>
      <c r="G153" s="456"/>
      <c r="H153" s="387"/>
      <c r="I153" s="4"/>
      <c r="J153" s="373"/>
      <c r="K153" s="322"/>
      <c r="L153" s="322"/>
      <c r="M153" s="32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4"/>
      <c r="C154" s="4"/>
      <c r="D154" s="373"/>
      <c r="E154" s="445"/>
      <c r="F154" s="445"/>
      <c r="G154" s="44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4"/>
      <c r="C155" s="4"/>
      <c r="D155" s="373"/>
      <c r="E155" s="445"/>
      <c r="F155" s="445"/>
      <c r="G155" s="44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314"/>
      <c r="E156" s="458"/>
      <c r="F156" s="458"/>
      <c r="G156" s="45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458"/>
      <c r="F157" s="458"/>
      <c r="G157" s="45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458"/>
      <c r="F158" s="458"/>
      <c r="G158" s="45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458"/>
      <c r="F159" s="458"/>
      <c r="G159" s="45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458"/>
      <c r="F160" s="458"/>
      <c r="G160" s="45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458"/>
      <c r="F161" s="458"/>
      <c r="G161" s="45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458"/>
      <c r="F162" s="458"/>
      <c r="G162" s="45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458"/>
      <c r="F163" s="458"/>
      <c r="G163" s="45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458"/>
      <c r="F164" s="458"/>
      <c r="G164" s="45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458"/>
      <c r="F165" s="458"/>
      <c r="G165" s="45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458"/>
      <c r="F166" s="458"/>
      <c r="G166" s="45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458"/>
      <c r="F167" s="458"/>
      <c r="G167" s="45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458"/>
      <c r="F168" s="458"/>
      <c r="G168" s="45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458"/>
      <c r="F169" s="458"/>
      <c r="G169" s="45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458"/>
      <c r="F170" s="458"/>
      <c r="G170" s="45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458"/>
      <c r="F171" s="458"/>
      <c r="G171" s="45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458"/>
      <c r="F172" s="458"/>
      <c r="G172" s="45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458"/>
      <c r="F173" s="458"/>
      <c r="G173" s="45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458"/>
      <c r="F174" s="458"/>
      <c r="G174" s="45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458"/>
      <c r="F175" s="458"/>
      <c r="G175" s="45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458"/>
      <c r="F176" s="458"/>
      <c r="G176" s="45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458"/>
      <c r="F177" s="458"/>
      <c r="G177" s="45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458"/>
      <c r="F178" s="458"/>
      <c r="G178" s="45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458"/>
      <c r="F179" s="458"/>
      <c r="G179" s="45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458"/>
      <c r="F180" s="458"/>
      <c r="G180" s="45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458"/>
      <c r="F181" s="458"/>
      <c r="G181" s="45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458"/>
      <c r="F182" s="458"/>
      <c r="G182" s="45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458"/>
      <c r="F183" s="458"/>
      <c r="G183" s="45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458"/>
      <c r="F184" s="458"/>
      <c r="G184" s="45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458"/>
      <c r="F185" s="458"/>
      <c r="G185" s="45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458"/>
      <c r="F186" s="458"/>
      <c r="G186" s="45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458"/>
      <c r="F187" s="458"/>
      <c r="G187" s="45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458"/>
      <c r="F188" s="458"/>
      <c r="G188" s="45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458"/>
      <c r="F189" s="458"/>
      <c r="G189" s="45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458"/>
      <c r="F190" s="458"/>
      <c r="G190" s="45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458"/>
      <c r="F191" s="458"/>
      <c r="G191" s="45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458"/>
      <c r="F192" s="458"/>
      <c r="G192" s="45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458"/>
      <c r="F193" s="458"/>
      <c r="G193" s="45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458"/>
      <c r="F194" s="458"/>
      <c r="G194" s="45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458"/>
      <c r="F195" s="458"/>
      <c r="G195" s="45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458"/>
      <c r="F196" s="458"/>
      <c r="G196" s="45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458"/>
      <c r="F197" s="458"/>
      <c r="G197" s="45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458"/>
      <c r="F198" s="458"/>
      <c r="G198" s="45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458"/>
      <c r="F199" s="458"/>
      <c r="G199" s="45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458"/>
      <c r="F200" s="458"/>
      <c r="G200" s="45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458"/>
      <c r="F201" s="458"/>
      <c r="G201" s="45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458"/>
      <c r="F202" s="458"/>
      <c r="G202" s="45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458"/>
      <c r="F203" s="458"/>
      <c r="G203" s="45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458"/>
      <c r="F204" s="458"/>
      <c r="G204" s="45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458"/>
      <c r="F205" s="458"/>
      <c r="G205" s="45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458"/>
      <c r="F206" s="458"/>
      <c r="G206" s="45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458"/>
      <c r="F207" s="458"/>
      <c r="G207" s="45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458"/>
      <c r="F208" s="458"/>
      <c r="G208" s="45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458"/>
      <c r="F209" s="458"/>
      <c r="G209" s="45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458"/>
      <c r="F210" s="458"/>
      <c r="G210" s="45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458"/>
      <c r="F211" s="458"/>
      <c r="G211" s="45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458"/>
      <c r="F212" s="458"/>
      <c r="G212" s="45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458"/>
      <c r="F213" s="458"/>
      <c r="G213" s="45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458"/>
      <c r="F214" s="458"/>
      <c r="G214" s="45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458"/>
      <c r="F215" s="458"/>
      <c r="G215" s="45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458"/>
      <c r="F216" s="458"/>
      <c r="G216" s="45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458"/>
      <c r="F217" s="458"/>
      <c r="G217" s="45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458"/>
      <c r="F218" s="458"/>
      <c r="G218" s="45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458"/>
      <c r="F219" s="458"/>
      <c r="G219" s="45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458"/>
      <c r="F220" s="458"/>
      <c r="G220" s="45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458"/>
      <c r="F221" s="458"/>
      <c r="G221" s="45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458"/>
      <c r="F222" s="458"/>
      <c r="G222" s="45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458"/>
      <c r="F223" s="458"/>
      <c r="G223" s="45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458"/>
      <c r="F224" s="458"/>
      <c r="G224" s="45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458"/>
      <c r="F225" s="458"/>
      <c r="G225" s="45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458"/>
      <c r="F226" s="458"/>
      <c r="G226" s="45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458"/>
      <c r="F227" s="458"/>
      <c r="G227" s="45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458"/>
      <c r="F228" s="458"/>
      <c r="G228" s="45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458"/>
      <c r="F229" s="458"/>
      <c r="G229" s="45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458"/>
      <c r="F230" s="458"/>
      <c r="G230" s="45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458"/>
      <c r="F231" s="458"/>
      <c r="G231" s="45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458"/>
      <c r="F232" s="458"/>
      <c r="G232" s="45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458"/>
      <c r="F233" s="458"/>
      <c r="G233" s="45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458"/>
      <c r="F234" s="458"/>
      <c r="G234" s="45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458"/>
      <c r="F235" s="458"/>
      <c r="G235" s="45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458"/>
      <c r="F236" s="458"/>
      <c r="G236" s="45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458"/>
      <c r="F237" s="458"/>
      <c r="G237" s="45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458"/>
      <c r="F238" s="458"/>
      <c r="G238" s="45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458"/>
      <c r="F239" s="458"/>
      <c r="G239" s="45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458"/>
      <c r="F240" s="458"/>
      <c r="G240" s="45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458"/>
      <c r="F241" s="458"/>
      <c r="G241" s="45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458"/>
      <c r="F242" s="458"/>
      <c r="G242" s="45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458"/>
      <c r="F243" s="458"/>
      <c r="G243" s="45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458"/>
      <c r="F244" s="458"/>
      <c r="G244" s="45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458"/>
      <c r="F245" s="458"/>
      <c r="G245" s="45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458"/>
      <c r="F246" s="458"/>
      <c r="G246" s="45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458"/>
      <c r="F247" s="458"/>
      <c r="G247" s="45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458"/>
      <c r="F248" s="458"/>
      <c r="G248" s="45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458"/>
      <c r="F249" s="458"/>
      <c r="G249" s="45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458"/>
      <c r="F250" s="458"/>
      <c r="G250" s="45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458"/>
      <c r="F251" s="458"/>
      <c r="G251" s="45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458"/>
      <c r="F252" s="458"/>
      <c r="G252" s="45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458"/>
      <c r="F253" s="458"/>
      <c r="G253" s="45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458"/>
      <c r="F254" s="458"/>
      <c r="G254" s="45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458"/>
      <c r="F255" s="458"/>
      <c r="G255" s="45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458"/>
      <c r="F256" s="458"/>
      <c r="G256" s="45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458"/>
      <c r="F257" s="458"/>
      <c r="G257" s="45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458"/>
      <c r="F258" s="458"/>
      <c r="G258" s="45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458"/>
      <c r="F259" s="458"/>
      <c r="G259" s="45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458"/>
      <c r="F260" s="458"/>
      <c r="G260" s="45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458"/>
      <c r="F261" s="458"/>
      <c r="G261" s="45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458"/>
      <c r="F262" s="458"/>
      <c r="G262" s="45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458"/>
      <c r="F263" s="458"/>
      <c r="G263" s="45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458"/>
      <c r="F264" s="458"/>
      <c r="G264" s="45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458"/>
      <c r="F265" s="458"/>
      <c r="G265" s="45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458"/>
      <c r="F266" s="458"/>
      <c r="G266" s="45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458"/>
      <c r="F267" s="458"/>
      <c r="G267" s="45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458"/>
      <c r="F268" s="458"/>
      <c r="G268" s="45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458"/>
      <c r="F269" s="458"/>
      <c r="G269" s="45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458"/>
      <c r="F270" s="458"/>
      <c r="G270" s="45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458"/>
      <c r="F271" s="458"/>
      <c r="G271" s="45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458"/>
      <c r="F272" s="458"/>
      <c r="G272" s="45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458"/>
      <c r="F273" s="458"/>
      <c r="G273" s="45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458"/>
      <c r="F274" s="458"/>
      <c r="G274" s="45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458"/>
      <c r="F275" s="458"/>
      <c r="G275" s="45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458"/>
      <c r="F276" s="458"/>
      <c r="G276" s="45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458"/>
      <c r="F277" s="458"/>
      <c r="G277" s="45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458"/>
      <c r="F278" s="458"/>
      <c r="G278" s="45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458"/>
      <c r="F279" s="458"/>
      <c r="G279" s="45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458"/>
      <c r="F280" s="458"/>
      <c r="G280" s="45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458"/>
      <c r="F281" s="458"/>
      <c r="G281" s="45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458"/>
      <c r="F282" s="458"/>
      <c r="G282" s="45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458"/>
      <c r="F283" s="458"/>
      <c r="G283" s="45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458"/>
      <c r="F284" s="458"/>
      <c r="G284" s="45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458"/>
      <c r="F285" s="458"/>
      <c r="G285" s="45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458"/>
      <c r="F286" s="458"/>
      <c r="G286" s="45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458"/>
      <c r="F287" s="458"/>
      <c r="G287" s="45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458"/>
      <c r="F288" s="458"/>
      <c r="G288" s="45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458"/>
      <c r="F289" s="458"/>
      <c r="G289" s="45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458"/>
      <c r="F290" s="458"/>
      <c r="G290" s="45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458"/>
      <c r="F291" s="458"/>
      <c r="G291" s="45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458"/>
      <c r="F292" s="458"/>
      <c r="G292" s="45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458"/>
      <c r="F293" s="458"/>
      <c r="G293" s="45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458"/>
      <c r="F294" s="458"/>
      <c r="G294" s="45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458"/>
      <c r="F295" s="458"/>
      <c r="G295" s="45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458"/>
      <c r="F296" s="458"/>
      <c r="G296" s="45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458"/>
      <c r="F297" s="458"/>
      <c r="G297" s="45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458"/>
      <c r="F298" s="458"/>
      <c r="G298" s="45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458"/>
      <c r="F299" s="458"/>
      <c r="G299" s="45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458"/>
      <c r="F300" s="458"/>
      <c r="G300" s="45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458"/>
      <c r="F301" s="458"/>
      <c r="G301" s="45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458"/>
      <c r="F302" s="458"/>
      <c r="G302" s="45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458"/>
      <c r="F303" s="458"/>
      <c r="G303" s="45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458"/>
      <c r="F304" s="458"/>
      <c r="G304" s="45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458"/>
      <c r="F305" s="458"/>
      <c r="G305" s="45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458"/>
      <c r="F306" s="458"/>
      <c r="G306" s="45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458"/>
      <c r="F307" s="458"/>
      <c r="G307" s="45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458"/>
      <c r="F308" s="458"/>
      <c r="G308" s="45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458"/>
      <c r="F309" s="458"/>
      <c r="G309" s="45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458"/>
      <c r="F310" s="458"/>
      <c r="G310" s="45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458"/>
      <c r="F311" s="458"/>
      <c r="G311" s="45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458"/>
      <c r="F312" s="458"/>
      <c r="G312" s="45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458"/>
      <c r="F313" s="458"/>
      <c r="G313" s="45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458"/>
      <c r="F314" s="458"/>
      <c r="G314" s="45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458"/>
      <c r="F315" s="458"/>
      <c r="G315" s="45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458"/>
      <c r="F316" s="458"/>
      <c r="G316" s="45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458"/>
      <c r="F317" s="458"/>
      <c r="G317" s="45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458"/>
      <c r="F318" s="458"/>
      <c r="G318" s="45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458"/>
      <c r="F319" s="458"/>
      <c r="G319" s="45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458"/>
      <c r="F320" s="458"/>
      <c r="G320" s="45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458"/>
      <c r="F321" s="458"/>
      <c r="G321" s="45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458"/>
      <c r="F322" s="458"/>
      <c r="G322" s="45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458"/>
      <c r="F323" s="458"/>
      <c r="G323" s="45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458"/>
      <c r="F324" s="458"/>
      <c r="G324" s="45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458"/>
      <c r="F325" s="458"/>
      <c r="G325" s="45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458"/>
      <c r="F326" s="458"/>
      <c r="G326" s="45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458"/>
      <c r="F327" s="458"/>
      <c r="G327" s="45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458"/>
      <c r="F328" s="458"/>
      <c r="G328" s="45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458"/>
      <c r="F329" s="458"/>
      <c r="G329" s="45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458"/>
      <c r="F330" s="458"/>
      <c r="G330" s="45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458"/>
      <c r="F331" s="458"/>
      <c r="G331" s="45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458"/>
      <c r="F332" s="458"/>
      <c r="G332" s="45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458"/>
      <c r="F333" s="458"/>
      <c r="G333" s="45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458"/>
      <c r="F334" s="458"/>
      <c r="G334" s="45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458"/>
      <c r="F335" s="458"/>
      <c r="G335" s="45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458"/>
      <c r="F336" s="458"/>
      <c r="G336" s="45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458"/>
      <c r="F337" s="458"/>
      <c r="G337" s="45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458"/>
      <c r="F338" s="458"/>
      <c r="G338" s="45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458"/>
      <c r="F339" s="458"/>
      <c r="G339" s="45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458"/>
      <c r="F340" s="458"/>
      <c r="G340" s="45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458"/>
      <c r="F341" s="458"/>
      <c r="G341" s="45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E342" s="460"/>
      <c r="F342" s="460"/>
      <c r="G342" s="461"/>
    </row>
    <row r="343" ht="15.75" customHeight="1">
      <c r="E343" s="460"/>
      <c r="F343" s="460"/>
      <c r="G343" s="461"/>
    </row>
    <row r="344" ht="15.75" customHeight="1">
      <c r="E344" s="460"/>
      <c r="F344" s="460"/>
      <c r="G344" s="461"/>
    </row>
    <row r="345" ht="15.75" customHeight="1">
      <c r="E345" s="460"/>
      <c r="F345" s="460"/>
      <c r="G345" s="461"/>
    </row>
    <row r="346" ht="15.75" customHeight="1">
      <c r="E346" s="460"/>
      <c r="F346" s="460"/>
      <c r="G346" s="461"/>
    </row>
    <row r="347" ht="15.75" customHeight="1">
      <c r="E347" s="460"/>
      <c r="F347" s="460"/>
      <c r="G347" s="461"/>
    </row>
    <row r="348" ht="15.75" customHeight="1">
      <c r="E348" s="460"/>
      <c r="F348" s="460"/>
      <c r="G348" s="461"/>
    </row>
    <row r="349" ht="15.75" customHeight="1">
      <c r="E349" s="460"/>
      <c r="F349" s="460"/>
      <c r="G349" s="461"/>
    </row>
    <row r="350" ht="15.75" customHeight="1">
      <c r="E350" s="460"/>
      <c r="F350" s="460"/>
      <c r="G350" s="461"/>
    </row>
    <row r="351" ht="15.75" customHeight="1">
      <c r="E351" s="460"/>
      <c r="F351" s="460"/>
      <c r="G351" s="461"/>
    </row>
    <row r="352" ht="15.75" customHeight="1">
      <c r="E352" s="460"/>
      <c r="F352" s="460"/>
      <c r="G352" s="461"/>
    </row>
    <row r="353" ht="15.75" customHeight="1">
      <c r="E353" s="460"/>
      <c r="F353" s="460"/>
      <c r="G353" s="461"/>
    </row>
    <row r="354" ht="15.75" customHeight="1">
      <c r="E354" s="460"/>
      <c r="F354" s="460"/>
      <c r="G354" s="461"/>
    </row>
    <row r="355" ht="15.75" customHeight="1">
      <c r="E355" s="460"/>
      <c r="F355" s="460"/>
      <c r="G355" s="461"/>
    </row>
    <row r="356" ht="15.75" customHeight="1">
      <c r="E356" s="460"/>
      <c r="F356" s="460"/>
      <c r="G356" s="461"/>
    </row>
    <row r="357" ht="15.75" customHeight="1">
      <c r="E357" s="460"/>
      <c r="F357" s="460"/>
      <c r="G357" s="461"/>
    </row>
    <row r="358" ht="15.75" customHeight="1">
      <c r="E358" s="460"/>
      <c r="F358" s="460"/>
      <c r="G358" s="461"/>
    </row>
    <row r="359" ht="15.75" customHeight="1">
      <c r="E359" s="460"/>
      <c r="F359" s="460"/>
      <c r="G359" s="461"/>
    </row>
    <row r="360" ht="15.75" customHeight="1">
      <c r="E360" s="460"/>
      <c r="F360" s="460"/>
      <c r="G360" s="461"/>
    </row>
    <row r="361" ht="15.75" customHeight="1">
      <c r="E361" s="460"/>
      <c r="F361" s="460"/>
      <c r="G361" s="461"/>
    </row>
    <row r="362" ht="15.75" customHeight="1">
      <c r="E362" s="460"/>
      <c r="F362" s="460"/>
      <c r="G362" s="461"/>
    </row>
    <row r="363" ht="15.75" customHeight="1">
      <c r="E363" s="460"/>
      <c r="F363" s="460"/>
      <c r="G363" s="461"/>
    </row>
    <row r="364" ht="15.75" customHeight="1">
      <c r="E364" s="460"/>
      <c r="F364" s="460"/>
      <c r="G364" s="461"/>
    </row>
    <row r="365" ht="15.75" customHeight="1">
      <c r="E365" s="460"/>
      <c r="F365" s="460"/>
      <c r="G365" s="461"/>
    </row>
    <row r="366" ht="15.75" customHeight="1">
      <c r="E366" s="460"/>
      <c r="F366" s="460"/>
      <c r="G366" s="461"/>
    </row>
    <row r="367" ht="15.75" customHeight="1">
      <c r="E367" s="460"/>
      <c r="F367" s="460"/>
      <c r="G367" s="461"/>
    </row>
    <row r="368" ht="15.75" customHeight="1">
      <c r="E368" s="460"/>
      <c r="F368" s="460"/>
      <c r="G368" s="461"/>
    </row>
    <row r="369" ht="15.75" customHeight="1">
      <c r="E369" s="460"/>
      <c r="F369" s="460"/>
      <c r="G369" s="461"/>
    </row>
    <row r="370" ht="15.75" customHeight="1">
      <c r="E370" s="460"/>
      <c r="F370" s="460"/>
      <c r="G370" s="461"/>
    </row>
    <row r="371" ht="15.75" customHeight="1">
      <c r="E371" s="460"/>
      <c r="F371" s="460"/>
      <c r="G371" s="461"/>
    </row>
    <row r="372" ht="15.75" customHeight="1">
      <c r="E372" s="460"/>
      <c r="F372" s="460"/>
      <c r="G372" s="461"/>
    </row>
    <row r="373" ht="15.75" customHeight="1">
      <c r="E373" s="460"/>
      <c r="F373" s="460"/>
      <c r="G373" s="461"/>
    </row>
    <row r="374" ht="15.75" customHeight="1">
      <c r="E374" s="460"/>
      <c r="F374" s="460"/>
      <c r="G374" s="461"/>
    </row>
    <row r="375" ht="15.75" customHeight="1">
      <c r="E375" s="460"/>
      <c r="F375" s="460"/>
      <c r="G375" s="461"/>
    </row>
    <row r="376" ht="15.75" customHeight="1">
      <c r="E376" s="460"/>
      <c r="F376" s="460"/>
      <c r="G376" s="461"/>
    </row>
    <row r="377" ht="15.75" customHeight="1">
      <c r="E377" s="460"/>
      <c r="F377" s="460"/>
      <c r="G377" s="461"/>
    </row>
    <row r="378" ht="15.75" customHeight="1">
      <c r="E378" s="460"/>
      <c r="F378" s="460"/>
      <c r="G378" s="461"/>
    </row>
    <row r="379" ht="15.75" customHeight="1">
      <c r="E379" s="460"/>
      <c r="F379" s="460"/>
      <c r="G379" s="461"/>
    </row>
    <row r="380" ht="15.75" customHeight="1">
      <c r="E380" s="460"/>
      <c r="F380" s="460"/>
      <c r="G380" s="461"/>
    </row>
    <row r="381" ht="15.75" customHeight="1">
      <c r="E381" s="460"/>
      <c r="F381" s="460"/>
      <c r="G381" s="461"/>
    </row>
    <row r="382" ht="15.75" customHeight="1">
      <c r="E382" s="460"/>
      <c r="F382" s="460"/>
      <c r="G382" s="461"/>
    </row>
    <row r="383" ht="15.75" customHeight="1">
      <c r="E383" s="460"/>
      <c r="F383" s="460"/>
      <c r="G383" s="461"/>
    </row>
    <row r="384" ht="15.75" customHeight="1">
      <c r="E384" s="460"/>
      <c r="F384" s="460"/>
      <c r="G384" s="461"/>
    </row>
    <row r="385" ht="15.75" customHeight="1">
      <c r="E385" s="460"/>
      <c r="F385" s="460"/>
      <c r="G385" s="461"/>
    </row>
    <row r="386" ht="15.75" customHeight="1">
      <c r="E386" s="460"/>
      <c r="F386" s="460"/>
      <c r="G386" s="461"/>
    </row>
    <row r="387" ht="15.75" customHeight="1">
      <c r="E387" s="460"/>
      <c r="F387" s="460"/>
      <c r="G387" s="461"/>
    </row>
    <row r="388" ht="15.75" customHeight="1">
      <c r="E388" s="460"/>
      <c r="F388" s="460"/>
      <c r="G388" s="461"/>
    </row>
    <row r="389" ht="15.75" customHeight="1">
      <c r="E389" s="460"/>
      <c r="F389" s="460"/>
      <c r="G389" s="461"/>
    </row>
    <row r="390" ht="15.75" customHeight="1">
      <c r="E390" s="460"/>
      <c r="F390" s="460"/>
      <c r="G390" s="461"/>
    </row>
    <row r="391" ht="15.75" customHeight="1">
      <c r="E391" s="460"/>
      <c r="F391" s="460"/>
      <c r="G391" s="461"/>
    </row>
    <row r="392" ht="15.75" customHeight="1">
      <c r="E392" s="460"/>
      <c r="F392" s="460"/>
      <c r="G392" s="461"/>
    </row>
    <row r="393" ht="15.75" customHeight="1">
      <c r="E393" s="460"/>
      <c r="F393" s="460"/>
      <c r="G393" s="461"/>
    </row>
    <row r="394" ht="15.75" customHeight="1">
      <c r="E394" s="460"/>
      <c r="F394" s="460"/>
      <c r="G394" s="461"/>
    </row>
    <row r="395" ht="15.75" customHeight="1">
      <c r="E395" s="460"/>
      <c r="F395" s="460"/>
      <c r="G395" s="461"/>
    </row>
    <row r="396" ht="15.75" customHeight="1">
      <c r="E396" s="460"/>
      <c r="F396" s="460"/>
      <c r="G396" s="461"/>
    </row>
    <row r="397" ht="15.75" customHeight="1">
      <c r="E397" s="460"/>
      <c r="F397" s="460"/>
      <c r="G397" s="461"/>
    </row>
    <row r="398" ht="15.75" customHeight="1">
      <c r="E398" s="460"/>
      <c r="F398" s="460"/>
      <c r="G398" s="461"/>
    </row>
    <row r="399" ht="15.75" customHeight="1">
      <c r="E399" s="460"/>
      <c r="F399" s="460"/>
      <c r="G399" s="461"/>
    </row>
    <row r="400" ht="15.75" customHeight="1">
      <c r="E400" s="460"/>
      <c r="F400" s="460"/>
      <c r="G400" s="461"/>
    </row>
    <row r="401" ht="15.75" customHeight="1">
      <c r="E401" s="460"/>
      <c r="F401" s="460"/>
      <c r="G401" s="461"/>
    </row>
    <row r="402" ht="15.75" customHeight="1">
      <c r="E402" s="460"/>
      <c r="F402" s="460"/>
      <c r="G402" s="461"/>
    </row>
    <row r="403" ht="15.75" customHeight="1">
      <c r="E403" s="460"/>
      <c r="F403" s="460"/>
      <c r="G403" s="461"/>
    </row>
    <row r="404" ht="15.75" customHeight="1">
      <c r="E404" s="460"/>
      <c r="F404" s="460"/>
      <c r="G404" s="461"/>
    </row>
    <row r="405" ht="15.75" customHeight="1">
      <c r="E405" s="460"/>
      <c r="F405" s="460"/>
      <c r="G405" s="461"/>
    </row>
    <row r="406" ht="15.75" customHeight="1">
      <c r="E406" s="460"/>
      <c r="F406" s="460"/>
      <c r="G406" s="461"/>
    </row>
    <row r="407" ht="15.75" customHeight="1">
      <c r="E407" s="460"/>
      <c r="F407" s="460"/>
      <c r="G407" s="461"/>
    </row>
    <row r="408" ht="15.75" customHeight="1">
      <c r="E408" s="460"/>
      <c r="F408" s="460"/>
      <c r="G408" s="461"/>
    </row>
    <row r="409" ht="15.75" customHeight="1">
      <c r="E409" s="460"/>
      <c r="F409" s="460"/>
      <c r="G409" s="461"/>
    </row>
    <row r="410" ht="15.75" customHeight="1">
      <c r="E410" s="460"/>
      <c r="F410" s="460"/>
      <c r="G410" s="461"/>
    </row>
    <row r="411" ht="15.75" customHeight="1">
      <c r="E411" s="460"/>
      <c r="F411" s="460"/>
      <c r="G411" s="461"/>
    </row>
    <row r="412" ht="15.75" customHeight="1">
      <c r="E412" s="460"/>
      <c r="F412" s="460"/>
      <c r="G412" s="461"/>
    </row>
    <row r="413" ht="15.75" customHeight="1">
      <c r="E413" s="460"/>
      <c r="F413" s="460"/>
      <c r="G413" s="461"/>
    </row>
    <row r="414" ht="15.75" customHeight="1">
      <c r="E414" s="460"/>
      <c r="F414" s="460"/>
      <c r="G414" s="461"/>
    </row>
    <row r="415" ht="15.75" customHeight="1">
      <c r="E415" s="460"/>
      <c r="F415" s="460"/>
      <c r="G415" s="461"/>
    </row>
    <row r="416" ht="15.75" customHeight="1">
      <c r="E416" s="460"/>
      <c r="F416" s="460"/>
      <c r="G416" s="461"/>
    </row>
    <row r="417" ht="15.75" customHeight="1">
      <c r="E417" s="460"/>
      <c r="F417" s="460"/>
      <c r="G417" s="461"/>
    </row>
    <row r="418" ht="15.75" customHeight="1">
      <c r="E418" s="460"/>
      <c r="F418" s="460"/>
      <c r="G418" s="461"/>
    </row>
    <row r="419" ht="15.75" customHeight="1">
      <c r="E419" s="460"/>
      <c r="F419" s="460"/>
      <c r="G419" s="461"/>
    </row>
    <row r="420" ht="15.75" customHeight="1">
      <c r="E420" s="460"/>
      <c r="F420" s="460"/>
      <c r="G420" s="461"/>
    </row>
    <row r="421" ht="15.75" customHeight="1">
      <c r="E421" s="460"/>
      <c r="F421" s="460"/>
      <c r="G421" s="461"/>
    </row>
    <row r="422" ht="15.75" customHeight="1">
      <c r="E422" s="460"/>
      <c r="F422" s="460"/>
      <c r="G422" s="461"/>
    </row>
    <row r="423" ht="15.75" customHeight="1">
      <c r="E423" s="460"/>
      <c r="F423" s="460"/>
      <c r="G423" s="461"/>
    </row>
    <row r="424" ht="15.75" customHeight="1">
      <c r="E424" s="460"/>
      <c r="F424" s="460"/>
      <c r="G424" s="461"/>
    </row>
    <row r="425" ht="15.75" customHeight="1">
      <c r="E425" s="460"/>
      <c r="F425" s="460"/>
      <c r="G425" s="461"/>
    </row>
    <row r="426" ht="15.75" customHeight="1">
      <c r="E426" s="460"/>
      <c r="F426" s="460"/>
      <c r="G426" s="461"/>
    </row>
    <row r="427" ht="15.75" customHeight="1">
      <c r="E427" s="460"/>
      <c r="F427" s="460"/>
      <c r="G427" s="461"/>
    </row>
    <row r="428" ht="15.75" customHeight="1">
      <c r="E428" s="460"/>
      <c r="F428" s="460"/>
      <c r="G428" s="461"/>
    </row>
    <row r="429" ht="15.75" customHeight="1">
      <c r="E429" s="460"/>
      <c r="F429" s="460"/>
      <c r="G429" s="461"/>
    </row>
    <row r="430" ht="15.75" customHeight="1">
      <c r="E430" s="460"/>
      <c r="F430" s="460"/>
      <c r="G430" s="461"/>
    </row>
    <row r="431" ht="15.75" customHeight="1">
      <c r="E431" s="460"/>
      <c r="F431" s="460"/>
      <c r="G431" s="461"/>
    </row>
    <row r="432" ht="15.75" customHeight="1">
      <c r="E432" s="460"/>
      <c r="F432" s="460"/>
      <c r="G432" s="461"/>
    </row>
    <row r="433" ht="15.75" customHeight="1">
      <c r="E433" s="460"/>
      <c r="F433" s="460"/>
      <c r="G433" s="461"/>
    </row>
    <row r="434" ht="15.75" customHeight="1">
      <c r="E434" s="460"/>
      <c r="F434" s="460"/>
      <c r="G434" s="461"/>
    </row>
    <row r="435" ht="15.75" customHeight="1">
      <c r="E435" s="460"/>
      <c r="F435" s="460"/>
      <c r="G435" s="461"/>
    </row>
    <row r="436" ht="15.75" customHeight="1">
      <c r="E436" s="460"/>
      <c r="F436" s="460"/>
      <c r="G436" s="461"/>
    </row>
    <row r="437" ht="15.75" customHeight="1">
      <c r="E437" s="460"/>
      <c r="F437" s="460"/>
      <c r="G437" s="461"/>
    </row>
    <row r="438" ht="15.75" customHeight="1">
      <c r="E438" s="460"/>
      <c r="F438" s="460"/>
      <c r="G438" s="461"/>
    </row>
    <row r="439" ht="15.75" customHeight="1">
      <c r="E439" s="460"/>
      <c r="F439" s="460"/>
      <c r="G439" s="461"/>
    </row>
    <row r="440" ht="15.75" customHeight="1">
      <c r="E440" s="460"/>
      <c r="F440" s="460"/>
      <c r="G440" s="461"/>
    </row>
    <row r="441" ht="15.75" customHeight="1">
      <c r="E441" s="460"/>
      <c r="F441" s="460"/>
      <c r="G441" s="461"/>
    </row>
    <row r="442" ht="15.75" customHeight="1">
      <c r="E442" s="460"/>
      <c r="F442" s="460"/>
      <c r="G442" s="461"/>
    </row>
    <row r="443" ht="15.75" customHeight="1">
      <c r="E443" s="460"/>
      <c r="F443" s="460"/>
      <c r="G443" s="461"/>
    </row>
    <row r="444" ht="15.75" customHeight="1">
      <c r="E444" s="460"/>
      <c r="F444" s="460"/>
      <c r="G444" s="461"/>
    </row>
    <row r="445" ht="15.75" customHeight="1">
      <c r="E445" s="460"/>
      <c r="F445" s="460"/>
      <c r="G445" s="461"/>
    </row>
    <row r="446" ht="15.75" customHeight="1">
      <c r="E446" s="460"/>
      <c r="F446" s="460"/>
      <c r="G446" s="461"/>
    </row>
    <row r="447" ht="15.75" customHeight="1">
      <c r="E447" s="460"/>
      <c r="F447" s="460"/>
      <c r="G447" s="461"/>
    </row>
    <row r="448" ht="15.75" customHeight="1">
      <c r="E448" s="460"/>
      <c r="F448" s="460"/>
      <c r="G448" s="461"/>
    </row>
    <row r="449" ht="15.75" customHeight="1">
      <c r="E449" s="460"/>
      <c r="F449" s="460"/>
      <c r="G449" s="461"/>
    </row>
    <row r="450" ht="15.75" customHeight="1">
      <c r="E450" s="460"/>
      <c r="F450" s="460"/>
      <c r="G450" s="461"/>
    </row>
    <row r="451" ht="15.75" customHeight="1">
      <c r="E451" s="460"/>
      <c r="F451" s="460"/>
      <c r="G451" s="461"/>
    </row>
    <row r="452" ht="15.75" customHeight="1">
      <c r="E452" s="460"/>
      <c r="F452" s="460"/>
      <c r="G452" s="461"/>
    </row>
    <row r="453" ht="15.75" customHeight="1">
      <c r="E453" s="460"/>
      <c r="F453" s="460"/>
      <c r="G453" s="461"/>
    </row>
    <row r="454" ht="15.75" customHeight="1">
      <c r="E454" s="460"/>
      <c r="F454" s="460"/>
      <c r="G454" s="461"/>
    </row>
    <row r="455" ht="15.75" customHeight="1">
      <c r="E455" s="460"/>
      <c r="F455" s="460"/>
      <c r="G455" s="461"/>
    </row>
    <row r="456" ht="15.75" customHeight="1">
      <c r="E456" s="460"/>
      <c r="F456" s="460"/>
      <c r="G456" s="461"/>
    </row>
    <row r="457" ht="15.75" customHeight="1">
      <c r="E457" s="460"/>
      <c r="F457" s="460"/>
      <c r="G457" s="461"/>
    </row>
    <row r="458" ht="15.75" customHeight="1">
      <c r="E458" s="460"/>
      <c r="F458" s="460"/>
      <c r="G458" s="461"/>
    </row>
    <row r="459" ht="15.75" customHeight="1">
      <c r="E459" s="460"/>
      <c r="F459" s="460"/>
      <c r="G459" s="461"/>
    </row>
    <row r="460" ht="15.75" customHeight="1">
      <c r="E460" s="460"/>
      <c r="F460" s="460"/>
      <c r="G460" s="461"/>
    </row>
    <row r="461" ht="15.75" customHeight="1">
      <c r="E461" s="460"/>
      <c r="F461" s="460"/>
      <c r="G461" s="461"/>
    </row>
    <row r="462" ht="15.75" customHeight="1">
      <c r="E462" s="460"/>
      <c r="F462" s="460"/>
      <c r="G462" s="461"/>
    </row>
    <row r="463" ht="15.75" customHeight="1">
      <c r="E463" s="460"/>
      <c r="F463" s="460"/>
      <c r="G463" s="461"/>
    </row>
    <row r="464" ht="15.75" customHeight="1">
      <c r="E464" s="460"/>
      <c r="F464" s="460"/>
      <c r="G464" s="461"/>
    </row>
    <row r="465" ht="15.75" customHeight="1">
      <c r="E465" s="460"/>
      <c r="F465" s="460"/>
      <c r="G465" s="461"/>
    </row>
    <row r="466" ht="15.75" customHeight="1">
      <c r="E466" s="460"/>
      <c r="F466" s="460"/>
      <c r="G466" s="461"/>
    </row>
    <row r="467" ht="15.75" customHeight="1">
      <c r="E467" s="460"/>
      <c r="F467" s="460"/>
      <c r="G467" s="461"/>
    </row>
    <row r="468" ht="15.75" customHeight="1">
      <c r="E468" s="460"/>
      <c r="F468" s="460"/>
      <c r="G468" s="461"/>
    </row>
    <row r="469" ht="15.75" customHeight="1">
      <c r="E469" s="460"/>
      <c r="F469" s="460"/>
      <c r="G469" s="461"/>
    </row>
    <row r="470" ht="15.75" customHeight="1">
      <c r="E470" s="460"/>
      <c r="F470" s="460"/>
      <c r="G470" s="461"/>
    </row>
    <row r="471" ht="15.75" customHeight="1">
      <c r="E471" s="460"/>
      <c r="F471" s="460"/>
      <c r="G471" s="461"/>
    </row>
    <row r="472" ht="15.75" customHeight="1">
      <c r="E472" s="460"/>
      <c r="F472" s="460"/>
      <c r="G472" s="461"/>
    </row>
    <row r="473" ht="15.75" customHeight="1">
      <c r="E473" s="460"/>
      <c r="F473" s="460"/>
      <c r="G473" s="461"/>
    </row>
    <row r="474" ht="15.75" customHeight="1">
      <c r="E474" s="460"/>
      <c r="F474" s="460"/>
      <c r="G474" s="461"/>
    </row>
    <row r="475" ht="15.75" customHeight="1">
      <c r="E475" s="460"/>
      <c r="F475" s="460"/>
      <c r="G475" s="461"/>
    </row>
    <row r="476" ht="15.75" customHeight="1">
      <c r="E476" s="460"/>
      <c r="F476" s="460"/>
      <c r="G476" s="461"/>
    </row>
    <row r="477" ht="15.75" customHeight="1">
      <c r="E477" s="460"/>
      <c r="F477" s="460"/>
      <c r="G477" s="461"/>
    </row>
    <row r="478" ht="15.75" customHeight="1">
      <c r="E478" s="460"/>
      <c r="F478" s="460"/>
      <c r="G478" s="461"/>
    </row>
    <row r="479" ht="15.75" customHeight="1">
      <c r="E479" s="460"/>
      <c r="F479" s="460"/>
      <c r="G479" s="461"/>
    </row>
    <row r="480" ht="15.75" customHeight="1">
      <c r="E480" s="460"/>
      <c r="F480" s="460"/>
      <c r="G480" s="461"/>
    </row>
    <row r="481" ht="15.75" customHeight="1">
      <c r="E481" s="460"/>
      <c r="F481" s="460"/>
      <c r="G481" s="461"/>
    </row>
    <row r="482" ht="15.75" customHeight="1">
      <c r="E482" s="460"/>
      <c r="F482" s="460"/>
      <c r="G482" s="461"/>
    </row>
    <row r="483" ht="15.75" customHeight="1">
      <c r="E483" s="460"/>
      <c r="F483" s="460"/>
      <c r="G483" s="461"/>
    </row>
    <row r="484" ht="15.75" customHeight="1">
      <c r="E484" s="460"/>
      <c r="F484" s="460"/>
      <c r="G484" s="461"/>
    </row>
    <row r="485" ht="15.75" customHeight="1">
      <c r="E485" s="460"/>
      <c r="F485" s="460"/>
      <c r="G485" s="461"/>
    </row>
    <row r="486" ht="15.75" customHeight="1">
      <c r="E486" s="460"/>
      <c r="F486" s="460"/>
      <c r="G486" s="461"/>
    </row>
    <row r="487" ht="15.75" customHeight="1">
      <c r="E487" s="460"/>
      <c r="F487" s="460"/>
      <c r="G487" s="461"/>
    </row>
    <row r="488" ht="15.75" customHeight="1">
      <c r="E488" s="460"/>
      <c r="F488" s="460"/>
      <c r="G488" s="461"/>
    </row>
    <row r="489" ht="15.75" customHeight="1">
      <c r="E489" s="460"/>
      <c r="F489" s="460"/>
      <c r="G489" s="461"/>
    </row>
    <row r="490" ht="15.75" customHeight="1">
      <c r="E490" s="460"/>
      <c r="F490" s="460"/>
      <c r="G490" s="461"/>
    </row>
    <row r="491" ht="15.75" customHeight="1">
      <c r="E491" s="460"/>
      <c r="F491" s="460"/>
      <c r="G491" s="461"/>
    </row>
    <row r="492" ht="15.75" customHeight="1">
      <c r="E492" s="460"/>
      <c r="F492" s="460"/>
      <c r="G492" s="461"/>
    </row>
    <row r="493" ht="15.75" customHeight="1">
      <c r="E493" s="460"/>
      <c r="F493" s="460"/>
      <c r="G493" s="461"/>
    </row>
    <row r="494" ht="15.75" customHeight="1">
      <c r="E494" s="460"/>
      <c r="F494" s="460"/>
      <c r="G494" s="461"/>
    </row>
    <row r="495" ht="15.75" customHeight="1">
      <c r="E495" s="460"/>
      <c r="F495" s="460"/>
      <c r="G495" s="461"/>
    </row>
    <row r="496" ht="15.75" customHeight="1">
      <c r="E496" s="460"/>
      <c r="F496" s="460"/>
      <c r="G496" s="461"/>
    </row>
    <row r="497" ht="15.75" customHeight="1">
      <c r="E497" s="460"/>
      <c r="F497" s="460"/>
      <c r="G497" s="461"/>
    </row>
    <row r="498" ht="15.75" customHeight="1">
      <c r="E498" s="460"/>
      <c r="F498" s="460"/>
      <c r="G498" s="461"/>
    </row>
    <row r="499" ht="15.75" customHeight="1">
      <c r="E499" s="460"/>
      <c r="F499" s="460"/>
      <c r="G499" s="461"/>
    </row>
    <row r="500" ht="15.75" customHeight="1">
      <c r="E500" s="460"/>
      <c r="F500" s="460"/>
      <c r="G500" s="461"/>
    </row>
    <row r="501" ht="15.75" customHeight="1">
      <c r="E501" s="460"/>
      <c r="F501" s="460"/>
      <c r="G501" s="461"/>
    </row>
    <row r="502" ht="15.75" customHeight="1">
      <c r="E502" s="460"/>
      <c r="F502" s="460"/>
      <c r="G502" s="461"/>
    </row>
    <row r="503" ht="15.75" customHeight="1">
      <c r="E503" s="460"/>
      <c r="F503" s="460"/>
      <c r="G503" s="461"/>
    </row>
    <row r="504" ht="15.75" customHeight="1">
      <c r="E504" s="460"/>
      <c r="F504" s="460"/>
      <c r="G504" s="461"/>
    </row>
    <row r="505" ht="15.75" customHeight="1">
      <c r="E505" s="460"/>
      <c r="F505" s="460"/>
      <c r="G505" s="461"/>
    </row>
    <row r="506" ht="15.75" customHeight="1">
      <c r="E506" s="460"/>
      <c r="F506" s="460"/>
      <c r="G506" s="461"/>
    </row>
    <row r="507" ht="15.75" customHeight="1">
      <c r="E507" s="460"/>
      <c r="F507" s="460"/>
      <c r="G507" s="461"/>
    </row>
    <row r="508" ht="15.75" customHeight="1">
      <c r="E508" s="460"/>
      <c r="F508" s="460"/>
      <c r="G508" s="461"/>
    </row>
    <row r="509" ht="15.75" customHeight="1">
      <c r="E509" s="460"/>
      <c r="F509" s="460"/>
      <c r="G509" s="461"/>
    </row>
    <row r="510" ht="15.75" customHeight="1">
      <c r="E510" s="460"/>
      <c r="F510" s="460"/>
      <c r="G510" s="461"/>
    </row>
    <row r="511" ht="15.75" customHeight="1">
      <c r="E511" s="460"/>
      <c r="F511" s="460"/>
      <c r="G511" s="461"/>
    </row>
    <row r="512" ht="15.75" customHeight="1">
      <c r="E512" s="460"/>
      <c r="F512" s="460"/>
      <c r="G512" s="461"/>
    </row>
    <row r="513" ht="15.75" customHeight="1">
      <c r="E513" s="460"/>
      <c r="F513" s="460"/>
      <c r="G513" s="461"/>
    </row>
    <row r="514" ht="15.75" customHeight="1">
      <c r="E514" s="460"/>
      <c r="F514" s="460"/>
      <c r="G514" s="461"/>
    </row>
    <row r="515" ht="15.75" customHeight="1">
      <c r="E515" s="460"/>
      <c r="F515" s="460"/>
      <c r="G515" s="461"/>
    </row>
    <row r="516" ht="15.75" customHeight="1">
      <c r="E516" s="460"/>
      <c r="F516" s="460"/>
      <c r="G516" s="461"/>
    </row>
    <row r="517" ht="15.75" customHeight="1">
      <c r="E517" s="460"/>
      <c r="F517" s="460"/>
      <c r="G517" s="461"/>
    </row>
    <row r="518" ht="15.75" customHeight="1">
      <c r="E518" s="460"/>
      <c r="F518" s="460"/>
      <c r="G518" s="461"/>
    </row>
    <row r="519" ht="15.75" customHeight="1">
      <c r="E519" s="460"/>
      <c r="F519" s="460"/>
      <c r="G519" s="461"/>
    </row>
    <row r="520" ht="15.75" customHeight="1">
      <c r="E520" s="460"/>
      <c r="F520" s="460"/>
      <c r="G520" s="461"/>
    </row>
    <row r="521" ht="15.75" customHeight="1">
      <c r="E521" s="460"/>
      <c r="F521" s="460"/>
      <c r="G521" s="461"/>
    </row>
    <row r="522" ht="15.75" customHeight="1">
      <c r="E522" s="460"/>
      <c r="F522" s="460"/>
      <c r="G522" s="461"/>
    </row>
    <row r="523" ht="15.75" customHeight="1">
      <c r="E523" s="460"/>
      <c r="F523" s="460"/>
      <c r="G523" s="461"/>
    </row>
    <row r="524" ht="15.75" customHeight="1">
      <c r="E524" s="460"/>
      <c r="F524" s="460"/>
      <c r="G524" s="461"/>
    </row>
    <row r="525" ht="15.75" customHeight="1">
      <c r="E525" s="460"/>
      <c r="F525" s="460"/>
      <c r="G525" s="461"/>
    </row>
    <row r="526" ht="15.75" customHeight="1">
      <c r="E526" s="460"/>
      <c r="F526" s="460"/>
      <c r="G526" s="461"/>
    </row>
    <row r="527" ht="15.75" customHeight="1">
      <c r="E527" s="460"/>
      <c r="F527" s="460"/>
      <c r="G527" s="461"/>
    </row>
    <row r="528" ht="15.75" customHeight="1">
      <c r="E528" s="460"/>
      <c r="F528" s="460"/>
      <c r="G528" s="461"/>
    </row>
    <row r="529" ht="15.75" customHeight="1">
      <c r="E529" s="460"/>
      <c r="F529" s="460"/>
      <c r="G529" s="461"/>
    </row>
    <row r="530" ht="15.75" customHeight="1">
      <c r="E530" s="460"/>
      <c r="F530" s="460"/>
      <c r="G530" s="461"/>
    </row>
    <row r="531" ht="15.75" customHeight="1">
      <c r="E531" s="460"/>
      <c r="F531" s="460"/>
      <c r="G531" s="461"/>
    </row>
    <row r="532" ht="15.75" customHeight="1">
      <c r="E532" s="460"/>
      <c r="F532" s="460"/>
      <c r="G532" s="461"/>
    </row>
    <row r="533" ht="15.75" customHeight="1">
      <c r="E533" s="460"/>
      <c r="F533" s="460"/>
      <c r="G533" s="461"/>
    </row>
    <row r="534" ht="15.75" customHeight="1">
      <c r="E534" s="460"/>
      <c r="F534" s="460"/>
      <c r="G534" s="461"/>
    </row>
    <row r="535" ht="15.75" customHeight="1">
      <c r="E535" s="460"/>
      <c r="F535" s="460"/>
      <c r="G535" s="461"/>
    </row>
    <row r="536" ht="15.75" customHeight="1">
      <c r="E536" s="460"/>
      <c r="F536" s="460"/>
      <c r="G536" s="461"/>
    </row>
    <row r="537" ht="15.75" customHeight="1">
      <c r="E537" s="460"/>
      <c r="F537" s="460"/>
      <c r="G537" s="461"/>
    </row>
    <row r="538" ht="15.75" customHeight="1">
      <c r="E538" s="460"/>
      <c r="F538" s="460"/>
      <c r="G538" s="461"/>
    </row>
    <row r="539" ht="15.75" customHeight="1">
      <c r="E539" s="460"/>
      <c r="F539" s="460"/>
      <c r="G539" s="461"/>
    </row>
    <row r="540" ht="15.75" customHeight="1">
      <c r="E540" s="460"/>
      <c r="F540" s="460"/>
      <c r="G540" s="461"/>
    </row>
    <row r="541" ht="15.75" customHeight="1">
      <c r="E541" s="460"/>
      <c r="F541" s="460"/>
      <c r="G541" s="461"/>
    </row>
    <row r="542" ht="15.75" customHeight="1">
      <c r="E542" s="460"/>
      <c r="F542" s="460"/>
      <c r="G542" s="461"/>
    </row>
    <row r="543" ht="15.75" customHeight="1">
      <c r="E543" s="460"/>
      <c r="F543" s="460"/>
      <c r="G543" s="461"/>
    </row>
    <row r="544" ht="15.75" customHeight="1">
      <c r="E544" s="460"/>
      <c r="F544" s="460"/>
      <c r="G544" s="461"/>
    </row>
    <row r="545" ht="15.75" customHeight="1">
      <c r="E545" s="460"/>
      <c r="F545" s="460"/>
      <c r="G545" s="461"/>
    </row>
    <row r="546" ht="15.75" customHeight="1">
      <c r="E546" s="460"/>
      <c r="F546" s="460"/>
      <c r="G546" s="461"/>
    </row>
    <row r="547" ht="15.75" customHeight="1">
      <c r="E547" s="460"/>
      <c r="F547" s="460"/>
      <c r="G547" s="461"/>
    </row>
    <row r="548" ht="15.75" customHeight="1">
      <c r="E548" s="460"/>
      <c r="F548" s="460"/>
      <c r="G548" s="461"/>
    </row>
    <row r="549" ht="15.75" customHeight="1">
      <c r="E549" s="460"/>
      <c r="F549" s="460"/>
      <c r="G549" s="461"/>
    </row>
    <row r="550" ht="15.75" customHeight="1">
      <c r="E550" s="460"/>
      <c r="F550" s="460"/>
      <c r="G550" s="461"/>
    </row>
    <row r="551" ht="15.75" customHeight="1">
      <c r="E551" s="460"/>
      <c r="F551" s="460"/>
      <c r="G551" s="461"/>
    </row>
    <row r="552" ht="15.75" customHeight="1">
      <c r="E552" s="460"/>
      <c r="F552" s="460"/>
      <c r="G552" s="461"/>
    </row>
    <row r="553" ht="15.75" customHeight="1">
      <c r="E553" s="460"/>
      <c r="F553" s="460"/>
      <c r="G553" s="461"/>
    </row>
    <row r="554" ht="15.75" customHeight="1">
      <c r="E554" s="460"/>
      <c r="F554" s="460"/>
      <c r="G554" s="461"/>
    </row>
    <row r="555" ht="15.75" customHeight="1">
      <c r="E555" s="460"/>
      <c r="F555" s="460"/>
      <c r="G555" s="461"/>
    </row>
    <row r="556" ht="15.75" customHeight="1">
      <c r="E556" s="460"/>
      <c r="F556" s="460"/>
      <c r="G556" s="461"/>
    </row>
    <row r="557" ht="15.75" customHeight="1">
      <c r="E557" s="460"/>
      <c r="F557" s="460"/>
      <c r="G557" s="461"/>
    </row>
    <row r="558" ht="15.75" customHeight="1">
      <c r="E558" s="460"/>
      <c r="F558" s="460"/>
      <c r="G558" s="461"/>
    </row>
    <row r="559" ht="15.75" customHeight="1">
      <c r="E559" s="460"/>
      <c r="F559" s="460"/>
      <c r="G559" s="461"/>
    </row>
    <row r="560" ht="15.75" customHeight="1">
      <c r="E560" s="460"/>
      <c r="F560" s="460"/>
      <c r="G560" s="461"/>
    </row>
    <row r="561" ht="15.75" customHeight="1">
      <c r="E561" s="460"/>
      <c r="F561" s="460"/>
      <c r="G561" s="461"/>
    </row>
    <row r="562" ht="15.75" customHeight="1">
      <c r="E562" s="460"/>
      <c r="F562" s="460"/>
      <c r="G562" s="461"/>
    </row>
    <row r="563" ht="15.75" customHeight="1">
      <c r="E563" s="460"/>
      <c r="F563" s="460"/>
      <c r="G563" s="461"/>
    </row>
    <row r="564" ht="15.75" customHeight="1">
      <c r="E564" s="460"/>
      <c r="F564" s="460"/>
      <c r="G564" s="461"/>
    </row>
    <row r="565" ht="15.75" customHeight="1">
      <c r="E565" s="460"/>
      <c r="F565" s="460"/>
      <c r="G565" s="461"/>
    </row>
    <row r="566" ht="15.75" customHeight="1">
      <c r="E566" s="460"/>
      <c r="F566" s="460"/>
      <c r="G566" s="461"/>
    </row>
    <row r="567" ht="15.75" customHeight="1">
      <c r="E567" s="460"/>
      <c r="F567" s="460"/>
      <c r="G567" s="461"/>
    </row>
    <row r="568" ht="15.75" customHeight="1">
      <c r="E568" s="460"/>
      <c r="F568" s="460"/>
      <c r="G568" s="461"/>
    </row>
    <row r="569" ht="15.75" customHeight="1">
      <c r="E569" s="460"/>
      <c r="F569" s="460"/>
      <c r="G569" s="461"/>
    </row>
    <row r="570" ht="15.75" customHeight="1">
      <c r="E570" s="460"/>
      <c r="F570" s="460"/>
      <c r="G570" s="461"/>
    </row>
    <row r="571" ht="15.75" customHeight="1">
      <c r="E571" s="460"/>
      <c r="F571" s="460"/>
      <c r="G571" s="461"/>
    </row>
    <row r="572" ht="15.75" customHeight="1">
      <c r="E572" s="460"/>
      <c r="F572" s="460"/>
      <c r="G572" s="461"/>
    </row>
    <row r="573" ht="15.75" customHeight="1">
      <c r="E573" s="460"/>
      <c r="F573" s="460"/>
      <c r="G573" s="461"/>
    </row>
    <row r="574" ht="15.75" customHeight="1">
      <c r="E574" s="460"/>
      <c r="F574" s="460"/>
      <c r="G574" s="461"/>
    </row>
    <row r="575" ht="15.75" customHeight="1">
      <c r="E575" s="460"/>
      <c r="F575" s="460"/>
      <c r="G575" s="461"/>
    </row>
    <row r="576" ht="15.75" customHeight="1">
      <c r="E576" s="460"/>
      <c r="F576" s="460"/>
      <c r="G576" s="461"/>
    </row>
    <row r="577" ht="15.75" customHeight="1">
      <c r="E577" s="460"/>
      <c r="F577" s="460"/>
      <c r="G577" s="461"/>
    </row>
    <row r="578" ht="15.75" customHeight="1">
      <c r="E578" s="460"/>
      <c r="F578" s="460"/>
      <c r="G578" s="461"/>
    </row>
    <row r="579" ht="15.75" customHeight="1">
      <c r="E579" s="460"/>
      <c r="F579" s="460"/>
      <c r="G579" s="461"/>
    </row>
    <row r="580" ht="15.75" customHeight="1">
      <c r="E580" s="460"/>
      <c r="F580" s="460"/>
      <c r="G580" s="461"/>
    </row>
    <row r="581" ht="15.75" customHeight="1">
      <c r="E581" s="460"/>
      <c r="F581" s="460"/>
      <c r="G581" s="461"/>
    </row>
    <row r="582" ht="15.75" customHeight="1">
      <c r="E582" s="460"/>
      <c r="F582" s="460"/>
      <c r="G582" s="461"/>
    </row>
    <row r="583" ht="15.75" customHeight="1">
      <c r="E583" s="460"/>
      <c r="F583" s="460"/>
      <c r="G583" s="461"/>
    </row>
    <row r="584" ht="15.75" customHeight="1">
      <c r="E584" s="460"/>
      <c r="F584" s="460"/>
      <c r="G584" s="461"/>
    </row>
    <row r="585" ht="15.75" customHeight="1">
      <c r="E585" s="460"/>
      <c r="F585" s="460"/>
      <c r="G585" s="461"/>
    </row>
    <row r="586" ht="15.75" customHeight="1">
      <c r="E586" s="460"/>
      <c r="F586" s="460"/>
      <c r="G586" s="461"/>
    </row>
    <row r="587" ht="15.75" customHeight="1">
      <c r="E587" s="460"/>
      <c r="F587" s="460"/>
      <c r="G587" s="461"/>
    </row>
    <row r="588" ht="15.75" customHeight="1">
      <c r="E588" s="460"/>
      <c r="F588" s="460"/>
      <c r="G588" s="461"/>
    </row>
    <row r="589" ht="15.75" customHeight="1">
      <c r="E589" s="460"/>
      <c r="F589" s="460"/>
      <c r="G589" s="461"/>
    </row>
    <row r="590" ht="15.75" customHeight="1">
      <c r="E590" s="460"/>
      <c r="F590" s="460"/>
      <c r="G590" s="461"/>
    </row>
    <row r="591" ht="15.75" customHeight="1">
      <c r="E591" s="460"/>
      <c r="F591" s="460"/>
      <c r="G591" s="461"/>
    </row>
    <row r="592" ht="15.75" customHeight="1">
      <c r="E592" s="460"/>
      <c r="F592" s="460"/>
      <c r="G592" s="461"/>
    </row>
    <row r="593" ht="15.75" customHeight="1">
      <c r="E593" s="460"/>
      <c r="F593" s="460"/>
      <c r="G593" s="461"/>
    </row>
    <row r="594" ht="15.75" customHeight="1">
      <c r="E594" s="460"/>
      <c r="F594" s="460"/>
      <c r="G594" s="461"/>
    </row>
    <row r="595" ht="15.75" customHeight="1">
      <c r="E595" s="460"/>
      <c r="F595" s="460"/>
      <c r="G595" s="461"/>
    </row>
    <row r="596" ht="15.75" customHeight="1">
      <c r="E596" s="460"/>
      <c r="F596" s="460"/>
      <c r="G596" s="461"/>
    </row>
    <row r="597" ht="15.75" customHeight="1">
      <c r="E597" s="460"/>
      <c r="F597" s="460"/>
      <c r="G597" s="461"/>
    </row>
    <row r="598" ht="15.75" customHeight="1">
      <c r="E598" s="460"/>
      <c r="F598" s="460"/>
      <c r="G598" s="461"/>
    </row>
    <row r="599" ht="15.75" customHeight="1">
      <c r="E599" s="460"/>
      <c r="F599" s="460"/>
      <c r="G599" s="461"/>
    </row>
    <row r="600" ht="15.75" customHeight="1">
      <c r="E600" s="460"/>
      <c r="F600" s="460"/>
      <c r="G600" s="461"/>
    </row>
    <row r="601" ht="15.75" customHeight="1">
      <c r="E601" s="460"/>
      <c r="F601" s="460"/>
      <c r="G601" s="461"/>
    </row>
    <row r="602" ht="15.75" customHeight="1">
      <c r="E602" s="460"/>
      <c r="F602" s="460"/>
      <c r="G602" s="461"/>
    </row>
    <row r="603" ht="15.75" customHeight="1">
      <c r="E603" s="460"/>
      <c r="F603" s="460"/>
      <c r="G603" s="461"/>
    </row>
    <row r="604" ht="15.75" customHeight="1">
      <c r="E604" s="460"/>
      <c r="F604" s="460"/>
      <c r="G604" s="461"/>
    </row>
    <row r="605" ht="15.75" customHeight="1">
      <c r="E605" s="460"/>
      <c r="F605" s="460"/>
      <c r="G605" s="461"/>
    </row>
    <row r="606" ht="15.75" customHeight="1">
      <c r="E606" s="460"/>
      <c r="F606" s="460"/>
      <c r="G606" s="461"/>
    </row>
    <row r="607" ht="15.75" customHeight="1">
      <c r="E607" s="460"/>
      <c r="F607" s="460"/>
      <c r="G607" s="461"/>
    </row>
    <row r="608" ht="15.75" customHeight="1">
      <c r="E608" s="460"/>
      <c r="F608" s="460"/>
      <c r="G608" s="461"/>
    </row>
    <row r="609" ht="15.75" customHeight="1">
      <c r="E609" s="460"/>
      <c r="F609" s="460"/>
      <c r="G609" s="461"/>
    </row>
    <row r="610" ht="15.75" customHeight="1">
      <c r="E610" s="460"/>
      <c r="F610" s="460"/>
      <c r="G610" s="461"/>
    </row>
    <row r="611" ht="15.75" customHeight="1">
      <c r="E611" s="460"/>
      <c r="F611" s="460"/>
      <c r="G611" s="461"/>
    </row>
    <row r="612" ht="15.75" customHeight="1">
      <c r="E612" s="460"/>
      <c r="F612" s="460"/>
      <c r="G612" s="461"/>
    </row>
    <row r="613" ht="15.75" customHeight="1">
      <c r="E613" s="460"/>
      <c r="F613" s="460"/>
      <c r="G613" s="461"/>
    </row>
    <row r="614" ht="15.75" customHeight="1">
      <c r="E614" s="460"/>
      <c r="F614" s="460"/>
      <c r="G614" s="461"/>
    </row>
    <row r="615" ht="15.75" customHeight="1">
      <c r="E615" s="460"/>
      <c r="F615" s="460"/>
      <c r="G615" s="461"/>
    </row>
    <row r="616" ht="15.75" customHeight="1">
      <c r="E616" s="460"/>
      <c r="F616" s="460"/>
      <c r="G616" s="461"/>
    </row>
    <row r="617" ht="15.75" customHeight="1">
      <c r="E617" s="460"/>
      <c r="F617" s="460"/>
      <c r="G617" s="461"/>
    </row>
    <row r="618" ht="15.75" customHeight="1">
      <c r="E618" s="460"/>
      <c r="F618" s="460"/>
      <c r="G618" s="461"/>
    </row>
    <row r="619" ht="15.75" customHeight="1">
      <c r="E619" s="460"/>
      <c r="F619" s="460"/>
      <c r="G619" s="461"/>
    </row>
    <row r="620" ht="15.75" customHeight="1">
      <c r="E620" s="460"/>
      <c r="F620" s="460"/>
      <c r="G620" s="461"/>
    </row>
    <row r="621" ht="15.75" customHeight="1">
      <c r="E621" s="460"/>
      <c r="F621" s="460"/>
      <c r="G621" s="461"/>
    </row>
    <row r="622" ht="15.75" customHeight="1">
      <c r="E622" s="460"/>
      <c r="F622" s="460"/>
      <c r="G622" s="461"/>
    </row>
    <row r="623" ht="15.75" customHeight="1">
      <c r="E623" s="460"/>
      <c r="F623" s="460"/>
      <c r="G623" s="461"/>
    </row>
    <row r="624" ht="15.75" customHeight="1">
      <c r="E624" s="460"/>
      <c r="F624" s="460"/>
      <c r="G624" s="461"/>
    </row>
    <row r="625" ht="15.75" customHeight="1">
      <c r="E625" s="460"/>
      <c r="F625" s="460"/>
      <c r="G625" s="461"/>
    </row>
    <row r="626" ht="15.75" customHeight="1">
      <c r="E626" s="460"/>
      <c r="F626" s="460"/>
      <c r="G626" s="461"/>
    </row>
    <row r="627" ht="15.75" customHeight="1">
      <c r="E627" s="460"/>
      <c r="F627" s="460"/>
      <c r="G627" s="461"/>
    </row>
    <row r="628" ht="15.75" customHeight="1">
      <c r="E628" s="460"/>
      <c r="F628" s="460"/>
      <c r="G628" s="461"/>
    </row>
    <row r="629" ht="15.75" customHeight="1">
      <c r="E629" s="460"/>
      <c r="F629" s="460"/>
      <c r="G629" s="461"/>
    </row>
    <row r="630" ht="15.75" customHeight="1">
      <c r="E630" s="460"/>
      <c r="F630" s="460"/>
      <c r="G630" s="461"/>
    </row>
    <row r="631" ht="15.75" customHeight="1">
      <c r="E631" s="460"/>
      <c r="F631" s="460"/>
      <c r="G631" s="461"/>
    </row>
    <row r="632" ht="15.75" customHeight="1">
      <c r="E632" s="460"/>
      <c r="F632" s="460"/>
      <c r="G632" s="461"/>
    </row>
    <row r="633" ht="15.75" customHeight="1">
      <c r="E633" s="460"/>
      <c r="F633" s="460"/>
      <c r="G633" s="461"/>
    </row>
    <row r="634" ht="15.75" customHeight="1">
      <c r="E634" s="460"/>
      <c r="F634" s="460"/>
      <c r="G634" s="461"/>
    </row>
    <row r="635" ht="15.75" customHeight="1">
      <c r="E635" s="460"/>
      <c r="F635" s="460"/>
      <c r="G635" s="461"/>
    </row>
    <row r="636" ht="15.75" customHeight="1">
      <c r="E636" s="460"/>
      <c r="F636" s="460"/>
      <c r="G636" s="461"/>
    </row>
    <row r="637" ht="15.75" customHeight="1">
      <c r="E637" s="460"/>
      <c r="F637" s="460"/>
      <c r="G637" s="461"/>
    </row>
    <row r="638" ht="15.75" customHeight="1">
      <c r="E638" s="460"/>
      <c r="F638" s="460"/>
      <c r="G638" s="461"/>
    </row>
    <row r="639" ht="15.75" customHeight="1">
      <c r="E639" s="460"/>
      <c r="F639" s="460"/>
      <c r="G639" s="461"/>
    </row>
    <row r="640" ht="15.75" customHeight="1">
      <c r="E640" s="460"/>
      <c r="F640" s="460"/>
      <c r="G640" s="461"/>
    </row>
    <row r="641" ht="15.75" customHeight="1">
      <c r="E641" s="460"/>
      <c r="F641" s="460"/>
      <c r="G641" s="461"/>
    </row>
    <row r="642" ht="15.75" customHeight="1">
      <c r="E642" s="460"/>
      <c r="F642" s="460"/>
      <c r="G642" s="461"/>
    </row>
    <row r="643" ht="15.75" customHeight="1">
      <c r="E643" s="460"/>
      <c r="F643" s="460"/>
      <c r="G643" s="461"/>
    </row>
    <row r="644" ht="15.75" customHeight="1">
      <c r="E644" s="460"/>
      <c r="F644" s="460"/>
      <c r="G644" s="461"/>
    </row>
    <row r="645" ht="15.75" customHeight="1">
      <c r="E645" s="460"/>
      <c r="F645" s="460"/>
      <c r="G645" s="461"/>
    </row>
    <row r="646" ht="15.75" customHeight="1">
      <c r="E646" s="460"/>
      <c r="F646" s="460"/>
      <c r="G646" s="461"/>
    </row>
    <row r="647" ht="15.75" customHeight="1">
      <c r="E647" s="460"/>
      <c r="F647" s="460"/>
      <c r="G647" s="461"/>
    </row>
    <row r="648" ht="15.75" customHeight="1">
      <c r="E648" s="460"/>
      <c r="F648" s="460"/>
      <c r="G648" s="461"/>
    </row>
    <row r="649" ht="15.75" customHeight="1">
      <c r="E649" s="460"/>
      <c r="F649" s="460"/>
      <c r="G649" s="461"/>
    </row>
    <row r="650" ht="15.75" customHeight="1">
      <c r="E650" s="460"/>
      <c r="F650" s="460"/>
      <c r="G650" s="461"/>
    </row>
    <row r="651" ht="15.75" customHeight="1">
      <c r="E651" s="460"/>
      <c r="F651" s="460"/>
      <c r="G651" s="461"/>
    </row>
    <row r="652" ht="15.75" customHeight="1">
      <c r="E652" s="460"/>
      <c r="F652" s="460"/>
      <c r="G652" s="461"/>
    </row>
    <row r="653" ht="15.75" customHeight="1">
      <c r="E653" s="460"/>
      <c r="F653" s="460"/>
      <c r="G653" s="461"/>
    </row>
    <row r="654" ht="15.75" customHeight="1">
      <c r="E654" s="460"/>
      <c r="F654" s="460"/>
      <c r="G654" s="461"/>
    </row>
    <row r="655" ht="15.75" customHeight="1">
      <c r="E655" s="460"/>
      <c r="F655" s="460"/>
      <c r="G655" s="461"/>
    </row>
    <row r="656" ht="15.75" customHeight="1">
      <c r="E656" s="460"/>
      <c r="F656" s="460"/>
      <c r="G656" s="461"/>
    </row>
    <row r="657" ht="15.75" customHeight="1">
      <c r="E657" s="460"/>
      <c r="F657" s="460"/>
      <c r="G657" s="461"/>
    </row>
    <row r="658" ht="15.75" customHeight="1">
      <c r="E658" s="460"/>
      <c r="F658" s="460"/>
      <c r="G658" s="461"/>
    </row>
    <row r="659" ht="15.75" customHeight="1">
      <c r="E659" s="460"/>
      <c r="F659" s="460"/>
      <c r="G659" s="461"/>
    </row>
    <row r="660" ht="15.75" customHeight="1">
      <c r="E660" s="460"/>
      <c r="F660" s="460"/>
      <c r="G660" s="461"/>
    </row>
    <row r="661" ht="15.75" customHeight="1">
      <c r="E661" s="460"/>
      <c r="F661" s="460"/>
      <c r="G661" s="461"/>
    </row>
    <row r="662" ht="15.75" customHeight="1">
      <c r="E662" s="460"/>
      <c r="F662" s="460"/>
      <c r="G662" s="461"/>
    </row>
    <row r="663" ht="15.75" customHeight="1">
      <c r="E663" s="460"/>
      <c r="F663" s="460"/>
      <c r="G663" s="461"/>
    </row>
    <row r="664" ht="15.75" customHeight="1">
      <c r="E664" s="460"/>
      <c r="F664" s="460"/>
      <c r="G664" s="461"/>
    </row>
    <row r="665" ht="15.75" customHeight="1">
      <c r="E665" s="460"/>
      <c r="F665" s="460"/>
      <c r="G665" s="461"/>
    </row>
    <row r="666" ht="15.75" customHeight="1">
      <c r="E666" s="460"/>
      <c r="F666" s="460"/>
      <c r="G666" s="461"/>
    </row>
    <row r="667" ht="15.75" customHeight="1">
      <c r="E667" s="460"/>
      <c r="F667" s="460"/>
      <c r="G667" s="461"/>
    </row>
    <row r="668" ht="15.75" customHeight="1">
      <c r="E668" s="460"/>
      <c r="F668" s="460"/>
      <c r="G668" s="461"/>
    </row>
    <row r="669" ht="15.75" customHeight="1">
      <c r="E669" s="460"/>
      <c r="F669" s="460"/>
      <c r="G669" s="461"/>
    </row>
    <row r="670" ht="15.75" customHeight="1">
      <c r="E670" s="460"/>
      <c r="F670" s="460"/>
      <c r="G670" s="461"/>
    </row>
    <row r="671" ht="15.75" customHeight="1">
      <c r="E671" s="460"/>
      <c r="F671" s="460"/>
      <c r="G671" s="461"/>
    </row>
    <row r="672" ht="15.75" customHeight="1">
      <c r="E672" s="460"/>
      <c r="F672" s="460"/>
      <c r="G672" s="461"/>
    </row>
    <row r="673" ht="15.75" customHeight="1">
      <c r="E673" s="460"/>
      <c r="F673" s="460"/>
      <c r="G673" s="461"/>
    </row>
    <row r="674" ht="15.75" customHeight="1">
      <c r="E674" s="460"/>
      <c r="F674" s="460"/>
      <c r="G674" s="461"/>
    </row>
    <row r="675" ht="15.75" customHeight="1">
      <c r="E675" s="460"/>
      <c r="F675" s="460"/>
      <c r="G675" s="461"/>
    </row>
    <row r="676" ht="15.75" customHeight="1">
      <c r="E676" s="460"/>
      <c r="F676" s="460"/>
      <c r="G676" s="461"/>
    </row>
    <row r="677" ht="15.75" customHeight="1">
      <c r="E677" s="460"/>
      <c r="F677" s="460"/>
      <c r="G677" s="461"/>
    </row>
    <row r="678" ht="15.75" customHeight="1">
      <c r="E678" s="460"/>
      <c r="F678" s="460"/>
      <c r="G678" s="461"/>
    </row>
    <row r="679" ht="15.75" customHeight="1">
      <c r="E679" s="460"/>
      <c r="F679" s="460"/>
      <c r="G679" s="461"/>
    </row>
    <row r="680" ht="15.75" customHeight="1">
      <c r="E680" s="460"/>
      <c r="F680" s="460"/>
      <c r="G680" s="461"/>
    </row>
    <row r="681" ht="15.75" customHeight="1">
      <c r="E681" s="460"/>
      <c r="F681" s="460"/>
      <c r="G681" s="461"/>
    </row>
    <row r="682" ht="15.75" customHeight="1">
      <c r="E682" s="460"/>
      <c r="F682" s="460"/>
      <c r="G682" s="461"/>
    </row>
    <row r="683" ht="15.75" customHeight="1">
      <c r="E683" s="460"/>
      <c r="F683" s="460"/>
      <c r="G683" s="461"/>
    </row>
    <row r="684" ht="15.75" customHeight="1">
      <c r="E684" s="460"/>
      <c r="F684" s="460"/>
      <c r="G684" s="461"/>
    </row>
    <row r="685" ht="15.75" customHeight="1">
      <c r="E685" s="460"/>
      <c r="F685" s="460"/>
      <c r="G685" s="461"/>
    </row>
    <row r="686" ht="15.75" customHeight="1">
      <c r="E686" s="460"/>
      <c r="F686" s="460"/>
      <c r="G686" s="461"/>
    </row>
    <row r="687" ht="15.75" customHeight="1">
      <c r="E687" s="460"/>
      <c r="F687" s="460"/>
      <c r="G687" s="461"/>
    </row>
    <row r="688" ht="15.75" customHeight="1">
      <c r="E688" s="460"/>
      <c r="F688" s="460"/>
      <c r="G688" s="461"/>
    </row>
    <row r="689" ht="15.75" customHeight="1">
      <c r="E689" s="460"/>
      <c r="F689" s="460"/>
      <c r="G689" s="461"/>
    </row>
    <row r="690" ht="15.75" customHeight="1">
      <c r="E690" s="460"/>
      <c r="F690" s="460"/>
      <c r="G690" s="461"/>
    </row>
    <row r="691" ht="15.75" customHeight="1">
      <c r="E691" s="460"/>
      <c r="F691" s="460"/>
      <c r="G691" s="461"/>
    </row>
    <row r="692" ht="15.75" customHeight="1">
      <c r="E692" s="460"/>
      <c r="F692" s="460"/>
      <c r="G692" s="461"/>
    </row>
    <row r="693" ht="15.75" customHeight="1">
      <c r="E693" s="460"/>
      <c r="F693" s="460"/>
      <c r="G693" s="461"/>
    </row>
    <row r="694" ht="15.75" customHeight="1">
      <c r="E694" s="460"/>
      <c r="F694" s="460"/>
      <c r="G694" s="461"/>
    </row>
    <row r="695" ht="15.75" customHeight="1">
      <c r="E695" s="460"/>
      <c r="F695" s="460"/>
      <c r="G695" s="461"/>
    </row>
    <row r="696" ht="15.75" customHeight="1">
      <c r="E696" s="460"/>
      <c r="F696" s="460"/>
      <c r="G696" s="461"/>
    </row>
    <row r="697" ht="15.75" customHeight="1">
      <c r="E697" s="460"/>
      <c r="F697" s="460"/>
      <c r="G697" s="461"/>
    </row>
    <row r="698" ht="15.75" customHeight="1">
      <c r="E698" s="460"/>
      <c r="F698" s="460"/>
      <c r="G698" s="461"/>
    </row>
    <row r="699" ht="15.75" customHeight="1">
      <c r="E699" s="460"/>
      <c r="F699" s="460"/>
      <c r="G699" s="461"/>
    </row>
    <row r="700" ht="15.75" customHeight="1">
      <c r="E700" s="460"/>
      <c r="F700" s="460"/>
      <c r="G700" s="461"/>
    </row>
    <row r="701" ht="15.75" customHeight="1">
      <c r="E701" s="460"/>
      <c r="F701" s="460"/>
      <c r="G701" s="461"/>
    </row>
    <row r="702" ht="15.75" customHeight="1">
      <c r="E702" s="460"/>
      <c r="F702" s="460"/>
      <c r="G702" s="461"/>
    </row>
    <row r="703" ht="15.75" customHeight="1">
      <c r="E703" s="460"/>
      <c r="F703" s="460"/>
      <c r="G703" s="461"/>
    </row>
    <row r="704" ht="15.75" customHeight="1">
      <c r="E704" s="460"/>
      <c r="F704" s="460"/>
      <c r="G704" s="461"/>
    </row>
    <row r="705" ht="15.75" customHeight="1">
      <c r="E705" s="460"/>
      <c r="F705" s="460"/>
      <c r="G705" s="461"/>
    </row>
    <row r="706" ht="15.75" customHeight="1">
      <c r="E706" s="460"/>
      <c r="F706" s="460"/>
      <c r="G706" s="461"/>
    </row>
    <row r="707" ht="15.75" customHeight="1">
      <c r="E707" s="460"/>
      <c r="F707" s="460"/>
      <c r="G707" s="461"/>
    </row>
    <row r="708" ht="15.75" customHeight="1">
      <c r="E708" s="460"/>
      <c r="F708" s="460"/>
      <c r="G708" s="461"/>
    </row>
    <row r="709" ht="15.75" customHeight="1">
      <c r="E709" s="460"/>
      <c r="F709" s="460"/>
      <c r="G709" s="461"/>
    </row>
    <row r="710" ht="15.75" customHeight="1">
      <c r="E710" s="460"/>
      <c r="F710" s="460"/>
      <c r="G710" s="461"/>
    </row>
    <row r="711" ht="15.75" customHeight="1">
      <c r="E711" s="460"/>
      <c r="F711" s="460"/>
      <c r="G711" s="461"/>
    </row>
    <row r="712" ht="15.75" customHeight="1">
      <c r="E712" s="460"/>
      <c r="F712" s="460"/>
      <c r="G712" s="461"/>
    </row>
    <row r="713" ht="15.75" customHeight="1">
      <c r="E713" s="460"/>
      <c r="F713" s="460"/>
      <c r="G713" s="461"/>
    </row>
    <row r="714" ht="15.75" customHeight="1">
      <c r="E714" s="460"/>
      <c r="F714" s="460"/>
      <c r="G714" s="461"/>
    </row>
    <row r="715" ht="15.75" customHeight="1">
      <c r="E715" s="460"/>
      <c r="F715" s="460"/>
      <c r="G715" s="461"/>
    </row>
    <row r="716" ht="15.75" customHeight="1">
      <c r="E716" s="460"/>
      <c r="F716" s="460"/>
      <c r="G716" s="461"/>
    </row>
    <row r="717" ht="15.75" customHeight="1">
      <c r="E717" s="460"/>
      <c r="F717" s="460"/>
      <c r="G717" s="461"/>
    </row>
    <row r="718" ht="15.75" customHeight="1">
      <c r="E718" s="460"/>
      <c r="F718" s="460"/>
      <c r="G718" s="461"/>
    </row>
    <row r="719" ht="15.75" customHeight="1">
      <c r="E719" s="460"/>
      <c r="F719" s="460"/>
      <c r="G719" s="461"/>
    </row>
    <row r="720" ht="15.75" customHeight="1">
      <c r="E720" s="460"/>
      <c r="F720" s="460"/>
      <c r="G720" s="461"/>
    </row>
    <row r="721" ht="15.75" customHeight="1">
      <c r="E721" s="460"/>
      <c r="F721" s="460"/>
      <c r="G721" s="461"/>
    </row>
    <row r="722" ht="15.75" customHeight="1">
      <c r="E722" s="460"/>
      <c r="F722" s="460"/>
      <c r="G722" s="461"/>
    </row>
    <row r="723" ht="15.75" customHeight="1">
      <c r="E723" s="460"/>
      <c r="F723" s="460"/>
      <c r="G723" s="461"/>
    </row>
    <row r="724" ht="15.75" customHeight="1">
      <c r="E724" s="460"/>
      <c r="F724" s="460"/>
      <c r="G724" s="461"/>
    </row>
    <row r="725" ht="15.75" customHeight="1">
      <c r="E725" s="460"/>
      <c r="F725" s="460"/>
      <c r="G725" s="461"/>
    </row>
    <row r="726" ht="15.75" customHeight="1">
      <c r="E726" s="460"/>
      <c r="F726" s="460"/>
      <c r="G726" s="461"/>
    </row>
    <row r="727" ht="15.75" customHeight="1">
      <c r="E727" s="460"/>
      <c r="F727" s="460"/>
      <c r="G727" s="461"/>
    </row>
    <row r="728" ht="15.75" customHeight="1">
      <c r="E728" s="460"/>
      <c r="F728" s="460"/>
      <c r="G728" s="461"/>
    </row>
    <row r="729" ht="15.75" customHeight="1">
      <c r="E729" s="460"/>
      <c r="F729" s="460"/>
      <c r="G729" s="461"/>
    </row>
    <row r="730" ht="15.75" customHeight="1">
      <c r="E730" s="460"/>
      <c r="F730" s="460"/>
      <c r="G730" s="461"/>
    </row>
    <row r="731" ht="15.75" customHeight="1">
      <c r="E731" s="460"/>
      <c r="F731" s="460"/>
      <c r="G731" s="461"/>
    </row>
    <row r="732" ht="15.75" customHeight="1">
      <c r="E732" s="460"/>
      <c r="F732" s="460"/>
      <c r="G732" s="461"/>
    </row>
    <row r="733" ht="15.75" customHeight="1">
      <c r="E733" s="460"/>
      <c r="F733" s="460"/>
      <c r="G733" s="461"/>
    </row>
    <row r="734" ht="15.75" customHeight="1">
      <c r="E734" s="460"/>
      <c r="F734" s="460"/>
      <c r="G734" s="461"/>
    </row>
    <row r="735" ht="15.75" customHeight="1">
      <c r="E735" s="460"/>
      <c r="F735" s="460"/>
      <c r="G735" s="461"/>
    </row>
    <row r="736" ht="15.75" customHeight="1">
      <c r="E736" s="460"/>
      <c r="F736" s="460"/>
      <c r="G736" s="461"/>
    </row>
    <row r="737" ht="15.75" customHeight="1">
      <c r="E737" s="460"/>
      <c r="F737" s="460"/>
      <c r="G737" s="461"/>
    </row>
    <row r="738" ht="15.75" customHeight="1">
      <c r="E738" s="460"/>
      <c r="F738" s="460"/>
      <c r="G738" s="461"/>
    </row>
    <row r="739" ht="15.75" customHeight="1">
      <c r="E739" s="460"/>
      <c r="F739" s="460"/>
      <c r="G739" s="461"/>
    </row>
    <row r="740" ht="15.75" customHeight="1">
      <c r="E740" s="460"/>
      <c r="F740" s="460"/>
      <c r="G740" s="461"/>
    </row>
    <row r="741" ht="15.75" customHeight="1">
      <c r="E741" s="460"/>
      <c r="F741" s="460"/>
      <c r="G741" s="461"/>
    </row>
    <row r="742" ht="15.75" customHeight="1">
      <c r="E742" s="460"/>
      <c r="F742" s="460"/>
      <c r="G742" s="461"/>
    </row>
    <row r="743" ht="15.75" customHeight="1">
      <c r="E743" s="460"/>
      <c r="F743" s="460"/>
      <c r="G743" s="461"/>
    </row>
    <row r="744" ht="15.75" customHeight="1">
      <c r="E744" s="460"/>
      <c r="F744" s="460"/>
      <c r="G744" s="461"/>
    </row>
    <row r="745" ht="15.75" customHeight="1">
      <c r="E745" s="460"/>
      <c r="F745" s="460"/>
      <c r="G745" s="461"/>
    </row>
    <row r="746" ht="15.75" customHeight="1">
      <c r="E746" s="460"/>
      <c r="F746" s="460"/>
      <c r="G746" s="461"/>
    </row>
    <row r="747" ht="15.75" customHeight="1">
      <c r="E747" s="460"/>
      <c r="F747" s="460"/>
      <c r="G747" s="461"/>
    </row>
    <row r="748" ht="15.75" customHeight="1">
      <c r="E748" s="460"/>
      <c r="F748" s="460"/>
      <c r="G748" s="461"/>
    </row>
    <row r="749" ht="15.75" customHeight="1">
      <c r="E749" s="460"/>
      <c r="F749" s="460"/>
      <c r="G749" s="461"/>
    </row>
    <row r="750" ht="15.75" customHeight="1">
      <c r="E750" s="460"/>
      <c r="F750" s="460"/>
      <c r="G750" s="461"/>
    </row>
    <row r="751" ht="15.75" customHeight="1">
      <c r="E751" s="460"/>
      <c r="F751" s="460"/>
      <c r="G751" s="461"/>
    </row>
    <row r="752" ht="15.75" customHeight="1">
      <c r="E752" s="460"/>
      <c r="F752" s="460"/>
      <c r="G752" s="461"/>
    </row>
    <row r="753" ht="15.75" customHeight="1">
      <c r="E753" s="460"/>
      <c r="F753" s="460"/>
      <c r="G753" s="461"/>
    </row>
    <row r="754" ht="15.75" customHeight="1">
      <c r="E754" s="460"/>
      <c r="F754" s="460"/>
      <c r="G754" s="461"/>
    </row>
    <row r="755" ht="15.75" customHeight="1">
      <c r="E755" s="460"/>
      <c r="F755" s="460"/>
      <c r="G755" s="461"/>
    </row>
    <row r="756" ht="15.75" customHeight="1">
      <c r="E756" s="460"/>
      <c r="F756" s="460"/>
      <c r="G756" s="461"/>
    </row>
    <row r="757" ht="15.75" customHeight="1">
      <c r="E757" s="460"/>
      <c r="F757" s="460"/>
      <c r="G757" s="461"/>
    </row>
    <row r="758" ht="15.75" customHeight="1">
      <c r="E758" s="460"/>
      <c r="F758" s="460"/>
      <c r="G758" s="461"/>
    </row>
    <row r="759" ht="15.75" customHeight="1">
      <c r="E759" s="460"/>
      <c r="F759" s="460"/>
      <c r="G759" s="461"/>
    </row>
    <row r="760" ht="15.75" customHeight="1">
      <c r="E760" s="460"/>
      <c r="F760" s="460"/>
      <c r="G760" s="461"/>
    </row>
    <row r="761" ht="15.75" customHeight="1">
      <c r="E761" s="460"/>
      <c r="F761" s="460"/>
      <c r="G761" s="461"/>
    </row>
    <row r="762" ht="15.75" customHeight="1">
      <c r="E762" s="460"/>
      <c r="F762" s="460"/>
      <c r="G762" s="461"/>
    </row>
    <row r="763" ht="15.75" customHeight="1">
      <c r="E763" s="460"/>
      <c r="F763" s="460"/>
      <c r="G763" s="461"/>
    </row>
    <row r="764" ht="15.75" customHeight="1">
      <c r="E764" s="460"/>
      <c r="F764" s="460"/>
      <c r="G764" s="461"/>
    </row>
    <row r="765" ht="15.75" customHeight="1">
      <c r="E765" s="460"/>
      <c r="F765" s="460"/>
      <c r="G765" s="461"/>
    </row>
    <row r="766" ht="15.75" customHeight="1">
      <c r="E766" s="460"/>
      <c r="F766" s="460"/>
      <c r="G766" s="461"/>
    </row>
    <row r="767" ht="15.75" customHeight="1">
      <c r="E767" s="460"/>
      <c r="F767" s="460"/>
      <c r="G767" s="461"/>
    </row>
    <row r="768" ht="15.75" customHeight="1">
      <c r="E768" s="460"/>
      <c r="F768" s="460"/>
      <c r="G768" s="461"/>
    </row>
    <row r="769" ht="15.75" customHeight="1">
      <c r="E769" s="460"/>
      <c r="F769" s="460"/>
      <c r="G769" s="461"/>
    </row>
    <row r="770" ht="15.75" customHeight="1">
      <c r="E770" s="460"/>
      <c r="F770" s="460"/>
      <c r="G770" s="461"/>
    </row>
    <row r="771" ht="15.75" customHeight="1">
      <c r="E771" s="460"/>
      <c r="F771" s="460"/>
      <c r="G771" s="461"/>
    </row>
    <row r="772" ht="15.75" customHeight="1">
      <c r="E772" s="460"/>
      <c r="F772" s="460"/>
      <c r="G772" s="461"/>
    </row>
    <row r="773" ht="15.75" customHeight="1">
      <c r="E773" s="460"/>
      <c r="F773" s="460"/>
      <c r="G773" s="461"/>
    </row>
    <row r="774" ht="15.75" customHeight="1">
      <c r="E774" s="460"/>
      <c r="F774" s="460"/>
      <c r="G774" s="461"/>
    </row>
    <row r="775" ht="15.75" customHeight="1">
      <c r="E775" s="460"/>
      <c r="F775" s="460"/>
      <c r="G775" s="461"/>
    </row>
    <row r="776" ht="15.75" customHeight="1">
      <c r="E776" s="460"/>
      <c r="F776" s="460"/>
      <c r="G776" s="461"/>
    </row>
    <row r="777" ht="15.75" customHeight="1">
      <c r="E777" s="460"/>
      <c r="F777" s="460"/>
      <c r="G777" s="461"/>
    </row>
    <row r="778" ht="15.75" customHeight="1">
      <c r="E778" s="460"/>
      <c r="F778" s="460"/>
      <c r="G778" s="461"/>
    </row>
    <row r="779" ht="15.75" customHeight="1">
      <c r="E779" s="460"/>
      <c r="F779" s="460"/>
      <c r="G779" s="461"/>
    </row>
    <row r="780" ht="15.75" customHeight="1">
      <c r="E780" s="460"/>
      <c r="F780" s="460"/>
      <c r="G780" s="461"/>
    </row>
    <row r="781" ht="15.75" customHeight="1">
      <c r="E781" s="460"/>
      <c r="F781" s="460"/>
      <c r="G781" s="461"/>
    </row>
    <row r="782" ht="15.75" customHeight="1">
      <c r="E782" s="460"/>
      <c r="F782" s="460"/>
      <c r="G782" s="461"/>
    </row>
    <row r="783" ht="15.75" customHeight="1">
      <c r="E783" s="460"/>
      <c r="F783" s="460"/>
      <c r="G783" s="461"/>
    </row>
    <row r="784" ht="15.75" customHeight="1">
      <c r="E784" s="460"/>
      <c r="F784" s="460"/>
      <c r="G784" s="461"/>
    </row>
    <row r="785" ht="15.75" customHeight="1">
      <c r="E785" s="460"/>
      <c r="F785" s="460"/>
      <c r="G785" s="461"/>
    </row>
    <row r="786" ht="15.75" customHeight="1">
      <c r="E786" s="460"/>
      <c r="F786" s="460"/>
      <c r="G786" s="461"/>
    </row>
    <row r="787" ht="15.75" customHeight="1">
      <c r="E787" s="460"/>
      <c r="F787" s="460"/>
      <c r="G787" s="461"/>
    </row>
    <row r="788" ht="15.75" customHeight="1">
      <c r="E788" s="460"/>
      <c r="F788" s="460"/>
      <c r="G788" s="461"/>
    </row>
    <row r="789" ht="15.75" customHeight="1">
      <c r="E789" s="460"/>
      <c r="F789" s="460"/>
      <c r="G789" s="461"/>
    </row>
    <row r="790" ht="15.75" customHeight="1">
      <c r="E790" s="460"/>
      <c r="F790" s="460"/>
      <c r="G790" s="461"/>
    </row>
    <row r="791" ht="15.75" customHeight="1">
      <c r="E791" s="460"/>
      <c r="F791" s="460"/>
      <c r="G791" s="461"/>
    </row>
    <row r="792" ht="15.75" customHeight="1">
      <c r="E792" s="460"/>
      <c r="F792" s="460"/>
      <c r="G792" s="461"/>
    </row>
    <row r="793" ht="15.75" customHeight="1">
      <c r="E793" s="460"/>
      <c r="F793" s="460"/>
      <c r="G793" s="461"/>
    </row>
    <row r="794" ht="15.75" customHeight="1">
      <c r="E794" s="460"/>
      <c r="F794" s="460"/>
      <c r="G794" s="461"/>
    </row>
    <row r="795" ht="15.75" customHeight="1">
      <c r="E795" s="460"/>
      <c r="F795" s="460"/>
      <c r="G795" s="461"/>
    </row>
    <row r="796" ht="15.75" customHeight="1">
      <c r="E796" s="460"/>
      <c r="F796" s="460"/>
      <c r="G796" s="461"/>
    </row>
    <row r="797" ht="15.75" customHeight="1">
      <c r="E797" s="460"/>
      <c r="F797" s="460"/>
      <c r="G797" s="461"/>
    </row>
    <row r="798" ht="15.75" customHeight="1">
      <c r="E798" s="460"/>
      <c r="F798" s="460"/>
      <c r="G798" s="461"/>
    </row>
    <row r="799" ht="15.75" customHeight="1">
      <c r="E799" s="460"/>
      <c r="F799" s="460"/>
      <c r="G799" s="461"/>
    </row>
    <row r="800" ht="15.75" customHeight="1">
      <c r="E800" s="460"/>
      <c r="F800" s="460"/>
      <c r="G800" s="461"/>
    </row>
    <row r="801" ht="15.75" customHeight="1">
      <c r="E801" s="460"/>
      <c r="F801" s="460"/>
      <c r="G801" s="461"/>
    </row>
    <row r="802" ht="15.75" customHeight="1">
      <c r="E802" s="460"/>
      <c r="F802" s="460"/>
      <c r="G802" s="461"/>
    </row>
    <row r="803" ht="15.75" customHeight="1">
      <c r="E803" s="460"/>
      <c r="F803" s="460"/>
      <c r="G803" s="461"/>
    </row>
    <row r="804" ht="15.75" customHeight="1">
      <c r="E804" s="460"/>
      <c r="F804" s="460"/>
      <c r="G804" s="461"/>
    </row>
    <row r="805" ht="15.75" customHeight="1">
      <c r="E805" s="460"/>
      <c r="F805" s="460"/>
      <c r="G805" s="461"/>
    </row>
    <row r="806" ht="15.75" customHeight="1">
      <c r="E806" s="460"/>
      <c r="F806" s="460"/>
      <c r="G806" s="461"/>
    </row>
    <row r="807" ht="15.75" customHeight="1">
      <c r="E807" s="460"/>
      <c r="F807" s="460"/>
      <c r="G807" s="461"/>
    </row>
    <row r="808" ht="15.75" customHeight="1">
      <c r="E808" s="460"/>
      <c r="F808" s="460"/>
      <c r="G808" s="461"/>
    </row>
    <row r="809" ht="15.75" customHeight="1">
      <c r="E809" s="460"/>
      <c r="F809" s="460"/>
      <c r="G809" s="461"/>
    </row>
    <row r="810" ht="15.75" customHeight="1">
      <c r="E810" s="460"/>
      <c r="F810" s="460"/>
      <c r="G810" s="461"/>
    </row>
    <row r="811" ht="15.75" customHeight="1">
      <c r="E811" s="460"/>
      <c r="F811" s="460"/>
      <c r="G811" s="461"/>
    </row>
    <row r="812" ht="15.75" customHeight="1">
      <c r="E812" s="460"/>
      <c r="F812" s="460"/>
      <c r="G812" s="461"/>
    </row>
    <row r="813" ht="15.75" customHeight="1">
      <c r="E813" s="460"/>
      <c r="F813" s="460"/>
      <c r="G813" s="461"/>
    </row>
    <row r="814" ht="15.75" customHeight="1">
      <c r="E814" s="460"/>
      <c r="F814" s="460"/>
      <c r="G814" s="461"/>
    </row>
    <row r="815" ht="15.75" customHeight="1">
      <c r="E815" s="460"/>
      <c r="F815" s="460"/>
      <c r="G815" s="461"/>
    </row>
    <row r="816" ht="15.75" customHeight="1">
      <c r="E816" s="460"/>
      <c r="F816" s="460"/>
      <c r="G816" s="461"/>
    </row>
    <row r="817" ht="15.75" customHeight="1">
      <c r="E817" s="460"/>
      <c r="F817" s="460"/>
      <c r="G817" s="461"/>
    </row>
    <row r="818" ht="15.75" customHeight="1">
      <c r="E818" s="460"/>
      <c r="F818" s="460"/>
      <c r="G818" s="461"/>
    </row>
    <row r="819" ht="15.75" customHeight="1">
      <c r="E819" s="460"/>
      <c r="F819" s="460"/>
      <c r="G819" s="461"/>
    </row>
    <row r="820" ht="15.75" customHeight="1">
      <c r="E820" s="460"/>
      <c r="F820" s="460"/>
      <c r="G820" s="461"/>
    </row>
    <row r="821" ht="15.75" customHeight="1">
      <c r="E821" s="460"/>
      <c r="F821" s="460"/>
      <c r="G821" s="461"/>
    </row>
    <row r="822" ht="15.75" customHeight="1">
      <c r="E822" s="460"/>
      <c r="F822" s="460"/>
      <c r="G822" s="461"/>
    </row>
    <row r="823" ht="15.75" customHeight="1">
      <c r="E823" s="460"/>
      <c r="F823" s="460"/>
      <c r="G823" s="461"/>
    </row>
    <row r="824" ht="15.75" customHeight="1">
      <c r="E824" s="460"/>
      <c r="F824" s="460"/>
      <c r="G824" s="461"/>
    </row>
    <row r="825" ht="15.75" customHeight="1">
      <c r="E825" s="460"/>
      <c r="F825" s="460"/>
      <c r="G825" s="461"/>
    </row>
    <row r="826" ht="15.75" customHeight="1">
      <c r="E826" s="460"/>
      <c r="F826" s="460"/>
      <c r="G826" s="461"/>
    </row>
    <row r="827" ht="15.75" customHeight="1">
      <c r="E827" s="460"/>
      <c r="F827" s="460"/>
      <c r="G827" s="461"/>
    </row>
    <row r="828" ht="15.75" customHeight="1">
      <c r="E828" s="460"/>
      <c r="F828" s="460"/>
      <c r="G828" s="461"/>
    </row>
    <row r="829" ht="15.75" customHeight="1">
      <c r="E829" s="460"/>
      <c r="F829" s="460"/>
      <c r="G829" s="461"/>
    </row>
    <row r="830" ht="15.75" customHeight="1">
      <c r="E830" s="460"/>
      <c r="F830" s="460"/>
      <c r="G830" s="461"/>
    </row>
    <row r="831" ht="15.75" customHeight="1">
      <c r="E831" s="460"/>
      <c r="F831" s="460"/>
      <c r="G831" s="461"/>
    </row>
    <row r="832" ht="15.75" customHeight="1">
      <c r="E832" s="460"/>
      <c r="F832" s="460"/>
      <c r="G832" s="461"/>
    </row>
    <row r="833" ht="15.75" customHeight="1">
      <c r="E833" s="460"/>
      <c r="F833" s="460"/>
      <c r="G833" s="461"/>
    </row>
    <row r="834" ht="15.75" customHeight="1">
      <c r="E834" s="460"/>
      <c r="F834" s="460"/>
      <c r="G834" s="461"/>
    </row>
    <row r="835" ht="15.75" customHeight="1">
      <c r="E835" s="460"/>
      <c r="F835" s="460"/>
      <c r="G835" s="461"/>
    </row>
    <row r="836" ht="15.75" customHeight="1">
      <c r="E836" s="460"/>
      <c r="F836" s="460"/>
      <c r="G836" s="461"/>
    </row>
    <row r="837" ht="15.75" customHeight="1">
      <c r="E837" s="460"/>
      <c r="F837" s="460"/>
      <c r="G837" s="461"/>
    </row>
    <row r="838" ht="15.75" customHeight="1">
      <c r="E838" s="460"/>
      <c r="F838" s="460"/>
      <c r="G838" s="461"/>
    </row>
    <row r="839" ht="15.75" customHeight="1">
      <c r="E839" s="460"/>
      <c r="F839" s="460"/>
      <c r="G839" s="461"/>
    </row>
    <row r="840" ht="15.75" customHeight="1">
      <c r="E840" s="460"/>
      <c r="F840" s="460"/>
      <c r="G840" s="461"/>
    </row>
    <row r="841" ht="15.75" customHeight="1">
      <c r="E841" s="460"/>
      <c r="F841" s="460"/>
      <c r="G841" s="461"/>
    </row>
    <row r="842" ht="15.75" customHeight="1">
      <c r="E842" s="460"/>
      <c r="F842" s="460"/>
      <c r="G842" s="461"/>
    </row>
    <row r="843" ht="15.75" customHeight="1">
      <c r="E843" s="460"/>
      <c r="F843" s="460"/>
      <c r="G843" s="461"/>
    </row>
    <row r="844" ht="15.75" customHeight="1">
      <c r="E844" s="460"/>
      <c r="F844" s="460"/>
      <c r="G844" s="461"/>
    </row>
    <row r="845" ht="15.75" customHeight="1">
      <c r="E845" s="460"/>
      <c r="F845" s="460"/>
      <c r="G845" s="461"/>
    </row>
    <row r="846" ht="15.75" customHeight="1">
      <c r="E846" s="460"/>
      <c r="F846" s="460"/>
      <c r="G846" s="461"/>
    </row>
    <row r="847" ht="15.75" customHeight="1">
      <c r="E847" s="460"/>
      <c r="F847" s="460"/>
      <c r="G847" s="461"/>
    </row>
    <row r="848" ht="15.75" customHeight="1">
      <c r="E848" s="460"/>
      <c r="F848" s="460"/>
      <c r="G848" s="461"/>
    </row>
    <row r="849" ht="15.75" customHeight="1">
      <c r="E849" s="460"/>
      <c r="F849" s="460"/>
      <c r="G849" s="461"/>
    </row>
    <row r="850" ht="15.75" customHeight="1">
      <c r="E850" s="460"/>
      <c r="F850" s="460"/>
      <c r="G850" s="461"/>
    </row>
    <row r="851" ht="15.75" customHeight="1">
      <c r="E851" s="460"/>
      <c r="F851" s="460"/>
      <c r="G851" s="461"/>
    </row>
    <row r="852" ht="15.75" customHeight="1">
      <c r="E852" s="460"/>
      <c r="F852" s="460"/>
      <c r="G852" s="461"/>
    </row>
    <row r="853" ht="15.75" customHeight="1">
      <c r="E853" s="460"/>
      <c r="F853" s="460"/>
      <c r="G853" s="461"/>
    </row>
    <row r="854" ht="15.75" customHeight="1">
      <c r="E854" s="460"/>
      <c r="F854" s="460"/>
      <c r="G854" s="461"/>
    </row>
    <row r="855" ht="15.75" customHeight="1">
      <c r="E855" s="460"/>
      <c r="F855" s="460"/>
      <c r="G855" s="461"/>
    </row>
    <row r="856" ht="15.75" customHeight="1">
      <c r="E856" s="460"/>
      <c r="F856" s="460"/>
      <c r="G856" s="461"/>
    </row>
    <row r="857" ht="15.75" customHeight="1">
      <c r="E857" s="460"/>
      <c r="F857" s="460"/>
      <c r="G857" s="461"/>
    </row>
    <row r="858" ht="15.75" customHeight="1">
      <c r="E858" s="460"/>
      <c r="F858" s="460"/>
      <c r="G858" s="461"/>
    </row>
    <row r="859" ht="15.75" customHeight="1">
      <c r="E859" s="460"/>
      <c r="F859" s="460"/>
      <c r="G859" s="461"/>
    </row>
    <row r="860" ht="15.75" customHeight="1">
      <c r="E860" s="460"/>
      <c r="F860" s="460"/>
      <c r="G860" s="461"/>
    </row>
    <row r="861" ht="15.75" customHeight="1">
      <c r="E861" s="460"/>
      <c r="F861" s="460"/>
      <c r="G861" s="461"/>
    </row>
    <row r="862" ht="15.75" customHeight="1">
      <c r="E862" s="460"/>
      <c r="F862" s="460"/>
      <c r="G862" s="461"/>
    </row>
    <row r="863" ht="15.75" customHeight="1">
      <c r="E863" s="460"/>
      <c r="F863" s="460"/>
      <c r="G863" s="461"/>
    </row>
    <row r="864" ht="15.75" customHeight="1">
      <c r="E864" s="460"/>
      <c r="F864" s="460"/>
      <c r="G864" s="461"/>
    </row>
    <row r="865" ht="15.75" customHeight="1">
      <c r="E865" s="460"/>
      <c r="F865" s="460"/>
      <c r="G865" s="461"/>
    </row>
    <row r="866" ht="15.75" customHeight="1">
      <c r="E866" s="460"/>
      <c r="F866" s="460"/>
      <c r="G866" s="461"/>
    </row>
    <row r="867" ht="15.75" customHeight="1">
      <c r="E867" s="460"/>
      <c r="F867" s="460"/>
      <c r="G867" s="461"/>
    </row>
    <row r="868" ht="15.75" customHeight="1">
      <c r="E868" s="460"/>
      <c r="F868" s="460"/>
      <c r="G868" s="461"/>
    </row>
    <row r="869" ht="15.75" customHeight="1">
      <c r="E869" s="460"/>
      <c r="F869" s="460"/>
      <c r="G869" s="461"/>
    </row>
    <row r="870" ht="15.75" customHeight="1">
      <c r="E870" s="460"/>
      <c r="F870" s="460"/>
      <c r="G870" s="461"/>
    </row>
    <row r="871" ht="15.75" customHeight="1">
      <c r="E871" s="460"/>
      <c r="F871" s="460"/>
      <c r="G871" s="461"/>
    </row>
    <row r="872" ht="15.75" customHeight="1">
      <c r="E872" s="460"/>
      <c r="F872" s="460"/>
      <c r="G872" s="461"/>
    </row>
    <row r="873" ht="15.75" customHeight="1">
      <c r="E873" s="460"/>
      <c r="F873" s="460"/>
      <c r="G873" s="461"/>
    </row>
    <row r="874" ht="15.75" customHeight="1">
      <c r="E874" s="460"/>
      <c r="F874" s="460"/>
      <c r="G874" s="461"/>
    </row>
    <row r="875" ht="15.75" customHeight="1">
      <c r="E875" s="460"/>
      <c r="F875" s="460"/>
      <c r="G875" s="461"/>
    </row>
    <row r="876" ht="15.75" customHeight="1">
      <c r="E876" s="460"/>
      <c r="F876" s="460"/>
      <c r="G876" s="461"/>
    </row>
    <row r="877" ht="15.75" customHeight="1">
      <c r="E877" s="460"/>
      <c r="F877" s="460"/>
      <c r="G877" s="461"/>
    </row>
    <row r="878" ht="15.75" customHeight="1">
      <c r="E878" s="460"/>
      <c r="F878" s="460"/>
      <c r="G878" s="461"/>
    </row>
    <row r="879" ht="15.75" customHeight="1">
      <c r="E879" s="460"/>
      <c r="F879" s="460"/>
      <c r="G879" s="461"/>
    </row>
    <row r="880" ht="15.75" customHeight="1">
      <c r="E880" s="460"/>
      <c r="F880" s="460"/>
      <c r="G880" s="461"/>
    </row>
    <row r="881" ht="15.75" customHeight="1">
      <c r="E881" s="460"/>
      <c r="F881" s="460"/>
      <c r="G881" s="461"/>
    </row>
    <row r="882" ht="15.75" customHeight="1">
      <c r="E882" s="460"/>
      <c r="F882" s="460"/>
      <c r="G882" s="461"/>
    </row>
    <row r="883" ht="15.75" customHeight="1">
      <c r="E883" s="460"/>
      <c r="F883" s="460"/>
      <c r="G883" s="461"/>
    </row>
    <row r="884" ht="15.75" customHeight="1">
      <c r="E884" s="460"/>
      <c r="F884" s="460"/>
      <c r="G884" s="461"/>
    </row>
    <row r="885" ht="15.75" customHeight="1">
      <c r="E885" s="460"/>
      <c r="F885" s="460"/>
      <c r="G885" s="461"/>
    </row>
    <row r="886" ht="15.75" customHeight="1">
      <c r="E886" s="460"/>
      <c r="F886" s="460"/>
      <c r="G886" s="461"/>
    </row>
    <row r="887" ht="15.75" customHeight="1">
      <c r="E887" s="460"/>
      <c r="F887" s="460"/>
      <c r="G887" s="461"/>
    </row>
    <row r="888" ht="15.75" customHeight="1">
      <c r="E888" s="460"/>
      <c r="F888" s="460"/>
      <c r="G888" s="461"/>
    </row>
    <row r="889" ht="15.75" customHeight="1">
      <c r="E889" s="460"/>
      <c r="F889" s="460"/>
      <c r="G889" s="461"/>
    </row>
    <row r="890" ht="15.75" customHeight="1">
      <c r="E890" s="460"/>
      <c r="F890" s="460"/>
      <c r="G890" s="461"/>
    </row>
    <row r="891" ht="15.75" customHeight="1">
      <c r="E891" s="460"/>
      <c r="F891" s="460"/>
      <c r="G891" s="461"/>
    </row>
    <row r="892" ht="15.75" customHeight="1">
      <c r="E892" s="460"/>
      <c r="F892" s="460"/>
      <c r="G892" s="461"/>
    </row>
    <row r="893" ht="15.75" customHeight="1">
      <c r="E893" s="460"/>
      <c r="F893" s="460"/>
      <c r="G893" s="461"/>
    </row>
    <row r="894" ht="15.75" customHeight="1">
      <c r="E894" s="460"/>
      <c r="F894" s="460"/>
      <c r="G894" s="461"/>
    </row>
    <row r="895" ht="15.75" customHeight="1">
      <c r="E895" s="460"/>
      <c r="F895" s="460"/>
      <c r="G895" s="461"/>
    </row>
    <row r="896" ht="15.75" customHeight="1">
      <c r="E896" s="460"/>
      <c r="F896" s="460"/>
      <c r="G896" s="461"/>
    </row>
    <row r="897" ht="15.75" customHeight="1">
      <c r="E897" s="460"/>
      <c r="F897" s="460"/>
      <c r="G897" s="461"/>
    </row>
    <row r="898" ht="15.75" customHeight="1">
      <c r="E898" s="460"/>
      <c r="F898" s="460"/>
      <c r="G898" s="461"/>
    </row>
    <row r="899" ht="15.75" customHeight="1">
      <c r="E899" s="460"/>
      <c r="F899" s="460"/>
      <c r="G899" s="461"/>
    </row>
    <row r="900" ht="15.75" customHeight="1">
      <c r="E900" s="460"/>
      <c r="F900" s="460"/>
      <c r="G900" s="461"/>
    </row>
    <row r="901" ht="15.75" customHeight="1">
      <c r="E901" s="460"/>
      <c r="F901" s="460"/>
      <c r="G901" s="461"/>
    </row>
    <row r="902" ht="15.75" customHeight="1">
      <c r="E902" s="460"/>
      <c r="F902" s="460"/>
      <c r="G902" s="461"/>
    </row>
    <row r="903" ht="15.75" customHeight="1">
      <c r="E903" s="460"/>
      <c r="F903" s="460"/>
      <c r="G903" s="461"/>
    </row>
    <row r="904" ht="15.75" customHeight="1">
      <c r="E904" s="460"/>
      <c r="F904" s="460"/>
      <c r="G904" s="461"/>
    </row>
    <row r="905" ht="15.75" customHeight="1">
      <c r="E905" s="460"/>
      <c r="F905" s="460"/>
      <c r="G905" s="461"/>
    </row>
    <row r="906" ht="15.75" customHeight="1">
      <c r="E906" s="460"/>
      <c r="F906" s="460"/>
      <c r="G906" s="461"/>
    </row>
    <row r="907" ht="15.75" customHeight="1">
      <c r="E907" s="460"/>
      <c r="F907" s="460"/>
      <c r="G907" s="461"/>
    </row>
    <row r="908" ht="15.75" customHeight="1">
      <c r="E908" s="460"/>
      <c r="F908" s="460"/>
      <c r="G908" s="461"/>
    </row>
    <row r="909" ht="15.75" customHeight="1">
      <c r="E909" s="460"/>
      <c r="F909" s="460"/>
      <c r="G909" s="461"/>
    </row>
    <row r="910" ht="15.75" customHeight="1">
      <c r="E910" s="460"/>
      <c r="F910" s="460"/>
      <c r="G910" s="461"/>
    </row>
    <row r="911" ht="15.75" customHeight="1">
      <c r="E911" s="460"/>
      <c r="F911" s="460"/>
      <c r="G911" s="461"/>
    </row>
    <row r="912" ht="15.75" customHeight="1">
      <c r="E912" s="460"/>
      <c r="F912" s="460"/>
      <c r="G912" s="461"/>
    </row>
    <row r="913" ht="15.75" customHeight="1">
      <c r="E913" s="460"/>
      <c r="F913" s="460"/>
      <c r="G913" s="461"/>
    </row>
    <row r="914" ht="15.75" customHeight="1">
      <c r="E914" s="460"/>
      <c r="F914" s="460"/>
      <c r="G914" s="461"/>
    </row>
    <row r="915" ht="15.75" customHeight="1">
      <c r="E915" s="460"/>
      <c r="F915" s="460"/>
      <c r="G915" s="461"/>
    </row>
    <row r="916" ht="15.75" customHeight="1">
      <c r="E916" s="460"/>
      <c r="F916" s="460"/>
      <c r="G916" s="461"/>
    </row>
    <row r="917" ht="15.75" customHeight="1">
      <c r="E917" s="460"/>
      <c r="F917" s="460"/>
      <c r="G917" s="461"/>
    </row>
    <row r="918" ht="15.75" customHeight="1">
      <c r="E918" s="460"/>
      <c r="F918" s="460"/>
      <c r="G918" s="461"/>
    </row>
    <row r="919" ht="15.75" customHeight="1">
      <c r="E919" s="460"/>
      <c r="F919" s="460"/>
      <c r="G919" s="461"/>
    </row>
    <row r="920" ht="15.75" customHeight="1">
      <c r="E920" s="460"/>
      <c r="F920" s="460"/>
      <c r="G920" s="461"/>
    </row>
    <row r="921" ht="15.75" customHeight="1">
      <c r="E921" s="460"/>
      <c r="F921" s="460"/>
      <c r="G921" s="461"/>
    </row>
    <row r="922" ht="15.75" customHeight="1">
      <c r="E922" s="460"/>
      <c r="F922" s="460"/>
      <c r="G922" s="461"/>
    </row>
    <row r="923" ht="15.75" customHeight="1">
      <c r="E923" s="460"/>
      <c r="F923" s="460"/>
      <c r="G923" s="461"/>
    </row>
    <row r="924" ht="15.75" customHeight="1">
      <c r="E924" s="460"/>
      <c r="F924" s="460"/>
      <c r="G924" s="461"/>
    </row>
    <row r="925" ht="15.75" customHeight="1">
      <c r="E925" s="460"/>
      <c r="F925" s="460"/>
      <c r="G925" s="461"/>
    </row>
    <row r="926" ht="15.75" customHeight="1">
      <c r="E926" s="460"/>
      <c r="F926" s="460"/>
      <c r="G926" s="461"/>
    </row>
    <row r="927" ht="15.75" customHeight="1">
      <c r="E927" s="460"/>
      <c r="F927" s="460"/>
      <c r="G927" s="461"/>
    </row>
    <row r="928" ht="15.75" customHeight="1">
      <c r="E928" s="460"/>
      <c r="F928" s="460"/>
      <c r="G928" s="461"/>
    </row>
    <row r="929" ht="15.75" customHeight="1">
      <c r="E929" s="460"/>
      <c r="F929" s="460"/>
      <c r="G929" s="461"/>
    </row>
    <row r="930" ht="15.75" customHeight="1">
      <c r="E930" s="460"/>
      <c r="F930" s="460"/>
      <c r="G930" s="461"/>
    </row>
    <row r="931" ht="15.75" customHeight="1">
      <c r="E931" s="460"/>
      <c r="F931" s="460"/>
      <c r="G931" s="461"/>
    </row>
    <row r="932" ht="15.75" customHeight="1">
      <c r="E932" s="460"/>
      <c r="F932" s="460"/>
      <c r="G932" s="461"/>
    </row>
    <row r="933" ht="15.75" customHeight="1">
      <c r="E933" s="460"/>
      <c r="F933" s="460"/>
      <c r="G933" s="461"/>
    </row>
    <row r="934" ht="15.75" customHeight="1">
      <c r="E934" s="460"/>
      <c r="F934" s="460"/>
      <c r="G934" s="461"/>
    </row>
    <row r="935" ht="15.75" customHeight="1">
      <c r="E935" s="460"/>
      <c r="F935" s="460"/>
      <c r="G935" s="461"/>
    </row>
    <row r="936" ht="15.75" customHeight="1">
      <c r="E936" s="460"/>
      <c r="F936" s="460"/>
      <c r="G936" s="461"/>
    </row>
    <row r="937" ht="15.75" customHeight="1">
      <c r="E937" s="460"/>
      <c r="F937" s="460"/>
      <c r="G937" s="461"/>
    </row>
    <row r="938" ht="15.75" customHeight="1">
      <c r="E938" s="460"/>
      <c r="F938" s="460"/>
      <c r="G938" s="461"/>
    </row>
    <row r="939" ht="15.75" customHeight="1">
      <c r="E939" s="460"/>
      <c r="F939" s="460"/>
      <c r="G939" s="461"/>
    </row>
    <row r="940" ht="15.75" customHeight="1">
      <c r="E940" s="460"/>
      <c r="F940" s="460"/>
      <c r="G940" s="461"/>
    </row>
    <row r="941" ht="15.75" customHeight="1">
      <c r="E941" s="460"/>
      <c r="F941" s="460"/>
      <c r="G941" s="461"/>
    </row>
    <row r="942" ht="15.75" customHeight="1">
      <c r="E942" s="460"/>
      <c r="F942" s="460"/>
      <c r="G942" s="461"/>
    </row>
    <row r="943" ht="15.75" customHeight="1">
      <c r="E943" s="460"/>
      <c r="F943" s="460"/>
      <c r="G943" s="461"/>
    </row>
    <row r="944" ht="15.75" customHeight="1">
      <c r="E944" s="460"/>
      <c r="F944" s="460"/>
      <c r="G944" s="461"/>
    </row>
    <row r="945" ht="15.75" customHeight="1">
      <c r="E945" s="460"/>
      <c r="F945" s="460"/>
      <c r="G945" s="461"/>
    </row>
    <row r="946" ht="15.75" customHeight="1">
      <c r="E946" s="460"/>
      <c r="F946" s="460"/>
      <c r="G946" s="461"/>
    </row>
    <row r="947" ht="15.75" customHeight="1">
      <c r="E947" s="460"/>
      <c r="F947" s="460"/>
      <c r="G947" s="461"/>
    </row>
    <row r="948" ht="15.75" customHeight="1">
      <c r="E948" s="460"/>
      <c r="F948" s="460"/>
      <c r="G948" s="461"/>
    </row>
    <row r="949" ht="15.75" customHeight="1">
      <c r="E949" s="460"/>
      <c r="F949" s="460"/>
      <c r="G949" s="461"/>
    </row>
    <row r="950" ht="15.75" customHeight="1">
      <c r="E950" s="460"/>
      <c r="F950" s="460"/>
      <c r="G950" s="461"/>
    </row>
    <row r="951" ht="15.75" customHeight="1">
      <c r="E951" s="460"/>
      <c r="F951" s="460"/>
      <c r="G951" s="461"/>
    </row>
    <row r="952" ht="15.75" customHeight="1">
      <c r="E952" s="460"/>
      <c r="F952" s="460"/>
      <c r="G952" s="461"/>
    </row>
    <row r="953" ht="15.75" customHeight="1">
      <c r="E953" s="460"/>
      <c r="F953" s="460"/>
      <c r="G953" s="461"/>
    </row>
    <row r="954" ht="15.75" customHeight="1">
      <c r="E954" s="460"/>
      <c r="F954" s="460"/>
      <c r="G954" s="461"/>
    </row>
    <row r="955" ht="15.75" customHeight="1">
      <c r="E955" s="460"/>
      <c r="F955" s="460"/>
      <c r="G955" s="461"/>
    </row>
    <row r="956" ht="15.75" customHeight="1">
      <c r="E956" s="460"/>
      <c r="F956" s="460"/>
      <c r="G956" s="461"/>
    </row>
    <row r="957" ht="15.75" customHeight="1">
      <c r="E957" s="460"/>
      <c r="F957" s="460"/>
      <c r="G957" s="461"/>
    </row>
    <row r="958" ht="15.75" customHeight="1">
      <c r="E958" s="460"/>
      <c r="F958" s="460"/>
      <c r="G958" s="461"/>
    </row>
    <row r="959" ht="15.75" customHeight="1">
      <c r="E959" s="460"/>
      <c r="F959" s="460"/>
      <c r="G959" s="461"/>
    </row>
    <row r="960" ht="15.75" customHeight="1">
      <c r="E960" s="460"/>
      <c r="F960" s="460"/>
      <c r="G960" s="461"/>
    </row>
    <row r="961" ht="15.75" customHeight="1">
      <c r="E961" s="460"/>
      <c r="F961" s="460"/>
      <c r="G961" s="461"/>
    </row>
    <row r="962" ht="15.75" customHeight="1">
      <c r="E962" s="460"/>
      <c r="F962" s="460"/>
      <c r="G962" s="461"/>
    </row>
    <row r="963" ht="15.75" customHeight="1">
      <c r="E963" s="460"/>
      <c r="F963" s="460"/>
      <c r="G963" s="461"/>
    </row>
    <row r="964" ht="15.75" customHeight="1">
      <c r="E964" s="460"/>
      <c r="F964" s="460"/>
      <c r="G964" s="461"/>
    </row>
    <row r="965" ht="15.75" customHeight="1">
      <c r="E965" s="460"/>
      <c r="F965" s="460"/>
      <c r="G965" s="461"/>
    </row>
    <row r="966" ht="15.75" customHeight="1">
      <c r="E966" s="460"/>
      <c r="F966" s="460"/>
      <c r="G966" s="461"/>
    </row>
    <row r="967" ht="15.75" customHeight="1">
      <c r="E967" s="460"/>
      <c r="F967" s="460"/>
      <c r="G967" s="461"/>
    </row>
    <row r="968" ht="15.75" customHeight="1">
      <c r="E968" s="460"/>
      <c r="F968" s="460"/>
      <c r="G968" s="461"/>
    </row>
    <row r="969" ht="15.75" customHeight="1">
      <c r="E969" s="460"/>
      <c r="F969" s="460"/>
      <c r="G969" s="461"/>
    </row>
    <row r="970" ht="15.75" customHeight="1">
      <c r="E970" s="460"/>
      <c r="F970" s="460"/>
      <c r="G970" s="461"/>
    </row>
    <row r="971" ht="15.75" customHeight="1">
      <c r="E971" s="460"/>
      <c r="F971" s="460"/>
      <c r="G971" s="461"/>
    </row>
    <row r="972" ht="15.75" customHeight="1">
      <c r="E972" s="460"/>
      <c r="F972" s="460"/>
      <c r="G972" s="461"/>
    </row>
    <row r="973" ht="15.75" customHeight="1">
      <c r="E973" s="460"/>
      <c r="F973" s="460"/>
      <c r="G973" s="461"/>
    </row>
    <row r="974" ht="15.75" customHeight="1">
      <c r="E974" s="460"/>
      <c r="F974" s="460"/>
      <c r="G974" s="461"/>
    </row>
    <row r="975" ht="15.75" customHeight="1">
      <c r="E975" s="460"/>
      <c r="F975" s="460"/>
      <c r="G975" s="461"/>
    </row>
    <row r="976" ht="15.75" customHeight="1">
      <c r="E976" s="460"/>
      <c r="F976" s="460"/>
      <c r="G976" s="461"/>
    </row>
    <row r="977" ht="15.75" customHeight="1">
      <c r="E977" s="460"/>
      <c r="F977" s="460"/>
      <c r="G977" s="461"/>
    </row>
    <row r="978" ht="15.75" customHeight="1">
      <c r="E978" s="460"/>
      <c r="F978" s="460"/>
      <c r="G978" s="461"/>
    </row>
    <row r="979" ht="15.75" customHeight="1">
      <c r="E979" s="460"/>
      <c r="F979" s="460"/>
      <c r="G979" s="461"/>
    </row>
    <row r="980" ht="15.75" customHeight="1">
      <c r="E980" s="460"/>
      <c r="F980" s="460"/>
      <c r="G980" s="461"/>
    </row>
    <row r="981" ht="15.75" customHeight="1">
      <c r="E981" s="460"/>
      <c r="F981" s="460"/>
      <c r="G981" s="461"/>
    </row>
    <row r="982" ht="15.75" customHeight="1">
      <c r="E982" s="460"/>
      <c r="F982" s="460"/>
      <c r="G982" s="461"/>
    </row>
    <row r="983" ht="15.75" customHeight="1">
      <c r="E983" s="460"/>
      <c r="F983" s="460"/>
      <c r="G983" s="461"/>
    </row>
    <row r="984" ht="15.75" customHeight="1">
      <c r="E984" s="460"/>
      <c r="F984" s="460"/>
      <c r="G984" s="461"/>
    </row>
    <row r="985" ht="15.75" customHeight="1">
      <c r="E985" s="460"/>
      <c r="F985" s="460"/>
      <c r="G985" s="461"/>
    </row>
    <row r="986" ht="15.75" customHeight="1">
      <c r="E986" s="460"/>
      <c r="F986" s="460"/>
      <c r="G986" s="461"/>
    </row>
    <row r="987" ht="15.75" customHeight="1">
      <c r="E987" s="460"/>
      <c r="F987" s="460"/>
      <c r="G987" s="461"/>
    </row>
    <row r="988" ht="15.75" customHeight="1">
      <c r="E988" s="460"/>
      <c r="F988" s="460"/>
      <c r="G988" s="461"/>
    </row>
    <row r="989" ht="15.75" customHeight="1">
      <c r="E989" s="460"/>
      <c r="F989" s="460"/>
      <c r="G989" s="461"/>
    </row>
    <row r="990" ht="15.75" customHeight="1">
      <c r="E990" s="460"/>
      <c r="F990" s="460"/>
      <c r="G990" s="461"/>
    </row>
    <row r="991" ht="15.75" customHeight="1">
      <c r="E991" s="460"/>
      <c r="F991" s="460"/>
      <c r="G991" s="461"/>
    </row>
    <row r="992" ht="15.75" customHeight="1">
      <c r="E992" s="460"/>
      <c r="F992" s="460"/>
      <c r="G992" s="461"/>
    </row>
    <row r="993" ht="15.75" customHeight="1">
      <c r="E993" s="460"/>
      <c r="F993" s="460"/>
      <c r="G993" s="461"/>
    </row>
    <row r="994" ht="15.75" customHeight="1">
      <c r="E994" s="460"/>
      <c r="F994" s="460"/>
      <c r="G994" s="461"/>
    </row>
    <row r="995" ht="15.75" customHeight="1">
      <c r="E995" s="460"/>
      <c r="F995" s="460"/>
      <c r="G995" s="461"/>
    </row>
    <row r="996" ht="15.75" customHeight="1">
      <c r="E996" s="460"/>
      <c r="F996" s="460"/>
      <c r="G996" s="461"/>
    </row>
    <row r="997" ht="15.75" customHeight="1">
      <c r="E997" s="460"/>
      <c r="F997" s="460"/>
      <c r="G997" s="461"/>
    </row>
    <row r="998" ht="15.75" customHeight="1">
      <c r="E998" s="460"/>
      <c r="F998" s="460"/>
      <c r="G998" s="461"/>
    </row>
    <row r="999" ht="15.75" customHeight="1">
      <c r="E999" s="460"/>
      <c r="F999" s="460"/>
      <c r="G999" s="461"/>
    </row>
    <row r="1000" ht="15.75" customHeight="1">
      <c r="E1000" s="460"/>
      <c r="F1000" s="460"/>
      <c r="G1000" s="461"/>
    </row>
    <row r="1001" ht="15.75" customHeight="1">
      <c r="E1001" s="460"/>
      <c r="F1001" s="460"/>
      <c r="G1001" s="461"/>
    </row>
    <row r="1002" ht="15.75" customHeight="1">
      <c r="E1002" s="460"/>
      <c r="F1002" s="460"/>
      <c r="G1002" s="461"/>
    </row>
    <row r="1003" ht="15.75" customHeight="1">
      <c r="E1003" s="460"/>
      <c r="F1003" s="460"/>
      <c r="G1003" s="461"/>
    </row>
    <row r="1004" ht="15.75" customHeight="1">
      <c r="E1004" s="460"/>
      <c r="F1004" s="460"/>
      <c r="G1004" s="461"/>
    </row>
    <row r="1005" ht="15.75" customHeight="1">
      <c r="E1005" s="460"/>
      <c r="F1005" s="460"/>
      <c r="G1005" s="461"/>
    </row>
    <row r="1006" ht="15.75" customHeight="1">
      <c r="E1006" s="460"/>
      <c r="F1006" s="460"/>
      <c r="G1006" s="461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13.29"/>
    <col customWidth="1" min="3" max="3" width="36.14"/>
  </cols>
  <sheetData>
    <row r="1" ht="15.75" customHeight="1">
      <c r="A1" s="2" t="s">
        <v>26</v>
      </c>
      <c r="B1" s="2" t="s">
        <v>0</v>
      </c>
      <c r="C1" s="462" t="s">
        <v>1</v>
      </c>
      <c r="D1" s="2" t="s">
        <v>3</v>
      </c>
      <c r="E1" s="463" t="s">
        <v>2</v>
      </c>
      <c r="F1" s="463" t="s">
        <v>41</v>
      </c>
      <c r="G1" s="58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805</v>
      </c>
      <c r="B2" s="18">
        <f t="shared" ref="B2:C2" si="1">E118</f>
        <v>165500</v>
      </c>
      <c r="C2" s="18">
        <f t="shared" si="1"/>
        <v>291142</v>
      </c>
      <c r="D2" s="373"/>
      <c r="E2" s="58"/>
      <c r="F2" s="68">
        <f t="shared" ref="F2:F14" si="3">B2-C2</f>
        <v>-125642</v>
      </c>
      <c r="G2" s="5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" t="s">
        <v>806</v>
      </c>
      <c r="B3" s="18">
        <f t="shared" ref="B3:C3" si="2">E49</f>
        <v>1146000</v>
      </c>
      <c r="C3" s="18">
        <f t="shared" si="2"/>
        <v>1146000</v>
      </c>
      <c r="D3" s="373"/>
      <c r="E3" s="58"/>
      <c r="F3" s="68">
        <f t="shared" si="3"/>
        <v>0</v>
      </c>
      <c r="G3" s="5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64" t="s">
        <v>807</v>
      </c>
      <c r="B4" s="34">
        <f t="shared" ref="B4:C4" si="4">E145</f>
        <v>219000</v>
      </c>
      <c r="C4" s="18">
        <f t="shared" si="4"/>
        <v>288450</v>
      </c>
      <c r="D4" s="4"/>
      <c r="E4" s="58"/>
      <c r="F4" s="68">
        <f t="shared" si="3"/>
        <v>-69450</v>
      </c>
      <c r="G4" s="5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64" t="s">
        <v>808</v>
      </c>
      <c r="B5" s="18">
        <f t="shared" ref="B5:C5" si="5">E157</f>
        <v>6000</v>
      </c>
      <c r="C5" s="18">
        <f t="shared" si="5"/>
        <v>6500</v>
      </c>
      <c r="D5" s="4"/>
      <c r="E5" s="58"/>
      <c r="F5" s="68">
        <f t="shared" si="3"/>
        <v>-500</v>
      </c>
      <c r="G5" s="5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64" t="s">
        <v>809</v>
      </c>
      <c r="B6" s="18">
        <f t="shared" ref="B6:C6" si="6">E187</f>
        <v>850000</v>
      </c>
      <c r="C6" s="18">
        <f t="shared" si="6"/>
        <v>850000</v>
      </c>
      <c r="D6" s="4"/>
      <c r="E6" s="58"/>
      <c r="F6" s="68">
        <f t="shared" si="3"/>
        <v>0</v>
      </c>
      <c r="G6" s="5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64" t="s">
        <v>810</v>
      </c>
      <c r="B7" s="18">
        <v>0.0</v>
      </c>
      <c r="C7" s="18">
        <v>0.0</v>
      </c>
      <c r="D7" s="4"/>
      <c r="E7" s="58"/>
      <c r="F7" s="68">
        <f t="shared" si="3"/>
        <v>0</v>
      </c>
      <c r="G7" s="5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64" t="s">
        <v>811</v>
      </c>
      <c r="B8" s="18">
        <f t="shared" ref="B8:C8" si="7">E214</f>
        <v>30000</v>
      </c>
      <c r="C8" s="18">
        <f t="shared" si="7"/>
        <v>30000</v>
      </c>
      <c r="D8" s="4"/>
      <c r="E8" s="58"/>
      <c r="F8" s="68">
        <f t="shared" si="3"/>
        <v>0</v>
      </c>
      <c r="G8" s="58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64" t="s">
        <v>812</v>
      </c>
      <c r="B9" s="18">
        <f t="shared" ref="B9:C9" si="8">E274</f>
        <v>122350</v>
      </c>
      <c r="C9" s="18">
        <f t="shared" si="8"/>
        <v>170340</v>
      </c>
      <c r="D9" s="4"/>
      <c r="E9" s="58"/>
      <c r="F9" s="68">
        <f t="shared" si="3"/>
        <v>-47990</v>
      </c>
      <c r="G9" s="58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65" t="s">
        <v>813</v>
      </c>
      <c r="B10" s="18">
        <f t="shared" ref="B10:C10" si="9">E297</f>
        <v>8000</v>
      </c>
      <c r="C10" s="18">
        <f t="shared" si="9"/>
        <v>18400</v>
      </c>
      <c r="D10" s="4"/>
      <c r="E10" s="58"/>
      <c r="F10" s="68">
        <f t="shared" si="3"/>
        <v>-10400</v>
      </c>
      <c r="G10" s="5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65" t="s">
        <v>814</v>
      </c>
      <c r="B11" s="18">
        <f t="shared" ref="B11:C11" si="10">E431</f>
        <v>67620</v>
      </c>
      <c r="C11" s="18">
        <f t="shared" si="10"/>
        <v>127420</v>
      </c>
      <c r="D11" s="4"/>
      <c r="E11" s="58"/>
      <c r="F11" s="68">
        <f t="shared" si="3"/>
        <v>-59800</v>
      </c>
      <c r="G11" s="58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65" t="s">
        <v>815</v>
      </c>
      <c r="B12" s="18">
        <f t="shared" ref="B12:C12" si="11">E308</f>
        <v>4000</v>
      </c>
      <c r="C12" s="18">
        <f t="shared" si="11"/>
        <v>3500</v>
      </c>
      <c r="D12" s="4"/>
      <c r="E12" s="58"/>
      <c r="F12" s="68">
        <f t="shared" si="3"/>
        <v>500</v>
      </c>
      <c r="G12" s="5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65" t="s">
        <v>816</v>
      </c>
      <c r="B13" s="18">
        <f t="shared" ref="B13:C13" si="12">E315</f>
        <v>0</v>
      </c>
      <c r="C13" s="18">
        <f t="shared" si="12"/>
        <v>7380</v>
      </c>
      <c r="D13" s="4"/>
      <c r="E13" s="58"/>
      <c r="F13" s="68">
        <f t="shared" si="3"/>
        <v>-7380</v>
      </c>
      <c r="G13" s="58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66" t="s">
        <v>817</v>
      </c>
      <c r="B14" s="18">
        <f t="shared" ref="B14:C14" si="13">E584</f>
        <v>76000</v>
      </c>
      <c r="C14" s="18">
        <f t="shared" si="13"/>
        <v>185040</v>
      </c>
      <c r="D14" s="18"/>
      <c r="E14" s="18"/>
      <c r="F14" s="68">
        <f t="shared" si="3"/>
        <v>-109040</v>
      </c>
      <c r="G14" s="58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"/>
      <c r="B15" s="18"/>
      <c r="C15" s="18"/>
      <c r="D15" s="18"/>
      <c r="E15" s="18"/>
      <c r="F15" s="18"/>
      <c r="G15" s="58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" t="s">
        <v>38</v>
      </c>
      <c r="B16" s="18">
        <f t="shared" ref="B16:C16" si="14">SUM(B2:B14)</f>
        <v>2694470</v>
      </c>
      <c r="C16" s="18">
        <f t="shared" si="14"/>
        <v>3124172</v>
      </c>
      <c r="D16" s="18"/>
      <c r="E16" s="18"/>
      <c r="F16" s="18">
        <f>SUM(F2:F14)</f>
        <v>-429702</v>
      </c>
      <c r="G16" s="5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1"/>
      <c r="C17" s="1"/>
      <c r="D17" s="1"/>
      <c r="E17" s="59"/>
      <c r="F17" s="59"/>
      <c r="G17" s="59"/>
      <c r="H17" s="1"/>
      <c r="I17" s="1"/>
      <c r="J17" s="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67" t="s">
        <v>818</v>
      </c>
      <c r="B18" s="468" t="s">
        <v>819</v>
      </c>
      <c r="C18" s="469"/>
      <c r="D18" s="470"/>
      <c r="E18" s="471"/>
      <c r="F18" s="471"/>
      <c r="G18" s="47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70"/>
      <c r="B19" s="470"/>
      <c r="C19" s="469" t="s">
        <v>819</v>
      </c>
      <c r="D19" s="472">
        <v>3052.0</v>
      </c>
      <c r="E19" s="473">
        <v>1050000.0</v>
      </c>
      <c r="F19" s="471"/>
      <c r="G19" s="473">
        <f t="shared" ref="G19:G21" si="15">E19-F19</f>
        <v>1050000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70"/>
      <c r="B20" s="470"/>
      <c r="C20" s="469" t="s">
        <v>820</v>
      </c>
      <c r="D20" s="472">
        <v>6072.0</v>
      </c>
      <c r="E20" s="471"/>
      <c r="F20" s="473">
        <v>5000.0</v>
      </c>
      <c r="G20" s="473">
        <f t="shared" si="15"/>
        <v>-5000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70"/>
      <c r="B21" s="470"/>
      <c r="C21" s="469" t="s">
        <v>821</v>
      </c>
      <c r="D21" s="472">
        <v>3052.0</v>
      </c>
      <c r="E21" s="473">
        <v>88000.0</v>
      </c>
      <c r="F21" s="473">
        <v>10800.0</v>
      </c>
      <c r="G21" s="473">
        <f t="shared" si="15"/>
        <v>77200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70"/>
      <c r="B22" s="470"/>
      <c r="C22" s="470" t="s">
        <v>212</v>
      </c>
      <c r="D22" s="470"/>
      <c r="E22" s="471"/>
      <c r="F22" s="473">
        <v>6000.0</v>
      </c>
      <c r="G22" s="47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70"/>
      <c r="B23" s="470"/>
      <c r="C23" s="469" t="s">
        <v>211</v>
      </c>
      <c r="D23" s="470"/>
      <c r="E23" s="473">
        <v>8000.0</v>
      </c>
      <c r="F23" s="471"/>
      <c r="G23" s="473">
        <f>E23-F23</f>
        <v>8000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70"/>
      <c r="B24" s="470"/>
      <c r="C24" s="469"/>
      <c r="D24" s="470"/>
      <c r="E24" s="471"/>
      <c r="F24" s="471"/>
      <c r="G24" s="47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70"/>
      <c r="B25" s="470"/>
      <c r="C25" s="474" t="s">
        <v>189</v>
      </c>
      <c r="D25" s="470"/>
      <c r="E25" s="473">
        <f t="shared" ref="E25:F25" si="16">SUM(E19:E23)</f>
        <v>1146000</v>
      </c>
      <c r="F25" s="473">
        <f t="shared" si="16"/>
        <v>21800</v>
      </c>
      <c r="G25" s="473">
        <f>E25-F25</f>
        <v>1124200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70"/>
      <c r="B26" s="470"/>
      <c r="C26" s="469"/>
      <c r="D26" s="470"/>
      <c r="E26" s="471"/>
      <c r="F26" s="471"/>
      <c r="G26" s="47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70"/>
      <c r="B27" s="468" t="s">
        <v>103</v>
      </c>
      <c r="C27" s="469"/>
      <c r="D27" s="470"/>
      <c r="E27" s="471"/>
      <c r="F27" s="471"/>
      <c r="G27" s="47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70"/>
      <c r="B28" s="470"/>
      <c r="C28" s="469" t="s">
        <v>134</v>
      </c>
      <c r="D28" s="472">
        <v>5420.0</v>
      </c>
      <c r="E28" s="471"/>
      <c r="F28" s="473">
        <v>7340.0</v>
      </c>
      <c r="G28" s="473">
        <f t="shared" ref="G28:G33" si="17">E28-F28</f>
        <v>-7340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70"/>
      <c r="B29" s="470"/>
      <c r="C29" s="469" t="s">
        <v>406</v>
      </c>
      <c r="D29" s="472">
        <v>5610.0</v>
      </c>
      <c r="E29" s="471"/>
      <c r="F29" s="473">
        <v>23000.0</v>
      </c>
      <c r="G29" s="473">
        <f t="shared" si="17"/>
        <v>-23000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70"/>
      <c r="B30" s="470"/>
      <c r="C30" s="469" t="s">
        <v>822</v>
      </c>
      <c r="D30" s="472">
        <v>6040.0</v>
      </c>
      <c r="E30" s="471"/>
      <c r="F30" s="473">
        <v>525.0</v>
      </c>
      <c r="G30" s="473">
        <f t="shared" si="17"/>
        <v>-525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70"/>
      <c r="B31" s="470"/>
      <c r="C31" s="469" t="s">
        <v>823</v>
      </c>
      <c r="D31" s="472">
        <v>6541.0</v>
      </c>
      <c r="E31" s="471"/>
      <c r="F31" s="473">
        <v>17000.0</v>
      </c>
      <c r="G31" s="473">
        <f t="shared" si="17"/>
        <v>-17000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70"/>
      <c r="B32" s="470"/>
      <c r="C32" s="469" t="s">
        <v>125</v>
      </c>
      <c r="D32" s="472">
        <v>6110.0</v>
      </c>
      <c r="E32" s="471"/>
      <c r="F32" s="473">
        <v>500.0</v>
      </c>
      <c r="G32" s="473">
        <f t="shared" si="17"/>
        <v>-500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70"/>
      <c r="B33" s="470"/>
      <c r="C33" s="469" t="s">
        <v>824</v>
      </c>
      <c r="D33" s="470" t="s">
        <v>202</v>
      </c>
      <c r="E33" s="471"/>
      <c r="F33" s="473">
        <v>15000.0</v>
      </c>
      <c r="G33" s="473">
        <f t="shared" si="17"/>
        <v>-15000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70"/>
      <c r="B34" s="470"/>
      <c r="C34" s="469"/>
      <c r="D34" s="470"/>
      <c r="E34" s="471"/>
      <c r="F34" s="471"/>
      <c r="G34" s="47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70"/>
      <c r="B35" s="470"/>
      <c r="C35" s="474" t="s">
        <v>189</v>
      </c>
      <c r="D35" s="470"/>
      <c r="E35" s="473">
        <f>SUM(E28:E30)</f>
        <v>0</v>
      </c>
      <c r="F35" s="473">
        <f>SUM(F28:F33)</f>
        <v>63365</v>
      </c>
      <c r="G35" s="473">
        <f>E35-F35</f>
        <v>-63365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70"/>
      <c r="B36" s="470"/>
      <c r="C36" s="469"/>
      <c r="D36" s="470"/>
      <c r="E36" s="471"/>
      <c r="F36" s="471"/>
      <c r="G36" s="47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70"/>
      <c r="B37" s="468" t="s">
        <v>151</v>
      </c>
      <c r="C37" s="469"/>
      <c r="D37" s="470"/>
      <c r="E37" s="471"/>
      <c r="F37" s="471"/>
      <c r="G37" s="47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70"/>
      <c r="B38" s="470"/>
      <c r="C38" s="469" t="s">
        <v>151</v>
      </c>
      <c r="D38" s="475" t="s">
        <v>825</v>
      </c>
      <c r="E38" s="471"/>
      <c r="F38" s="473">
        <v>80000.0</v>
      </c>
      <c r="G38" s="473">
        <f>E38-F38</f>
        <v>-80000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70"/>
      <c r="B39" s="468"/>
      <c r="C39" s="469"/>
      <c r="D39" s="470"/>
      <c r="E39" s="471"/>
      <c r="F39" s="471"/>
      <c r="G39" s="47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70"/>
      <c r="B40" s="468"/>
      <c r="C40" s="474" t="s">
        <v>189</v>
      </c>
      <c r="D40" s="470"/>
      <c r="E40" s="473">
        <f t="shared" ref="E40:F40" si="18">SUM(E38)</f>
        <v>0</v>
      </c>
      <c r="F40" s="473">
        <f t="shared" si="18"/>
        <v>80000</v>
      </c>
      <c r="G40" s="473">
        <f>E40-F40</f>
        <v>-80000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70"/>
      <c r="B41" s="468"/>
      <c r="C41" s="469"/>
      <c r="D41" s="470"/>
      <c r="E41" s="471"/>
      <c r="F41" s="471"/>
      <c r="G41" s="47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70"/>
      <c r="B42" s="468" t="s">
        <v>826</v>
      </c>
      <c r="C42" s="469"/>
      <c r="D42" s="470"/>
      <c r="E42" s="471"/>
      <c r="F42" s="471"/>
      <c r="G42" s="47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70"/>
      <c r="B43" s="470"/>
      <c r="C43" s="469" t="s">
        <v>503</v>
      </c>
      <c r="D43" s="470"/>
      <c r="E43" s="471"/>
      <c r="F43" s="473">
        <v>600000.0</v>
      </c>
      <c r="G43" s="473">
        <f t="shared" ref="G43:G45" si="19">E43-F43</f>
        <v>-600000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70"/>
      <c r="B44" s="470"/>
      <c r="C44" s="476" t="s">
        <v>827</v>
      </c>
      <c r="D44" s="470"/>
      <c r="E44" s="471"/>
      <c r="F44" s="473">
        <v>40835.0</v>
      </c>
      <c r="G44" s="473">
        <f t="shared" si="19"/>
        <v>-40835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70"/>
      <c r="B45" s="470"/>
      <c r="C45" s="469" t="s">
        <v>828</v>
      </c>
      <c r="D45" s="470"/>
      <c r="E45" s="471"/>
      <c r="F45" s="473">
        <v>340000.0</v>
      </c>
      <c r="G45" s="473">
        <f t="shared" si="19"/>
        <v>-340000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70"/>
      <c r="B46" s="470"/>
      <c r="C46" s="469"/>
      <c r="D46" s="470"/>
      <c r="E46" s="471"/>
      <c r="F46" s="471"/>
      <c r="G46" s="47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70"/>
      <c r="B47" s="470"/>
      <c r="C47" s="474" t="s">
        <v>189</v>
      </c>
      <c r="D47" s="470"/>
      <c r="E47" s="473">
        <f t="shared" ref="E47:F47" si="20">SUM(E43:E45)</f>
        <v>0</v>
      </c>
      <c r="F47" s="473">
        <f t="shared" si="20"/>
        <v>980835</v>
      </c>
      <c r="G47" s="473">
        <f>E47-F47</f>
        <v>-980835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70"/>
      <c r="B48" s="470"/>
      <c r="C48" s="469"/>
      <c r="D48" s="470"/>
      <c r="E48" s="471"/>
      <c r="F48" s="471"/>
      <c r="G48" s="47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70"/>
      <c r="B49" s="468"/>
      <c r="C49" s="474" t="s">
        <v>417</v>
      </c>
      <c r="D49" s="470"/>
      <c r="E49" s="473">
        <f>SUM(E47,E35,E40,E25)</f>
        <v>1146000</v>
      </c>
      <c r="F49" s="473">
        <f>sum(F25,F35,F40,F47)</f>
        <v>1146000</v>
      </c>
      <c r="G49" s="47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58"/>
      <c r="F50" s="58"/>
      <c r="G50" s="58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77" t="s">
        <v>805</v>
      </c>
      <c r="B51" s="478" t="s">
        <v>103</v>
      </c>
      <c r="C51" s="262" t="s">
        <v>829</v>
      </c>
      <c r="D51" s="479">
        <v>6541.0</v>
      </c>
      <c r="E51" s="267"/>
      <c r="F51" s="268">
        <v>250.0</v>
      </c>
      <c r="G51" s="268">
        <f t="shared" ref="G51:G73" si="21">E51-F51</f>
        <v>-250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262"/>
      <c r="B52" s="262"/>
      <c r="C52" s="262" t="s">
        <v>830</v>
      </c>
      <c r="D52" s="479">
        <v>5420.0</v>
      </c>
      <c r="E52" s="267"/>
      <c r="F52" s="268">
        <v>1440.0</v>
      </c>
      <c r="G52" s="268">
        <f t="shared" si="21"/>
        <v>-1440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262"/>
      <c r="B53" s="262"/>
      <c r="C53" s="262" t="s">
        <v>151</v>
      </c>
      <c r="D53" s="479" t="s">
        <v>831</v>
      </c>
      <c r="E53" s="267"/>
      <c r="F53" s="268">
        <v>18120.0</v>
      </c>
      <c r="G53" s="268">
        <f t="shared" si="21"/>
        <v>-18120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262"/>
      <c r="B54" s="262"/>
      <c r="C54" s="262" t="s">
        <v>179</v>
      </c>
      <c r="D54" s="479">
        <v>7691.0</v>
      </c>
      <c r="E54" s="267"/>
      <c r="F54" s="268">
        <v>11180.0</v>
      </c>
      <c r="G54" s="268">
        <f t="shared" si="21"/>
        <v>-11180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62"/>
      <c r="B55" s="262"/>
      <c r="C55" s="262" t="s">
        <v>832</v>
      </c>
      <c r="D55" s="479">
        <v>3031.0</v>
      </c>
      <c r="E55" s="268">
        <v>15000.0</v>
      </c>
      <c r="F55" s="268"/>
      <c r="G55" s="268">
        <f t="shared" si="21"/>
        <v>15000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262"/>
      <c r="B56" s="262"/>
      <c r="C56" s="262" t="s">
        <v>833</v>
      </c>
      <c r="D56" s="479">
        <v>7692.0</v>
      </c>
      <c r="E56" s="267"/>
      <c r="F56" s="268">
        <v>8400.0</v>
      </c>
      <c r="G56" s="268">
        <f t="shared" si="21"/>
        <v>-8400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262"/>
      <c r="B57" s="262"/>
      <c r="C57" s="262" t="s">
        <v>611</v>
      </c>
      <c r="D57" s="479">
        <v>5412.0</v>
      </c>
      <c r="E57" s="267"/>
      <c r="F57" s="268">
        <v>2000.0</v>
      </c>
      <c r="G57" s="268">
        <f t="shared" si="21"/>
        <v>-2000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262"/>
      <c r="B58" s="262"/>
      <c r="C58" s="262" t="s">
        <v>834</v>
      </c>
      <c r="D58" s="479">
        <v>5412.0</v>
      </c>
      <c r="E58" s="267"/>
      <c r="F58" s="268">
        <v>4528.0</v>
      </c>
      <c r="G58" s="268">
        <f t="shared" si="21"/>
        <v>-4528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262"/>
      <c r="B59" s="262"/>
      <c r="C59" s="262" t="s">
        <v>835</v>
      </c>
      <c r="D59" s="479">
        <v>5480.0</v>
      </c>
      <c r="E59" s="267"/>
      <c r="F59" s="268">
        <v>700.0</v>
      </c>
      <c r="G59" s="268">
        <f t="shared" si="21"/>
        <v>-700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262"/>
      <c r="B60" s="262"/>
      <c r="C60" s="262" t="s">
        <v>385</v>
      </c>
      <c r="D60" s="479">
        <v>4030.0</v>
      </c>
      <c r="E60" s="267"/>
      <c r="F60" s="268">
        <v>200.0</v>
      </c>
      <c r="G60" s="268">
        <f t="shared" si="21"/>
        <v>-200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62"/>
      <c r="B61" s="262"/>
      <c r="C61" s="262" t="s">
        <v>264</v>
      </c>
      <c r="D61" s="479">
        <v>5930.0</v>
      </c>
      <c r="E61" s="267"/>
      <c r="F61" s="268">
        <v>5000.0</v>
      </c>
      <c r="G61" s="268">
        <f t="shared" si="21"/>
        <v>-5000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262"/>
      <c r="B62" s="262"/>
      <c r="C62" s="262" t="s">
        <v>407</v>
      </c>
      <c r="D62" s="480" t="s">
        <v>404</v>
      </c>
      <c r="E62" s="268">
        <v>1000.0</v>
      </c>
      <c r="F62" s="268">
        <v>1000.0</v>
      </c>
      <c r="G62" s="268">
        <f t="shared" si="21"/>
        <v>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262"/>
      <c r="B63" s="262"/>
      <c r="C63" s="262" t="s">
        <v>824</v>
      </c>
      <c r="D63" s="480" t="s">
        <v>202</v>
      </c>
      <c r="E63" s="268">
        <v>19895.0</v>
      </c>
      <c r="F63" s="268">
        <v>24395.0</v>
      </c>
      <c r="G63" s="268">
        <f t="shared" si="21"/>
        <v>-4500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262"/>
      <c r="B64" s="262"/>
      <c r="C64" s="262" t="s">
        <v>836</v>
      </c>
      <c r="D64" s="479">
        <v>3027.4044</v>
      </c>
      <c r="E64" s="268">
        <v>1260.0</v>
      </c>
      <c r="F64" s="268">
        <v>1260.0</v>
      </c>
      <c r="G64" s="268">
        <f t="shared" si="21"/>
        <v>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62"/>
      <c r="B65" s="262"/>
      <c r="C65" s="262" t="s">
        <v>837</v>
      </c>
      <c r="D65" s="479">
        <v>7630.0</v>
      </c>
      <c r="E65" s="267"/>
      <c r="F65" s="268">
        <v>1000.0</v>
      </c>
      <c r="G65" s="268">
        <f t="shared" si="21"/>
        <v>-1000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62"/>
      <c r="B66" s="262"/>
      <c r="C66" s="262" t="s">
        <v>838</v>
      </c>
      <c r="D66" s="479">
        <v>5010.0</v>
      </c>
      <c r="E66" s="267"/>
      <c r="F66" s="268">
        <v>200.0</v>
      </c>
      <c r="G66" s="268">
        <f t="shared" si="21"/>
        <v>-200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62"/>
      <c r="B67" s="262"/>
      <c r="C67" s="262" t="s">
        <v>839</v>
      </c>
      <c r="D67" s="479">
        <v>5010.0</v>
      </c>
      <c r="E67" s="267"/>
      <c r="F67" s="268">
        <v>13456.0</v>
      </c>
      <c r="G67" s="268">
        <f t="shared" si="21"/>
        <v>-13456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262"/>
      <c r="B68" s="262"/>
      <c r="C68" s="262" t="s">
        <v>840</v>
      </c>
      <c r="D68" s="479">
        <v>5010.0</v>
      </c>
      <c r="E68" s="267"/>
      <c r="F68" s="268">
        <v>1800.0</v>
      </c>
      <c r="G68" s="268">
        <f t="shared" si="21"/>
        <v>-1800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262"/>
      <c r="B69" s="262"/>
      <c r="C69" s="262" t="s">
        <v>841</v>
      </c>
      <c r="D69" s="479">
        <v>5060.0</v>
      </c>
      <c r="E69" s="267"/>
      <c r="F69" s="268">
        <v>400.0</v>
      </c>
      <c r="G69" s="268">
        <f t="shared" si="21"/>
        <v>-400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62"/>
      <c r="B70" s="262"/>
      <c r="C70" s="262" t="s">
        <v>379</v>
      </c>
      <c r="D70" s="479">
        <v>3052.0</v>
      </c>
      <c r="E70" s="267"/>
      <c r="F70" s="267"/>
      <c r="G70" s="268">
        <f t="shared" si="21"/>
        <v>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62"/>
      <c r="B71" s="262"/>
      <c r="C71" s="262" t="s">
        <v>842</v>
      </c>
      <c r="D71" s="479">
        <v>3989.0</v>
      </c>
      <c r="E71" s="268">
        <v>24000.0</v>
      </c>
      <c r="F71" s="267"/>
      <c r="G71" s="268">
        <f t="shared" si="21"/>
        <v>24000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62"/>
      <c r="B72" s="262"/>
      <c r="C72" s="481" t="s">
        <v>843</v>
      </c>
      <c r="D72" s="262"/>
      <c r="E72" s="267"/>
      <c r="F72" s="268">
        <v>150.0</v>
      </c>
      <c r="G72" s="268">
        <f t="shared" si="21"/>
        <v>-150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62"/>
      <c r="B73" s="262"/>
      <c r="C73" s="481" t="s">
        <v>844</v>
      </c>
      <c r="D73" s="262"/>
      <c r="E73" s="267"/>
      <c r="F73" s="268">
        <v>100.0</v>
      </c>
      <c r="G73" s="268">
        <f t="shared" si="21"/>
        <v>-100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262"/>
      <c r="B74" s="262"/>
      <c r="C74" s="262"/>
      <c r="D74" s="262"/>
      <c r="E74" s="267"/>
      <c r="F74" s="267"/>
      <c r="G74" s="26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62"/>
      <c r="B75" s="262"/>
      <c r="C75" s="478" t="s">
        <v>189</v>
      </c>
      <c r="D75" s="262"/>
      <c r="E75" s="268">
        <f>SUM(E51:E71)</f>
        <v>61155</v>
      </c>
      <c r="F75" s="268">
        <f>SUM(F51:F73)</f>
        <v>95579</v>
      </c>
      <c r="G75" s="268">
        <f>E75-F75</f>
        <v>-34424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62"/>
      <c r="B76" s="262"/>
      <c r="C76" s="262"/>
      <c r="D76" s="262"/>
      <c r="E76" s="267"/>
      <c r="F76" s="267"/>
      <c r="G76" s="26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62"/>
      <c r="B77" s="262"/>
      <c r="C77" s="262"/>
      <c r="D77" s="262"/>
      <c r="E77" s="267"/>
      <c r="F77" s="267"/>
      <c r="G77" s="26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62"/>
      <c r="B78" s="478" t="s">
        <v>845</v>
      </c>
      <c r="C78" s="262" t="s">
        <v>846</v>
      </c>
      <c r="D78" s="479">
        <v>5010.0</v>
      </c>
      <c r="E78" s="267"/>
      <c r="F78" s="268">
        <v>28800.0</v>
      </c>
      <c r="G78" s="268">
        <f t="shared" ref="G78:G86" si="22">E78-F78</f>
        <v>-28800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62"/>
      <c r="B79" s="262"/>
      <c r="C79" s="262" t="s">
        <v>847</v>
      </c>
      <c r="D79" s="479" t="s">
        <v>661</v>
      </c>
      <c r="E79" s="268">
        <v>1500.0</v>
      </c>
      <c r="F79" s="268">
        <v>1500.0</v>
      </c>
      <c r="G79" s="268">
        <f t="shared" si="22"/>
        <v>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62"/>
      <c r="B80" s="262"/>
      <c r="C80" s="262" t="s">
        <v>654</v>
      </c>
      <c r="D80" s="479">
        <v>5210.0</v>
      </c>
      <c r="E80" s="267"/>
      <c r="F80" s="268">
        <v>36300.0</v>
      </c>
      <c r="G80" s="268">
        <f t="shared" si="22"/>
        <v>-36300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62"/>
      <c r="B81" s="262"/>
      <c r="C81" s="262" t="s">
        <v>195</v>
      </c>
      <c r="D81" s="479">
        <v>5820.0</v>
      </c>
      <c r="E81" s="267"/>
      <c r="F81" s="268">
        <v>4000.0</v>
      </c>
      <c r="G81" s="268">
        <f t="shared" si="22"/>
        <v>-4000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62"/>
      <c r="B82" s="262"/>
      <c r="C82" s="262" t="s">
        <v>848</v>
      </c>
      <c r="D82" s="479">
        <v>3041.0</v>
      </c>
      <c r="E82" s="268">
        <v>55000.0</v>
      </c>
      <c r="F82" s="267"/>
      <c r="G82" s="268">
        <f t="shared" si="22"/>
        <v>55000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62"/>
      <c r="B83" s="262"/>
      <c r="C83" s="262" t="s">
        <v>140</v>
      </c>
      <c r="D83" s="480" t="s">
        <v>404</v>
      </c>
      <c r="E83" s="268">
        <v>3150.0</v>
      </c>
      <c r="F83" s="268">
        <v>3150.0</v>
      </c>
      <c r="G83" s="268">
        <f t="shared" si="22"/>
        <v>0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62"/>
      <c r="B84" s="262"/>
      <c r="C84" s="262" t="s">
        <v>849</v>
      </c>
      <c r="D84" s="479">
        <v>5462.0</v>
      </c>
      <c r="E84" s="267"/>
      <c r="F84" s="268">
        <v>10300.0</v>
      </c>
      <c r="G84" s="268">
        <f t="shared" si="22"/>
        <v>-10300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62"/>
      <c r="B85" s="262"/>
      <c r="C85" s="262" t="s">
        <v>850</v>
      </c>
      <c r="D85" s="479">
        <v>4036.0</v>
      </c>
      <c r="E85" s="267"/>
      <c r="F85" s="268">
        <v>11500.0</v>
      </c>
      <c r="G85" s="268">
        <f t="shared" si="22"/>
        <v>-11500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62"/>
      <c r="B86" s="262"/>
      <c r="C86" s="262" t="s">
        <v>851</v>
      </c>
      <c r="D86" s="479">
        <v>4044.0</v>
      </c>
      <c r="E86" s="267"/>
      <c r="F86" s="268">
        <v>10600.0</v>
      </c>
      <c r="G86" s="268">
        <f t="shared" si="22"/>
        <v>-10600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62"/>
      <c r="B87" s="262"/>
      <c r="C87" s="262"/>
      <c r="D87" s="262"/>
      <c r="E87" s="267"/>
      <c r="F87" s="267"/>
      <c r="G87" s="26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62"/>
      <c r="B88" s="262"/>
      <c r="C88" s="478" t="s">
        <v>189</v>
      </c>
      <c r="D88" s="262"/>
      <c r="E88" s="268">
        <f t="shared" ref="E88:F88" si="23">SUM(E78:E86)</f>
        <v>59650</v>
      </c>
      <c r="F88" s="268">
        <f t="shared" si="23"/>
        <v>106150</v>
      </c>
      <c r="G88" s="268">
        <f>E88-F88</f>
        <v>-46500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62"/>
      <c r="B89" s="262"/>
      <c r="C89" s="262"/>
      <c r="D89" s="262"/>
      <c r="E89" s="267"/>
      <c r="F89" s="267"/>
      <c r="G89" s="268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62"/>
      <c r="B90" s="478" t="s">
        <v>852</v>
      </c>
      <c r="C90" s="262" t="s">
        <v>243</v>
      </c>
      <c r="D90" s="480" t="s">
        <v>853</v>
      </c>
      <c r="E90" s="268">
        <v>15250.0</v>
      </c>
      <c r="F90" s="267"/>
      <c r="G90" s="268">
        <f t="shared" ref="G90:G95" si="24">E90-F90</f>
        <v>15250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62"/>
      <c r="B91" s="262"/>
      <c r="C91" s="262" t="s">
        <v>237</v>
      </c>
      <c r="D91" s="479">
        <v>4029.0</v>
      </c>
      <c r="E91" s="267"/>
      <c r="F91" s="268">
        <v>9000.0</v>
      </c>
      <c r="G91" s="268">
        <f t="shared" si="24"/>
        <v>-9000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62"/>
      <c r="B92" s="262"/>
      <c r="C92" s="262" t="s">
        <v>167</v>
      </c>
      <c r="D92" s="479">
        <v>5411.0</v>
      </c>
      <c r="E92" s="267"/>
      <c r="F92" s="268">
        <v>1300.0</v>
      </c>
      <c r="G92" s="268">
        <f t="shared" si="24"/>
        <v>-1300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62"/>
      <c r="B93" s="262"/>
      <c r="C93" s="262" t="s">
        <v>251</v>
      </c>
      <c r="D93" s="262"/>
      <c r="E93" s="267"/>
      <c r="F93" s="268">
        <v>600.0</v>
      </c>
      <c r="G93" s="268">
        <f t="shared" si="24"/>
        <v>-600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62"/>
      <c r="B94" s="262"/>
      <c r="C94" s="262" t="s">
        <v>854</v>
      </c>
      <c r="D94" s="262" t="s">
        <v>164</v>
      </c>
      <c r="E94" s="267"/>
      <c r="F94" s="268">
        <v>6200.0</v>
      </c>
      <c r="G94" s="268">
        <f t="shared" si="24"/>
        <v>-6200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62"/>
      <c r="B95" s="262"/>
      <c r="C95" s="262" t="s">
        <v>855</v>
      </c>
      <c r="D95" s="262" t="s">
        <v>162</v>
      </c>
      <c r="E95" s="268">
        <v>2500.0</v>
      </c>
      <c r="F95" s="267"/>
      <c r="G95" s="268">
        <f t="shared" si="24"/>
        <v>2500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62"/>
      <c r="B96" s="262"/>
      <c r="C96" s="262"/>
      <c r="D96" s="262"/>
      <c r="E96" s="267"/>
      <c r="F96" s="267"/>
      <c r="G96" s="268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62"/>
      <c r="B97" s="262"/>
      <c r="C97" s="478" t="s">
        <v>189</v>
      </c>
      <c r="D97" s="262"/>
      <c r="E97" s="268">
        <f t="shared" ref="E97:F97" si="25">SUM(E90:E95)</f>
        <v>17750</v>
      </c>
      <c r="F97" s="268">
        <f t="shared" si="25"/>
        <v>17100</v>
      </c>
      <c r="G97" s="268">
        <f>E97-F97</f>
        <v>650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62"/>
      <c r="B98" s="262"/>
      <c r="C98" s="262"/>
      <c r="D98" s="262"/>
      <c r="E98" s="267"/>
      <c r="F98" s="267"/>
      <c r="G98" s="26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62"/>
      <c r="B99" s="478" t="s">
        <v>856</v>
      </c>
      <c r="C99" s="262" t="s">
        <v>243</v>
      </c>
      <c r="D99" s="262"/>
      <c r="E99" s="268">
        <v>7625.0</v>
      </c>
      <c r="F99" s="267"/>
      <c r="G99" s="268">
        <f t="shared" ref="G99:G104" si="26">E99-F99</f>
        <v>7625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62"/>
      <c r="B100" s="262" t="s">
        <v>117</v>
      </c>
      <c r="C100" s="262" t="s">
        <v>237</v>
      </c>
      <c r="D100" s="262"/>
      <c r="E100" s="267"/>
      <c r="F100" s="268">
        <v>4800.0</v>
      </c>
      <c r="G100" s="268">
        <f t="shared" si="26"/>
        <v>-4800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62"/>
      <c r="B101" s="262"/>
      <c r="C101" s="262" t="s">
        <v>167</v>
      </c>
      <c r="D101" s="262"/>
      <c r="E101" s="267"/>
      <c r="F101" s="268">
        <v>700.0</v>
      </c>
      <c r="G101" s="268">
        <f t="shared" si="26"/>
        <v>-700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262"/>
      <c r="B102" s="262"/>
      <c r="C102" s="262" t="s">
        <v>212</v>
      </c>
      <c r="D102" s="262"/>
      <c r="E102" s="267"/>
      <c r="F102" s="268">
        <v>14100.0</v>
      </c>
      <c r="G102" s="268">
        <f t="shared" si="26"/>
        <v>-14100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262"/>
      <c r="B103" s="262"/>
      <c r="C103" s="262" t="s">
        <v>211</v>
      </c>
      <c r="D103" s="262"/>
      <c r="E103" s="268">
        <v>15000.0</v>
      </c>
      <c r="F103" s="267"/>
      <c r="G103" s="268">
        <f t="shared" si="26"/>
        <v>15000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262"/>
      <c r="B104" s="478"/>
      <c r="C104" s="262" t="s">
        <v>140</v>
      </c>
      <c r="D104" s="479"/>
      <c r="E104" s="268">
        <v>1500.0</v>
      </c>
      <c r="F104" s="268">
        <v>1320.0</v>
      </c>
      <c r="G104" s="268">
        <f t="shared" si="26"/>
        <v>180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262"/>
      <c r="B105" s="478"/>
      <c r="C105" s="262"/>
      <c r="D105" s="479"/>
      <c r="E105" s="267"/>
      <c r="F105" s="268"/>
      <c r="G105" s="26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262"/>
      <c r="B106" s="478"/>
      <c r="C106" s="478" t="s">
        <v>189</v>
      </c>
      <c r="D106" s="479"/>
      <c r="E106" s="268">
        <f>sum(E99:E104)</f>
        <v>24125</v>
      </c>
      <c r="F106" s="268">
        <f>sum(F99:F105)</f>
        <v>20920</v>
      </c>
      <c r="G106" s="268">
        <f>E106-F106</f>
        <v>3205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262"/>
      <c r="B107" s="478"/>
      <c r="C107" s="262"/>
      <c r="D107" s="479"/>
      <c r="E107" s="267"/>
      <c r="F107" s="268"/>
      <c r="G107" s="268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262"/>
      <c r="B108" s="478" t="s">
        <v>857</v>
      </c>
      <c r="C108" s="262" t="s">
        <v>174</v>
      </c>
      <c r="D108" s="479">
        <v>5010.0</v>
      </c>
      <c r="E108" s="267"/>
      <c r="F108" s="268">
        <v>12400.0</v>
      </c>
      <c r="G108" s="268">
        <f t="shared" ref="G108:G114" si="27">E108-F108</f>
        <v>-12400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62"/>
      <c r="B109" s="262"/>
      <c r="C109" s="262" t="s">
        <v>654</v>
      </c>
      <c r="D109" s="479">
        <v>4037.0</v>
      </c>
      <c r="E109" s="267"/>
      <c r="F109" s="268">
        <v>31110.0</v>
      </c>
      <c r="G109" s="268">
        <f t="shared" si="27"/>
        <v>-31110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262"/>
      <c r="B110" s="262"/>
      <c r="C110" s="262" t="s">
        <v>858</v>
      </c>
      <c r="D110" s="479">
        <v>4036.0</v>
      </c>
      <c r="E110" s="267"/>
      <c r="F110" s="268">
        <v>500.0</v>
      </c>
      <c r="G110" s="268">
        <f t="shared" si="27"/>
        <v>-500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262"/>
      <c r="B111" s="262"/>
      <c r="C111" s="262" t="s">
        <v>859</v>
      </c>
      <c r="D111" s="479">
        <v>5010.0</v>
      </c>
      <c r="E111" s="267"/>
      <c r="F111" s="268">
        <v>563.0</v>
      </c>
      <c r="G111" s="268">
        <f t="shared" si="27"/>
        <v>-563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262"/>
      <c r="B112" s="262"/>
      <c r="C112" s="262" t="s">
        <v>195</v>
      </c>
      <c r="D112" s="479">
        <v>5611.0</v>
      </c>
      <c r="E112" s="267"/>
      <c r="F112" s="268">
        <v>4000.0</v>
      </c>
      <c r="G112" s="268">
        <f t="shared" si="27"/>
        <v>-4000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262"/>
      <c r="B113" s="262"/>
      <c r="C113" s="262" t="s">
        <v>848</v>
      </c>
      <c r="D113" s="479">
        <v>3041.0</v>
      </c>
      <c r="E113" s="267"/>
      <c r="F113" s="267"/>
      <c r="G113" s="268">
        <f t="shared" si="27"/>
        <v>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262"/>
      <c r="B114" s="262"/>
      <c r="C114" s="262" t="s">
        <v>860</v>
      </c>
      <c r="D114" s="262" t="s">
        <v>404</v>
      </c>
      <c r="E114" s="268">
        <v>2820.0</v>
      </c>
      <c r="F114" s="268">
        <v>2820.0</v>
      </c>
      <c r="G114" s="268">
        <f t="shared" si="27"/>
        <v>0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262"/>
      <c r="B115" s="262"/>
      <c r="C115" s="262"/>
      <c r="D115" s="262"/>
      <c r="E115" s="267"/>
      <c r="F115" s="267"/>
      <c r="G115" s="26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262"/>
      <c r="B116" s="262"/>
      <c r="C116" s="478" t="s">
        <v>189</v>
      </c>
      <c r="D116" s="262"/>
      <c r="E116" s="268">
        <f t="shared" ref="E116:F116" si="28">SUM(E108:E114)</f>
        <v>2820</v>
      </c>
      <c r="F116" s="268">
        <f t="shared" si="28"/>
        <v>51393</v>
      </c>
      <c r="G116" s="268">
        <f>E116-F116</f>
        <v>-48573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262"/>
      <c r="B117" s="262"/>
      <c r="C117" s="262"/>
      <c r="D117" s="262"/>
      <c r="E117" s="267"/>
      <c r="F117" s="267"/>
      <c r="G117" s="26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262"/>
      <c r="B118" s="478"/>
      <c r="C118" s="478" t="s">
        <v>417</v>
      </c>
      <c r="D118" s="262"/>
      <c r="E118" s="268">
        <f t="shared" ref="E118:F118" si="29">SUMIF($C51:$C116,"Subsubtotal",E51:E116)</f>
        <v>165500</v>
      </c>
      <c r="F118" s="268">
        <f t="shared" si="29"/>
        <v>291142</v>
      </c>
      <c r="G118" s="268">
        <f>E118-F118</f>
        <v>-125642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58"/>
      <c r="F119" s="58"/>
      <c r="G119" s="58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82" t="s">
        <v>861</v>
      </c>
      <c r="B120" s="394" t="s">
        <v>103</v>
      </c>
      <c r="C120" s="483"/>
      <c r="D120" s="401"/>
      <c r="E120" s="399"/>
      <c r="F120" s="399"/>
      <c r="G120" s="39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01"/>
      <c r="B121" s="401"/>
      <c r="C121" s="483" t="s">
        <v>862</v>
      </c>
      <c r="D121" s="484">
        <v>7631.0</v>
      </c>
      <c r="E121" s="399"/>
      <c r="F121" s="406">
        <v>3000.0</v>
      </c>
      <c r="G121" s="406">
        <f t="shared" ref="G121:G122" si="30">E121-F121</f>
        <v>-3000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01"/>
      <c r="B122" s="401"/>
      <c r="C122" s="483" t="s">
        <v>863</v>
      </c>
      <c r="D122" s="484">
        <v>7692.7693</v>
      </c>
      <c r="E122" s="399"/>
      <c r="F122" s="406">
        <v>1200.0</v>
      </c>
      <c r="G122" s="406">
        <f t="shared" si="30"/>
        <v>-1200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01"/>
      <c r="B123" s="401"/>
      <c r="C123" s="483"/>
      <c r="D123" s="401"/>
      <c r="E123" s="399"/>
      <c r="F123" s="399"/>
      <c r="G123" s="406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01"/>
      <c r="B124" s="401"/>
      <c r="C124" s="485" t="s">
        <v>189</v>
      </c>
      <c r="D124" s="401"/>
      <c r="E124" s="406">
        <f t="shared" ref="E124:F124" si="31">SUM(E121:E122)</f>
        <v>0</v>
      </c>
      <c r="F124" s="406">
        <f t="shared" si="31"/>
        <v>4200</v>
      </c>
      <c r="G124" s="406">
        <f>E124-F124</f>
        <v>-4200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01"/>
      <c r="B125" s="401"/>
      <c r="C125" s="483"/>
      <c r="D125" s="401"/>
      <c r="E125" s="399"/>
      <c r="F125" s="399"/>
      <c r="G125" s="406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01"/>
      <c r="B126" s="394" t="s">
        <v>864</v>
      </c>
      <c r="C126" s="483"/>
      <c r="D126" s="401"/>
      <c r="E126" s="399"/>
      <c r="F126" s="399"/>
      <c r="G126" s="406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01"/>
      <c r="B127" s="401"/>
      <c r="C127" s="483" t="s">
        <v>243</v>
      </c>
      <c r="D127" s="484">
        <v>3041.0</v>
      </c>
      <c r="E127" s="406">
        <v>211200.0</v>
      </c>
      <c r="F127" s="399"/>
      <c r="G127" s="406">
        <f t="shared" ref="G127:G132" si="32">E127-F127</f>
        <v>211200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01"/>
      <c r="B128" s="401"/>
      <c r="C128" s="483" t="s">
        <v>865</v>
      </c>
      <c r="D128" s="484">
        <v>4041.0</v>
      </c>
      <c r="E128" s="399"/>
      <c r="F128" s="406">
        <v>192740.0</v>
      </c>
      <c r="G128" s="406">
        <f t="shared" si="32"/>
        <v>-192740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01"/>
      <c r="B129" s="401"/>
      <c r="C129" s="483" t="s">
        <v>866</v>
      </c>
      <c r="D129" s="484">
        <v>5800.0</v>
      </c>
      <c r="E129" s="399"/>
      <c r="F129" s="406">
        <v>68900.0</v>
      </c>
      <c r="G129" s="406">
        <f t="shared" si="32"/>
        <v>-68900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01"/>
      <c r="B130" s="401"/>
      <c r="C130" s="483" t="s">
        <v>407</v>
      </c>
      <c r="D130" s="484">
        <v>4027.0</v>
      </c>
      <c r="E130" s="399"/>
      <c r="F130" s="406">
        <v>2810.0</v>
      </c>
      <c r="G130" s="406">
        <f t="shared" si="32"/>
        <v>-2810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01"/>
      <c r="B131" s="401"/>
      <c r="C131" s="483" t="s">
        <v>867</v>
      </c>
      <c r="D131" s="484">
        <v>4044.0</v>
      </c>
      <c r="E131" s="399"/>
      <c r="F131" s="406">
        <v>10000.0</v>
      </c>
      <c r="G131" s="406">
        <f t="shared" si="32"/>
        <v>-10000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01"/>
      <c r="B132" s="401"/>
      <c r="C132" s="483" t="s">
        <v>868</v>
      </c>
      <c r="D132" s="401" t="s">
        <v>232</v>
      </c>
      <c r="E132" s="399"/>
      <c r="F132" s="406">
        <v>2000.0</v>
      </c>
      <c r="G132" s="406">
        <f t="shared" si="32"/>
        <v>-2000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01"/>
      <c r="B133" s="401"/>
      <c r="C133" s="483"/>
      <c r="D133" s="401"/>
      <c r="E133" s="399"/>
      <c r="F133" s="399"/>
      <c r="G133" s="40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01"/>
      <c r="B134" s="401"/>
      <c r="C134" s="485" t="s">
        <v>189</v>
      </c>
      <c r="D134" s="401"/>
      <c r="E134" s="406">
        <f t="shared" ref="E134:F134" si="33">SUM(E127:E132)</f>
        <v>211200</v>
      </c>
      <c r="F134" s="406">
        <f t="shared" si="33"/>
        <v>276450</v>
      </c>
      <c r="G134" s="406">
        <f>E134-F134</f>
        <v>-65250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01"/>
      <c r="B135" s="401"/>
      <c r="C135" s="483"/>
      <c r="D135" s="401"/>
      <c r="E135" s="399"/>
      <c r="F135" s="399"/>
      <c r="G135" s="40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01"/>
      <c r="B136" s="394" t="s">
        <v>869</v>
      </c>
      <c r="C136" s="483"/>
      <c r="D136" s="401"/>
      <c r="E136" s="399"/>
      <c r="F136" s="399"/>
      <c r="G136" s="40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01"/>
      <c r="B137" s="401"/>
      <c r="C137" s="483" t="s">
        <v>243</v>
      </c>
      <c r="D137" s="401"/>
      <c r="E137" s="406">
        <v>6000.0</v>
      </c>
      <c r="F137" s="399"/>
      <c r="G137" s="406">
        <f t="shared" ref="G137:G141" si="34">E137-F137</f>
        <v>6000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01"/>
      <c r="B138" s="401"/>
      <c r="C138" s="483" t="s">
        <v>159</v>
      </c>
      <c r="D138" s="401"/>
      <c r="E138" s="406">
        <v>1800.0</v>
      </c>
      <c r="F138" s="399"/>
      <c r="G138" s="406">
        <f t="shared" si="34"/>
        <v>1800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01"/>
      <c r="B139" s="401"/>
      <c r="C139" s="483" t="s">
        <v>237</v>
      </c>
      <c r="D139" s="401"/>
      <c r="E139" s="399"/>
      <c r="F139" s="406">
        <v>5500.0</v>
      </c>
      <c r="G139" s="406">
        <f t="shared" si="34"/>
        <v>-5500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01"/>
      <c r="B140" s="401"/>
      <c r="C140" s="483" t="s">
        <v>167</v>
      </c>
      <c r="D140" s="401"/>
      <c r="E140" s="399"/>
      <c r="F140" s="406">
        <v>500.0</v>
      </c>
      <c r="G140" s="406">
        <f t="shared" si="34"/>
        <v>-500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01"/>
      <c r="B141" s="401"/>
      <c r="C141" s="483" t="s">
        <v>854</v>
      </c>
      <c r="D141" s="401"/>
      <c r="E141" s="399"/>
      <c r="F141" s="406">
        <v>1800.0</v>
      </c>
      <c r="G141" s="406">
        <f t="shared" si="34"/>
        <v>-1800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01"/>
      <c r="B142" s="401"/>
      <c r="C142" s="483"/>
      <c r="D142" s="483"/>
      <c r="E142" s="399"/>
      <c r="F142" s="399"/>
      <c r="G142" s="40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01"/>
      <c r="B143" s="401"/>
      <c r="C143" s="485" t="s">
        <v>189</v>
      </c>
      <c r="D143" s="483"/>
      <c r="E143" s="406">
        <f t="shared" ref="E143:F143" si="35">SUM(E137:E141)</f>
        <v>7800</v>
      </c>
      <c r="F143" s="406">
        <f t="shared" si="35"/>
        <v>7800</v>
      </c>
      <c r="G143" s="40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01"/>
      <c r="B144" s="401"/>
      <c r="C144" s="483"/>
      <c r="D144" s="483"/>
      <c r="E144" s="399"/>
      <c r="F144" s="399"/>
      <c r="G144" s="39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01"/>
      <c r="B145" s="394"/>
      <c r="C145" s="394" t="s">
        <v>417</v>
      </c>
      <c r="D145" s="483"/>
      <c r="E145" s="406">
        <f t="shared" ref="E145:G145" si="36">SUM(E143,E134,E124)</f>
        <v>219000</v>
      </c>
      <c r="F145" s="406">
        <f t="shared" si="36"/>
        <v>288450</v>
      </c>
      <c r="G145" s="406">
        <f t="shared" si="36"/>
        <v>-69450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2"/>
      <c r="C146" s="2"/>
      <c r="D146" s="44"/>
      <c r="E146" s="68"/>
      <c r="F146" s="68"/>
      <c r="G146" s="68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2.5" customHeight="1">
      <c r="A147" s="486" t="s">
        <v>808</v>
      </c>
      <c r="B147" s="487" t="s">
        <v>103</v>
      </c>
      <c r="C147" s="488"/>
      <c r="D147" s="489"/>
      <c r="E147" s="490"/>
      <c r="F147" s="491"/>
      <c r="G147" s="49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88"/>
      <c r="B148" s="487"/>
      <c r="C148" s="488" t="s">
        <v>870</v>
      </c>
      <c r="D148" s="489"/>
      <c r="E148" s="490"/>
      <c r="F148" s="491">
        <v>1000.0</v>
      </c>
      <c r="G148" s="49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88"/>
      <c r="B149" s="488"/>
      <c r="C149" s="488" t="s">
        <v>179</v>
      </c>
      <c r="D149" s="489"/>
      <c r="E149" s="490"/>
      <c r="F149" s="491">
        <v>1000.0</v>
      </c>
      <c r="G149" s="49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88"/>
      <c r="B150" s="488"/>
      <c r="C150" s="488" t="s">
        <v>151</v>
      </c>
      <c r="D150" s="489"/>
      <c r="E150" s="490"/>
      <c r="F150" s="491">
        <v>500.0</v>
      </c>
      <c r="G150" s="49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88"/>
      <c r="B151" s="488"/>
      <c r="C151" s="488" t="s">
        <v>191</v>
      </c>
      <c r="D151" s="492">
        <v>6072.0</v>
      </c>
      <c r="E151" s="490"/>
      <c r="F151" s="491">
        <v>1000.0</v>
      </c>
      <c r="G151" s="49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88"/>
      <c r="B152" s="488"/>
      <c r="C152" s="488" t="s">
        <v>310</v>
      </c>
      <c r="D152" s="489"/>
      <c r="E152" s="490"/>
      <c r="F152" s="491">
        <v>500.0</v>
      </c>
      <c r="G152" s="49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88"/>
      <c r="B153" s="488"/>
      <c r="C153" s="488" t="s">
        <v>140</v>
      </c>
      <c r="D153" s="488"/>
      <c r="E153" s="491">
        <v>2000.0</v>
      </c>
      <c r="F153" s="491">
        <v>2000.0</v>
      </c>
      <c r="G153" s="49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88"/>
      <c r="B154" s="488"/>
      <c r="C154" s="488" t="s">
        <v>379</v>
      </c>
      <c r="D154" s="488"/>
      <c r="E154" s="490">
        <v>4000.0</v>
      </c>
      <c r="F154" s="490"/>
      <c r="G154" s="490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88"/>
      <c r="B155" s="488"/>
      <c r="C155" s="488" t="s">
        <v>871</v>
      </c>
      <c r="D155" s="488"/>
      <c r="E155" s="491"/>
      <c r="F155" s="491">
        <v>500.0</v>
      </c>
      <c r="G155" s="49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88"/>
      <c r="B156" s="488"/>
      <c r="C156" s="488"/>
      <c r="D156" s="488"/>
      <c r="E156" s="490"/>
      <c r="F156" s="490"/>
      <c r="G156" s="490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88"/>
      <c r="B157" s="487"/>
      <c r="C157" s="487" t="s">
        <v>417</v>
      </c>
      <c r="D157" s="493"/>
      <c r="E157" s="491">
        <f t="shared" ref="E157:F157" si="37">SUM(E148:E155)</f>
        <v>6000</v>
      </c>
      <c r="F157" s="491">
        <f t="shared" si="37"/>
        <v>6500</v>
      </c>
      <c r="G157" s="491">
        <f>E157-F157</f>
        <v>-500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58"/>
      <c r="F158" s="58"/>
      <c r="G158" s="58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2.5" customHeight="1">
      <c r="A159" s="494" t="s">
        <v>809</v>
      </c>
      <c r="B159" s="495" t="s">
        <v>103</v>
      </c>
      <c r="C159" s="496"/>
      <c r="D159" s="496"/>
      <c r="E159" s="496"/>
      <c r="F159" s="496"/>
      <c r="G159" s="49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96"/>
      <c r="B160" s="496"/>
      <c r="C160" s="496" t="s">
        <v>134</v>
      </c>
      <c r="D160" s="497">
        <v>5420.0</v>
      </c>
      <c r="E160" s="498"/>
      <c r="F160" s="498">
        <v>5178.0</v>
      </c>
      <c r="G160" s="498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96"/>
      <c r="B161" s="496"/>
      <c r="C161" s="496" t="s">
        <v>406</v>
      </c>
      <c r="D161" s="497">
        <v>5610.0</v>
      </c>
      <c r="E161" s="498"/>
      <c r="F161" s="498">
        <v>18000.0</v>
      </c>
      <c r="G161" s="498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96"/>
      <c r="B162" s="496"/>
      <c r="C162" s="496" t="s">
        <v>872</v>
      </c>
      <c r="D162" s="497">
        <v>6040.0</v>
      </c>
      <c r="E162" s="498"/>
      <c r="F162" s="498">
        <v>325.0</v>
      </c>
      <c r="G162" s="498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96"/>
      <c r="B163" s="496"/>
      <c r="C163" s="496" t="s">
        <v>823</v>
      </c>
      <c r="D163" s="497">
        <v>6541.0</v>
      </c>
      <c r="E163" s="498"/>
      <c r="F163" s="498">
        <v>1500.0</v>
      </c>
      <c r="G163" s="498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96"/>
      <c r="B164" s="496"/>
      <c r="C164" s="496" t="s">
        <v>125</v>
      </c>
      <c r="D164" s="497">
        <v>6110.0</v>
      </c>
      <c r="E164" s="498"/>
      <c r="F164" s="498">
        <v>700.0</v>
      </c>
      <c r="G164" s="498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96"/>
      <c r="B165" s="496"/>
      <c r="C165" s="496" t="s">
        <v>201</v>
      </c>
      <c r="D165" s="499" t="s">
        <v>202</v>
      </c>
      <c r="E165" s="498"/>
      <c r="F165" s="498">
        <v>9300.0</v>
      </c>
      <c r="G165" s="498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96"/>
      <c r="B166" s="496"/>
      <c r="C166" s="496" t="s">
        <v>873</v>
      </c>
      <c r="D166" s="499" t="s">
        <v>874</v>
      </c>
      <c r="E166" s="498"/>
      <c r="F166" s="498">
        <v>1500.0</v>
      </c>
      <c r="G166" s="498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96"/>
      <c r="B167" s="496"/>
      <c r="C167" s="496"/>
      <c r="D167" s="496"/>
      <c r="E167" s="498"/>
      <c r="F167" s="498"/>
      <c r="G167" s="498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96"/>
      <c r="B168" s="496"/>
      <c r="C168" s="495" t="s">
        <v>189</v>
      </c>
      <c r="D168" s="496"/>
      <c r="E168" s="498">
        <f t="shared" ref="E168:F168" si="38">SUM(E160:E166)</f>
        <v>0</v>
      </c>
      <c r="F168" s="498">
        <f t="shared" si="38"/>
        <v>36503</v>
      </c>
      <c r="G168" s="498">
        <f>E168-F168</f>
        <v>-36503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96"/>
      <c r="B169" s="496"/>
      <c r="C169" s="496"/>
      <c r="D169" s="496"/>
      <c r="E169" s="498"/>
      <c r="F169" s="498"/>
      <c r="G169" s="498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96"/>
      <c r="B170" s="495" t="s">
        <v>819</v>
      </c>
      <c r="C170" s="496"/>
      <c r="D170" s="496"/>
      <c r="E170" s="498"/>
      <c r="F170" s="498"/>
      <c r="G170" s="498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96"/>
      <c r="B171" s="496"/>
      <c r="C171" s="500" t="s">
        <v>819</v>
      </c>
      <c r="D171" s="497">
        <v>3052.0</v>
      </c>
      <c r="E171" s="498">
        <v>850000.0</v>
      </c>
      <c r="F171" s="501"/>
      <c r="G171" s="498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96"/>
      <c r="B172" s="496"/>
      <c r="C172" s="500" t="s">
        <v>820</v>
      </c>
      <c r="D172" s="497">
        <v>6072.0</v>
      </c>
      <c r="E172" s="498"/>
      <c r="F172" s="498">
        <v>5000.0</v>
      </c>
      <c r="G172" s="498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96"/>
      <c r="B173" s="496"/>
      <c r="C173" s="496"/>
      <c r="D173" s="496"/>
      <c r="E173" s="498"/>
      <c r="F173" s="498"/>
      <c r="G173" s="498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96"/>
      <c r="B174" s="496"/>
      <c r="C174" s="495" t="s">
        <v>189</v>
      </c>
      <c r="D174" s="496"/>
      <c r="E174" s="498">
        <f t="shared" ref="E174:F174" si="39">SUM(E171:E172)</f>
        <v>850000</v>
      </c>
      <c r="F174" s="498">
        <f t="shared" si="39"/>
        <v>5000</v>
      </c>
      <c r="G174" s="498">
        <f>E174-F174</f>
        <v>845000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96"/>
      <c r="B175" s="496"/>
      <c r="C175" s="496"/>
      <c r="D175" s="496"/>
      <c r="E175" s="498"/>
      <c r="F175" s="498"/>
      <c r="G175" s="498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96"/>
      <c r="B176" s="502" t="s">
        <v>151</v>
      </c>
      <c r="C176" s="500"/>
      <c r="D176" s="499"/>
      <c r="E176" s="503"/>
      <c r="F176" s="503"/>
      <c r="G176" s="50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96"/>
      <c r="B177" s="499"/>
      <c r="C177" s="500" t="s">
        <v>151</v>
      </c>
      <c r="D177" s="504" t="s">
        <v>825</v>
      </c>
      <c r="E177" s="503"/>
      <c r="F177" s="505">
        <v>80000.0</v>
      </c>
      <c r="G177" s="505">
        <f>E177-F177</f>
        <v>-80000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96"/>
      <c r="B178" s="502"/>
      <c r="C178" s="500"/>
      <c r="D178" s="499"/>
      <c r="E178" s="503"/>
      <c r="F178" s="503"/>
      <c r="G178" s="50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96"/>
      <c r="B179" s="502"/>
      <c r="C179" s="506" t="s">
        <v>189</v>
      </c>
      <c r="D179" s="499"/>
      <c r="E179" s="505">
        <f t="shared" ref="E179:F179" si="40">SUM(E177)</f>
        <v>0</v>
      </c>
      <c r="F179" s="505">
        <f t="shared" si="40"/>
        <v>80000</v>
      </c>
      <c r="G179" s="505">
        <f>E179-F179</f>
        <v>-80000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96"/>
      <c r="B180" s="502"/>
      <c r="C180" s="500"/>
      <c r="D180" s="499"/>
      <c r="E180" s="503"/>
      <c r="F180" s="503"/>
      <c r="G180" s="50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96"/>
      <c r="B181" s="502" t="s">
        <v>826</v>
      </c>
      <c r="C181" s="500"/>
      <c r="D181" s="499"/>
      <c r="E181" s="503"/>
      <c r="F181" s="503"/>
      <c r="G181" s="50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96"/>
      <c r="B182" s="499"/>
      <c r="C182" s="500" t="s">
        <v>503</v>
      </c>
      <c r="D182" s="499"/>
      <c r="E182" s="503"/>
      <c r="F182" s="505">
        <v>310000.0</v>
      </c>
      <c r="G182" s="505">
        <f t="shared" ref="G182:G183" si="41">E182-F182</f>
        <v>-310000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96"/>
      <c r="B183" s="499"/>
      <c r="C183" s="500" t="s">
        <v>828</v>
      </c>
      <c r="D183" s="499"/>
      <c r="E183" s="503"/>
      <c r="F183" s="505">
        <v>418497.0</v>
      </c>
      <c r="G183" s="505">
        <f t="shared" si="41"/>
        <v>-418497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96"/>
      <c r="B184" s="496"/>
      <c r="C184" s="496"/>
      <c r="D184" s="496"/>
      <c r="E184" s="496"/>
      <c r="F184" s="496"/>
      <c r="G184" s="49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96"/>
      <c r="B185" s="496"/>
      <c r="C185" s="495" t="s">
        <v>189</v>
      </c>
      <c r="D185" s="496"/>
      <c r="E185" s="498">
        <f t="shared" ref="E185:F185" si="42">SUM(E182:E183)</f>
        <v>0</v>
      </c>
      <c r="F185" s="498">
        <f t="shared" si="42"/>
        <v>728497</v>
      </c>
      <c r="G185" s="498">
        <f>E185-F185</f>
        <v>-728497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96"/>
      <c r="B186" s="496"/>
      <c r="C186" s="496"/>
      <c r="D186" s="496"/>
      <c r="E186" s="496"/>
      <c r="F186" s="496"/>
      <c r="G186" s="49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96"/>
      <c r="B187" s="496"/>
      <c r="C187" s="495" t="s">
        <v>417</v>
      </c>
      <c r="D187" s="496"/>
      <c r="E187" s="498">
        <f t="shared" ref="E187:F187" si="43">E168+E174+E179+E185</f>
        <v>850000</v>
      </c>
      <c r="F187" s="498">
        <f t="shared" si="43"/>
        <v>850000</v>
      </c>
      <c r="G187" s="498">
        <f>E187-F187</f>
        <v>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"/>
      <c r="B188" s="1"/>
      <c r="C188" s="1"/>
      <c r="D188" s="1"/>
      <c r="E188" s="1"/>
      <c r="F188" s="1"/>
      <c r="G188" s="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"/>
      <c r="B189" s="1"/>
      <c r="C189" s="1"/>
      <c r="D189" s="1"/>
      <c r="E189" s="1"/>
      <c r="F189" s="1"/>
      <c r="G189" s="1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75" customHeight="1">
      <c r="A190" s="507" t="s">
        <v>811</v>
      </c>
      <c r="B190" s="508" t="s">
        <v>103</v>
      </c>
      <c r="C190" s="509"/>
      <c r="D190" s="509"/>
      <c r="E190" s="509"/>
      <c r="F190" s="509"/>
      <c r="G190" s="50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509"/>
      <c r="B191" s="509"/>
      <c r="C191" s="509" t="s">
        <v>379</v>
      </c>
      <c r="D191" s="509"/>
      <c r="E191" s="510">
        <v>20000.0</v>
      </c>
      <c r="F191" s="510"/>
      <c r="G191" s="510">
        <f t="shared" ref="G191:G193" si="44">E191-F191</f>
        <v>20000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509"/>
      <c r="B192" s="509"/>
      <c r="C192" s="509" t="s">
        <v>875</v>
      </c>
      <c r="D192" s="509"/>
      <c r="E192" s="510"/>
      <c r="F192" s="510">
        <v>500.0</v>
      </c>
      <c r="G192" s="510">
        <f t="shared" si="44"/>
        <v>-500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509"/>
      <c r="B193" s="509"/>
      <c r="C193" s="509" t="s">
        <v>876</v>
      </c>
      <c r="D193" s="509"/>
      <c r="E193" s="510"/>
      <c r="F193" s="510">
        <v>6000.0</v>
      </c>
      <c r="G193" s="510">
        <f t="shared" si="44"/>
        <v>-6000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509"/>
      <c r="B194" s="509"/>
      <c r="C194" s="509"/>
      <c r="D194" s="509"/>
      <c r="E194" s="510"/>
      <c r="F194" s="510"/>
      <c r="G194" s="510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509"/>
      <c r="B195" s="509"/>
      <c r="C195" s="508" t="s">
        <v>189</v>
      </c>
      <c r="D195" s="509"/>
      <c r="E195" s="510">
        <f t="shared" ref="E195:F195" si="45">SUM(E191:E193)</f>
        <v>20000</v>
      </c>
      <c r="F195" s="510">
        <f t="shared" si="45"/>
        <v>6500</v>
      </c>
      <c r="G195" s="510">
        <f>E195-F195</f>
        <v>13500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509"/>
      <c r="B196" s="509"/>
      <c r="C196" s="509"/>
      <c r="D196" s="509"/>
      <c r="E196" s="510"/>
      <c r="F196" s="510"/>
      <c r="G196" s="510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509"/>
      <c r="B197" s="508" t="s">
        <v>877</v>
      </c>
      <c r="C197" s="511"/>
      <c r="D197" s="509"/>
      <c r="E197" s="510"/>
      <c r="F197" s="510"/>
      <c r="G197" s="510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509"/>
      <c r="B198" s="509"/>
      <c r="C198" s="509" t="s">
        <v>211</v>
      </c>
      <c r="D198" s="509"/>
      <c r="E198" s="510">
        <v>8000.0</v>
      </c>
      <c r="F198" s="510"/>
      <c r="G198" s="510">
        <f t="shared" ref="G198:G203" si="46">E198-F198</f>
        <v>8000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509"/>
      <c r="B199" s="509"/>
      <c r="C199" s="509" t="s">
        <v>772</v>
      </c>
      <c r="D199" s="509"/>
      <c r="E199" s="510">
        <v>2000.0</v>
      </c>
      <c r="F199" s="510"/>
      <c r="G199" s="510">
        <f t="shared" si="46"/>
        <v>2000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509"/>
      <c r="B200" s="509"/>
      <c r="C200" s="509" t="s">
        <v>167</v>
      </c>
      <c r="D200" s="509"/>
      <c r="E200" s="510"/>
      <c r="F200" s="510">
        <v>1100.0</v>
      </c>
      <c r="G200" s="510">
        <f t="shared" si="46"/>
        <v>-1100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509"/>
      <c r="B201" s="509"/>
      <c r="C201" s="509" t="s">
        <v>212</v>
      </c>
      <c r="D201" s="509"/>
      <c r="E201" s="510"/>
      <c r="F201" s="510">
        <v>6400.0</v>
      </c>
      <c r="G201" s="510">
        <f t="shared" si="46"/>
        <v>-6400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509"/>
      <c r="B202" s="509"/>
      <c r="C202" s="509" t="s">
        <v>173</v>
      </c>
      <c r="D202" s="509"/>
      <c r="E202" s="510"/>
      <c r="F202" s="510">
        <v>3000.0</v>
      </c>
      <c r="G202" s="510">
        <f t="shared" si="46"/>
        <v>-3000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509"/>
      <c r="B203" s="509"/>
      <c r="C203" s="509" t="s">
        <v>140</v>
      </c>
      <c r="D203" s="509"/>
      <c r="E203" s="510"/>
      <c r="F203" s="510">
        <v>2000.0</v>
      </c>
      <c r="G203" s="510">
        <f t="shared" si="46"/>
        <v>-2000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509"/>
      <c r="B204" s="509"/>
      <c r="C204" s="509"/>
      <c r="D204" s="509"/>
      <c r="E204" s="510"/>
      <c r="F204" s="510"/>
      <c r="G204" s="510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509"/>
      <c r="B205" s="509"/>
      <c r="C205" s="508" t="s">
        <v>189</v>
      </c>
      <c r="D205" s="509"/>
      <c r="E205" s="510">
        <f t="shared" ref="E205:F205" si="47">SUM(E198:E203)</f>
        <v>10000</v>
      </c>
      <c r="F205" s="510">
        <f t="shared" si="47"/>
        <v>12500</v>
      </c>
      <c r="G205" s="510">
        <f>E205-F205</f>
        <v>-2500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509"/>
      <c r="B206" s="509"/>
      <c r="C206" s="509"/>
      <c r="D206" s="509"/>
      <c r="E206" s="510"/>
      <c r="F206" s="510"/>
      <c r="G206" s="510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509"/>
      <c r="B207" s="508" t="s">
        <v>373</v>
      </c>
      <c r="C207" s="509"/>
      <c r="D207" s="509"/>
      <c r="E207" s="510"/>
      <c r="F207" s="510"/>
      <c r="G207" s="510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509"/>
      <c r="B208" s="509"/>
      <c r="C208" s="509" t="s">
        <v>173</v>
      </c>
      <c r="D208" s="509"/>
      <c r="E208" s="510"/>
      <c r="F208" s="510">
        <v>7000.0</v>
      </c>
      <c r="G208" s="510">
        <f t="shared" ref="G208:G210" si="48">E208-F208</f>
        <v>-7000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509"/>
      <c r="B209" s="509"/>
      <c r="C209" s="509" t="s">
        <v>878</v>
      </c>
      <c r="D209" s="509"/>
      <c r="E209" s="510"/>
      <c r="F209" s="510">
        <v>2000.0</v>
      </c>
      <c r="G209" s="510">
        <f t="shared" si="48"/>
        <v>-2000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509"/>
      <c r="B210" s="509"/>
      <c r="C210" s="509" t="s">
        <v>167</v>
      </c>
      <c r="D210" s="509"/>
      <c r="E210" s="510"/>
      <c r="F210" s="510">
        <v>2000.0</v>
      </c>
      <c r="G210" s="510">
        <f t="shared" si="48"/>
        <v>-2000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509"/>
      <c r="B211" s="509"/>
      <c r="C211" s="509"/>
      <c r="D211" s="509"/>
      <c r="E211" s="510"/>
      <c r="F211" s="510"/>
      <c r="G211" s="510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509"/>
      <c r="B212" s="509"/>
      <c r="C212" s="508" t="s">
        <v>189</v>
      </c>
      <c r="D212" s="509"/>
      <c r="E212" s="510">
        <f t="shared" ref="E212:F212" si="49">SUM(E208:E210)</f>
        <v>0</v>
      </c>
      <c r="F212" s="510">
        <f t="shared" si="49"/>
        <v>11000</v>
      </c>
      <c r="G212" s="510">
        <f>E212-F212</f>
        <v>-11000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509"/>
      <c r="B213" s="509"/>
      <c r="C213" s="509"/>
      <c r="D213" s="509"/>
      <c r="E213" s="510"/>
      <c r="F213" s="510"/>
      <c r="G213" s="510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509"/>
      <c r="B214" s="509"/>
      <c r="C214" s="508" t="s">
        <v>417</v>
      </c>
      <c r="D214" s="509"/>
      <c r="E214" s="510">
        <f t="shared" ref="E214:F214" si="50">E195+E205+E212</f>
        <v>30000</v>
      </c>
      <c r="F214" s="510">
        <f t="shared" si="50"/>
        <v>30000</v>
      </c>
      <c r="G214" s="510">
        <f>E214-F214</f>
        <v>0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"/>
      <c r="B215" s="1"/>
      <c r="C215" s="1"/>
      <c r="D215" s="1"/>
      <c r="E215" s="1"/>
      <c r="F215" s="1"/>
      <c r="G215" s="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12" t="s">
        <v>812</v>
      </c>
      <c r="B216" s="513" t="s">
        <v>103</v>
      </c>
      <c r="C216" s="514"/>
      <c r="D216" s="514"/>
      <c r="E216" s="514"/>
      <c r="F216" s="514"/>
      <c r="G216" s="51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514"/>
      <c r="B217" s="515"/>
      <c r="C217" s="516" t="s">
        <v>830</v>
      </c>
      <c r="D217" s="514">
        <v>5420.0</v>
      </c>
      <c r="E217" s="517"/>
      <c r="F217" s="517">
        <v>440.0</v>
      </c>
      <c r="G217" s="517">
        <f t="shared" ref="G217:G236" si="51">E217-F217</f>
        <v>-440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514"/>
      <c r="B218" s="515"/>
      <c r="C218" s="516" t="s">
        <v>151</v>
      </c>
      <c r="D218" s="514">
        <v>7631.0</v>
      </c>
      <c r="E218" s="517"/>
      <c r="F218" s="517">
        <v>12000.0</v>
      </c>
      <c r="G218" s="517">
        <f t="shared" si="51"/>
        <v>-12000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514"/>
      <c r="B219" s="515"/>
      <c r="C219" s="516" t="s">
        <v>179</v>
      </c>
      <c r="D219" s="514">
        <v>7691.0</v>
      </c>
      <c r="E219" s="517"/>
      <c r="F219" s="517">
        <v>6000.0</v>
      </c>
      <c r="G219" s="517">
        <f t="shared" si="51"/>
        <v>-6000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514"/>
      <c r="B220" s="515"/>
      <c r="C220" s="516" t="s">
        <v>879</v>
      </c>
      <c r="D220" s="514">
        <v>3031.0</v>
      </c>
      <c r="E220" s="517">
        <v>20000.0</v>
      </c>
      <c r="F220" s="517"/>
      <c r="G220" s="517">
        <f t="shared" si="51"/>
        <v>20000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514"/>
      <c r="B221" s="515"/>
      <c r="C221" s="516" t="s">
        <v>611</v>
      </c>
      <c r="D221" s="514">
        <v>5412.0</v>
      </c>
      <c r="E221" s="517"/>
      <c r="F221" s="518">
        <v>2500.0</v>
      </c>
      <c r="G221" s="517">
        <f t="shared" si="51"/>
        <v>-2500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514"/>
      <c r="B222" s="515"/>
      <c r="C222" s="516" t="s">
        <v>835</v>
      </c>
      <c r="D222" s="514">
        <v>5480.0</v>
      </c>
      <c r="E222" s="517"/>
      <c r="F222" s="517">
        <v>700.0</v>
      </c>
      <c r="G222" s="517">
        <f t="shared" si="51"/>
        <v>-700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514"/>
      <c r="B223" s="515"/>
      <c r="C223" s="516" t="s">
        <v>264</v>
      </c>
      <c r="D223" s="514">
        <v>5930.0</v>
      </c>
      <c r="E223" s="517"/>
      <c r="F223" s="517">
        <v>5000.0</v>
      </c>
      <c r="G223" s="517">
        <f t="shared" si="51"/>
        <v>-5000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514"/>
      <c r="B224" s="515"/>
      <c r="C224" s="516" t="s">
        <v>824</v>
      </c>
      <c r="D224" s="519" t="s">
        <v>202</v>
      </c>
      <c r="E224" s="518">
        <v>15000.0</v>
      </c>
      <c r="F224" s="517">
        <v>20000.0</v>
      </c>
      <c r="G224" s="517">
        <f t="shared" si="51"/>
        <v>-5000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514"/>
      <c r="B225" s="515"/>
      <c r="C225" s="516" t="s">
        <v>407</v>
      </c>
      <c r="D225" s="519" t="s">
        <v>404</v>
      </c>
      <c r="E225" s="517">
        <v>1000.0</v>
      </c>
      <c r="F225" s="517">
        <v>1000.0</v>
      </c>
      <c r="G225" s="517">
        <f t="shared" si="51"/>
        <v>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514"/>
      <c r="B226" s="515"/>
      <c r="C226" s="516" t="s">
        <v>839</v>
      </c>
      <c r="D226" s="514">
        <v>5010.0</v>
      </c>
      <c r="E226" s="517"/>
      <c r="F226" s="517">
        <v>12000.0</v>
      </c>
      <c r="G226" s="517">
        <f t="shared" si="51"/>
        <v>-12000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514"/>
      <c r="B227" s="515"/>
      <c r="C227" s="516" t="s">
        <v>838</v>
      </c>
      <c r="D227" s="514">
        <v>5010.0</v>
      </c>
      <c r="E227" s="517"/>
      <c r="F227" s="517">
        <v>200.0</v>
      </c>
      <c r="G227" s="517">
        <f t="shared" si="51"/>
        <v>-200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14"/>
      <c r="B228" s="515"/>
      <c r="C228" s="516" t="s">
        <v>840</v>
      </c>
      <c r="D228" s="514">
        <v>5010.0</v>
      </c>
      <c r="E228" s="517"/>
      <c r="F228" s="517">
        <v>1000.0</v>
      </c>
      <c r="G228" s="517">
        <f t="shared" si="51"/>
        <v>-1000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514"/>
      <c r="B229" s="515"/>
      <c r="C229" s="516" t="s">
        <v>841</v>
      </c>
      <c r="D229" s="514">
        <v>5060.0</v>
      </c>
      <c r="E229" s="517"/>
      <c r="F229" s="517">
        <v>400.0</v>
      </c>
      <c r="G229" s="517">
        <f t="shared" si="51"/>
        <v>-400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514"/>
      <c r="B230" s="515"/>
      <c r="C230" s="516" t="s">
        <v>842</v>
      </c>
      <c r="D230" s="514">
        <v>3989.0</v>
      </c>
      <c r="E230" s="517">
        <v>10000.0</v>
      </c>
      <c r="F230" s="517"/>
      <c r="G230" s="517">
        <f t="shared" si="51"/>
        <v>10000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514"/>
      <c r="B231" s="515"/>
      <c r="C231" s="516" t="s">
        <v>843</v>
      </c>
      <c r="D231" s="514">
        <v>5910.0</v>
      </c>
      <c r="E231" s="517"/>
      <c r="F231" s="517">
        <v>150.0</v>
      </c>
      <c r="G231" s="517">
        <f t="shared" si="51"/>
        <v>-150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514"/>
      <c r="B232" s="515"/>
      <c r="C232" s="516" t="s">
        <v>844</v>
      </c>
      <c r="D232" s="514">
        <v>4030.0</v>
      </c>
      <c r="E232" s="517"/>
      <c r="F232" s="517">
        <v>100.0</v>
      </c>
      <c r="G232" s="517">
        <f t="shared" si="51"/>
        <v>-100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514"/>
      <c r="B233" s="515"/>
      <c r="C233" s="516" t="s">
        <v>880</v>
      </c>
      <c r="D233" s="514">
        <v>5420.0</v>
      </c>
      <c r="E233" s="517"/>
      <c r="F233" s="517">
        <v>900.0</v>
      </c>
      <c r="G233" s="517">
        <f t="shared" si="51"/>
        <v>-900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514"/>
      <c r="B234" s="515"/>
      <c r="C234" s="520" t="s">
        <v>881</v>
      </c>
      <c r="D234" s="521" t="s">
        <v>267</v>
      </c>
      <c r="E234" s="522">
        <v>18000.0</v>
      </c>
      <c r="F234" s="523"/>
      <c r="G234" s="524">
        <f t="shared" si="51"/>
        <v>18000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514"/>
      <c r="B235" s="515"/>
      <c r="C235" s="525" t="s">
        <v>882</v>
      </c>
      <c r="D235" s="526" t="s">
        <v>267</v>
      </c>
      <c r="E235" s="522">
        <v>2000.0</v>
      </c>
      <c r="F235" s="523"/>
      <c r="G235" s="527">
        <f t="shared" si="51"/>
        <v>2000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514"/>
      <c r="B236" s="515"/>
      <c r="C236" s="528" t="s">
        <v>219</v>
      </c>
      <c r="D236" s="529" t="s">
        <v>215</v>
      </c>
      <c r="E236" s="518">
        <v>20000.0</v>
      </c>
      <c r="F236" s="517"/>
      <c r="G236" s="517">
        <f t="shared" si="51"/>
        <v>20000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514"/>
      <c r="B237" s="515"/>
      <c r="C237" s="516"/>
      <c r="D237" s="514"/>
      <c r="E237" s="517"/>
      <c r="F237" s="517"/>
      <c r="G237" s="51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514"/>
      <c r="B238" s="515"/>
      <c r="C238" s="530" t="s">
        <v>189</v>
      </c>
      <c r="D238" s="515"/>
      <c r="E238" s="517">
        <f t="shared" ref="E238:F238" si="52">SUM(E217:E236)</f>
        <v>86000</v>
      </c>
      <c r="F238" s="517">
        <f t="shared" si="52"/>
        <v>62390</v>
      </c>
      <c r="G238" s="517">
        <f>E238-F238</f>
        <v>23610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514"/>
      <c r="B239" s="515"/>
      <c r="C239" s="516"/>
      <c r="D239" s="514"/>
      <c r="E239" s="517"/>
      <c r="F239" s="517"/>
      <c r="G239" s="51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514"/>
      <c r="B240" s="531" t="s">
        <v>845</v>
      </c>
      <c r="C240" s="516"/>
      <c r="D240" s="514"/>
      <c r="E240" s="517"/>
      <c r="F240" s="517"/>
      <c r="G240" s="51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514"/>
      <c r="B241" s="515"/>
      <c r="C241" s="516" t="s">
        <v>846</v>
      </c>
      <c r="D241" s="514">
        <v>5010.0</v>
      </c>
      <c r="E241" s="517"/>
      <c r="F241" s="518">
        <v>25000.0</v>
      </c>
      <c r="G241" s="517">
        <f t="shared" ref="G241:G251" si="53">E241-F241</f>
        <v>-25000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514"/>
      <c r="B242" s="515"/>
      <c r="C242" s="516" t="s">
        <v>847</v>
      </c>
      <c r="D242" s="514" t="s">
        <v>661</v>
      </c>
      <c r="E242" s="517">
        <v>1000.0</v>
      </c>
      <c r="F242" s="517">
        <v>1000.0</v>
      </c>
      <c r="G242" s="517">
        <f t="shared" si="53"/>
        <v>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514"/>
      <c r="B243" s="515"/>
      <c r="C243" s="516" t="s">
        <v>654</v>
      </c>
      <c r="D243" s="514">
        <v>5210.0</v>
      </c>
      <c r="E243" s="517"/>
      <c r="F243" s="518">
        <v>16000.0</v>
      </c>
      <c r="G243" s="517">
        <f t="shared" si="53"/>
        <v>-16000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514"/>
      <c r="B244" s="515"/>
      <c r="C244" s="516" t="s">
        <v>195</v>
      </c>
      <c r="D244" s="514">
        <v>5820.0</v>
      </c>
      <c r="E244" s="517"/>
      <c r="F244" s="517">
        <v>4000.0</v>
      </c>
      <c r="G244" s="517">
        <f t="shared" si="53"/>
        <v>-4000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514"/>
      <c r="B245" s="515"/>
      <c r="C245" s="516" t="s">
        <v>848</v>
      </c>
      <c r="D245" s="514">
        <v>3041.0</v>
      </c>
      <c r="E245" s="517">
        <v>20000.0</v>
      </c>
      <c r="F245" s="517"/>
      <c r="G245" s="517">
        <f t="shared" si="53"/>
        <v>20000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514"/>
      <c r="B246" s="515"/>
      <c r="C246" s="516" t="s">
        <v>140</v>
      </c>
      <c r="D246" s="519" t="s">
        <v>404</v>
      </c>
      <c r="E246" s="517">
        <v>3150.0</v>
      </c>
      <c r="F246" s="517">
        <v>3150.0</v>
      </c>
      <c r="G246" s="517">
        <f t="shared" si="53"/>
        <v>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514"/>
      <c r="B247" s="515"/>
      <c r="C247" s="516" t="s">
        <v>883</v>
      </c>
      <c r="D247" s="514">
        <v>7692.0</v>
      </c>
      <c r="E247" s="517"/>
      <c r="F247" s="517">
        <v>5000.0</v>
      </c>
      <c r="G247" s="517">
        <f t="shared" si="53"/>
        <v>-5000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514"/>
      <c r="B248" s="515"/>
      <c r="C248" s="516" t="s">
        <v>837</v>
      </c>
      <c r="D248" s="514">
        <v>7630.0</v>
      </c>
      <c r="E248" s="517"/>
      <c r="F248" s="517">
        <v>1000.0</v>
      </c>
      <c r="G248" s="517">
        <f t="shared" si="53"/>
        <v>-1000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514"/>
      <c r="B249" s="515"/>
      <c r="C249" s="516" t="s">
        <v>849</v>
      </c>
      <c r="D249" s="514">
        <v>5462.0</v>
      </c>
      <c r="E249" s="517"/>
      <c r="F249" s="518">
        <v>11000.0</v>
      </c>
      <c r="G249" s="517">
        <f t="shared" si="53"/>
        <v>-11000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514"/>
      <c r="B250" s="515"/>
      <c r="C250" s="516" t="s">
        <v>850</v>
      </c>
      <c r="D250" s="514">
        <v>4036.0</v>
      </c>
      <c r="E250" s="517"/>
      <c r="F250" s="517">
        <v>7500.0</v>
      </c>
      <c r="G250" s="517">
        <f t="shared" si="53"/>
        <v>-7500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514"/>
      <c r="B251" s="515"/>
      <c r="C251" s="516" t="s">
        <v>851</v>
      </c>
      <c r="D251" s="514">
        <v>4044.0</v>
      </c>
      <c r="E251" s="517"/>
      <c r="F251" s="518">
        <v>10000.0</v>
      </c>
      <c r="G251" s="517">
        <f t="shared" si="53"/>
        <v>-10000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514"/>
      <c r="B252" s="515"/>
      <c r="C252" s="516"/>
      <c r="D252" s="514"/>
      <c r="E252" s="517"/>
      <c r="F252" s="517"/>
      <c r="G252" s="51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514"/>
      <c r="B253" s="515"/>
      <c r="C253" s="530" t="s">
        <v>189</v>
      </c>
      <c r="D253" s="515"/>
      <c r="E253" s="517">
        <f t="shared" ref="E253:F253" si="54">SUM(E241:E251)</f>
        <v>24150</v>
      </c>
      <c r="F253" s="517">
        <f t="shared" si="54"/>
        <v>83650</v>
      </c>
      <c r="G253" s="517">
        <f>E253-F253</f>
        <v>-59500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514"/>
      <c r="B254" s="515"/>
      <c r="C254" s="516"/>
      <c r="D254" s="514"/>
      <c r="E254" s="517"/>
      <c r="F254" s="517"/>
      <c r="G254" s="51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514"/>
      <c r="B255" s="531" t="s">
        <v>852</v>
      </c>
      <c r="C255" s="516"/>
      <c r="D255" s="514"/>
      <c r="E255" s="517"/>
      <c r="F255" s="517"/>
      <c r="G255" s="51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514"/>
      <c r="B256" s="515"/>
      <c r="C256" s="516" t="s">
        <v>243</v>
      </c>
      <c r="D256" s="519">
        <v>3.0413042E7</v>
      </c>
      <c r="E256" s="518"/>
      <c r="F256" s="517"/>
      <c r="G256" s="517">
        <f>E256-F256</f>
        <v>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514"/>
      <c r="B257" s="515"/>
      <c r="C257" s="532" t="s">
        <v>379</v>
      </c>
      <c r="D257" s="514"/>
      <c r="E257" s="518">
        <v>10000.0</v>
      </c>
      <c r="F257" s="518"/>
      <c r="G257" s="51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514"/>
      <c r="B258" s="515"/>
      <c r="C258" s="516" t="s">
        <v>237</v>
      </c>
      <c r="D258" s="514">
        <v>4029.0</v>
      </c>
      <c r="E258" s="517"/>
      <c r="F258" s="518">
        <v>9100.0</v>
      </c>
      <c r="G258" s="517">
        <f t="shared" ref="G258:G262" si="55">E258-F258</f>
        <v>-9100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514"/>
      <c r="B259" s="515"/>
      <c r="C259" s="516" t="s">
        <v>167</v>
      </c>
      <c r="D259" s="514">
        <v>5411.0</v>
      </c>
      <c r="E259" s="517"/>
      <c r="F259" s="518">
        <v>1700.0</v>
      </c>
      <c r="G259" s="517">
        <f t="shared" si="55"/>
        <v>-1700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514"/>
      <c r="B260" s="515"/>
      <c r="C260" s="516" t="s">
        <v>251</v>
      </c>
      <c r="D260" s="514">
        <v>4031.0</v>
      </c>
      <c r="E260" s="517"/>
      <c r="F260" s="518">
        <v>450.0</v>
      </c>
      <c r="G260" s="517">
        <f t="shared" si="55"/>
        <v>-450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514"/>
      <c r="B261" s="515"/>
      <c r="C261" s="516" t="s">
        <v>212</v>
      </c>
      <c r="D261" s="514" t="s">
        <v>164</v>
      </c>
      <c r="E261" s="517"/>
      <c r="F261" s="518">
        <v>3950.0</v>
      </c>
      <c r="G261" s="517">
        <f t="shared" si="55"/>
        <v>-3950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14"/>
      <c r="B262" s="515"/>
      <c r="C262" s="516" t="s">
        <v>211</v>
      </c>
      <c r="D262" s="514" t="s">
        <v>162</v>
      </c>
      <c r="E262" s="518">
        <v>1200.0</v>
      </c>
      <c r="F262" s="517"/>
      <c r="G262" s="517">
        <f t="shared" si="55"/>
        <v>1200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514"/>
      <c r="B263" s="515"/>
      <c r="C263" s="516"/>
      <c r="D263" s="514"/>
      <c r="E263" s="517"/>
      <c r="F263" s="517"/>
      <c r="G263" s="51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14"/>
      <c r="B264" s="515"/>
      <c r="C264" s="530" t="s">
        <v>189</v>
      </c>
      <c r="D264" s="515"/>
      <c r="E264" s="517">
        <f t="shared" ref="E264:F264" si="56">SUM(E256:E262)</f>
        <v>11200</v>
      </c>
      <c r="F264" s="517">
        <f t="shared" si="56"/>
        <v>15200</v>
      </c>
      <c r="G264" s="517">
        <f>E264-F264</f>
        <v>-4000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514"/>
      <c r="B265" s="515"/>
      <c r="C265" s="516"/>
      <c r="D265" s="514"/>
      <c r="E265" s="517"/>
      <c r="F265" s="517"/>
      <c r="G265" s="51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514"/>
      <c r="B266" s="531" t="s">
        <v>733</v>
      </c>
      <c r="C266" s="516"/>
      <c r="D266" s="514"/>
      <c r="E266" s="517"/>
      <c r="F266" s="517"/>
      <c r="G266" s="51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514"/>
      <c r="B267" s="515"/>
      <c r="C267" s="516" t="s">
        <v>654</v>
      </c>
      <c r="D267" s="514">
        <v>5210.0</v>
      </c>
      <c r="E267" s="517"/>
      <c r="F267" s="518">
        <v>7300.0</v>
      </c>
      <c r="G267" s="517">
        <f t="shared" ref="G267:G270" si="57">E267-F267</f>
        <v>-7300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514"/>
      <c r="B268" s="515"/>
      <c r="C268" s="516" t="s">
        <v>858</v>
      </c>
      <c r="D268" s="514">
        <v>4036.0</v>
      </c>
      <c r="E268" s="517"/>
      <c r="F268" s="517">
        <v>200.0</v>
      </c>
      <c r="G268" s="517">
        <f t="shared" si="57"/>
        <v>-200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514"/>
      <c r="B269" s="515"/>
      <c r="C269" s="516" t="s">
        <v>859</v>
      </c>
      <c r="D269" s="514">
        <v>5010.0</v>
      </c>
      <c r="E269" s="517"/>
      <c r="F269" s="517">
        <v>600.0</v>
      </c>
      <c r="G269" s="517">
        <f t="shared" si="57"/>
        <v>-600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514"/>
      <c r="B270" s="515"/>
      <c r="C270" s="516" t="s">
        <v>860</v>
      </c>
      <c r="D270" s="514" t="s">
        <v>404</v>
      </c>
      <c r="E270" s="517">
        <v>1000.0</v>
      </c>
      <c r="F270" s="517">
        <v>1000.0</v>
      </c>
      <c r="G270" s="517">
        <f t="shared" si="57"/>
        <v>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514"/>
      <c r="B271" s="514"/>
      <c r="C271" s="516"/>
      <c r="D271" s="514"/>
      <c r="E271" s="517"/>
      <c r="F271" s="517"/>
      <c r="G271" s="51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514"/>
      <c r="B272" s="514"/>
      <c r="C272" s="530" t="s">
        <v>189</v>
      </c>
      <c r="D272" s="514"/>
      <c r="E272" s="517">
        <f t="shared" ref="E272:F272" si="58">SUM(E267:E270)</f>
        <v>1000</v>
      </c>
      <c r="F272" s="517">
        <f t="shared" si="58"/>
        <v>9100</v>
      </c>
      <c r="G272" s="517">
        <f>E272-F272</f>
        <v>-8100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514"/>
      <c r="B273" s="514"/>
      <c r="C273" s="514"/>
      <c r="D273" s="514"/>
      <c r="E273" s="514"/>
      <c r="F273" s="514"/>
      <c r="G273" s="51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514"/>
      <c r="B274" s="514"/>
      <c r="C274" s="513" t="s">
        <v>417</v>
      </c>
      <c r="D274" s="514"/>
      <c r="E274" s="517">
        <f t="shared" ref="E274:F274" si="59">E272+E264+E253+E238</f>
        <v>122350</v>
      </c>
      <c r="F274" s="517">
        <f t="shared" si="59"/>
        <v>170340</v>
      </c>
      <c r="G274" s="517">
        <f>E274-F274</f>
        <v>-47990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533" t="s">
        <v>813</v>
      </c>
      <c r="B276" s="534" t="s">
        <v>103</v>
      </c>
      <c r="C276" s="535"/>
      <c r="D276" s="535"/>
      <c r="E276" s="535" t="s">
        <v>884</v>
      </c>
      <c r="F276" s="535" t="s">
        <v>885</v>
      </c>
      <c r="G276" s="53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535"/>
      <c r="B277" s="535"/>
      <c r="C277" s="535" t="s">
        <v>870</v>
      </c>
      <c r="D277" s="536">
        <v>7692.0</v>
      </c>
      <c r="E277" s="537"/>
      <c r="F277" s="538">
        <v>1000.0</v>
      </c>
      <c r="G277" s="538">
        <f t="shared" ref="G277:G287" si="60">E277-F277</f>
        <v>-1000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35"/>
      <c r="B278" s="535"/>
      <c r="C278" s="535" t="s">
        <v>179</v>
      </c>
      <c r="D278" s="535"/>
      <c r="E278" s="537"/>
      <c r="F278" s="539">
        <v>100.0</v>
      </c>
      <c r="G278" s="538">
        <f t="shared" si="60"/>
        <v>-100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535"/>
      <c r="B279" s="535"/>
      <c r="C279" s="535" t="s">
        <v>151</v>
      </c>
      <c r="D279" s="535"/>
      <c r="E279" s="537"/>
      <c r="F279" s="538">
        <v>1000.0</v>
      </c>
      <c r="G279" s="538">
        <f t="shared" si="60"/>
        <v>-1000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535"/>
      <c r="B280" s="535"/>
      <c r="C280" s="535" t="s">
        <v>886</v>
      </c>
      <c r="D280" s="535"/>
      <c r="E280" s="537"/>
      <c r="F280" s="538">
        <v>1000.0</v>
      </c>
      <c r="G280" s="538">
        <f t="shared" si="60"/>
        <v>-1000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535"/>
      <c r="B281" s="535"/>
      <c r="C281" s="535" t="s">
        <v>243</v>
      </c>
      <c r="D281" s="535"/>
      <c r="E281" s="540">
        <v>8000.0</v>
      </c>
      <c r="F281" s="541"/>
      <c r="G281" s="538">
        <f t="shared" si="60"/>
        <v>8000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535"/>
      <c r="B282" s="535"/>
      <c r="C282" s="535" t="s">
        <v>237</v>
      </c>
      <c r="D282" s="535"/>
      <c r="E282" s="537"/>
      <c r="F282" s="538">
        <v>5000.0</v>
      </c>
      <c r="G282" s="541">
        <f t="shared" si="60"/>
        <v>-5000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535"/>
      <c r="B283" s="535"/>
      <c r="C283" s="535" t="s">
        <v>167</v>
      </c>
      <c r="D283" s="535"/>
      <c r="E283" s="537"/>
      <c r="F283" s="538">
        <v>2000.0</v>
      </c>
      <c r="G283" s="541">
        <f t="shared" si="60"/>
        <v>-2000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535"/>
      <c r="B284" s="535"/>
      <c r="C284" s="535" t="s">
        <v>140</v>
      </c>
      <c r="D284" s="535"/>
      <c r="E284" s="537"/>
      <c r="F284" s="538">
        <v>1700.0</v>
      </c>
      <c r="G284" s="541">
        <f t="shared" si="60"/>
        <v>-1700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535"/>
      <c r="B285" s="535"/>
      <c r="C285" s="535" t="s">
        <v>887</v>
      </c>
      <c r="D285" s="535"/>
      <c r="E285" s="537"/>
      <c r="F285" s="538">
        <v>2000.0</v>
      </c>
      <c r="G285" s="541">
        <f t="shared" si="60"/>
        <v>-2000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535"/>
      <c r="B286" s="535"/>
      <c r="C286" s="535" t="s">
        <v>888</v>
      </c>
      <c r="D286" s="535"/>
      <c r="E286" s="537"/>
      <c r="F286" s="538">
        <v>3300.0</v>
      </c>
      <c r="G286" s="541">
        <f t="shared" si="60"/>
        <v>-3300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535"/>
      <c r="B287" s="535"/>
      <c r="C287" s="535" t="s">
        <v>889</v>
      </c>
      <c r="D287" s="536">
        <v>5350.0</v>
      </c>
      <c r="E287" s="537"/>
      <c r="F287" s="539">
        <v>300.0</v>
      </c>
      <c r="G287" s="541">
        <f t="shared" si="60"/>
        <v>-300</v>
      </c>
      <c r="H287" s="54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535"/>
      <c r="B288" s="535"/>
      <c r="C288" s="535"/>
      <c r="D288" s="535"/>
      <c r="E288" s="535"/>
      <c r="F288" s="535"/>
      <c r="G288" s="53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535"/>
      <c r="B289" s="535"/>
      <c r="C289" s="534" t="s">
        <v>189</v>
      </c>
      <c r="D289" s="535"/>
      <c r="E289" s="537">
        <f t="shared" ref="E289:F289" si="61">SUM(E277:E287)</f>
        <v>8000</v>
      </c>
      <c r="F289" s="537">
        <f t="shared" si="61"/>
        <v>17400</v>
      </c>
      <c r="G289" s="537">
        <f>E289-F289</f>
        <v>-9400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535"/>
      <c r="B290" s="535"/>
      <c r="C290" s="535"/>
      <c r="D290" s="535"/>
      <c r="E290" s="535"/>
      <c r="F290" s="535"/>
      <c r="G290" s="53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535"/>
      <c r="B291" s="534" t="s">
        <v>890</v>
      </c>
      <c r="C291" s="535"/>
      <c r="D291" s="535"/>
      <c r="E291" s="535"/>
      <c r="F291" s="535"/>
      <c r="G291" s="53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535"/>
      <c r="B292" s="535"/>
      <c r="C292" s="535" t="s">
        <v>891</v>
      </c>
      <c r="D292" s="535"/>
      <c r="E292" s="535"/>
      <c r="F292" s="543">
        <v>750.0</v>
      </c>
      <c r="G292" s="535" t="s">
        <v>892</v>
      </c>
      <c r="H292" s="54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535"/>
      <c r="B293" s="535"/>
      <c r="C293" s="535" t="s">
        <v>893</v>
      </c>
      <c r="D293" s="535"/>
      <c r="E293" s="535"/>
      <c r="F293" s="543">
        <v>250.0</v>
      </c>
      <c r="G293" s="535" t="s">
        <v>894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535"/>
      <c r="B294" s="535"/>
      <c r="C294" s="535"/>
      <c r="D294" s="535"/>
      <c r="E294" s="535"/>
      <c r="F294" s="535"/>
      <c r="G294" s="53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535"/>
      <c r="B295" s="535"/>
      <c r="C295" s="534" t="s">
        <v>189</v>
      </c>
      <c r="D295" s="535"/>
      <c r="E295" s="535">
        <f t="shared" ref="E295:F295" si="62">SUM(E292:E293)</f>
        <v>0</v>
      </c>
      <c r="F295" s="544">
        <f t="shared" si="62"/>
        <v>1000</v>
      </c>
      <c r="G295" s="535" t="s">
        <v>895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535"/>
      <c r="B296" s="535"/>
      <c r="C296" s="535"/>
      <c r="D296" s="535"/>
      <c r="E296" s="535"/>
      <c r="F296" s="535"/>
      <c r="G296" s="53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535"/>
      <c r="B297" s="535"/>
      <c r="C297" s="534" t="s">
        <v>184</v>
      </c>
      <c r="D297" s="535"/>
      <c r="E297" s="537">
        <f t="shared" ref="E297:F297" si="63">SUM(E289,E295)</f>
        <v>8000</v>
      </c>
      <c r="F297" s="537">
        <f t="shared" si="63"/>
        <v>18400</v>
      </c>
      <c r="G297" s="537">
        <f>E297-F297</f>
        <v>-10400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2.5" customHeight="1">
      <c r="A299" s="545" t="s">
        <v>815</v>
      </c>
      <c r="B299" s="546" t="s">
        <v>103</v>
      </c>
      <c r="C299" s="547"/>
      <c r="D299" s="548"/>
      <c r="E299" s="549"/>
      <c r="F299" s="550"/>
      <c r="G299" s="550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547"/>
      <c r="B300" s="547"/>
      <c r="C300" s="547" t="s">
        <v>179</v>
      </c>
      <c r="D300" s="551">
        <v>7691.0</v>
      </c>
      <c r="E300" s="549"/>
      <c r="F300" s="550">
        <v>1000.0</v>
      </c>
      <c r="G300" s="550">
        <f t="shared" ref="G300:G306" si="64">E300-F300</f>
        <v>-1000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547"/>
      <c r="B301" s="547"/>
      <c r="C301" s="547" t="s">
        <v>151</v>
      </c>
      <c r="D301" s="551" t="s">
        <v>896</v>
      </c>
      <c r="E301" s="549"/>
      <c r="F301" s="550">
        <v>500.0</v>
      </c>
      <c r="G301" s="550">
        <f t="shared" si="64"/>
        <v>-500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547"/>
      <c r="B302" s="547"/>
      <c r="C302" s="547" t="s">
        <v>191</v>
      </c>
      <c r="D302" s="551">
        <v>6072.0</v>
      </c>
      <c r="E302" s="549"/>
      <c r="F302" s="550">
        <v>1000.0</v>
      </c>
      <c r="G302" s="550">
        <f t="shared" si="64"/>
        <v>-1000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547"/>
      <c r="B303" s="547"/>
      <c r="C303" s="547" t="s">
        <v>310</v>
      </c>
      <c r="D303" s="551">
        <v>7630.0</v>
      </c>
      <c r="E303" s="549"/>
      <c r="F303" s="550">
        <v>500.0</v>
      </c>
      <c r="G303" s="550">
        <f t="shared" si="64"/>
        <v>-500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547"/>
      <c r="B304" s="547"/>
      <c r="C304" s="547" t="s">
        <v>140</v>
      </c>
      <c r="D304" s="552" t="s">
        <v>897</v>
      </c>
      <c r="E304" s="550"/>
      <c r="F304" s="550"/>
      <c r="G304" s="550">
        <f t="shared" si="64"/>
        <v>0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547"/>
      <c r="B305" s="547"/>
      <c r="C305" s="547" t="s">
        <v>379</v>
      </c>
      <c r="D305" s="552">
        <v>3052.0</v>
      </c>
      <c r="E305" s="549">
        <v>4000.0</v>
      </c>
      <c r="F305" s="549"/>
      <c r="G305" s="550">
        <f t="shared" si="64"/>
        <v>4000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547"/>
      <c r="B306" s="547"/>
      <c r="C306" s="547" t="s">
        <v>871</v>
      </c>
      <c r="D306" s="552">
        <v>4030.0</v>
      </c>
      <c r="E306" s="550"/>
      <c r="F306" s="550">
        <v>500.0</v>
      </c>
      <c r="G306" s="550">
        <f t="shared" si="64"/>
        <v>-500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547"/>
      <c r="B307" s="547"/>
      <c r="C307" s="547"/>
      <c r="D307" s="553"/>
      <c r="E307" s="549"/>
      <c r="F307" s="549"/>
      <c r="G307" s="54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547"/>
      <c r="B308" s="546"/>
      <c r="C308" s="546" t="s">
        <v>417</v>
      </c>
      <c r="D308" s="553"/>
      <c r="E308" s="550">
        <f t="shared" ref="E308:F308" si="65">SUM(E300:E306)</f>
        <v>4000</v>
      </c>
      <c r="F308" s="550">
        <f t="shared" si="65"/>
        <v>3500</v>
      </c>
      <c r="G308" s="550">
        <f>E308-F308</f>
        <v>500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E309" s="460"/>
      <c r="F309" s="460"/>
      <c r="G309" s="460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2.5" customHeight="1">
      <c r="A310" s="554" t="s">
        <v>898</v>
      </c>
      <c r="B310" s="555" t="s">
        <v>103</v>
      </c>
      <c r="C310" s="556"/>
      <c r="D310" s="557"/>
      <c r="E310" s="558"/>
      <c r="F310" s="559"/>
      <c r="G310" s="559"/>
      <c r="H310" s="4"/>
      <c r="I310" s="4"/>
      <c r="J310" s="4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556"/>
      <c r="B311" s="556"/>
      <c r="C311" s="560" t="s">
        <v>229</v>
      </c>
      <c r="D311" s="561">
        <v>4044.0</v>
      </c>
      <c r="E311" s="558"/>
      <c r="F311" s="562">
        <v>880.0</v>
      </c>
      <c r="G311" s="559">
        <f t="shared" ref="G311:G313" si="66">E311-F311</f>
        <v>-880</v>
      </c>
      <c r="H311" s="4"/>
      <c r="I311" s="4"/>
      <c r="J311" s="4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556"/>
      <c r="B312" s="556"/>
      <c r="C312" s="560" t="s">
        <v>140</v>
      </c>
      <c r="D312" s="561">
        <v>4027.0</v>
      </c>
      <c r="E312" s="558"/>
      <c r="F312" s="562">
        <v>2500.0</v>
      </c>
      <c r="G312" s="559">
        <f t="shared" si="66"/>
        <v>-2500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556"/>
      <c r="B313" s="556"/>
      <c r="C313" s="560" t="s">
        <v>899</v>
      </c>
      <c r="D313" s="561">
        <v>6541.0</v>
      </c>
      <c r="E313" s="558"/>
      <c r="F313" s="562">
        <v>4000.0</v>
      </c>
      <c r="G313" s="559">
        <f t="shared" si="66"/>
        <v>-4000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556"/>
      <c r="B314" s="556"/>
      <c r="C314" s="556"/>
      <c r="D314" s="563"/>
      <c r="E314" s="558"/>
      <c r="F314" s="558"/>
      <c r="G314" s="558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556"/>
      <c r="B315" s="555"/>
      <c r="C315" s="555" t="s">
        <v>417</v>
      </c>
      <c r="D315" s="563"/>
      <c r="E315" s="559">
        <f t="shared" ref="E315:F315" si="67">SUM(E311:E313)</f>
        <v>0</v>
      </c>
      <c r="F315" s="559">
        <f t="shared" si="67"/>
        <v>7380</v>
      </c>
      <c r="G315" s="559">
        <f>E315-F315</f>
        <v>-7380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E316" s="460"/>
      <c r="F316" s="460"/>
      <c r="G316" s="460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75" customHeight="1">
      <c r="A317" s="564" t="s">
        <v>900</v>
      </c>
      <c r="B317" s="394" t="s">
        <v>103</v>
      </c>
      <c r="C317" s="483"/>
      <c r="D317" s="401"/>
      <c r="E317" s="399"/>
      <c r="F317" s="399"/>
      <c r="G317" s="39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01"/>
      <c r="B318" s="401"/>
      <c r="C318" s="565" t="s">
        <v>151</v>
      </c>
      <c r="D318" s="484">
        <v>7631.0</v>
      </c>
      <c r="E318" s="399"/>
      <c r="F318" s="566">
        <v>1000.0</v>
      </c>
      <c r="G318" s="406">
        <f t="shared" ref="G318:G320" si="68">E318-F318</f>
        <v>-1000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01"/>
      <c r="B319" s="401"/>
      <c r="C319" s="565" t="s">
        <v>179</v>
      </c>
      <c r="D319" s="567">
        <v>7691.0</v>
      </c>
      <c r="E319" s="399"/>
      <c r="F319" s="566">
        <v>500.0</v>
      </c>
      <c r="G319" s="406">
        <f t="shared" si="68"/>
        <v>-500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01"/>
      <c r="B320" s="401"/>
      <c r="C320" s="483" t="s">
        <v>863</v>
      </c>
      <c r="D320" s="484">
        <v>7692.7693</v>
      </c>
      <c r="E320" s="399"/>
      <c r="F320" s="406">
        <v>1200.0</v>
      </c>
      <c r="G320" s="406">
        <f t="shared" si="68"/>
        <v>-1200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01"/>
      <c r="B321" s="401"/>
      <c r="C321" s="483"/>
      <c r="D321" s="401"/>
      <c r="E321" s="399"/>
      <c r="F321" s="399"/>
      <c r="G321" s="40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01"/>
      <c r="B322" s="401"/>
      <c r="C322" s="485" t="s">
        <v>189</v>
      </c>
      <c r="D322" s="401"/>
      <c r="E322" s="406">
        <f t="shared" ref="E322:F322" si="69">SUM(E318:E320)</f>
        <v>0</v>
      </c>
      <c r="F322" s="406">
        <f t="shared" si="69"/>
        <v>2700</v>
      </c>
      <c r="G322" s="406">
        <f>E322-F322</f>
        <v>-2700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01"/>
      <c r="B323" s="401"/>
      <c r="C323" s="483"/>
      <c r="D323" s="401"/>
      <c r="E323" s="399"/>
      <c r="F323" s="399"/>
      <c r="G323" s="40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01"/>
      <c r="B324" s="394" t="s">
        <v>864</v>
      </c>
      <c r="C324" s="483"/>
      <c r="D324" s="401"/>
      <c r="E324" s="399"/>
      <c r="F324" s="399"/>
      <c r="G324" s="40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01"/>
      <c r="B325" s="401"/>
      <c r="C325" s="483" t="s">
        <v>243</v>
      </c>
      <c r="D325" s="484">
        <v>3041.0</v>
      </c>
      <c r="E325" s="566">
        <v>415600.0</v>
      </c>
      <c r="F325" s="399"/>
      <c r="G325" s="406">
        <f t="shared" ref="G325:G330" si="70">E325-F325</f>
        <v>415600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01"/>
      <c r="B326" s="401"/>
      <c r="C326" s="483" t="s">
        <v>865</v>
      </c>
      <c r="D326" s="484">
        <v>4041.0</v>
      </c>
      <c r="E326" s="399"/>
      <c r="F326" s="566">
        <v>337590.0</v>
      </c>
      <c r="G326" s="406">
        <f t="shared" si="70"/>
        <v>-337590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01"/>
      <c r="B327" s="401"/>
      <c r="C327" s="483" t="s">
        <v>866</v>
      </c>
      <c r="D327" s="484">
        <v>5800.0</v>
      </c>
      <c r="E327" s="399"/>
      <c r="F327" s="566">
        <v>77215.0</v>
      </c>
      <c r="G327" s="406">
        <f t="shared" si="70"/>
        <v>-77215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01"/>
      <c r="B328" s="401"/>
      <c r="C328" s="483" t="s">
        <v>407</v>
      </c>
      <c r="D328" s="484">
        <v>4027.0</v>
      </c>
      <c r="E328" s="399"/>
      <c r="F328" s="406">
        <v>2810.0</v>
      </c>
      <c r="G328" s="406">
        <f t="shared" si="70"/>
        <v>-2810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01"/>
      <c r="B329" s="401"/>
      <c r="C329" s="483" t="s">
        <v>867</v>
      </c>
      <c r="D329" s="484">
        <v>4044.0</v>
      </c>
      <c r="E329" s="399"/>
      <c r="F329" s="566">
        <v>10795.0</v>
      </c>
      <c r="G329" s="406">
        <f t="shared" si="70"/>
        <v>-10795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01"/>
      <c r="B330" s="401"/>
      <c r="C330" s="483" t="s">
        <v>868</v>
      </c>
      <c r="D330" s="401" t="s">
        <v>232</v>
      </c>
      <c r="E330" s="399"/>
      <c r="F330" s="406">
        <v>2000.0</v>
      </c>
      <c r="G330" s="406">
        <f t="shared" si="70"/>
        <v>-2000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01"/>
      <c r="B331" s="401"/>
      <c r="C331" s="483"/>
      <c r="D331" s="401"/>
      <c r="E331" s="399"/>
      <c r="F331" s="399"/>
      <c r="G331" s="40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01"/>
      <c r="B332" s="401"/>
      <c r="C332" s="485" t="s">
        <v>189</v>
      </c>
      <c r="D332" s="401"/>
      <c r="E332" s="406">
        <f t="shared" ref="E332:F332" si="71">SUM(E325:E330)</f>
        <v>415600</v>
      </c>
      <c r="F332" s="406">
        <f t="shared" si="71"/>
        <v>430410</v>
      </c>
      <c r="G332" s="406">
        <f>E332-F332</f>
        <v>-14810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01"/>
      <c r="B333" s="401"/>
      <c r="C333" s="483"/>
      <c r="D333" s="483"/>
      <c r="E333" s="399"/>
      <c r="F333" s="399"/>
      <c r="G333" s="39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01"/>
      <c r="B334" s="394"/>
      <c r="C334" s="394" t="s">
        <v>417</v>
      </c>
      <c r="D334" s="483"/>
      <c r="E334" s="406">
        <f t="shared" ref="E334:G334" si="72">SUM(E332,E322)</f>
        <v>415600</v>
      </c>
      <c r="F334" s="406">
        <f t="shared" si="72"/>
        <v>433110</v>
      </c>
      <c r="G334" s="406">
        <f t="shared" si="72"/>
        <v>-17510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1"/>
      <c r="B335" s="1"/>
      <c r="C335" s="1"/>
      <c r="D335" s="1"/>
      <c r="E335" s="1"/>
      <c r="F335" s="1"/>
      <c r="G335" s="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2.5" customHeight="1">
      <c r="A336" s="568" t="s">
        <v>901</v>
      </c>
      <c r="B336" s="569" t="s">
        <v>103</v>
      </c>
      <c r="C336" s="570"/>
      <c r="D336" s="570"/>
      <c r="E336" s="570"/>
      <c r="F336" s="570"/>
      <c r="G336" s="570"/>
      <c r="H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571"/>
      <c r="B337" s="570"/>
      <c r="C337" s="570" t="s">
        <v>151</v>
      </c>
      <c r="D337" s="572">
        <v>7631.0</v>
      </c>
      <c r="E337" s="573"/>
      <c r="F337" s="574">
        <v>1350.0</v>
      </c>
      <c r="G337" s="574">
        <f t="shared" ref="G337:G344" si="73">E337-F337</f>
        <v>-1350</v>
      </c>
      <c r="H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571"/>
      <c r="B338" s="570"/>
      <c r="C338" s="570" t="s">
        <v>902</v>
      </c>
      <c r="D338" s="575">
        <v>7691.0</v>
      </c>
      <c r="E338" s="573"/>
      <c r="F338" s="574">
        <v>1000.0</v>
      </c>
      <c r="G338" s="574">
        <f t="shared" si="73"/>
        <v>-1000</v>
      </c>
      <c r="H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571"/>
      <c r="B339" s="570"/>
      <c r="C339" s="570" t="s">
        <v>903</v>
      </c>
      <c r="D339" s="572">
        <v>7691.0</v>
      </c>
      <c r="E339" s="573"/>
      <c r="F339" s="574">
        <v>200.0</v>
      </c>
      <c r="G339" s="574">
        <f t="shared" si="73"/>
        <v>-200</v>
      </c>
      <c r="H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571"/>
      <c r="B340" s="570"/>
      <c r="C340" s="570" t="s">
        <v>863</v>
      </c>
      <c r="D340" s="572">
        <v>7691.0</v>
      </c>
      <c r="E340" s="573"/>
      <c r="F340" s="574">
        <v>600.0</v>
      </c>
      <c r="G340" s="574">
        <f t="shared" si="73"/>
        <v>-600</v>
      </c>
      <c r="H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571"/>
      <c r="B341" s="570"/>
      <c r="C341" s="570" t="s">
        <v>904</v>
      </c>
      <c r="D341" s="576">
        <v>4044.0</v>
      </c>
      <c r="E341" s="574">
        <f>1400+3500</f>
        <v>4900</v>
      </c>
      <c r="F341" s="574">
        <v>4800.0</v>
      </c>
      <c r="G341" s="574">
        <f t="shared" si="73"/>
        <v>100</v>
      </c>
      <c r="H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571"/>
      <c r="B342" s="570"/>
      <c r="C342" s="570" t="s">
        <v>905</v>
      </c>
      <c r="D342" s="576">
        <v>4030.0</v>
      </c>
      <c r="E342" s="573"/>
      <c r="F342" s="574">
        <v>8000.0</v>
      </c>
      <c r="G342" s="574">
        <f t="shared" si="73"/>
        <v>-8000</v>
      </c>
      <c r="H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571"/>
      <c r="B343" s="569"/>
      <c r="C343" s="570" t="s">
        <v>191</v>
      </c>
      <c r="D343" s="576">
        <v>6072.0</v>
      </c>
      <c r="E343" s="574">
        <v>2500.0</v>
      </c>
      <c r="F343" s="574">
        <v>4000.0</v>
      </c>
      <c r="G343" s="574">
        <f t="shared" si="73"/>
        <v>-1500</v>
      </c>
      <c r="H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571"/>
      <c r="B344" s="569"/>
      <c r="C344" s="570" t="s">
        <v>906</v>
      </c>
      <c r="D344" s="576" t="s">
        <v>907</v>
      </c>
      <c r="E344" s="574">
        <v>8000.0</v>
      </c>
      <c r="F344" s="574">
        <v>10000.0</v>
      </c>
      <c r="G344" s="574">
        <f t="shared" si="73"/>
        <v>-2000</v>
      </c>
      <c r="H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571"/>
      <c r="B345" s="569"/>
      <c r="C345" s="576" t="s">
        <v>908</v>
      </c>
      <c r="D345" s="576"/>
      <c r="E345" s="574"/>
      <c r="F345" s="577">
        <v>0.0</v>
      </c>
      <c r="G345" s="577">
        <v>0.0</v>
      </c>
      <c r="H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571"/>
      <c r="B346" s="569"/>
      <c r="C346" s="570" t="s">
        <v>909</v>
      </c>
      <c r="D346" s="576">
        <v>7691.0</v>
      </c>
      <c r="E346" s="574">
        <v>0.0</v>
      </c>
      <c r="F346" s="574">
        <v>4000.0</v>
      </c>
      <c r="G346" s="574">
        <f>E346-F346</f>
        <v>-4000</v>
      </c>
      <c r="H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571"/>
      <c r="B347" s="569"/>
      <c r="C347" s="570"/>
      <c r="D347" s="570"/>
      <c r="E347" s="573"/>
      <c r="F347" s="573"/>
      <c r="G347" s="573"/>
      <c r="H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571"/>
      <c r="B348" s="569"/>
      <c r="C348" s="578" t="s">
        <v>189</v>
      </c>
      <c r="D348" s="570"/>
      <c r="E348" s="573">
        <f t="shared" ref="E348:F348" si="74">SUM(E337:E346)</f>
        <v>15400</v>
      </c>
      <c r="F348" s="573">
        <f t="shared" si="74"/>
        <v>33950</v>
      </c>
      <c r="G348" s="573">
        <f>E348-F348</f>
        <v>-18550</v>
      </c>
      <c r="H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571"/>
      <c r="B349" s="569"/>
      <c r="C349" s="570"/>
      <c r="D349" s="570"/>
      <c r="E349" s="573"/>
      <c r="F349" s="573"/>
      <c r="G349" s="573"/>
      <c r="H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571"/>
      <c r="B350" s="569" t="s">
        <v>910</v>
      </c>
      <c r="C350" s="570"/>
      <c r="D350" s="570"/>
      <c r="E350" s="573"/>
      <c r="F350" s="573"/>
      <c r="G350" s="573"/>
      <c r="H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571"/>
      <c r="B351" s="569"/>
      <c r="C351" s="570" t="s">
        <v>911</v>
      </c>
      <c r="D351" s="576">
        <v>4029.0</v>
      </c>
      <c r="E351" s="574">
        <v>0.0</v>
      </c>
      <c r="F351" s="574">
        <v>2000.0</v>
      </c>
      <c r="G351" s="574">
        <f t="shared" ref="G351:G353" si="75">E351-F351</f>
        <v>-2000</v>
      </c>
      <c r="H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571"/>
      <c r="B352" s="569"/>
      <c r="C352" s="570" t="s">
        <v>772</v>
      </c>
      <c r="D352" s="576">
        <v>3029.0</v>
      </c>
      <c r="E352" s="574">
        <v>2000.0</v>
      </c>
      <c r="F352" s="574">
        <v>0.0</v>
      </c>
      <c r="G352" s="574">
        <f t="shared" si="75"/>
        <v>2000</v>
      </c>
      <c r="H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571"/>
      <c r="B353" s="569"/>
      <c r="C353" s="570" t="s">
        <v>906</v>
      </c>
      <c r="D353" s="576" t="s">
        <v>907</v>
      </c>
      <c r="E353" s="574">
        <v>2000.0</v>
      </c>
      <c r="F353" s="574">
        <v>2000.0</v>
      </c>
      <c r="G353" s="574">
        <f t="shared" si="75"/>
        <v>0</v>
      </c>
      <c r="H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571"/>
      <c r="B354" s="569"/>
      <c r="C354" s="570"/>
      <c r="D354" s="570"/>
      <c r="E354" s="573"/>
      <c r="F354" s="573"/>
      <c r="G354" s="573"/>
      <c r="H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571"/>
      <c r="B355" s="569"/>
      <c r="C355" s="578" t="s">
        <v>189</v>
      </c>
      <c r="D355" s="570"/>
      <c r="E355" s="573">
        <f t="shared" ref="E355:F355" si="76">SUM(E351:E353)</f>
        <v>4000</v>
      </c>
      <c r="F355" s="573">
        <f t="shared" si="76"/>
        <v>4000</v>
      </c>
      <c r="G355" s="573">
        <f>E355-F355</f>
        <v>0</v>
      </c>
      <c r="H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571"/>
      <c r="B356" s="569"/>
      <c r="C356" s="570"/>
      <c r="D356" s="570"/>
      <c r="E356" s="573"/>
      <c r="F356" s="573"/>
      <c r="G356" s="573"/>
      <c r="H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571"/>
      <c r="B357" s="569" t="s">
        <v>912</v>
      </c>
      <c r="C357" s="570"/>
      <c r="D357" s="570"/>
      <c r="E357" s="573"/>
      <c r="F357" s="573"/>
      <c r="G357" s="573"/>
      <c r="H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571"/>
      <c r="B358" s="569"/>
      <c r="C358" s="570" t="s">
        <v>911</v>
      </c>
      <c r="D358" s="576">
        <v>4029.0</v>
      </c>
      <c r="E358" s="574"/>
      <c r="F358" s="574">
        <v>2000.0</v>
      </c>
      <c r="G358" s="574">
        <f t="shared" ref="G358:G360" si="77">E358-F358</f>
        <v>-2000</v>
      </c>
      <c r="H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571"/>
      <c r="B359" s="569"/>
      <c r="C359" s="570" t="s">
        <v>772</v>
      </c>
      <c r="D359" s="576">
        <v>3029.0</v>
      </c>
      <c r="E359" s="574">
        <v>2000.0</v>
      </c>
      <c r="F359" s="574">
        <v>0.0</v>
      </c>
      <c r="G359" s="574">
        <f t="shared" si="77"/>
        <v>2000</v>
      </c>
      <c r="H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571"/>
      <c r="B360" s="569"/>
      <c r="C360" s="570" t="s">
        <v>605</v>
      </c>
      <c r="D360" s="576">
        <v>5411.0</v>
      </c>
      <c r="E360" s="573"/>
      <c r="F360" s="574">
        <v>1000.0</v>
      </c>
      <c r="G360" s="574">
        <f t="shared" si="77"/>
        <v>-1000</v>
      </c>
      <c r="H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571"/>
      <c r="B361" s="569"/>
      <c r="C361" s="570"/>
      <c r="D361" s="570"/>
      <c r="E361" s="573"/>
      <c r="F361" s="573"/>
      <c r="G361" s="574"/>
      <c r="H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571"/>
      <c r="B362" s="569"/>
      <c r="C362" s="578" t="s">
        <v>189</v>
      </c>
      <c r="D362" s="570"/>
      <c r="E362" s="573">
        <f>SUM(E358:E361)</f>
        <v>2000</v>
      </c>
      <c r="F362" s="573">
        <f>SUM(F358:F360)</f>
        <v>3000</v>
      </c>
      <c r="G362" s="573">
        <f>E362-F362</f>
        <v>-1000</v>
      </c>
      <c r="H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571"/>
      <c r="B363" s="569"/>
      <c r="C363" s="570"/>
      <c r="D363" s="570"/>
      <c r="E363" s="573"/>
      <c r="F363" s="573"/>
      <c r="G363" s="573"/>
      <c r="H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571"/>
      <c r="B364" s="569" t="s">
        <v>913</v>
      </c>
      <c r="C364" s="570"/>
      <c r="D364" s="570"/>
      <c r="E364" s="573"/>
      <c r="F364" s="573"/>
      <c r="G364" s="573"/>
      <c r="H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571"/>
      <c r="B365" s="569"/>
      <c r="C365" s="570" t="s">
        <v>330</v>
      </c>
      <c r="D365" s="576">
        <v>4045.0</v>
      </c>
      <c r="E365" s="573"/>
      <c r="F365" s="574">
        <v>2000.0</v>
      </c>
      <c r="G365" s="574">
        <f t="shared" ref="G365:G366" si="78">E365-F365</f>
        <v>-2000</v>
      </c>
      <c r="H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571"/>
      <c r="B366" s="569"/>
      <c r="C366" s="576" t="s">
        <v>213</v>
      </c>
      <c r="D366" s="576">
        <v>5010.0</v>
      </c>
      <c r="E366" s="573"/>
      <c r="F366" s="579">
        <v>1800.0</v>
      </c>
      <c r="G366" s="573">
        <f t="shared" si="78"/>
        <v>-1800</v>
      </c>
      <c r="H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571"/>
      <c r="B367" s="569"/>
      <c r="C367" s="570"/>
      <c r="D367" s="570"/>
      <c r="E367" s="573"/>
      <c r="F367" s="573"/>
      <c r="G367" s="573"/>
      <c r="H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571"/>
      <c r="B368" s="569"/>
      <c r="C368" s="578" t="s">
        <v>189</v>
      </c>
      <c r="D368" s="570"/>
      <c r="E368" s="573">
        <f t="shared" ref="E368:F368" si="79">SUM(E365:E366)</f>
        <v>0</v>
      </c>
      <c r="F368" s="573">
        <f t="shared" si="79"/>
        <v>3800</v>
      </c>
      <c r="G368" s="573">
        <f>E368-F368</f>
        <v>-3800</v>
      </c>
      <c r="H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571"/>
      <c r="B369" s="569"/>
      <c r="C369" s="570"/>
      <c r="D369" s="570"/>
      <c r="E369" s="573"/>
      <c r="F369" s="573"/>
      <c r="G369" s="573"/>
      <c r="H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571"/>
      <c r="B370" s="569" t="s">
        <v>914</v>
      </c>
      <c r="C370" s="570"/>
      <c r="D370" s="570"/>
      <c r="E370" s="573"/>
      <c r="F370" s="573"/>
      <c r="G370" s="573"/>
      <c r="H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571"/>
      <c r="B371" s="569"/>
      <c r="C371" s="570" t="s">
        <v>243</v>
      </c>
      <c r="D371" s="576">
        <v>3041.0</v>
      </c>
      <c r="E371" s="574">
        <f>50*50</f>
        <v>2500</v>
      </c>
      <c r="F371" s="574">
        <v>0.0</v>
      </c>
      <c r="G371" s="574">
        <f t="shared" ref="G371:G373" si="80">E371-F371</f>
        <v>2500</v>
      </c>
      <c r="H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571"/>
      <c r="B372" s="569"/>
      <c r="C372" s="570" t="s">
        <v>915</v>
      </c>
      <c r="D372" s="576">
        <v>5010.0</v>
      </c>
      <c r="E372" s="574">
        <v>0.0</v>
      </c>
      <c r="F372" s="574">
        <v>10000.0</v>
      </c>
      <c r="G372" s="574">
        <f t="shared" si="80"/>
        <v>-10000</v>
      </c>
      <c r="H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571"/>
      <c r="B373" s="569"/>
      <c r="C373" s="570" t="s">
        <v>911</v>
      </c>
      <c r="D373" s="576">
        <v>4029.0</v>
      </c>
      <c r="E373" s="574">
        <v>0.0</v>
      </c>
      <c r="F373" s="574">
        <v>2000.0</v>
      </c>
      <c r="G373" s="574">
        <f t="shared" si="80"/>
        <v>-2000</v>
      </c>
      <c r="H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571"/>
      <c r="B374" s="569"/>
      <c r="C374" s="570"/>
      <c r="D374" s="570"/>
      <c r="E374" s="573"/>
      <c r="F374" s="573"/>
      <c r="G374" s="573"/>
      <c r="H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571"/>
      <c r="B375" s="569"/>
      <c r="C375" s="578" t="s">
        <v>189</v>
      </c>
      <c r="D375" s="570"/>
      <c r="E375" s="573">
        <f t="shared" ref="E375:F375" si="81">SUM(E371:E373)</f>
        <v>2500</v>
      </c>
      <c r="F375" s="573">
        <f t="shared" si="81"/>
        <v>12000</v>
      </c>
      <c r="G375" s="573">
        <f>E375-F375</f>
        <v>-9500</v>
      </c>
      <c r="H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571"/>
      <c r="B376" s="569"/>
      <c r="C376" s="570"/>
      <c r="D376" s="570"/>
      <c r="E376" s="573"/>
      <c r="F376" s="573"/>
      <c r="G376" s="573"/>
      <c r="H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571"/>
      <c r="B377" s="569" t="s">
        <v>916</v>
      </c>
      <c r="C377" s="570"/>
      <c r="D377" s="570"/>
      <c r="E377" s="573"/>
      <c r="F377" s="573"/>
      <c r="G377" s="573"/>
      <c r="H377" s="37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571"/>
      <c r="B378" s="569"/>
      <c r="C378" s="570" t="s">
        <v>917</v>
      </c>
      <c r="D378" s="576">
        <v>4045.0</v>
      </c>
      <c r="E378" s="574">
        <v>0.0</v>
      </c>
      <c r="F378" s="574">
        <v>1500.0</v>
      </c>
      <c r="G378" s="574">
        <f t="shared" ref="G378:G379" si="82">E378-F378</f>
        <v>-1500</v>
      </c>
      <c r="H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571"/>
      <c r="B379" s="569"/>
      <c r="C379" s="570" t="s">
        <v>605</v>
      </c>
      <c r="D379" s="576">
        <v>5411.0</v>
      </c>
      <c r="E379" s="574">
        <v>0.0</v>
      </c>
      <c r="F379" s="574">
        <v>1000.0</v>
      </c>
      <c r="G379" s="574">
        <f t="shared" si="82"/>
        <v>-1000</v>
      </c>
      <c r="H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571"/>
      <c r="B380" s="569"/>
      <c r="C380" s="570"/>
      <c r="D380" s="570"/>
      <c r="E380" s="573"/>
      <c r="F380" s="573"/>
      <c r="G380" s="573"/>
      <c r="H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571"/>
      <c r="B381" s="569"/>
      <c r="C381" s="578" t="s">
        <v>189</v>
      </c>
      <c r="D381" s="570"/>
      <c r="E381" s="573">
        <f t="shared" ref="E381:F381" si="83">SUM(E378:E379)</f>
        <v>0</v>
      </c>
      <c r="F381" s="573">
        <f t="shared" si="83"/>
        <v>2500</v>
      </c>
      <c r="G381" s="573">
        <f>E381-F381</f>
        <v>-2500</v>
      </c>
      <c r="H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571"/>
      <c r="B382" s="569"/>
      <c r="C382" s="570"/>
      <c r="D382" s="570"/>
      <c r="E382" s="573"/>
      <c r="F382" s="573"/>
      <c r="G382" s="573"/>
      <c r="H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571"/>
      <c r="B383" s="569" t="s">
        <v>918</v>
      </c>
      <c r="C383" s="570"/>
      <c r="D383" s="570"/>
      <c r="E383" s="573"/>
      <c r="F383" s="573"/>
      <c r="G383" s="573"/>
      <c r="H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571"/>
      <c r="B384" s="569"/>
      <c r="C384" s="570" t="s">
        <v>911</v>
      </c>
      <c r="D384" s="576">
        <v>4029.0</v>
      </c>
      <c r="E384" s="574">
        <v>0.0</v>
      </c>
      <c r="F384" s="574">
        <v>2000.0</v>
      </c>
      <c r="G384" s="574">
        <f t="shared" ref="G384:G387" si="84">E384-F384</f>
        <v>-2000</v>
      </c>
      <c r="H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571"/>
      <c r="B385" s="569"/>
      <c r="C385" s="570" t="s">
        <v>772</v>
      </c>
      <c r="D385" s="576">
        <v>3029.0</v>
      </c>
      <c r="E385" s="574">
        <v>2000.0</v>
      </c>
      <c r="F385" s="574">
        <v>0.0</v>
      </c>
      <c r="G385" s="574">
        <f t="shared" si="84"/>
        <v>2000</v>
      </c>
      <c r="H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571"/>
      <c r="B386" s="569"/>
      <c r="C386" s="570" t="s">
        <v>605</v>
      </c>
      <c r="D386" s="576">
        <v>5411.0</v>
      </c>
      <c r="E386" s="573"/>
      <c r="F386" s="574">
        <v>1500.0</v>
      </c>
      <c r="G386" s="574">
        <f t="shared" si="84"/>
        <v>-1500</v>
      </c>
      <c r="H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571"/>
      <c r="B387" s="569"/>
      <c r="C387" s="570" t="s">
        <v>906</v>
      </c>
      <c r="D387" s="576" t="s">
        <v>907</v>
      </c>
      <c r="E387" s="574">
        <v>2000.0</v>
      </c>
      <c r="F387" s="574">
        <v>2000.0</v>
      </c>
      <c r="G387" s="574">
        <f t="shared" si="84"/>
        <v>0</v>
      </c>
      <c r="H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571"/>
      <c r="B388" s="569"/>
      <c r="C388" s="570"/>
      <c r="D388" s="570"/>
      <c r="E388" s="573"/>
      <c r="F388" s="573"/>
      <c r="G388" s="573"/>
      <c r="H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571"/>
      <c r="B389" s="569"/>
      <c r="C389" s="578" t="s">
        <v>189</v>
      </c>
      <c r="D389" s="570"/>
      <c r="E389" s="573">
        <f>SUM(E384:E387)</f>
        <v>4000</v>
      </c>
      <c r="F389" s="573">
        <f>SUM(F383:F387)</f>
        <v>5500</v>
      </c>
      <c r="G389" s="573">
        <f>E389-F389</f>
        <v>-1500</v>
      </c>
      <c r="H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571"/>
      <c r="B390" s="569"/>
      <c r="C390" s="570"/>
      <c r="D390" s="570"/>
      <c r="E390" s="573"/>
      <c r="F390" s="573"/>
      <c r="G390" s="573"/>
      <c r="H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571"/>
      <c r="B391" s="569" t="s">
        <v>919</v>
      </c>
      <c r="C391" s="570"/>
      <c r="D391" s="570"/>
      <c r="E391" s="573"/>
      <c r="F391" s="573"/>
      <c r="G391" s="573"/>
      <c r="H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571"/>
      <c r="B392" s="569"/>
      <c r="C392" s="570" t="s">
        <v>174</v>
      </c>
      <c r="D392" s="576">
        <v>5010.0</v>
      </c>
      <c r="E392" s="574">
        <v>0.0</v>
      </c>
      <c r="F392" s="574">
        <v>8000.0</v>
      </c>
      <c r="G392" s="574">
        <f t="shared" ref="G392:G393" si="85">E392-F392</f>
        <v>-8000</v>
      </c>
      <c r="H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571"/>
      <c r="B393" s="569"/>
      <c r="C393" s="570" t="s">
        <v>191</v>
      </c>
      <c r="D393" s="576">
        <v>6072.0</v>
      </c>
      <c r="E393" s="574">
        <v>0.0</v>
      </c>
      <c r="F393" s="574">
        <v>1000.0</v>
      </c>
      <c r="G393" s="574">
        <f t="shared" si="85"/>
        <v>-1000</v>
      </c>
      <c r="H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571"/>
      <c r="B394" s="569"/>
      <c r="C394" s="570"/>
      <c r="D394" s="570"/>
      <c r="E394" s="573"/>
      <c r="F394" s="573"/>
      <c r="G394" s="573"/>
      <c r="H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571"/>
      <c r="B395" s="569"/>
      <c r="C395" s="578" t="s">
        <v>189</v>
      </c>
      <c r="D395" s="570"/>
      <c r="E395" s="573">
        <f t="shared" ref="E395:F395" si="86">SUM(E392:E393)</f>
        <v>0</v>
      </c>
      <c r="F395" s="573">
        <f t="shared" si="86"/>
        <v>9000</v>
      </c>
      <c r="G395" s="573">
        <f>E395-F395</f>
        <v>-9000</v>
      </c>
      <c r="H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571"/>
      <c r="B396" s="569"/>
      <c r="C396" s="570"/>
      <c r="D396" s="570"/>
      <c r="E396" s="573"/>
      <c r="F396" s="573"/>
      <c r="G396" s="573"/>
      <c r="H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570"/>
      <c r="B397" s="569" t="s">
        <v>920</v>
      </c>
      <c r="C397" s="570"/>
      <c r="D397" s="570"/>
      <c r="E397" s="573"/>
      <c r="F397" s="573"/>
      <c r="G397" s="573"/>
      <c r="H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570"/>
      <c r="B398" s="569"/>
      <c r="C398" s="570" t="s">
        <v>605</v>
      </c>
      <c r="D398" s="576">
        <v>5411.0</v>
      </c>
      <c r="E398" s="573"/>
      <c r="F398" s="574">
        <v>1500.0</v>
      </c>
      <c r="G398" s="574">
        <f>E398-F398</f>
        <v>-1500</v>
      </c>
      <c r="H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570"/>
      <c r="B399" s="569"/>
      <c r="C399" s="570"/>
      <c r="D399" s="570"/>
      <c r="E399" s="573"/>
      <c r="F399" s="573"/>
      <c r="G399" s="573"/>
      <c r="H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570"/>
      <c r="B400" s="569"/>
      <c r="C400" s="578" t="s">
        <v>189</v>
      </c>
      <c r="D400" s="570"/>
      <c r="E400" s="573">
        <f t="shared" ref="E400:F400" si="87">SUM(E398)</f>
        <v>0</v>
      </c>
      <c r="F400" s="573">
        <f t="shared" si="87"/>
        <v>1500</v>
      </c>
      <c r="G400" s="573">
        <f>E400-F400</f>
        <v>-1500</v>
      </c>
      <c r="H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570"/>
      <c r="B401" s="569"/>
      <c r="C401" s="570"/>
      <c r="D401" s="570"/>
      <c r="E401" s="573"/>
      <c r="F401" s="573"/>
      <c r="G401" s="573"/>
      <c r="H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570"/>
      <c r="B402" s="569" t="s">
        <v>921</v>
      </c>
      <c r="C402" s="570"/>
      <c r="D402" s="570"/>
      <c r="E402" s="573"/>
      <c r="F402" s="573"/>
      <c r="G402" s="573"/>
      <c r="H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570"/>
      <c r="B403" s="569"/>
      <c r="C403" s="570" t="s">
        <v>243</v>
      </c>
      <c r="D403" s="576">
        <v>3041.0</v>
      </c>
      <c r="E403" s="574">
        <v>11860.0</v>
      </c>
      <c r="F403" s="574">
        <v>0.0</v>
      </c>
      <c r="G403" s="574">
        <f t="shared" ref="G403:G412" si="88">E403-F403</f>
        <v>11860</v>
      </c>
      <c r="H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570"/>
      <c r="B404" s="569"/>
      <c r="C404" s="570" t="s">
        <v>237</v>
      </c>
      <c r="D404" s="576">
        <v>4029.0</v>
      </c>
      <c r="E404" s="574">
        <v>0.0</v>
      </c>
      <c r="F404" s="574">
        <v>6000.0</v>
      </c>
      <c r="G404" s="574">
        <f t="shared" si="88"/>
        <v>-6000</v>
      </c>
      <c r="H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570"/>
      <c r="B405" s="569"/>
      <c r="C405" s="570" t="s">
        <v>212</v>
      </c>
      <c r="D405" s="576" t="s">
        <v>922</v>
      </c>
      <c r="E405" s="574">
        <v>0.0</v>
      </c>
      <c r="F405" s="574">
        <v>8500.0</v>
      </c>
      <c r="G405" s="574">
        <f t="shared" si="88"/>
        <v>-8500</v>
      </c>
      <c r="H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570"/>
      <c r="B406" s="569"/>
      <c r="C406" s="570" t="s">
        <v>211</v>
      </c>
      <c r="D406" s="576" t="s">
        <v>923</v>
      </c>
      <c r="E406" s="574">
        <v>8000.0</v>
      </c>
      <c r="F406" s="574">
        <v>0.0</v>
      </c>
      <c r="G406" s="574">
        <f t="shared" si="88"/>
        <v>8000</v>
      </c>
      <c r="H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570"/>
      <c r="B407" s="569"/>
      <c r="C407" s="570" t="s">
        <v>480</v>
      </c>
      <c r="D407" s="576">
        <v>5463.0</v>
      </c>
      <c r="E407" s="574">
        <v>0.0</v>
      </c>
      <c r="F407" s="574">
        <v>1000.0</v>
      </c>
      <c r="G407" s="574">
        <f t="shared" si="88"/>
        <v>-1000</v>
      </c>
      <c r="H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570"/>
      <c r="B408" s="569"/>
      <c r="C408" s="570" t="s">
        <v>167</v>
      </c>
      <c r="D408" s="576">
        <v>5411.0</v>
      </c>
      <c r="E408" s="574">
        <v>0.0</v>
      </c>
      <c r="F408" s="577">
        <v>3000.0</v>
      </c>
      <c r="G408" s="574">
        <f t="shared" si="88"/>
        <v>-3000</v>
      </c>
      <c r="H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570"/>
      <c r="B409" s="569"/>
      <c r="C409" s="570" t="s">
        <v>251</v>
      </c>
      <c r="D409" s="576">
        <v>4031.0</v>
      </c>
      <c r="E409" s="573"/>
      <c r="F409" s="574">
        <v>670.0</v>
      </c>
      <c r="G409" s="574">
        <f t="shared" si="88"/>
        <v>-670</v>
      </c>
      <c r="H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570"/>
      <c r="B410" s="569"/>
      <c r="C410" s="576" t="s">
        <v>213</v>
      </c>
      <c r="D410" s="576">
        <v>5010.0</v>
      </c>
      <c r="E410" s="574"/>
      <c r="F410" s="577">
        <v>600.0</v>
      </c>
      <c r="G410" s="574">
        <f t="shared" si="88"/>
        <v>-600</v>
      </c>
      <c r="H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570"/>
      <c r="B411" s="569"/>
      <c r="C411" s="570" t="s">
        <v>924</v>
      </c>
      <c r="D411" s="576">
        <v>4036.0</v>
      </c>
      <c r="E411" s="574">
        <v>0.0</v>
      </c>
      <c r="F411" s="574">
        <v>1500.0</v>
      </c>
      <c r="G411" s="574">
        <f t="shared" si="88"/>
        <v>-1500</v>
      </c>
      <c r="H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570"/>
      <c r="B412" s="569"/>
      <c r="C412" s="570" t="s">
        <v>906</v>
      </c>
      <c r="D412" s="576" t="s">
        <v>907</v>
      </c>
      <c r="E412" s="574">
        <v>0.0</v>
      </c>
      <c r="F412" s="574">
        <v>2000.0</v>
      </c>
      <c r="G412" s="574">
        <f t="shared" si="88"/>
        <v>-2000</v>
      </c>
      <c r="H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570"/>
      <c r="B413" s="569"/>
      <c r="C413" s="570"/>
      <c r="D413" s="570"/>
      <c r="E413" s="573"/>
      <c r="F413" s="573"/>
      <c r="G413" s="573"/>
      <c r="H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570"/>
      <c r="B414" s="569"/>
      <c r="C414" s="578" t="s">
        <v>189</v>
      </c>
      <c r="D414" s="570"/>
      <c r="E414" s="573">
        <f t="shared" ref="E414:F414" si="89">SUM(E403:E412)</f>
        <v>19860</v>
      </c>
      <c r="F414" s="573">
        <f t="shared" si="89"/>
        <v>23270</v>
      </c>
      <c r="G414" s="573">
        <f>E414-F414</f>
        <v>-3410</v>
      </c>
      <c r="H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570"/>
      <c r="B415" s="569"/>
      <c r="C415" s="570"/>
      <c r="D415" s="570"/>
      <c r="E415" s="573"/>
      <c r="F415" s="573"/>
      <c r="G415" s="573"/>
      <c r="H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570"/>
      <c r="B416" s="569" t="s">
        <v>925</v>
      </c>
      <c r="C416" s="570"/>
      <c r="D416" s="570"/>
      <c r="E416" s="573"/>
      <c r="F416" s="573"/>
      <c r="G416" s="573"/>
      <c r="H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570"/>
      <c r="B417" s="569"/>
      <c r="C417" s="570" t="s">
        <v>243</v>
      </c>
      <c r="D417" s="576">
        <v>3041.0</v>
      </c>
      <c r="E417" s="574">
        <v>11860.0</v>
      </c>
      <c r="F417" s="574">
        <v>0.0</v>
      </c>
      <c r="G417" s="574">
        <f t="shared" ref="G417:G427" si="90">E417-F417</f>
        <v>11860</v>
      </c>
      <c r="H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570"/>
      <c r="B418" s="569"/>
      <c r="C418" s="570" t="s">
        <v>237</v>
      </c>
      <c r="D418" s="576">
        <v>4029.0</v>
      </c>
      <c r="E418" s="574">
        <v>0.0</v>
      </c>
      <c r="F418" s="574">
        <v>6000.0</v>
      </c>
      <c r="G418" s="574">
        <f t="shared" si="90"/>
        <v>-6000</v>
      </c>
      <c r="H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570"/>
      <c r="B419" s="569"/>
      <c r="C419" s="570" t="s">
        <v>212</v>
      </c>
      <c r="D419" s="576" t="s">
        <v>922</v>
      </c>
      <c r="E419" s="574">
        <v>0.0</v>
      </c>
      <c r="F419" s="574">
        <v>8500.0</v>
      </c>
      <c r="G419" s="574">
        <f t="shared" si="90"/>
        <v>-8500</v>
      </c>
      <c r="H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570"/>
      <c r="B420" s="569"/>
      <c r="C420" s="570" t="s">
        <v>211</v>
      </c>
      <c r="D420" s="576" t="s">
        <v>923</v>
      </c>
      <c r="E420" s="574">
        <v>8000.0</v>
      </c>
      <c r="F420" s="574">
        <v>0.0</v>
      </c>
      <c r="G420" s="574">
        <f t="shared" si="90"/>
        <v>8000</v>
      </c>
      <c r="H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570"/>
      <c r="B421" s="569"/>
      <c r="C421" s="570" t="s">
        <v>480</v>
      </c>
      <c r="D421" s="576">
        <v>5463.0</v>
      </c>
      <c r="E421" s="574">
        <v>0.0</v>
      </c>
      <c r="F421" s="574">
        <v>1000.0</v>
      </c>
      <c r="G421" s="574">
        <f t="shared" si="90"/>
        <v>-1000</v>
      </c>
      <c r="H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570"/>
      <c r="B422" s="569"/>
      <c r="C422" s="570" t="s">
        <v>167</v>
      </c>
      <c r="D422" s="576">
        <v>5411.0</v>
      </c>
      <c r="E422" s="574">
        <v>0.0</v>
      </c>
      <c r="F422" s="577">
        <v>6800.0</v>
      </c>
      <c r="G422" s="574">
        <f t="shared" si="90"/>
        <v>-6800</v>
      </c>
      <c r="H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570"/>
      <c r="B423" s="570"/>
      <c r="C423" s="570" t="s">
        <v>251</v>
      </c>
      <c r="D423" s="576">
        <v>4031.0</v>
      </c>
      <c r="E423" s="573"/>
      <c r="F423" s="574">
        <v>1000.0</v>
      </c>
      <c r="G423" s="574">
        <f t="shared" si="90"/>
        <v>-1000</v>
      </c>
      <c r="H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570"/>
      <c r="B424" s="570"/>
      <c r="C424" s="576" t="s">
        <v>213</v>
      </c>
      <c r="D424" s="576">
        <v>5010.0</v>
      </c>
      <c r="E424" s="574"/>
      <c r="F424" s="577">
        <v>600.0</v>
      </c>
      <c r="G424" s="574">
        <f t="shared" si="90"/>
        <v>-600</v>
      </c>
      <c r="H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570"/>
      <c r="B425" s="570"/>
      <c r="C425" s="570" t="s">
        <v>924</v>
      </c>
      <c r="D425" s="576">
        <v>4036.0</v>
      </c>
      <c r="E425" s="574">
        <v>0.0</v>
      </c>
      <c r="F425" s="574">
        <v>2000.0</v>
      </c>
      <c r="G425" s="574">
        <f t="shared" si="90"/>
        <v>-2000</v>
      </c>
      <c r="H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570"/>
      <c r="B426" s="570"/>
      <c r="C426" s="570" t="s">
        <v>906</v>
      </c>
      <c r="D426" s="576" t="s">
        <v>907</v>
      </c>
      <c r="E426" s="574">
        <v>0.0</v>
      </c>
      <c r="F426" s="574">
        <v>2000.0</v>
      </c>
      <c r="G426" s="574">
        <f t="shared" si="90"/>
        <v>-2000</v>
      </c>
      <c r="H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570"/>
      <c r="B427" s="570"/>
      <c r="C427" s="570" t="s">
        <v>926</v>
      </c>
      <c r="D427" s="576">
        <v>6072.0</v>
      </c>
      <c r="E427" s="574">
        <v>0.0</v>
      </c>
      <c r="F427" s="574">
        <v>1000.0</v>
      </c>
      <c r="G427" s="574">
        <f t="shared" si="90"/>
        <v>-1000</v>
      </c>
      <c r="H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570"/>
      <c r="B428" s="570"/>
      <c r="C428" s="570"/>
      <c r="D428" s="570"/>
      <c r="E428" s="580"/>
      <c r="F428" s="580"/>
      <c r="G428" s="580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570"/>
      <c r="B429" s="570"/>
      <c r="C429" s="578" t="s">
        <v>189</v>
      </c>
      <c r="D429" s="570"/>
      <c r="E429" s="573">
        <f t="shared" ref="E429:F429" si="91">SUM(E417:E427)</f>
        <v>19860</v>
      </c>
      <c r="F429" s="573">
        <f t="shared" si="91"/>
        <v>28900</v>
      </c>
      <c r="G429" s="573">
        <f>E429-F429</f>
        <v>-9040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570"/>
      <c r="B430" s="570"/>
      <c r="C430" s="570"/>
      <c r="D430" s="570"/>
      <c r="E430" s="580"/>
      <c r="F430" s="580"/>
      <c r="G430" s="580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570"/>
      <c r="B431" s="570"/>
      <c r="C431" s="581" t="s">
        <v>417</v>
      </c>
      <c r="D431" s="570"/>
      <c r="E431" s="580">
        <f t="shared" ref="E431:F431" si="92">E348+E355+E362+E368+E375+E381+E389+E395+E400+E414+E429</f>
        <v>67620</v>
      </c>
      <c r="F431" s="580">
        <f t="shared" si="92"/>
        <v>127420</v>
      </c>
      <c r="G431" s="580">
        <f>E431-F431</f>
        <v>-59800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58"/>
      <c r="F432" s="58"/>
      <c r="G432" s="58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3.25" customHeight="1">
      <c r="A433" s="582" t="s">
        <v>927</v>
      </c>
      <c r="B433" s="583" t="s">
        <v>103</v>
      </c>
      <c r="C433" s="584" t="s">
        <v>842</v>
      </c>
      <c r="D433" s="585" t="s">
        <v>215</v>
      </c>
      <c r="E433" s="586">
        <v>24000.0</v>
      </c>
      <c r="F433" s="587"/>
      <c r="G433" s="588">
        <f t="shared" ref="G433:G456" si="93">E433-F433</f>
        <v>24000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589"/>
      <c r="B434" s="584"/>
      <c r="C434" s="584" t="s">
        <v>928</v>
      </c>
      <c r="D434" s="590">
        <v>6150.0</v>
      </c>
      <c r="E434" s="591"/>
      <c r="F434" s="586">
        <v>1600.0</v>
      </c>
      <c r="G434" s="588">
        <f t="shared" si="93"/>
        <v>-1600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589"/>
      <c r="B435" s="584"/>
      <c r="C435" s="584" t="s">
        <v>838</v>
      </c>
      <c r="D435" s="585" t="s">
        <v>128</v>
      </c>
      <c r="E435" s="591"/>
      <c r="F435" s="586">
        <v>200.0</v>
      </c>
      <c r="G435" s="588">
        <f t="shared" si="93"/>
        <v>-200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589"/>
      <c r="B436" s="584"/>
      <c r="C436" s="584" t="s">
        <v>179</v>
      </c>
      <c r="D436" s="590">
        <v>7691.0</v>
      </c>
      <c r="E436" s="591"/>
      <c r="F436" s="586">
        <v>11650.0</v>
      </c>
      <c r="G436" s="588">
        <f t="shared" si="93"/>
        <v>-11650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589"/>
      <c r="B437" s="584"/>
      <c r="C437" s="584" t="s">
        <v>929</v>
      </c>
      <c r="D437" s="585" t="s">
        <v>289</v>
      </c>
      <c r="E437" s="591"/>
      <c r="F437" s="586">
        <v>850.0</v>
      </c>
      <c r="G437" s="588">
        <f t="shared" si="93"/>
        <v>-850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589"/>
      <c r="B438" s="583"/>
      <c r="C438" s="584" t="s">
        <v>840</v>
      </c>
      <c r="D438" s="585" t="s">
        <v>128</v>
      </c>
      <c r="E438" s="591"/>
      <c r="F438" s="586">
        <v>1800.0</v>
      </c>
      <c r="G438" s="588">
        <f t="shared" si="93"/>
        <v>-1800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589"/>
      <c r="B439" s="584"/>
      <c r="C439" s="584" t="s">
        <v>839</v>
      </c>
      <c r="D439" s="585" t="s">
        <v>128</v>
      </c>
      <c r="E439" s="591"/>
      <c r="F439" s="586">
        <v>14870.0</v>
      </c>
      <c r="G439" s="588">
        <f t="shared" si="93"/>
        <v>-14870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589"/>
      <c r="B440" s="584"/>
      <c r="C440" s="592" t="s">
        <v>225</v>
      </c>
      <c r="D440" s="593">
        <v>5410.0</v>
      </c>
      <c r="E440" s="594"/>
      <c r="F440" s="586">
        <v>1052.0</v>
      </c>
      <c r="G440" s="588">
        <f t="shared" si="93"/>
        <v>-1052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589"/>
      <c r="B441" s="583"/>
      <c r="C441" s="584" t="s">
        <v>836</v>
      </c>
      <c r="D441" s="595" t="s">
        <v>930</v>
      </c>
      <c r="E441" s="594">
        <v>1260.0</v>
      </c>
      <c r="F441" s="586">
        <v>1260.0</v>
      </c>
      <c r="G441" s="588">
        <f t="shared" si="93"/>
        <v>0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589"/>
      <c r="B442" s="583"/>
      <c r="C442" s="584" t="s">
        <v>833</v>
      </c>
      <c r="D442" s="590">
        <v>7692.0</v>
      </c>
      <c r="E442" s="586">
        <v>8400.0</v>
      </c>
      <c r="F442" s="586">
        <v>8400.0</v>
      </c>
      <c r="G442" s="588">
        <f t="shared" si="93"/>
        <v>0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589"/>
      <c r="B443" s="583"/>
      <c r="C443" s="584" t="s">
        <v>931</v>
      </c>
      <c r="D443" s="590">
        <v>5420.0</v>
      </c>
      <c r="E443" s="591"/>
      <c r="F443" s="586">
        <v>450.0</v>
      </c>
      <c r="G443" s="588">
        <f t="shared" si="93"/>
        <v>-450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589"/>
      <c r="B444" s="583"/>
      <c r="C444" s="584" t="s">
        <v>880</v>
      </c>
      <c r="D444" s="590">
        <v>5420.0</v>
      </c>
      <c r="E444" s="591"/>
      <c r="F444" s="586">
        <v>900.0</v>
      </c>
      <c r="G444" s="588">
        <f t="shared" si="93"/>
        <v>-900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589"/>
      <c r="B445" s="583"/>
      <c r="C445" s="584" t="s">
        <v>879</v>
      </c>
      <c r="D445" s="590">
        <v>3031.0</v>
      </c>
      <c r="E445" s="586">
        <v>20000.0</v>
      </c>
      <c r="F445" s="587"/>
      <c r="G445" s="588">
        <f t="shared" si="93"/>
        <v>20000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589"/>
      <c r="B446" s="584"/>
      <c r="C446" s="584" t="s">
        <v>229</v>
      </c>
      <c r="D446" s="595" t="s">
        <v>932</v>
      </c>
      <c r="E446" s="586">
        <v>10000.0</v>
      </c>
      <c r="F446" s="586">
        <v>10000.0</v>
      </c>
      <c r="G446" s="588">
        <f t="shared" si="93"/>
        <v>0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589"/>
      <c r="B447" s="584"/>
      <c r="C447" s="584" t="s">
        <v>933</v>
      </c>
      <c r="D447" s="585" t="s">
        <v>298</v>
      </c>
      <c r="E447" s="591"/>
      <c r="F447" s="586">
        <v>500.0</v>
      </c>
      <c r="G447" s="588">
        <f t="shared" si="93"/>
        <v>-500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589"/>
      <c r="B448" s="584"/>
      <c r="C448" s="584" t="s">
        <v>835</v>
      </c>
      <c r="D448" s="590">
        <v>5480.0</v>
      </c>
      <c r="E448" s="591"/>
      <c r="F448" s="586">
        <v>700.0</v>
      </c>
      <c r="G448" s="588">
        <f t="shared" si="93"/>
        <v>-700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589"/>
      <c r="B449" s="584"/>
      <c r="C449" s="584" t="s">
        <v>841</v>
      </c>
      <c r="D449" s="585" t="s">
        <v>133</v>
      </c>
      <c r="E449" s="591"/>
      <c r="F449" s="586">
        <v>400.0</v>
      </c>
      <c r="G449" s="588">
        <f t="shared" si="93"/>
        <v>-400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589"/>
      <c r="B450" s="584"/>
      <c r="C450" s="584" t="s">
        <v>379</v>
      </c>
      <c r="D450" s="585" t="s">
        <v>267</v>
      </c>
      <c r="E450" s="586">
        <v>20000.0</v>
      </c>
      <c r="F450" s="587"/>
      <c r="G450" s="588">
        <f t="shared" si="93"/>
        <v>20000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589"/>
      <c r="B451" s="584"/>
      <c r="C451" s="584" t="s">
        <v>837</v>
      </c>
      <c r="D451" s="585" t="s">
        <v>113</v>
      </c>
      <c r="E451" s="591"/>
      <c r="F451" s="586">
        <v>1000.0</v>
      </c>
      <c r="G451" s="588">
        <f t="shared" si="93"/>
        <v>-1000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589"/>
      <c r="B452" s="584"/>
      <c r="C452" s="584" t="s">
        <v>151</v>
      </c>
      <c r="D452" s="590">
        <v>7631.0</v>
      </c>
      <c r="E452" s="591"/>
      <c r="F452" s="586">
        <v>18950.0</v>
      </c>
      <c r="G452" s="588">
        <f t="shared" si="93"/>
        <v>-18950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589"/>
      <c r="B453" s="584"/>
      <c r="C453" s="584" t="s">
        <v>824</v>
      </c>
      <c r="D453" s="595" t="s">
        <v>932</v>
      </c>
      <c r="E453" s="586">
        <v>24400.0</v>
      </c>
      <c r="F453" s="586">
        <v>29900.0</v>
      </c>
      <c r="G453" s="588">
        <f t="shared" si="93"/>
        <v>-5500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589"/>
      <c r="B454" s="584"/>
      <c r="C454" s="584" t="s">
        <v>264</v>
      </c>
      <c r="D454" s="595" t="s">
        <v>274</v>
      </c>
      <c r="E454" s="591"/>
      <c r="F454" s="586">
        <v>9200.0</v>
      </c>
      <c r="G454" s="588">
        <f t="shared" si="93"/>
        <v>-9200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589"/>
      <c r="B455" s="584"/>
      <c r="C455" s="584" t="s">
        <v>407</v>
      </c>
      <c r="D455" s="585" t="s">
        <v>930</v>
      </c>
      <c r="E455" s="586">
        <v>12620.0</v>
      </c>
      <c r="F455" s="586">
        <v>16440.0</v>
      </c>
      <c r="G455" s="588">
        <f t="shared" si="93"/>
        <v>-3820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589"/>
      <c r="B456" s="584"/>
      <c r="C456" s="584" t="s">
        <v>611</v>
      </c>
      <c r="D456" s="590">
        <v>5412.0</v>
      </c>
      <c r="E456" s="591"/>
      <c r="F456" s="586">
        <v>2000.0</v>
      </c>
      <c r="G456" s="588">
        <f t="shared" si="93"/>
        <v>-2000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589"/>
      <c r="B457" s="584"/>
      <c r="C457" s="584"/>
      <c r="D457" s="589"/>
      <c r="E457" s="591"/>
      <c r="F457" s="591"/>
      <c r="G457" s="59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589"/>
      <c r="B458" s="584"/>
      <c r="C458" s="597" t="s">
        <v>189</v>
      </c>
      <c r="D458" s="589"/>
      <c r="E458" s="591">
        <f t="shared" ref="E458:F458" si="94">SUM(E433:E456)</f>
        <v>120680</v>
      </c>
      <c r="F458" s="591">
        <f t="shared" si="94"/>
        <v>132122</v>
      </c>
      <c r="G458" s="596">
        <f>E458-F458</f>
        <v>-11442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589"/>
      <c r="B459" s="583"/>
      <c r="C459" s="584"/>
      <c r="D459" s="589"/>
      <c r="E459" s="596"/>
      <c r="F459" s="596"/>
      <c r="G459" s="59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589"/>
      <c r="B460" s="583" t="s">
        <v>845</v>
      </c>
      <c r="C460" s="584" t="s">
        <v>848</v>
      </c>
      <c r="D460" s="585" t="s">
        <v>172</v>
      </c>
      <c r="E460" s="586">
        <v>100000.0</v>
      </c>
      <c r="F460" s="596"/>
      <c r="G460" s="588">
        <f t="shared" ref="G460:G468" si="95">E460-F460</f>
        <v>100000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589"/>
      <c r="B461" s="583"/>
      <c r="C461" s="584" t="s">
        <v>934</v>
      </c>
      <c r="D461" s="585" t="s">
        <v>302</v>
      </c>
      <c r="E461" s="596"/>
      <c r="F461" s="586">
        <v>1000.0</v>
      </c>
      <c r="G461" s="588">
        <f t="shared" si="95"/>
        <v>-1000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589"/>
      <c r="B462" s="584"/>
      <c r="C462" s="584" t="s">
        <v>846</v>
      </c>
      <c r="D462" s="585" t="s">
        <v>128</v>
      </c>
      <c r="E462" s="596"/>
      <c r="F462" s="586">
        <v>75000.0</v>
      </c>
      <c r="G462" s="588">
        <f t="shared" si="95"/>
        <v>-75000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589"/>
      <c r="B463" s="584"/>
      <c r="C463" s="584" t="s">
        <v>187</v>
      </c>
      <c r="D463" s="585" t="s">
        <v>157</v>
      </c>
      <c r="E463" s="596"/>
      <c r="F463" s="586">
        <v>9300.0</v>
      </c>
      <c r="G463" s="588">
        <f t="shared" si="95"/>
        <v>-9300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589"/>
      <c r="B464" s="584"/>
      <c r="C464" s="589" t="s">
        <v>851</v>
      </c>
      <c r="D464" s="595" t="s">
        <v>230</v>
      </c>
      <c r="E464" s="596"/>
      <c r="F464" s="586">
        <v>10600.0</v>
      </c>
      <c r="G464" s="588">
        <f t="shared" si="95"/>
        <v>-10600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589"/>
      <c r="B465" s="584"/>
      <c r="C465" s="589" t="s">
        <v>850</v>
      </c>
      <c r="D465" s="595" t="s">
        <v>935</v>
      </c>
      <c r="E465" s="596"/>
      <c r="F465" s="586">
        <v>11500.0</v>
      </c>
      <c r="G465" s="588">
        <f t="shared" si="95"/>
        <v>-11500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589"/>
      <c r="B466" s="583"/>
      <c r="C466" s="589" t="s">
        <v>654</v>
      </c>
      <c r="D466" s="585" t="s">
        <v>378</v>
      </c>
      <c r="E466" s="596"/>
      <c r="F466" s="586">
        <v>50216.0</v>
      </c>
      <c r="G466" s="588">
        <f t="shared" si="95"/>
        <v>-50216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589"/>
      <c r="B467" s="584"/>
      <c r="C467" s="584" t="s">
        <v>195</v>
      </c>
      <c r="D467" s="585" t="s">
        <v>792</v>
      </c>
      <c r="E467" s="596"/>
      <c r="F467" s="586">
        <v>5000.0</v>
      </c>
      <c r="G467" s="588">
        <f t="shared" si="95"/>
        <v>-5000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589"/>
      <c r="B468" s="584"/>
      <c r="C468" s="589" t="s">
        <v>849</v>
      </c>
      <c r="D468" s="595" t="s">
        <v>936</v>
      </c>
      <c r="E468" s="596"/>
      <c r="F468" s="586">
        <v>10300.0</v>
      </c>
      <c r="G468" s="588">
        <f t="shared" si="95"/>
        <v>-10300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589"/>
      <c r="B469" s="584"/>
      <c r="C469" s="584"/>
      <c r="D469" s="589"/>
      <c r="E469" s="596"/>
      <c r="F469" s="596"/>
      <c r="G469" s="59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589"/>
      <c r="B470" s="584"/>
      <c r="C470" s="597" t="s">
        <v>189</v>
      </c>
      <c r="D470" s="589"/>
      <c r="E470" s="596">
        <f t="shared" ref="E470:F470" si="96">SUM(E460:E468)</f>
        <v>100000</v>
      </c>
      <c r="F470" s="596">
        <f t="shared" si="96"/>
        <v>172916</v>
      </c>
      <c r="G470" s="596">
        <f>E470-F470</f>
        <v>-72916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589"/>
      <c r="B471" s="584"/>
      <c r="C471" s="584"/>
      <c r="D471" s="589"/>
      <c r="E471" s="596"/>
      <c r="F471" s="596"/>
      <c r="G471" s="59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589"/>
      <c r="B472" s="598" t="s">
        <v>852</v>
      </c>
      <c r="C472" s="589" t="s">
        <v>243</v>
      </c>
      <c r="D472" s="595" t="s">
        <v>317</v>
      </c>
      <c r="E472" s="586">
        <v>15250.0</v>
      </c>
      <c r="F472" s="596"/>
      <c r="G472" s="59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589"/>
      <c r="B473" s="584"/>
      <c r="C473" s="589" t="s">
        <v>237</v>
      </c>
      <c r="D473" s="595" t="s">
        <v>166</v>
      </c>
      <c r="E473" s="596"/>
      <c r="F473" s="586">
        <v>9000.0</v>
      </c>
      <c r="G473" s="588">
        <f t="shared" ref="G473:G477" si="97">E473-F473</f>
        <v>-9000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589"/>
      <c r="B474" s="584"/>
      <c r="C474" s="589" t="s">
        <v>167</v>
      </c>
      <c r="D474" s="595" t="s">
        <v>168</v>
      </c>
      <c r="E474" s="596"/>
      <c r="F474" s="586">
        <v>1300.0</v>
      </c>
      <c r="G474" s="588">
        <f t="shared" si="97"/>
        <v>-1300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589"/>
      <c r="B475" s="584"/>
      <c r="C475" s="589" t="s">
        <v>251</v>
      </c>
      <c r="D475" s="595" t="s">
        <v>252</v>
      </c>
      <c r="E475" s="596"/>
      <c r="F475" s="586">
        <v>600.0</v>
      </c>
      <c r="G475" s="588">
        <f t="shared" si="97"/>
        <v>-600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589"/>
      <c r="B476" s="584"/>
      <c r="C476" s="589" t="s">
        <v>212</v>
      </c>
      <c r="D476" s="595" t="s">
        <v>164</v>
      </c>
      <c r="E476" s="591"/>
      <c r="F476" s="586">
        <v>6200.0</v>
      </c>
      <c r="G476" s="588">
        <f t="shared" si="97"/>
        <v>-6200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589"/>
      <c r="B477" s="584"/>
      <c r="C477" s="584" t="s">
        <v>211</v>
      </c>
      <c r="D477" s="595" t="s">
        <v>162</v>
      </c>
      <c r="E477" s="586">
        <v>2500.0</v>
      </c>
      <c r="F477" s="591"/>
      <c r="G477" s="588">
        <f t="shared" si="97"/>
        <v>2500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589"/>
      <c r="B478" s="584"/>
      <c r="C478" s="583"/>
      <c r="D478" s="589"/>
      <c r="E478" s="591"/>
      <c r="F478" s="591"/>
      <c r="G478" s="59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589"/>
      <c r="B479" s="584"/>
      <c r="C479" s="597" t="s">
        <v>189</v>
      </c>
      <c r="D479" s="589"/>
      <c r="E479" s="591">
        <f t="shared" ref="E479:F479" si="98">SUM(E472:E477)</f>
        <v>17750</v>
      </c>
      <c r="F479" s="591">
        <f t="shared" si="98"/>
        <v>17100</v>
      </c>
      <c r="G479" s="596">
        <f>E479-F479</f>
        <v>650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589"/>
      <c r="B480" s="584"/>
      <c r="C480" s="583"/>
      <c r="D480" s="589"/>
      <c r="E480" s="591"/>
      <c r="F480" s="591"/>
      <c r="G480" s="59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589"/>
      <c r="B481" s="598" t="s">
        <v>937</v>
      </c>
      <c r="C481" s="589" t="s">
        <v>243</v>
      </c>
      <c r="D481" s="595" t="s">
        <v>317</v>
      </c>
      <c r="E481" s="586">
        <v>7625.0</v>
      </c>
      <c r="F481" s="591"/>
      <c r="G481" s="588">
        <f t="shared" ref="G481:G485" si="99">E481-F481</f>
        <v>7625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589"/>
      <c r="B482" s="584"/>
      <c r="C482" s="589" t="s">
        <v>237</v>
      </c>
      <c r="D482" s="595" t="s">
        <v>166</v>
      </c>
      <c r="E482" s="591"/>
      <c r="F482" s="586">
        <v>4800.0</v>
      </c>
      <c r="G482" s="588">
        <f t="shared" si="99"/>
        <v>-4800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589"/>
      <c r="B483" s="584"/>
      <c r="C483" s="589" t="s">
        <v>167</v>
      </c>
      <c r="D483" s="595" t="s">
        <v>168</v>
      </c>
      <c r="E483" s="591"/>
      <c r="F483" s="586">
        <v>700.0</v>
      </c>
      <c r="G483" s="588">
        <f t="shared" si="99"/>
        <v>-700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589"/>
      <c r="B484" s="584"/>
      <c r="C484" s="589" t="s">
        <v>212</v>
      </c>
      <c r="D484" s="595" t="s">
        <v>164</v>
      </c>
      <c r="E484" s="591"/>
      <c r="F484" s="586">
        <v>14100.0</v>
      </c>
      <c r="G484" s="588">
        <f t="shared" si="99"/>
        <v>-14100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589"/>
      <c r="B485" s="584"/>
      <c r="C485" s="584" t="s">
        <v>211</v>
      </c>
      <c r="D485" s="595" t="s">
        <v>162</v>
      </c>
      <c r="E485" s="586">
        <v>15000.0</v>
      </c>
      <c r="F485" s="591"/>
      <c r="G485" s="588">
        <f t="shared" si="99"/>
        <v>15000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589"/>
      <c r="B486" s="584"/>
      <c r="C486" s="583"/>
      <c r="D486" s="589"/>
      <c r="E486" s="591"/>
      <c r="F486" s="591"/>
      <c r="G486" s="59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589"/>
      <c r="B487" s="584"/>
      <c r="C487" s="597" t="s">
        <v>189</v>
      </c>
      <c r="D487" s="589"/>
      <c r="E487" s="591">
        <f t="shared" ref="E487:F487" si="100">SUM(E481:E485)</f>
        <v>22625</v>
      </c>
      <c r="F487" s="591">
        <f t="shared" si="100"/>
        <v>19600</v>
      </c>
      <c r="G487" s="596">
        <f>E487-F487</f>
        <v>3025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589"/>
      <c r="B488" s="584"/>
      <c r="C488" s="583"/>
      <c r="D488" s="589"/>
      <c r="E488" s="591"/>
      <c r="F488" s="591"/>
      <c r="G488" s="59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589"/>
      <c r="B489" s="583" t="s">
        <v>857</v>
      </c>
      <c r="C489" s="584" t="s">
        <v>174</v>
      </c>
      <c r="D489" s="585" t="s">
        <v>128</v>
      </c>
      <c r="E489" s="591"/>
      <c r="F489" s="586">
        <v>13000.0</v>
      </c>
      <c r="G489" s="588">
        <f t="shared" ref="G489:G493" si="101">E489-F489</f>
        <v>-13000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589"/>
      <c r="B490" s="584"/>
      <c r="C490" s="584" t="s">
        <v>654</v>
      </c>
      <c r="D490" s="585" t="s">
        <v>378</v>
      </c>
      <c r="E490" s="591"/>
      <c r="F490" s="586">
        <v>37325.0</v>
      </c>
      <c r="G490" s="588">
        <f t="shared" si="101"/>
        <v>-37325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589"/>
      <c r="B491" s="584"/>
      <c r="C491" s="584" t="s">
        <v>858</v>
      </c>
      <c r="D491" s="585" t="s">
        <v>935</v>
      </c>
      <c r="E491" s="591"/>
      <c r="F491" s="586">
        <v>500.0</v>
      </c>
      <c r="G491" s="588">
        <f t="shared" si="101"/>
        <v>-500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589"/>
      <c r="B492" s="584"/>
      <c r="C492" s="584" t="s">
        <v>859</v>
      </c>
      <c r="D492" s="590">
        <v>5010.0</v>
      </c>
      <c r="E492" s="591"/>
      <c r="F492" s="586">
        <v>500.0</v>
      </c>
      <c r="G492" s="588">
        <f t="shared" si="101"/>
        <v>-500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589"/>
      <c r="B493" s="584"/>
      <c r="C493" s="584" t="s">
        <v>195</v>
      </c>
      <c r="D493" s="585" t="s">
        <v>792</v>
      </c>
      <c r="E493" s="591"/>
      <c r="F493" s="586">
        <v>4000.0</v>
      </c>
      <c r="G493" s="588">
        <f t="shared" si="101"/>
        <v>-4000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589"/>
      <c r="B494" s="589"/>
      <c r="C494" s="589"/>
      <c r="D494" s="589"/>
      <c r="E494" s="591"/>
      <c r="F494" s="591"/>
      <c r="G494" s="59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589"/>
      <c r="B495" s="589"/>
      <c r="C495" s="599" t="s">
        <v>189</v>
      </c>
      <c r="D495" s="589"/>
      <c r="E495" s="591">
        <f t="shared" ref="E495:F495" si="102">SUM(E489:E493)</f>
        <v>0</v>
      </c>
      <c r="F495" s="591">
        <f t="shared" si="102"/>
        <v>55325</v>
      </c>
      <c r="G495" s="591">
        <f>E495-F495</f>
        <v>-55325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589"/>
      <c r="B496" s="589"/>
      <c r="C496" s="598"/>
      <c r="D496" s="589"/>
      <c r="E496" s="591"/>
      <c r="F496" s="591"/>
      <c r="G496" s="59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589"/>
      <c r="B497" s="598"/>
      <c r="C497" s="598" t="s">
        <v>417</v>
      </c>
      <c r="D497" s="589"/>
      <c r="E497" s="596">
        <f t="shared" ref="E497:F497" si="103">SUMIF($C433:$C495,"Subsubtotal",E433:E495)</f>
        <v>261055</v>
      </c>
      <c r="F497" s="596">
        <f t="shared" si="103"/>
        <v>397063</v>
      </c>
      <c r="G497" s="596">
        <f>E497-F497</f>
        <v>-136008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58"/>
      <c r="F498" s="58"/>
      <c r="G498" s="58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3.25" customHeight="1">
      <c r="A499" s="600" t="s">
        <v>938</v>
      </c>
      <c r="B499" s="601"/>
      <c r="C499" s="602"/>
      <c r="D499" s="602"/>
      <c r="E499" s="602"/>
      <c r="F499" s="602"/>
      <c r="G499" s="60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602"/>
      <c r="B500" s="603" t="s">
        <v>819</v>
      </c>
      <c r="C500" s="604" t="s">
        <v>819</v>
      </c>
      <c r="D500" s="605">
        <v>3052.0</v>
      </c>
      <c r="E500" s="606">
        <v>880000.0</v>
      </c>
      <c r="F500" s="606"/>
      <c r="G500" s="607">
        <f t="shared" ref="G500:G504" si="104">E500-F500</f>
        <v>880000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602"/>
      <c r="B501" s="602"/>
      <c r="C501" s="608" t="s">
        <v>820</v>
      </c>
      <c r="D501" s="605">
        <v>6072.0</v>
      </c>
      <c r="E501" s="607"/>
      <c r="F501" s="606">
        <v>4400.0</v>
      </c>
      <c r="G501" s="607">
        <f t="shared" si="104"/>
        <v>-4400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602"/>
      <c r="B502" s="602"/>
      <c r="C502" s="608" t="s">
        <v>821</v>
      </c>
      <c r="D502" s="605">
        <v>3052.0</v>
      </c>
      <c r="E502" s="606">
        <v>44000.0</v>
      </c>
      <c r="F502" s="606">
        <v>5400.0</v>
      </c>
      <c r="G502" s="607">
        <f t="shared" si="104"/>
        <v>38600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602"/>
      <c r="B503" s="602"/>
      <c r="C503" s="608" t="s">
        <v>212</v>
      </c>
      <c r="D503" s="609"/>
      <c r="E503" s="607"/>
      <c r="F503" s="606">
        <v>6000.0</v>
      </c>
      <c r="G503" s="607">
        <f t="shared" si="104"/>
        <v>-6000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602"/>
      <c r="B504" s="602"/>
      <c r="C504" s="608" t="s">
        <v>211</v>
      </c>
      <c r="D504" s="609"/>
      <c r="E504" s="606">
        <v>8500.0</v>
      </c>
      <c r="F504" s="606"/>
      <c r="G504" s="607">
        <f t="shared" si="104"/>
        <v>8500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602"/>
      <c r="B505" s="602"/>
      <c r="C505" s="602"/>
      <c r="D505" s="609"/>
      <c r="E505" s="607"/>
      <c r="F505" s="606"/>
      <c r="G505" s="607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602"/>
      <c r="B506" s="602"/>
      <c r="C506" s="603" t="s">
        <v>189</v>
      </c>
      <c r="D506" s="609"/>
      <c r="E506" s="607">
        <f t="shared" ref="E506:F506" si="105">SUM(E500:E504)</f>
        <v>932500</v>
      </c>
      <c r="F506" s="607">
        <f t="shared" si="105"/>
        <v>15800</v>
      </c>
      <c r="G506" s="607">
        <f>E506-F506</f>
        <v>916700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602"/>
      <c r="B507" s="602"/>
      <c r="C507" s="602"/>
      <c r="D507" s="609"/>
      <c r="E507" s="607"/>
      <c r="F507" s="606"/>
      <c r="G507" s="607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602"/>
      <c r="B508" s="603" t="s">
        <v>103</v>
      </c>
      <c r="C508" s="604" t="s">
        <v>134</v>
      </c>
      <c r="D508" s="605">
        <v>5420.0</v>
      </c>
      <c r="E508" s="607"/>
      <c r="F508" s="606">
        <v>7609.51</v>
      </c>
      <c r="G508" s="607">
        <f t="shared" ref="G508:G516" si="106">E508-F508</f>
        <v>-7609.51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602"/>
      <c r="B509" s="602"/>
      <c r="C509" s="608" t="s">
        <v>939</v>
      </c>
      <c r="D509" s="609"/>
      <c r="E509" s="607"/>
      <c r="F509" s="606">
        <v>3450.0</v>
      </c>
      <c r="G509" s="607">
        <f t="shared" si="106"/>
        <v>-3450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602"/>
      <c r="B510" s="602"/>
      <c r="C510" s="608" t="s">
        <v>179</v>
      </c>
      <c r="D510" s="605">
        <v>7691.0</v>
      </c>
      <c r="E510" s="607"/>
      <c r="F510" s="606">
        <v>4100.0</v>
      </c>
      <c r="G510" s="607">
        <f t="shared" si="106"/>
        <v>-4100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602"/>
      <c r="B511" s="602"/>
      <c r="C511" s="608" t="s">
        <v>406</v>
      </c>
      <c r="D511" s="605">
        <v>6150.0</v>
      </c>
      <c r="E511" s="607"/>
      <c r="F511" s="606">
        <v>18000.0</v>
      </c>
      <c r="G511" s="607">
        <f t="shared" si="106"/>
        <v>-18000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602"/>
      <c r="B512" s="602"/>
      <c r="C512" s="608" t="s">
        <v>872</v>
      </c>
      <c r="D512" s="605">
        <v>6040.0</v>
      </c>
      <c r="E512" s="607"/>
      <c r="F512" s="606">
        <v>325.0</v>
      </c>
      <c r="G512" s="607">
        <f t="shared" si="106"/>
        <v>-325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602"/>
      <c r="B513" s="602"/>
      <c r="C513" s="608" t="s">
        <v>823</v>
      </c>
      <c r="D513" s="605">
        <v>6541.0</v>
      </c>
      <c r="E513" s="607"/>
      <c r="F513" s="606">
        <v>1500.0</v>
      </c>
      <c r="G513" s="607">
        <f t="shared" si="106"/>
        <v>-1500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602"/>
      <c r="B514" s="602"/>
      <c r="C514" s="608" t="s">
        <v>125</v>
      </c>
      <c r="D514" s="605">
        <v>6110.0</v>
      </c>
      <c r="E514" s="607"/>
      <c r="F514" s="606">
        <v>500.0</v>
      </c>
      <c r="G514" s="607">
        <f t="shared" si="106"/>
        <v>-500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602"/>
      <c r="B515" s="602"/>
      <c r="C515" s="608" t="s">
        <v>201</v>
      </c>
      <c r="D515" s="605">
        <v>5931.0</v>
      </c>
      <c r="E515" s="607"/>
      <c r="F515" s="606">
        <v>15000.0</v>
      </c>
      <c r="G515" s="607">
        <f t="shared" si="106"/>
        <v>-15000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602"/>
      <c r="B516" s="602"/>
      <c r="C516" s="608" t="s">
        <v>940</v>
      </c>
      <c r="D516" s="610" t="s">
        <v>941</v>
      </c>
      <c r="E516" s="607"/>
      <c r="F516" s="606">
        <v>1500.0</v>
      </c>
      <c r="G516" s="607">
        <f t="shared" si="106"/>
        <v>-1500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602"/>
      <c r="B517" s="602"/>
      <c r="C517" s="602"/>
      <c r="D517" s="609"/>
      <c r="E517" s="607"/>
      <c r="F517" s="606"/>
      <c r="G517" s="607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602"/>
      <c r="B518" s="602"/>
      <c r="C518" s="603" t="s">
        <v>189</v>
      </c>
      <c r="D518" s="609"/>
      <c r="E518" s="607">
        <f t="shared" ref="E518:F518" si="107">SUM(E508:E516)</f>
        <v>0</v>
      </c>
      <c r="F518" s="606">
        <f t="shared" si="107"/>
        <v>51984.51</v>
      </c>
      <c r="G518" s="607">
        <f>E518-F518</f>
        <v>-51984.51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602"/>
      <c r="B519" s="602"/>
      <c r="C519" s="602"/>
      <c r="D519" s="609"/>
      <c r="E519" s="607"/>
      <c r="F519" s="606"/>
      <c r="G519" s="607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602"/>
      <c r="B520" s="603" t="s">
        <v>151</v>
      </c>
      <c r="C520" s="608" t="s">
        <v>151</v>
      </c>
      <c r="D520" s="605" t="s">
        <v>896</v>
      </c>
      <c r="E520" s="607"/>
      <c r="F520" s="606">
        <v>15500.0</v>
      </c>
      <c r="G520" s="607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602"/>
      <c r="B521" s="602"/>
      <c r="C521" s="602"/>
      <c r="D521" s="609"/>
      <c r="E521" s="607"/>
      <c r="F521" s="606"/>
      <c r="G521" s="607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602"/>
      <c r="B522" s="602"/>
      <c r="C522" s="603" t="s">
        <v>189</v>
      </c>
      <c r="D522" s="609"/>
      <c r="E522" s="606">
        <f t="shared" ref="E522:F522" si="108">SUM(E520)</f>
        <v>0</v>
      </c>
      <c r="F522" s="606">
        <f t="shared" si="108"/>
        <v>15500</v>
      </c>
      <c r="G522" s="607">
        <f>E522-F522</f>
        <v>-15500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602"/>
      <c r="B523" s="602"/>
      <c r="C523" s="602"/>
      <c r="D523" s="609"/>
      <c r="E523" s="607"/>
      <c r="F523" s="606"/>
      <c r="G523" s="607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602"/>
      <c r="B524" s="603" t="s">
        <v>826</v>
      </c>
      <c r="C524" s="608" t="s">
        <v>503</v>
      </c>
      <c r="D524" s="605" t="s">
        <v>942</v>
      </c>
      <c r="E524" s="607"/>
      <c r="F524" s="606">
        <v>421815.49</v>
      </c>
      <c r="G524" s="607">
        <f t="shared" ref="G524:G528" si="109">E524-F524</f>
        <v>-421815.49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602"/>
      <c r="B525" s="602"/>
      <c r="C525" s="608" t="s">
        <v>828</v>
      </c>
      <c r="D525" s="605">
        <v>5830.0</v>
      </c>
      <c r="E525" s="607"/>
      <c r="F525" s="606">
        <v>275000.0</v>
      </c>
      <c r="G525" s="607">
        <f t="shared" si="109"/>
        <v>-275000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602"/>
      <c r="B526" s="602"/>
      <c r="C526" s="608" t="s">
        <v>943</v>
      </c>
      <c r="D526" s="605">
        <v>5890.0</v>
      </c>
      <c r="E526" s="607"/>
      <c r="F526" s="606">
        <v>70000.0</v>
      </c>
      <c r="G526" s="607">
        <f t="shared" si="109"/>
        <v>-70000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602"/>
      <c r="B527" s="602"/>
      <c r="C527" s="608" t="s">
        <v>944</v>
      </c>
      <c r="D527" s="605" t="s">
        <v>896</v>
      </c>
      <c r="E527" s="607"/>
      <c r="F527" s="606">
        <v>31000.0</v>
      </c>
      <c r="G527" s="607">
        <f t="shared" si="109"/>
        <v>-31000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602"/>
      <c r="B528" s="602"/>
      <c r="C528" s="608" t="s">
        <v>237</v>
      </c>
      <c r="D528" s="609"/>
      <c r="E528" s="607"/>
      <c r="F528" s="606">
        <v>46500.0</v>
      </c>
      <c r="G528" s="607">
        <f t="shared" si="109"/>
        <v>-46500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602"/>
      <c r="B529" s="602"/>
      <c r="C529" s="602"/>
      <c r="D529" s="609"/>
      <c r="E529" s="607"/>
      <c r="F529" s="606"/>
      <c r="G529" s="607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602"/>
      <c r="B530" s="602"/>
      <c r="C530" s="603" t="s">
        <v>189</v>
      </c>
      <c r="D530" s="609"/>
      <c r="E530" s="607">
        <f t="shared" ref="E530:F530" si="110">SUM(E524:E528)</f>
        <v>0</v>
      </c>
      <c r="F530" s="607">
        <f t="shared" si="110"/>
        <v>844315.49</v>
      </c>
      <c r="G530" s="607">
        <f>E530-F530</f>
        <v>-844315.49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602"/>
      <c r="B531" s="602"/>
      <c r="C531" s="602"/>
      <c r="D531" s="609"/>
      <c r="E531" s="607"/>
      <c r="F531" s="607"/>
      <c r="G531" s="607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602"/>
      <c r="B532" s="603" t="s">
        <v>206</v>
      </c>
      <c r="C532" s="604" t="s">
        <v>212</v>
      </c>
      <c r="D532" s="609"/>
      <c r="E532" s="607"/>
      <c r="F532" s="606">
        <v>6000.0</v>
      </c>
      <c r="G532" s="607">
        <f t="shared" ref="G532:G536" si="111">E532-F532</f>
        <v>-6000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602"/>
      <c r="B533" s="602"/>
      <c r="C533" s="608" t="s">
        <v>211</v>
      </c>
      <c r="D533" s="602"/>
      <c r="E533" s="606">
        <v>8500.0</v>
      </c>
      <c r="F533" s="607"/>
      <c r="G533" s="607">
        <f t="shared" si="111"/>
        <v>8500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602"/>
      <c r="B534" s="602"/>
      <c r="C534" s="604" t="s">
        <v>167</v>
      </c>
      <c r="D534" s="602"/>
      <c r="E534" s="607"/>
      <c r="F534" s="606">
        <v>1000.0</v>
      </c>
      <c r="G534" s="607">
        <f t="shared" si="111"/>
        <v>-1000</v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611"/>
      <c r="B535" s="611"/>
      <c r="C535" s="612" t="s">
        <v>173</v>
      </c>
      <c r="D535" s="611"/>
      <c r="E535" s="613"/>
      <c r="F535" s="614">
        <v>2500.0</v>
      </c>
      <c r="G535" s="607">
        <f t="shared" si="111"/>
        <v>-2500</v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611"/>
      <c r="B536" s="615"/>
      <c r="C536" s="612" t="s">
        <v>480</v>
      </c>
      <c r="D536" s="611"/>
      <c r="E536" s="613"/>
      <c r="F536" s="614">
        <v>200.0</v>
      </c>
      <c r="G536" s="607">
        <f t="shared" si="111"/>
        <v>-200</v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611"/>
      <c r="B537" s="611"/>
      <c r="C537" s="612"/>
      <c r="D537" s="611"/>
      <c r="E537" s="614"/>
      <c r="F537" s="613"/>
      <c r="G537" s="61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611"/>
      <c r="B538" s="611"/>
      <c r="C538" s="615" t="s">
        <v>189</v>
      </c>
      <c r="D538" s="611"/>
      <c r="E538" s="614">
        <f t="shared" ref="E538:F538" si="112">SUM(E532:E536)</f>
        <v>8500</v>
      </c>
      <c r="F538" s="614">
        <f t="shared" si="112"/>
        <v>9700</v>
      </c>
      <c r="G538" s="607">
        <f>E538-F538</f>
        <v>-1200</v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611"/>
      <c r="B539" s="611"/>
      <c r="C539" s="611"/>
      <c r="D539" s="611"/>
      <c r="E539" s="613"/>
      <c r="F539" s="613"/>
      <c r="G539" s="61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611"/>
      <c r="B540" s="615" t="s">
        <v>945</v>
      </c>
      <c r="C540" s="616" t="s">
        <v>212</v>
      </c>
      <c r="D540" s="611"/>
      <c r="E540" s="613"/>
      <c r="F540" s="614">
        <v>6000.0</v>
      </c>
      <c r="G540" s="607">
        <f t="shared" ref="G540:G542" si="113">E540-F540</f>
        <v>-6000</v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611"/>
      <c r="B541" s="611"/>
      <c r="C541" s="612" t="s">
        <v>211</v>
      </c>
      <c r="D541" s="611"/>
      <c r="E541" s="614">
        <v>8500.0</v>
      </c>
      <c r="F541" s="613"/>
      <c r="G541" s="607">
        <f t="shared" si="113"/>
        <v>8500</v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611"/>
      <c r="B542" s="611"/>
      <c r="C542" s="612" t="s">
        <v>173</v>
      </c>
      <c r="D542" s="611"/>
      <c r="E542" s="613"/>
      <c r="F542" s="614">
        <v>6200.0</v>
      </c>
      <c r="G542" s="607">
        <f t="shared" si="113"/>
        <v>-6200</v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611"/>
      <c r="B543" s="611"/>
      <c r="C543" s="611"/>
      <c r="D543" s="611"/>
      <c r="E543" s="613"/>
      <c r="F543" s="613"/>
      <c r="G543" s="61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611"/>
      <c r="B544" s="611"/>
      <c r="C544" s="615" t="s">
        <v>189</v>
      </c>
      <c r="D544" s="611"/>
      <c r="E544" s="613">
        <f t="shared" ref="E544:F544" si="114">SUM(E540:E542)</f>
        <v>8500</v>
      </c>
      <c r="F544" s="613">
        <f t="shared" si="114"/>
        <v>12200</v>
      </c>
      <c r="G544" s="607">
        <f>E544-F544</f>
        <v>-3700</v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611"/>
      <c r="B545" s="611"/>
      <c r="C545" s="611"/>
      <c r="D545" s="611"/>
      <c r="E545" s="613"/>
      <c r="F545" s="613"/>
      <c r="G545" s="61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611"/>
      <c r="B546" s="611"/>
      <c r="C546" s="615" t="s">
        <v>417</v>
      </c>
      <c r="D546" s="611"/>
      <c r="E546" s="617">
        <f t="shared" ref="E546:F546" si="115">SUMIF($C500:$C545,"Subsubtotal",E500:E545)</f>
        <v>949500</v>
      </c>
      <c r="F546" s="617">
        <f t="shared" si="115"/>
        <v>949500</v>
      </c>
      <c r="G546" s="607">
        <f>E546-F546</f>
        <v>0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58"/>
      <c r="F547" s="58"/>
      <c r="G547" s="58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4.75" customHeight="1">
      <c r="A548" s="618" t="s">
        <v>817</v>
      </c>
      <c r="B548" s="619" t="s">
        <v>103</v>
      </c>
      <c r="C548" s="620" t="s">
        <v>151</v>
      </c>
      <c r="D548" s="620"/>
      <c r="E548" s="621"/>
      <c r="F548" s="622">
        <v>2000.0</v>
      </c>
      <c r="G548" s="623">
        <f t="shared" ref="G548:G552" si="116">E548-F548</f>
        <v>-2000</v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620"/>
      <c r="B549" s="620"/>
      <c r="C549" s="620" t="s">
        <v>700</v>
      </c>
      <c r="D549" s="620"/>
      <c r="E549" s="621"/>
      <c r="F549" s="623">
        <v>1100.0</v>
      </c>
      <c r="G549" s="623">
        <f t="shared" si="116"/>
        <v>-1100</v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620"/>
      <c r="B550" s="620"/>
      <c r="C550" s="624" t="s">
        <v>904</v>
      </c>
      <c r="D550" s="620"/>
      <c r="E550" s="621"/>
      <c r="F550" s="622">
        <v>1200.0</v>
      </c>
      <c r="G550" s="623">
        <f t="shared" si="116"/>
        <v>-1200</v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620"/>
      <c r="B551" s="620"/>
      <c r="C551" s="624" t="s">
        <v>946</v>
      </c>
      <c r="D551" s="620"/>
      <c r="E551" s="621"/>
      <c r="F551" s="622">
        <v>2000.0</v>
      </c>
      <c r="G551" s="623">
        <f t="shared" si="116"/>
        <v>-2000</v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620"/>
      <c r="B552" s="620"/>
      <c r="C552" s="620" t="s">
        <v>179</v>
      </c>
      <c r="D552" s="620"/>
      <c r="E552" s="621"/>
      <c r="F552" s="622">
        <v>600.0</v>
      </c>
      <c r="G552" s="623">
        <f t="shared" si="116"/>
        <v>-600</v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620"/>
      <c r="B553" s="620"/>
      <c r="C553" s="620"/>
      <c r="D553" s="620"/>
      <c r="E553" s="621"/>
      <c r="F553" s="623"/>
      <c r="G553" s="62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620"/>
      <c r="B554" s="620"/>
      <c r="C554" s="620"/>
      <c r="D554" s="620"/>
      <c r="E554" s="621"/>
      <c r="F554" s="621"/>
      <c r="G554" s="62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620"/>
      <c r="B555" s="620"/>
      <c r="C555" s="619" t="s">
        <v>189</v>
      </c>
      <c r="D555" s="620"/>
      <c r="E555" s="621"/>
      <c r="F555" s="623">
        <f>SUM(F548:F554)</f>
        <v>6900</v>
      </c>
      <c r="G555" s="623">
        <f>E555-F555</f>
        <v>-6900</v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620"/>
      <c r="B556" s="620"/>
      <c r="C556" s="620"/>
      <c r="D556" s="620"/>
      <c r="E556" s="621"/>
      <c r="F556" s="621"/>
      <c r="G556" s="62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620"/>
      <c r="B557" s="619" t="s">
        <v>947</v>
      </c>
      <c r="C557" s="620" t="s">
        <v>243</v>
      </c>
      <c r="D557" s="620"/>
      <c r="E557" s="622">
        <v>68000.0</v>
      </c>
      <c r="F557" s="621"/>
      <c r="G557" s="623">
        <f t="shared" ref="G557:G571" si="117">E557-F557</f>
        <v>68000</v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620"/>
      <c r="B558" s="620"/>
      <c r="C558" s="624" t="s">
        <v>471</v>
      </c>
      <c r="D558" s="620"/>
      <c r="E558" s="621"/>
      <c r="F558" s="622">
        <v>1000.0</v>
      </c>
      <c r="G558" s="623">
        <f t="shared" si="117"/>
        <v>-1000</v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620"/>
      <c r="B559" s="620"/>
      <c r="C559" s="620" t="s">
        <v>174</v>
      </c>
      <c r="D559" s="620"/>
      <c r="E559" s="621"/>
      <c r="F559" s="622">
        <v>27000.0</v>
      </c>
      <c r="G559" s="623">
        <f t="shared" si="117"/>
        <v>-27000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620"/>
      <c r="B560" s="620"/>
      <c r="C560" s="620" t="s">
        <v>948</v>
      </c>
      <c r="D560" s="620"/>
      <c r="E560" s="621"/>
      <c r="F560" s="622">
        <v>2240.0</v>
      </c>
      <c r="G560" s="623">
        <f t="shared" si="117"/>
        <v>-2240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620"/>
      <c r="B561" s="620"/>
      <c r="C561" s="620" t="s">
        <v>367</v>
      </c>
      <c r="D561" s="620"/>
      <c r="E561" s="621"/>
      <c r="F561" s="622">
        <v>1900.0</v>
      </c>
      <c r="G561" s="623">
        <f t="shared" si="117"/>
        <v>-1900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620"/>
      <c r="B562" s="620"/>
      <c r="C562" s="620" t="s">
        <v>949</v>
      </c>
      <c r="D562" s="620"/>
      <c r="E562" s="621"/>
      <c r="F562" s="622">
        <v>32600.0</v>
      </c>
      <c r="G562" s="623">
        <f t="shared" si="117"/>
        <v>-32600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620"/>
      <c r="B563" s="620"/>
      <c r="C563" s="620" t="s">
        <v>237</v>
      </c>
      <c r="D563" s="620"/>
      <c r="E563" s="621"/>
      <c r="F563" s="622">
        <v>50000.0</v>
      </c>
      <c r="G563" s="623">
        <f t="shared" si="117"/>
        <v>-50000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620"/>
      <c r="B564" s="620"/>
      <c r="C564" s="620" t="s">
        <v>950</v>
      </c>
      <c r="D564" s="620"/>
      <c r="E564" s="621"/>
      <c r="F564" s="622">
        <v>2000.0</v>
      </c>
      <c r="G564" s="623">
        <f t="shared" si="117"/>
        <v>-2000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620"/>
      <c r="B565" s="620"/>
      <c r="C565" s="620" t="s">
        <v>951</v>
      </c>
      <c r="D565" s="620"/>
      <c r="E565" s="621"/>
      <c r="F565" s="622">
        <v>16000.0</v>
      </c>
      <c r="G565" s="623">
        <f t="shared" si="117"/>
        <v>-16000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620"/>
      <c r="B566" s="620"/>
      <c r="C566" s="620" t="s">
        <v>952</v>
      </c>
      <c r="D566" s="620"/>
      <c r="E566" s="621"/>
      <c r="F566" s="623">
        <v>3000.0</v>
      </c>
      <c r="G566" s="623">
        <f t="shared" si="117"/>
        <v>-3000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620"/>
      <c r="B567" s="620"/>
      <c r="C567" s="620" t="s">
        <v>953</v>
      </c>
      <c r="D567" s="620"/>
      <c r="E567" s="621"/>
      <c r="F567" s="623">
        <v>10000.0</v>
      </c>
      <c r="G567" s="623">
        <f t="shared" si="117"/>
        <v>-10000</v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620"/>
      <c r="B568" s="620"/>
      <c r="C568" s="620" t="s">
        <v>167</v>
      </c>
      <c r="D568" s="620"/>
      <c r="E568" s="621"/>
      <c r="F568" s="622">
        <v>6000.0</v>
      </c>
      <c r="G568" s="623">
        <f t="shared" si="117"/>
        <v>-6000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620"/>
      <c r="B569" s="620"/>
      <c r="C569" s="620" t="s">
        <v>140</v>
      </c>
      <c r="D569" s="620"/>
      <c r="E569" s="621"/>
      <c r="F569" s="622">
        <v>2500.0</v>
      </c>
      <c r="G569" s="623">
        <f t="shared" si="117"/>
        <v>-2500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620"/>
      <c r="B570" s="620"/>
      <c r="C570" s="620" t="s">
        <v>590</v>
      </c>
      <c r="D570" s="620"/>
      <c r="E570" s="621"/>
      <c r="F570" s="623">
        <v>1000.0</v>
      </c>
      <c r="G570" s="623">
        <f t="shared" si="117"/>
        <v>-1000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620"/>
      <c r="B571" s="620"/>
      <c r="C571" s="620" t="s">
        <v>406</v>
      </c>
      <c r="D571" s="620"/>
      <c r="E571" s="621"/>
      <c r="F571" s="622">
        <v>4000.0</v>
      </c>
      <c r="G571" s="623">
        <f t="shared" si="117"/>
        <v>-4000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620"/>
      <c r="B572" s="620"/>
      <c r="C572" s="620"/>
      <c r="D572" s="620"/>
      <c r="E572" s="621"/>
      <c r="F572" s="621"/>
      <c r="G572" s="62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620"/>
      <c r="B573" s="620"/>
      <c r="C573" s="619" t="s">
        <v>189</v>
      </c>
      <c r="D573" s="620"/>
      <c r="E573" s="623">
        <f>SUM(E557:E572)</f>
        <v>68000</v>
      </c>
      <c r="F573" s="623">
        <f>SUM(F558:F572)</f>
        <v>159240</v>
      </c>
      <c r="G573" s="623">
        <f>E573-F573</f>
        <v>-91240</v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620"/>
      <c r="B574" s="620"/>
      <c r="C574" s="620"/>
      <c r="D574" s="620"/>
      <c r="E574" s="621"/>
      <c r="F574" s="621"/>
      <c r="G574" s="62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620"/>
      <c r="B575" s="625" t="s">
        <v>954</v>
      </c>
      <c r="C575" s="620" t="s">
        <v>247</v>
      </c>
      <c r="D575" s="620"/>
      <c r="E575" s="622">
        <v>8000.0</v>
      </c>
      <c r="F575" s="622">
        <v>6000.0</v>
      </c>
      <c r="G575" s="623">
        <f t="shared" ref="G575:G580" si="118">E575-F575</f>
        <v>2000</v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620"/>
      <c r="B576" s="620"/>
      <c r="C576" s="620" t="s">
        <v>292</v>
      </c>
      <c r="D576" s="620"/>
      <c r="E576" s="621"/>
      <c r="F576" s="623">
        <v>1500.0</v>
      </c>
      <c r="G576" s="623">
        <f t="shared" si="118"/>
        <v>-1500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620"/>
      <c r="B577" s="620"/>
      <c r="C577" s="620" t="s">
        <v>782</v>
      </c>
      <c r="D577" s="620"/>
      <c r="E577" s="621"/>
      <c r="F577" s="623">
        <v>400.0</v>
      </c>
      <c r="G577" s="623">
        <f t="shared" si="118"/>
        <v>-400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620"/>
      <c r="B578" s="620"/>
      <c r="C578" s="620" t="s">
        <v>955</v>
      </c>
      <c r="D578" s="620"/>
      <c r="E578" s="621"/>
      <c r="F578" s="623">
        <v>5000.0</v>
      </c>
      <c r="G578" s="623">
        <f t="shared" si="118"/>
        <v>-5000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620"/>
      <c r="B579" s="620"/>
      <c r="C579" s="624" t="s">
        <v>956</v>
      </c>
      <c r="D579" s="620"/>
      <c r="E579" s="621"/>
      <c r="F579" s="622">
        <v>4000.0</v>
      </c>
      <c r="G579" s="623">
        <f t="shared" si="118"/>
        <v>-4000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620"/>
      <c r="B580" s="620"/>
      <c r="C580" s="620" t="s">
        <v>957</v>
      </c>
      <c r="D580" s="620"/>
      <c r="E580" s="621"/>
      <c r="F580" s="622">
        <v>2000.0</v>
      </c>
      <c r="G580" s="623">
        <f t="shared" si="118"/>
        <v>-2000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620"/>
      <c r="B581" s="620"/>
      <c r="C581" s="620"/>
      <c r="D581" s="620"/>
      <c r="E581" s="621"/>
      <c r="F581" s="621"/>
      <c r="G581" s="62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620"/>
      <c r="B582" s="620"/>
      <c r="C582" s="619" t="s">
        <v>189</v>
      </c>
      <c r="D582" s="620"/>
      <c r="E582" s="623">
        <f t="shared" ref="E582:F582" si="119">SUM(E575:E581)</f>
        <v>8000</v>
      </c>
      <c r="F582" s="623">
        <f t="shared" si="119"/>
        <v>18900</v>
      </c>
      <c r="G582" s="623">
        <f>E582-F582</f>
        <v>-10900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620"/>
      <c r="B583" s="620"/>
      <c r="C583" s="620"/>
      <c r="D583" s="620"/>
      <c r="E583" s="621"/>
      <c r="F583" s="621"/>
      <c r="G583" s="62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620"/>
      <c r="B584" s="619" t="s">
        <v>417</v>
      </c>
      <c r="C584" s="620"/>
      <c r="D584" s="620"/>
      <c r="E584" s="623">
        <f t="shared" ref="E584:F584" si="120">E555+E573+E582</f>
        <v>76000</v>
      </c>
      <c r="F584" s="623">
        <f t="shared" si="120"/>
        <v>185040</v>
      </c>
      <c r="G584" s="623">
        <f>E584-F584</f>
        <v>-109040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0" customHeight="1">
      <c r="A586" s="626" t="s">
        <v>958</v>
      </c>
      <c r="B586" s="627" t="s">
        <v>103</v>
      </c>
      <c r="C586" s="628" t="s">
        <v>179</v>
      </c>
      <c r="D586" s="629"/>
      <c r="E586" s="629"/>
      <c r="F586" s="630">
        <v>1000.0</v>
      </c>
      <c r="G586" s="62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629"/>
      <c r="B587" s="629"/>
      <c r="C587" s="628" t="s">
        <v>191</v>
      </c>
      <c r="D587" s="629"/>
      <c r="E587" s="629"/>
      <c r="F587" s="630">
        <v>1000.0</v>
      </c>
      <c r="G587" s="62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629"/>
      <c r="B588" s="629"/>
      <c r="C588" s="629"/>
      <c r="D588" s="629"/>
      <c r="E588" s="629"/>
      <c r="F588" s="629"/>
      <c r="G588" s="62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629"/>
      <c r="B589" s="627" t="s">
        <v>417</v>
      </c>
      <c r="C589" s="629"/>
      <c r="D589" s="629"/>
      <c r="E589" s="629">
        <f t="shared" ref="E589:F589" si="121">SUM(E586:E587)</f>
        <v>0</v>
      </c>
      <c r="F589" s="631">
        <f t="shared" si="121"/>
        <v>2000</v>
      </c>
      <c r="G589" s="631">
        <f>E589-F589</f>
        <v>-2000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