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3"/>
    <sheet state="visible" name="Detaljbudgetar" sheetId="2" r:id="rId4"/>
    <sheet state="visible" name="DKM" sheetId="3" r:id="rId5"/>
    <sheet state="visible" name="Mottagningen" sheetId="4" r:id="rId6"/>
    <sheet state="visible" name="Projekt" sheetId="5" r:id="rId7"/>
  </sheets>
  <definedNames/>
  <calcPr/>
</workbook>
</file>

<file path=xl/sharedStrings.xml><?xml version="1.0" encoding="utf-8"?>
<sst xmlns="http://schemas.openxmlformats.org/spreadsheetml/2006/main" count="1931" uniqueCount="829">
  <si>
    <t xml:space="preserve"> </t>
  </si>
  <si>
    <t>Intäkter</t>
  </si>
  <si>
    <t>Utgifter</t>
  </si>
  <si>
    <t>Externt resultat</t>
  </si>
  <si>
    <t>Internt resultat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</si>
  <si>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</si>
  <si>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</si>
  <si>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</si>
  <si>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</si>
  <si>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</si>
  <si>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</si>
  <si>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</si>
  <si>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Baknämnden</t>
  </si>
  <si>
    <t>DEMON</t>
  </si>
  <si>
    <t>DESC</t>
  </si>
  <si>
    <t>DKM</t>
  </si>
  <si>
    <t>D-rektoratet</t>
  </si>
  <si>
    <t>Idrottsnämnden</t>
  </si>
  <si>
    <t>Informationsorganet</t>
  </si>
  <si>
    <t>Internationella nämnden</t>
  </si>
  <si>
    <t>Jämlikhetsnämnden</t>
  </si>
  <si>
    <t>Geek</t>
  </si>
  <si>
    <t>Mottagningen</t>
  </si>
  <si>
    <t>Näringslivsgruppen</t>
  </si>
  <si>
    <t>Projekt</t>
  </si>
  <si>
    <t>Prylmånglaren</t>
  </si>
  <si>
    <t>Qulturnämnden</t>
  </si>
  <si>
    <t>Sektionslokalgruppen</t>
  </si>
  <si>
    <t>Studienämnden</t>
  </si>
  <si>
    <t>Valberedningen</t>
  </si>
  <si>
    <t>Totalt</t>
  </si>
  <si>
    <t>Avskrivningar</t>
  </si>
  <si>
    <t>Bil</t>
  </si>
  <si>
    <t>Resultat</t>
  </si>
  <si>
    <t>Avsättningar till fonder</t>
  </si>
  <si>
    <t>Jubileumsfond</t>
  </si>
  <si>
    <t>Lokalfond</t>
  </si>
  <si>
    <t>Resultat med avskrivningar och avsättningar</t>
  </si>
  <si>
    <t>Beslutspengar</t>
  </si>
  <si>
    <t>Dispfondsbeslut</t>
  </si>
  <si>
    <t>Beslut</t>
  </si>
  <si>
    <t>Kostnad</t>
  </si>
  <si>
    <t xml:space="preserve">Post
</t>
  </si>
  <si>
    <t>SM</t>
  </si>
  <si>
    <t>DM</t>
  </si>
  <si>
    <t>Ny bil</t>
  </si>
  <si>
    <t>Revisions-SM</t>
  </si>
  <si>
    <t>Scenplattåer</t>
  </si>
  <si>
    <t>Ett Godtyckligt-DM</t>
  </si>
  <si>
    <t>Telfer till riggen</t>
  </si>
  <si>
    <t>Samrep fika</t>
  </si>
  <si>
    <t>Studioutrustning</t>
  </si>
  <si>
    <t>Val-SM</t>
  </si>
  <si>
    <t>Hyrbil Plums18</t>
  </si>
  <si>
    <t>Ett Olyckligt-DM</t>
  </si>
  <si>
    <t>Skruvdragare</t>
  </si>
  <si>
    <t>Hyrbil mottagningen</t>
  </si>
  <si>
    <t>Hockey event</t>
  </si>
  <si>
    <t>Rekryteringsfika KF</t>
  </si>
  <si>
    <t>Ett Reviderat-DM</t>
  </si>
  <si>
    <t>Resersättning köp av bil</t>
  </si>
  <si>
    <t>Ett Hexadecimalt-DM</t>
  </si>
  <si>
    <t>Grytor mottagningen</t>
  </si>
  <si>
    <t>Ett Transitivt-DM</t>
  </si>
  <si>
    <t>Märken METAspexet</t>
  </si>
  <si>
    <t>Gummiankor C&amp;B</t>
  </si>
  <si>
    <t>Ett Hastigt-DM</t>
  </si>
  <si>
    <t>Hyra bil Ettans Fest</t>
  </si>
  <si>
    <t>Ett Intilliggande-DM</t>
  </si>
  <si>
    <t>ipadladdare och scanner</t>
  </si>
  <si>
    <t>Ett Glädjefyllt-DM</t>
  </si>
  <si>
    <t>Gåvor till dfunk</t>
  </si>
  <si>
    <t>Hyrbil djulmiddagen</t>
  </si>
  <si>
    <t>Ett Flygande-DM</t>
  </si>
  <si>
    <t>Summa</t>
  </si>
  <si>
    <r>
      <rPr>
        <b/>
        <sz val="14.0"/>
      </rPr>
      <t xml:space="preserve">Nämnd </t>
    </r>
    <r>
      <rPr>
        <b/>
        <sz val="11.0"/>
      </rPr>
      <t>(Primärt resultatställe)</t>
    </r>
  </si>
  <si>
    <t>Sekundärt resultatställe</t>
  </si>
  <si>
    <t>Kontonummer</t>
  </si>
  <si>
    <t>Inkomster</t>
  </si>
  <si>
    <t>Allmänt</t>
  </si>
  <si>
    <t>Bankavgifter</t>
  </si>
  <si>
    <t>6570</t>
  </si>
  <si>
    <t>Sektionsavgift</t>
  </si>
  <si>
    <t>3061,3062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</si>
  <si>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</si>
  <si>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</si>
  <si>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</si>
  <si>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</si>
  <si>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</si>
  <si>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</si>
  <si>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</si>
  <si>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</si>
  <si>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Förbandslåda</t>
  </si>
  <si>
    <t>7620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</si>
  <si>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</si>
  <si>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</si>
  <si>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</si>
  <si>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</si>
  <si>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</si>
  <si>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</si>
  <si>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</si>
  <si>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</si>
  <si>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Bokföringsmorot</t>
  </si>
  <si>
    <t>Subsubtotalt</t>
  </si>
  <si>
    <t>Sektionsmöte</t>
  </si>
  <si>
    <t>Mat, dricka och fika</t>
  </si>
  <si>
    <t>4029, 4021, 4045</t>
  </si>
  <si>
    <t>Märken</t>
  </si>
  <si>
    <t>Utbildning</t>
  </si>
  <si>
    <t>Underhåll</t>
  </si>
  <si>
    <t>5613</t>
  </si>
  <si>
    <t>Drivmedel</t>
  </si>
  <si>
    <t>5611</t>
  </si>
  <si>
    <t>Skatt och Försäkring</t>
  </si>
  <si>
    <t>5612, 5616</t>
  </si>
  <si>
    <t>Crashmedaljer</t>
  </si>
  <si>
    <t>Parkering</t>
  </si>
  <si>
    <t>5617</t>
  </si>
  <si>
    <t>Fanbärare</t>
  </si>
  <si>
    <t>Fanborgsavgift</t>
  </si>
  <si>
    <t>6072</t>
  </si>
  <si>
    <t>Teambuilding</t>
  </si>
  <si>
    <t>7631, 7693</t>
  </si>
  <si>
    <t>Fika till fanborgen på THS</t>
  </si>
  <si>
    <t>4045</t>
  </si>
  <si>
    <t>LOL</t>
  </si>
  <si>
    <t>Ljud och ljus</t>
  </si>
  <si>
    <t>4037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</si>
  <si>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</si>
  <si>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</si>
  <si>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</si>
  <si>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</si>
  <si>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</si>
  <si>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</si>
  <si>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</si>
  <si>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</si>
  <si>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</si>
  <si>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</si>
  <si>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</si>
  <si>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</si>
  <si>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Vänskapssittningen</t>
  </si>
  <si>
    <t>Försäljning biljetter</t>
  </si>
  <si>
    <t>3041</t>
  </si>
  <si>
    <t>Inköp mat</t>
  </si>
  <si>
    <t>Lokalhyra</t>
  </si>
  <si>
    <t>d-råd</t>
  </si>
  <si>
    <t>Mat &amp; fika</t>
  </si>
  <si>
    <t>7691, 7692</t>
  </si>
  <si>
    <t>KF-ledamöter</t>
  </si>
  <si>
    <t>Fika</t>
  </si>
  <si>
    <t>Subtotalt</t>
  </si>
  <si>
    <t>Demon</t>
  </si>
  <si>
    <t>Allmänt (inget)</t>
  </si>
  <si>
    <t>7691</t>
  </si>
  <si>
    <t>Replokalskostnader</t>
  </si>
  <si>
    <t>Inköp teknik</t>
  </si>
  <si>
    <t>Fika &amp; teambuilding</t>
  </si>
  <si>
    <t>Partykonto (steam)</t>
  </si>
  <si>
    <t>Subsubtotal</t>
  </si>
  <si>
    <t>Event</t>
  </si>
  <si>
    <t>Priser</t>
  </si>
  <si>
    <t>Material</t>
  </si>
  <si>
    <t>Dreamhack</t>
  </si>
  <si>
    <t>Transport</t>
  </si>
  <si>
    <t>Drektoratet</t>
  </si>
  <si>
    <t>Dispositionsfond</t>
  </si>
  <si>
    <t>Beslutspengar -&gt; BesDi</t>
  </si>
  <si>
    <t>MUTA</t>
  </si>
  <si>
    <t>7692</t>
  </si>
  <si>
    <t>Representation</t>
  </si>
  <si>
    <t>Tryckkostnad</t>
  </si>
  <si>
    <t>6150</t>
  </si>
  <si>
    <t>Profilmaterial</t>
  </si>
  <si>
    <t>3044, 4044</t>
  </si>
  <si>
    <t>Styrelsemiddag</t>
  </si>
  <si>
    <t>Överlämning</t>
  </si>
  <si>
    <t>Mat och aktivitet</t>
  </si>
  <si>
    <t>D-wreckmiddag</t>
  </si>
  <si>
    <t>Biljettintäkter</t>
  </si>
  <si>
    <t>3041, 3042</t>
  </si>
  <si>
    <t>Inköp mat, dekoration, mm.</t>
  </si>
  <si>
    <t>Friskvårdsbidrag</t>
  </si>
  <si>
    <t>3989</t>
  </si>
  <si>
    <t>Hockeyevent</t>
  </si>
  <si>
    <t>4620</t>
  </si>
  <si>
    <t>Utrustning</t>
  </si>
  <si>
    <t>5410</t>
  </si>
  <si>
    <t>Fotbollsevent</t>
  </si>
  <si>
    <t>Crash &amp; Bränn</t>
  </si>
  <si>
    <t>Mjuk- och hårdvarukostnader</t>
  </si>
  <si>
    <t>6541, 4037</t>
  </si>
  <si>
    <t>MUTA för hårt arbetande hackerzZz</t>
  </si>
  <si>
    <t>Tag Monkeys</t>
  </si>
  <si>
    <t>Grafisk utveckling</t>
  </si>
  <si>
    <t>4030</t>
  </si>
  <si>
    <t>Coola grejer till META</t>
  </si>
  <si>
    <t>Kameratillbehör</t>
  </si>
  <si>
    <t>Adobelicenser</t>
  </si>
  <si>
    <t>Redaqtionen</t>
  </si>
  <si>
    <t>Webbdomän</t>
  </si>
  <si>
    <t>6541</t>
  </si>
  <si>
    <t>5931</t>
  </si>
  <si>
    <t>Journalistiska kostnader</t>
  </si>
  <si>
    <t>Profilkläder</t>
  </si>
  <si>
    <t>4044</t>
  </si>
  <si>
    <t>Mjukvarulicenser</t>
  </si>
  <si>
    <t>Event vår</t>
  </si>
  <si>
    <t>*</t>
  </si>
  <si>
    <t>Event höst</t>
  </si>
  <si>
    <t>GEEK</t>
  </si>
  <si>
    <t>Vårevent</t>
  </si>
  <si>
    <t>Höstevent</t>
  </si>
  <si>
    <t>7631, 7692, 7693</t>
  </si>
  <si>
    <t>Domänkostnader</t>
  </si>
  <si>
    <t>Elektronisk marknadsföring</t>
  </si>
  <si>
    <t xml:space="preserve">Annonsering </t>
  </si>
  <si>
    <t>Affischer</t>
  </si>
  <si>
    <t>3051</t>
  </si>
  <si>
    <t>Digital marknadsföring</t>
  </si>
  <si>
    <t>3053</t>
  </si>
  <si>
    <t>Tryckkostnader</t>
  </si>
  <si>
    <t>Besök i sektionslokal</t>
  </si>
  <si>
    <t>Baspaket</t>
  </si>
  <si>
    <t>3052</t>
  </si>
  <si>
    <t>Lunchföreläsningar</t>
  </si>
  <si>
    <t>Matkostnad</t>
  </si>
  <si>
    <t>3029, 4029</t>
  </si>
  <si>
    <t>Företagspub</t>
  </si>
  <si>
    <t>Vinst från barbongar</t>
  </si>
  <si>
    <t>3693</t>
  </si>
  <si>
    <t>NLG-subtotalt</t>
  </si>
  <si>
    <t>D-Dagen - Allmänt</t>
  </si>
  <si>
    <t>Flugor</t>
  </si>
  <si>
    <t>Tackfest, Ej alkohol</t>
  </si>
  <si>
    <t>7692, 7631</t>
  </si>
  <si>
    <t>Mässkläder</t>
  </si>
  <si>
    <t>D-Dagen - Mässan</t>
  </si>
  <si>
    <t>Extrabeställningar</t>
  </si>
  <si>
    <t>Goodiebags</t>
  </si>
  <si>
    <t>3051, 5930</t>
  </si>
  <si>
    <t>Tryck- &amp; marknadsföringskostnader</t>
  </si>
  <si>
    <t>Mat - dag (personal och företagsrep.)</t>
  </si>
  <si>
    <t>Mat - kväll (personal)</t>
  </si>
  <si>
    <t>Mat förberedelsekvällen</t>
  </si>
  <si>
    <t>Mässdiskar</t>
  </si>
  <si>
    <t>Hyra - Bord</t>
  </si>
  <si>
    <t>5220</t>
  </si>
  <si>
    <t>Bilkostnader</t>
  </si>
  <si>
    <t>Företagsrabatter</t>
  </si>
  <si>
    <t>3730</t>
  </si>
  <si>
    <t>Mattor</t>
  </si>
  <si>
    <t>5930</t>
  </si>
  <si>
    <t>Vatten</t>
  </si>
  <si>
    <t>Sopor</t>
  </si>
  <si>
    <t>5060</t>
  </si>
  <si>
    <t>D-Dagen - Event</t>
  </si>
  <si>
    <t>Företagspengar</t>
  </si>
  <si>
    <t>Mat</t>
  </si>
  <si>
    <t>D-Dagen - Sittningen</t>
  </si>
  <si>
    <t>Biljetter</t>
  </si>
  <si>
    <t>Sittning</t>
  </si>
  <si>
    <t>Champagneglas</t>
  </si>
  <si>
    <t>5460</t>
  </si>
  <si>
    <t>D-Dagen - Efterkör</t>
  </si>
  <si>
    <t>Barbongar</t>
  </si>
  <si>
    <t>Personalkostnad</t>
  </si>
  <si>
    <t>6800</t>
  </si>
  <si>
    <t>Städning</t>
  </si>
  <si>
    <t>D-Dagen-subtotalt</t>
  </si>
  <si>
    <t>Prylmångleriet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</si>
  <si>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</si>
  <si>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</si>
  <si>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</si>
  <si>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</si>
  <si>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</si>
  <si>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</si>
  <si>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</si>
  <si>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4027</t>
  </si>
  <si>
    <t>Inköp sektionsprofilkläder</t>
  </si>
  <si>
    <t>Försäljning sektionsprofilkläder</t>
  </si>
  <si>
    <t>3044</t>
  </si>
  <si>
    <t>Inköp av Qultur</t>
  </si>
  <si>
    <t>Tackmiddag</t>
  </si>
  <si>
    <t>7692,7693</t>
  </si>
  <si>
    <t>Qulturella event</t>
  </si>
  <si>
    <t>Ny QN-hylla</t>
  </si>
  <si>
    <t>Sektionslokalsgruppen</t>
  </si>
  <si>
    <t>Inköp te/kaffe</t>
  </si>
  <si>
    <t>4021</t>
  </si>
  <si>
    <t>Inköp förbrukningsvaror</t>
  </si>
  <si>
    <t>Inköp och underhåll av förbrukningsinventarier</t>
  </si>
  <si>
    <t>5410, 5510</t>
  </si>
  <si>
    <t>Bestick</t>
  </si>
  <si>
    <t>Städmaterial</t>
  </si>
  <si>
    <t>5464</t>
  </si>
  <si>
    <t>Underhåll läskkyl</t>
  </si>
  <si>
    <t>4021, 4026, 4045</t>
  </si>
  <si>
    <t>7631,7693</t>
  </si>
  <si>
    <t>Städfirma</t>
  </si>
  <si>
    <t>Städ-MUTA</t>
  </si>
  <si>
    <t>Tackmaterial</t>
  </si>
  <si>
    <t>Måndagsstädsfest</t>
  </si>
  <si>
    <t>EasyTappen / dJulstäd</t>
  </si>
  <si>
    <t>X-scapomiddag</t>
  </si>
  <si>
    <t>3041,3042</t>
  </si>
  <si>
    <t>Fika/mat till studienämndsmöten (extern)</t>
  </si>
  <si>
    <t>Arrangemang</t>
  </si>
  <si>
    <t>Kandidatutfrågning mat</t>
  </si>
  <si>
    <t>Rosor</t>
  </si>
  <si>
    <t>7691, 7631</t>
  </si>
  <si>
    <t>Valevent mat</t>
  </si>
  <si>
    <t>Maskiner och redskap</t>
  </si>
  <si>
    <t>Ingredienser</t>
  </si>
  <si>
    <t>Ätbart guld</t>
  </si>
  <si>
    <t>Budgetpost</t>
  </si>
  <si>
    <t>Bokföringskonto(n)</t>
  </si>
  <si>
    <t>7610</t>
  </si>
  <si>
    <t>Övriga resekostnader</t>
  </si>
  <si>
    <t>5890</t>
  </si>
  <si>
    <t>Mat intern grupp</t>
  </si>
  <si>
    <t>5510</t>
  </si>
  <si>
    <t>Kök/barutrustning</t>
  </si>
  <si>
    <t>Tackgåvor</t>
  </si>
  <si>
    <t>Inköp övrigt</t>
  </si>
  <si>
    <t>Inköp inventarier</t>
  </si>
  <si>
    <t>1221</t>
  </si>
  <si>
    <t>AWS</t>
  </si>
  <si>
    <t>Adobepaket</t>
  </si>
  <si>
    <t>KMR-avgift</t>
  </si>
  <si>
    <t>Onsdagspubar</t>
  </si>
  <si>
    <t>Försäljning dryck</t>
  </si>
  <si>
    <t>Försäljning mat</t>
  </si>
  <si>
    <t>3029</t>
  </si>
  <si>
    <t>Åtgång dryck</t>
  </si>
  <si>
    <t>Barkit</t>
  </si>
  <si>
    <t>4031</t>
  </si>
  <si>
    <t>Förbrukningsmaterial</t>
  </si>
  <si>
    <t>onsdagspubar</t>
  </si>
  <si>
    <t>Tentapub VT1</t>
  </si>
  <si>
    <t>Tentapub HT2</t>
  </si>
  <si>
    <t>Plums</t>
  </si>
  <si>
    <t>Biljetter och bongar</t>
  </si>
  <si>
    <t>3021-3025, 2891</t>
  </si>
  <si>
    <t>Is</t>
  </si>
  <si>
    <t>Bröd</t>
  </si>
  <si>
    <t>Barkit drinkar</t>
  </si>
  <si>
    <t>Väktare</t>
  </si>
  <si>
    <t>DJ</t>
  </si>
  <si>
    <t>Glas</t>
  </si>
  <si>
    <t>Tillstånd</t>
  </si>
  <si>
    <t>Bensin</t>
  </si>
  <si>
    <t>Parkeringsbiljetter</t>
  </si>
  <si>
    <t>Hyrbil</t>
  </si>
  <si>
    <t>5820</t>
  </si>
  <si>
    <t>Försäljningsplattform</t>
  </si>
  <si>
    <t>6062</t>
  </si>
  <si>
    <t>Bardiskar</t>
  </si>
  <si>
    <t>Reclaim</t>
  </si>
  <si>
    <t>Djulmiddag</t>
  </si>
  <si>
    <t>Lokalhyra prepp</t>
  </si>
  <si>
    <t>Engångsartiklar</t>
  </si>
  <si>
    <t>Mästeristsittning</t>
  </si>
  <si>
    <t>Åtgång Dryck</t>
  </si>
  <si>
    <t>Klubbmästarmiddag</t>
  </si>
  <si>
    <t>Cigarrer</t>
  </si>
  <si>
    <t>Inbjudningar</t>
  </si>
  <si>
    <t>Cliffmiddag</t>
  </si>
  <si>
    <t>Sommarosqvik</t>
  </si>
  <si>
    <t>Milersättning</t>
  </si>
  <si>
    <t>Beskrivning</t>
  </si>
  <si>
    <t>Konto</t>
  </si>
  <si>
    <t>Intäkt</t>
  </si>
  <si>
    <t>Utgift</t>
  </si>
  <si>
    <t>Planerat res.</t>
  </si>
  <si>
    <t>Intern/Extern</t>
  </si>
  <si>
    <t>Kommentar</t>
  </si>
  <si>
    <t>Till nästa år</t>
  </si>
  <si>
    <t>MOT-Allmänt</t>
  </si>
  <si>
    <t>Bankkostnader</t>
  </si>
  <si>
    <t>I</t>
  </si>
  <si>
    <t xml:space="preserve">Höjd från 100 </t>
  </si>
  <si>
    <t>Bil- och släphyra</t>
  </si>
  <si>
    <t>E</t>
  </si>
  <si>
    <t>Till kräftis, LQ, jourveckan mm.</t>
  </si>
  <si>
    <t>Diverse teknik</t>
  </si>
  <si>
    <t>Förbrukningsinventarier</t>
  </si>
  <si>
    <t>Förbrukningsmateriel</t>
  </si>
  <si>
    <t>En till pool</t>
  </si>
  <si>
    <t>Gåvor</t>
  </si>
  <si>
    <t>Intervjufika</t>
  </si>
  <si>
    <t>Höjd från 750</t>
  </si>
  <si>
    <t>Sänkt från 2900</t>
  </si>
  <si>
    <t>Medaljer</t>
  </si>
  <si>
    <t>Mörkläggning</t>
  </si>
  <si>
    <t>Höjd från 6800</t>
  </si>
  <si>
    <t>Sjuk &amp; hälsovård</t>
  </si>
  <si>
    <t>Slack</t>
  </si>
  <si>
    <t>Stickers</t>
  </si>
  <si>
    <t>3027, 4027</t>
  </si>
  <si>
    <t>Till personalen, säljer till gamlingar</t>
  </si>
  <si>
    <t>Tryck</t>
  </si>
  <si>
    <t>Tygmärken</t>
  </si>
  <si>
    <t>Till nØllan och personalen. Sänkt från 14 000</t>
  </si>
  <si>
    <t>Örådsrestaurering</t>
  </si>
  <si>
    <t xml:space="preserve">Sänkt från 5000 </t>
  </si>
  <si>
    <t xml:space="preserve">Övriga programvaror </t>
  </si>
  <si>
    <t xml:space="preserve">Slack och morpheus bland annat. Höjd från 4000. </t>
  </si>
  <si>
    <t xml:space="preserve">Servis </t>
  </si>
  <si>
    <t xml:space="preserve">Servis till sittningar </t>
  </si>
  <si>
    <t>Filtar</t>
  </si>
  <si>
    <t>Filtar som kommer att användas under Mottagningen</t>
  </si>
  <si>
    <t>Utklädnad nØllan</t>
  </si>
  <si>
    <t xml:space="preserve">Inför sittningar </t>
  </si>
  <si>
    <t>Subtotal</t>
  </si>
  <si>
    <t>Titel</t>
  </si>
  <si>
    <t>Titelfika</t>
  </si>
  <si>
    <t xml:space="preserve">Ca. 50 möten, 100 kr per möte </t>
  </si>
  <si>
    <t>Titelbastu</t>
  </si>
  <si>
    <t>Titel MUTA</t>
  </si>
  <si>
    <t>Titeltillbehör</t>
  </si>
  <si>
    <t>Muggar, höjd från 700</t>
  </si>
  <si>
    <t>Mörka sidan</t>
  </si>
  <si>
    <t>Drifvartillbehör</t>
  </si>
  <si>
    <t>5410, 5481</t>
  </si>
  <si>
    <t>Allt som behövs men som inte används på scen, frackskydd, baddräkter</t>
  </si>
  <si>
    <t>Entréprylar</t>
  </si>
  <si>
    <t>Allt som används på scen.</t>
  </si>
  <si>
    <t>Drifvarbastu</t>
  </si>
  <si>
    <t>Pärmar &amp; sångböcker</t>
  </si>
  <si>
    <t>Fika drifvarträningar</t>
  </si>
  <si>
    <t>9 träningar, 100kr per gång</t>
  </si>
  <si>
    <t xml:space="preserve">Drifvarkaden </t>
  </si>
  <si>
    <t>Reparation av Drifvarkaden</t>
  </si>
  <si>
    <t>Utklädnad GOD</t>
  </si>
  <si>
    <t xml:space="preserve">Höjd från 100, rekvisita till Rättegången. </t>
  </si>
  <si>
    <t>Mat första entrén</t>
  </si>
  <si>
    <t xml:space="preserve">MUTA preppen till första entrén. Höjd från 3000 kr. </t>
  </si>
  <si>
    <t>Ljusa sidan</t>
  </si>
  <si>
    <t>Daddebyxor och mammeristshorts</t>
  </si>
  <si>
    <t>Ny</t>
  </si>
  <si>
    <t>Daddetillbehör</t>
  </si>
  <si>
    <t>Nappar &amp; Nappflaskor, kanske ny fana, mjukisdjur? Höjd från 1500</t>
  </si>
  <si>
    <t>Doquistillbehör</t>
  </si>
  <si>
    <t>Hattar</t>
  </si>
  <si>
    <t>Mammeristtillbehör</t>
  </si>
  <si>
    <t>Höjd från 1200</t>
  </si>
  <si>
    <t>Ekonomeristtillbehör</t>
  </si>
  <si>
    <t>Sänkt från 800</t>
  </si>
  <si>
    <t>Snuttefiltar</t>
  </si>
  <si>
    <t>Handdukarna är redan köpta</t>
  </si>
  <si>
    <t xml:space="preserve">Lägg till igen. Var 400 kr tidigare. </t>
  </si>
  <si>
    <t>Snuttefilt and chill</t>
  </si>
  <si>
    <t xml:space="preserve">Sänkt från 920 </t>
  </si>
  <si>
    <t xml:space="preserve">Höjd från 100. Vad är det här? </t>
  </si>
  <si>
    <t>Pärmar</t>
  </si>
  <si>
    <t>Tjockumenteristlunch</t>
  </si>
  <si>
    <t xml:space="preserve">Höjd från 1000 </t>
  </si>
  <si>
    <t>Ekonomeristfika</t>
  </si>
  <si>
    <t>Sänkt från 2500</t>
  </si>
  <si>
    <t xml:space="preserve">Batterier </t>
  </si>
  <si>
    <t xml:space="preserve">Doquismys </t>
  </si>
  <si>
    <t xml:space="preserve">Mat för redigering under jourveckan. Ny. </t>
  </si>
  <si>
    <t>Personalvård</t>
  </si>
  <si>
    <t>Godis mm. på efterkör</t>
  </si>
  <si>
    <t>4021, 4026, 4045, 7691, 7692</t>
  </si>
  <si>
    <t>Inte att glömma</t>
  </si>
  <si>
    <t>MOT-Bil</t>
  </si>
  <si>
    <t>Övriga personbilskostnader</t>
  </si>
  <si>
    <t>5613, 5617, 5618, 5820</t>
  </si>
  <si>
    <t>Parkering + trängselskatt</t>
  </si>
  <si>
    <t xml:space="preserve">MOT-Tröjor </t>
  </si>
  <si>
    <t>Kläder</t>
  </si>
  <si>
    <t>Spons</t>
  </si>
  <si>
    <t>Sänkt från 35 000</t>
  </si>
  <si>
    <t>Jourveckan</t>
  </si>
  <si>
    <t>Lunch</t>
  </si>
  <si>
    <t>Frukost</t>
  </si>
  <si>
    <t>Inkluderar frukost på Intensivveckorna, Osqvik &amp; NG</t>
  </si>
  <si>
    <t>Byggmaterial</t>
  </si>
  <si>
    <t>nØllegruppsskyltar</t>
  </si>
  <si>
    <t>Jourveckoevent</t>
  </si>
  <si>
    <t>TriOptima-event</t>
  </si>
  <si>
    <t>Inköp dryck</t>
  </si>
  <si>
    <t>Grillkol</t>
  </si>
  <si>
    <t>TTG-lab</t>
  </si>
  <si>
    <t>120 alk á 60 kr, 15 alkfri á 40 kr, 15 dOsq á 150 kr</t>
  </si>
  <si>
    <t>Mat sittning</t>
  </si>
  <si>
    <t>Specialkost, i avgiften ingår vanlig mat</t>
  </si>
  <si>
    <t>Säljer 100 st nubbebiljetter á 30 kr + 30 st öl/cider i baren</t>
  </si>
  <si>
    <t>5010, 4029</t>
  </si>
  <si>
    <t>150 måltider á 100 kr</t>
  </si>
  <si>
    <t>Serveringstillstånd</t>
  </si>
  <si>
    <t>TTG-efterkör</t>
  </si>
  <si>
    <t>Standard efterkör</t>
  </si>
  <si>
    <t>Sektionsgasque</t>
  </si>
  <si>
    <t>Sänkte från 5000</t>
  </si>
  <si>
    <t xml:space="preserve">Dryck sittning </t>
  </si>
  <si>
    <t>Sektionsgasque efterkör</t>
  </si>
  <si>
    <t>Kultmiddag</t>
  </si>
  <si>
    <t>Sänkt från 14000</t>
  </si>
  <si>
    <t>Resekostnader</t>
  </si>
  <si>
    <t>För nØllan utan SL-kort</t>
  </si>
  <si>
    <t>Tjejfika</t>
  </si>
  <si>
    <t>Inaug</t>
  </si>
  <si>
    <t>INDA</t>
  </si>
  <si>
    <t>26 alk á 60, 5 alkfri á 40</t>
  </si>
  <si>
    <t>Dryck</t>
  </si>
  <si>
    <t>INDA efterkör</t>
  </si>
  <si>
    <t>1/4 av Standard efterkör</t>
  </si>
  <si>
    <t>INDO</t>
  </si>
  <si>
    <t>INMA</t>
  </si>
  <si>
    <t>INEK</t>
  </si>
  <si>
    <t>Kräftis</t>
  </si>
  <si>
    <t>Hyra bord &amp; stolar</t>
  </si>
  <si>
    <t>Girlanger, hattar</t>
  </si>
  <si>
    <t>Tackgåva</t>
  </si>
  <si>
    <t>Partytält</t>
  </si>
  <si>
    <t>TTG-föreläsning</t>
  </si>
  <si>
    <t>Läsk och presentvin</t>
  </si>
  <si>
    <t>Sångarafton</t>
  </si>
  <si>
    <t>Lättöl, lättcider - personalen får billigare pris. Andelen lättöl/cider som köps in behöver ses över, verkar inte vara populärt att köpa. Tänk på att Storasyskonen brukar få 2 flak också.</t>
  </si>
  <si>
    <t>Storasyskonmiddag</t>
  </si>
  <si>
    <t>Favvodaddemiddag</t>
  </si>
  <si>
    <t>Dag Ø</t>
  </si>
  <si>
    <t xml:space="preserve">Nytt event </t>
  </si>
  <si>
    <t>Hyra maskiner och leksaker</t>
  </si>
  <si>
    <t>Dag Ø pub</t>
  </si>
  <si>
    <t xml:space="preserve">Försäljning dryck </t>
  </si>
  <si>
    <t xml:space="preserve">Inköp dryck </t>
  </si>
  <si>
    <t>Deko</t>
  </si>
  <si>
    <t>Champagnefrukost</t>
  </si>
  <si>
    <t>Champagnecroquet</t>
  </si>
  <si>
    <t>Nattorientering</t>
  </si>
  <si>
    <t>4045, 7691</t>
  </si>
  <si>
    <t>Varma mackor</t>
  </si>
  <si>
    <t>3026, 3029, 4029</t>
  </si>
  <si>
    <t>Sponsrad station</t>
  </si>
  <si>
    <t>3052, 3029</t>
  </si>
  <si>
    <t>Till stationerna</t>
  </si>
  <si>
    <t>Nattkäk</t>
  </si>
  <si>
    <t>Spons middag</t>
  </si>
  <si>
    <t>Laserkrig</t>
  </si>
  <si>
    <t xml:space="preserve">Biljetter </t>
  </si>
  <si>
    <t>100 pers, 70 kr biljett</t>
  </si>
  <si>
    <t>Laserdome</t>
  </si>
  <si>
    <t>Både till nØllan &amp; personal</t>
  </si>
  <si>
    <t>Pusharpub</t>
  </si>
  <si>
    <t>Plastglas, Sugrör etc.</t>
  </si>
  <si>
    <t>Höjd från 500</t>
  </si>
  <si>
    <t>Maxad MEGA-pub</t>
  </si>
  <si>
    <t>Skrifvarkvot</t>
  </si>
  <si>
    <t>?</t>
  </si>
  <si>
    <t>nØllegasque - Medicinska Föreningen</t>
  </si>
  <si>
    <t>Biljetter sittning</t>
  </si>
  <si>
    <t>130 nØllan alk á 100 kr, 20 nØllan alkfri á 80, 140 Dosq alk á 300, 10 Dosq alkfri á 280</t>
  </si>
  <si>
    <t>Biljetter efterkör</t>
  </si>
  <si>
    <t>Sänkt mot faktisk inkomst</t>
  </si>
  <si>
    <t>Mackor</t>
  </si>
  <si>
    <t>Till nØllan, dOsq och personalen</t>
  </si>
  <si>
    <t>Hyra maskiner</t>
  </si>
  <si>
    <t>Alla aktiviteter i MF</t>
  </si>
  <si>
    <t>Inhyrd personal</t>
  </si>
  <si>
    <t>Säkerhetsvakter/MF-personal/DJ</t>
  </si>
  <si>
    <t>Personalmat</t>
  </si>
  <si>
    <t>Lagar annan mat till personalen</t>
  </si>
  <si>
    <t>Sittningsmat</t>
  </si>
  <si>
    <t>Höjd med 30 000, det här inkluderar efterkör</t>
  </si>
  <si>
    <t>Höjd med 500</t>
  </si>
  <si>
    <t>Pool + Pump</t>
  </si>
  <si>
    <t>Utklädnad</t>
  </si>
  <si>
    <t>Toast</t>
  </si>
  <si>
    <t>Höjd med 5000 till faktisk kostnad</t>
  </si>
  <si>
    <t>Bussar</t>
  </si>
  <si>
    <t>Baxi</t>
  </si>
  <si>
    <t>Ny. Taxi för Drifvarna som måste ta sig snabbt till MF från KTH</t>
  </si>
  <si>
    <t>Naggellack</t>
  </si>
  <si>
    <t>Ny. För att pricka av alk/alkfri</t>
  </si>
  <si>
    <t>nØllebanquette</t>
  </si>
  <si>
    <t>50 alkbiljetter, 10 alkfria</t>
  </si>
  <si>
    <t>Specialmat också</t>
  </si>
  <si>
    <t>Städavgift</t>
  </si>
  <si>
    <t>Är lokalhyra istället</t>
  </si>
  <si>
    <t>Live-underhållning</t>
  </si>
  <si>
    <t>PQ</t>
  </si>
  <si>
    <t>Hyra porslin</t>
  </si>
  <si>
    <t>Personal RN</t>
  </si>
  <si>
    <t>6800, 5210</t>
  </si>
  <si>
    <t>RN i Nymble</t>
  </si>
  <si>
    <t>Nymble personal</t>
  </si>
  <si>
    <t>Personal som hjälper vid ankomst till gamla matsalen</t>
  </si>
  <si>
    <t>Garderob</t>
  </si>
  <si>
    <t>Ojusterad subtotal</t>
  </si>
  <si>
    <t>Resultatjustering</t>
  </si>
  <si>
    <t>Pengar från CL &amp; W (AVRUNDAT BELOPP)</t>
  </si>
  <si>
    <t>nØllan games</t>
  </si>
  <si>
    <t>Genrepspub</t>
  </si>
  <si>
    <t>1/3 av standard efterkör</t>
  </si>
  <si>
    <t xml:space="preserve">Korv </t>
  </si>
  <si>
    <t>Försäljning korv</t>
  </si>
  <si>
    <t xml:space="preserve">Hurry Scurry </t>
  </si>
  <si>
    <t>Utklädnader</t>
  </si>
  <si>
    <t>Till stationer</t>
  </si>
  <si>
    <t>Papper, kålhuvuden osv till uppdrag</t>
  </si>
  <si>
    <t>Hurry Scurry pub</t>
  </si>
  <si>
    <t xml:space="preserve">Föräljning dryck </t>
  </si>
  <si>
    <t>Tenta Recovery</t>
  </si>
  <si>
    <t>Spons mat</t>
  </si>
  <si>
    <t>LQ</t>
  </si>
  <si>
    <t xml:space="preserve">Byggmaterial </t>
  </si>
  <si>
    <t>Spik, Skruv, Trä osv.</t>
  </si>
  <si>
    <t>Engångsartiklar till stationerna</t>
  </si>
  <si>
    <t>Verktyg</t>
  </si>
  <si>
    <t>Om man behöver ny t.ex. hammare</t>
  </si>
  <si>
    <t>Sjukvård</t>
  </si>
  <si>
    <t>Utgift sänkt från 2000</t>
  </si>
  <si>
    <t>Höjd från 7000</t>
  </si>
  <si>
    <t>NBF</t>
  </si>
  <si>
    <t>100 alkohlol á 80 kr, 10 alkfri á 60 kr</t>
  </si>
  <si>
    <t>Sänkt från 5000</t>
  </si>
  <si>
    <t xml:space="preserve">Dryck </t>
  </si>
  <si>
    <t>3021-3025, 4021-4025</t>
  </si>
  <si>
    <t>Sänkt från 4300</t>
  </si>
  <si>
    <t>Massa ballongerrrrr!</t>
  </si>
  <si>
    <t>Till toast/annan personal</t>
  </si>
  <si>
    <t>Ballongblåsare</t>
  </si>
  <si>
    <t>NBE</t>
  </si>
  <si>
    <t>(Efterkör NBF)</t>
  </si>
  <si>
    <t>DATA - nØllepubrunda</t>
  </si>
  <si>
    <t>Mest taggade puben</t>
  </si>
  <si>
    <t>Delad vinst med media - Resultatjustering alltid hälften av vinst/förlust</t>
  </si>
  <si>
    <t>nØlleOsqvik</t>
  </si>
  <si>
    <t>50 nØllan alk á 80, 10 nØllan alkfri á 60, 40 personal alk á 20 (gratis mat till personal)</t>
  </si>
  <si>
    <t>Sänkt från 6000</t>
  </si>
  <si>
    <t>3021, 4021-4025</t>
  </si>
  <si>
    <t>"Saft" + Folköl till nØllan + Sittningsdricka</t>
  </si>
  <si>
    <t xml:space="preserve">Engångsartiklar till stationerna </t>
  </si>
  <si>
    <t>Ved</t>
  </si>
  <si>
    <t>Extra bil</t>
  </si>
  <si>
    <t>Hyra teknik</t>
  </si>
  <si>
    <t>Rökmaskin &amp; laser</t>
  </si>
  <si>
    <t>Spons + handdukar. Sänkt till 10 000 kr.</t>
  </si>
  <si>
    <t>Mitch och Butch</t>
  </si>
  <si>
    <t>Kokosolja</t>
  </si>
  <si>
    <t>MOT - Internfest</t>
  </si>
  <si>
    <t xml:space="preserve">57 alk á 70, 7 alkfri á 30 </t>
  </si>
  <si>
    <t>Sänkte från 3000 kr, META</t>
  </si>
  <si>
    <t>Utkädnader</t>
  </si>
  <si>
    <t>Toast/titel</t>
  </si>
  <si>
    <t>MOT-Internfest efterkör</t>
  </si>
  <si>
    <t>1/2 av standard efterkör</t>
  </si>
  <si>
    <t>Garpen</t>
  </si>
  <si>
    <t>plOsqvik</t>
  </si>
  <si>
    <t xml:space="preserve">56 alk á 80, 8 alkfri á 60 </t>
  </si>
  <si>
    <t>Teknik</t>
  </si>
  <si>
    <t>Titelöverlämning</t>
  </si>
  <si>
    <t>4021, 7693</t>
  </si>
  <si>
    <t>Bärbaren</t>
  </si>
  <si>
    <t xml:space="preserve">Läsk </t>
  </si>
  <si>
    <t>4021, 3021</t>
  </si>
  <si>
    <t>Kiosk</t>
  </si>
  <si>
    <t>3026, 4026</t>
  </si>
  <si>
    <t>Bärbarsrestaurering</t>
  </si>
  <si>
    <t>nØllekit</t>
  </si>
  <si>
    <t>Pennor</t>
  </si>
  <si>
    <t>Xning</t>
  </si>
  <si>
    <t>Hjälpfesten</t>
  </si>
  <si>
    <t xml:space="preserve">30 utomstående á 20 kr </t>
  </si>
  <si>
    <t>TGT-middag</t>
  </si>
  <si>
    <t>35 alk á 200, 5 alkfri á 180</t>
  </si>
  <si>
    <t>4029, 7692</t>
  </si>
  <si>
    <t>3025, 4021-4025</t>
  </si>
  <si>
    <t>Bastu</t>
  </si>
  <si>
    <t xml:space="preserve">Inbjudningar </t>
  </si>
  <si>
    <t xml:space="preserve">Ny </t>
  </si>
  <si>
    <t>Köksplats lilla gasque</t>
  </si>
  <si>
    <t>Konferenspub</t>
  </si>
  <si>
    <t>Sittning med annan sektion</t>
  </si>
  <si>
    <t>90 alk á 100, 20 alkfri á 80 (open säljer hälften)</t>
  </si>
  <si>
    <t>Efterkör sittning med annan sektion</t>
  </si>
  <si>
    <t>Delar vinsten av efterköret med Open</t>
  </si>
  <si>
    <t>META-fest</t>
  </si>
  <si>
    <t>90 alk á 100, 20 alkfri á 80 (Media säljer ca hälften av biljetterna)</t>
  </si>
  <si>
    <t>Försäljning märken</t>
  </si>
  <si>
    <t>Media betalade andelen som sålda biljetter 2016</t>
  </si>
  <si>
    <t>MOT-Efterkör &amp; Pub</t>
  </si>
  <si>
    <t>(Alla efterkör under själva mottagningen-inte innan &amp; efter!)</t>
  </si>
  <si>
    <t>Maskinhyra</t>
  </si>
  <si>
    <t>UV-ljus etc.</t>
  </si>
  <si>
    <t>Domedagen</t>
  </si>
  <si>
    <t>Mottagningstack</t>
  </si>
  <si>
    <t xml:space="preserve">61 alk á 50, 3 alkfri á 30 </t>
  </si>
  <si>
    <t>Mottagningstack efterkör</t>
  </si>
  <si>
    <t>Ettan som vill komma till efterköret</t>
  </si>
  <si>
    <t>Ettans fest</t>
  </si>
  <si>
    <t>94 alk á 320, 3 alkfri á 300, 2 toast á 20, 1 SA. Sänkt för att matcha 2017</t>
  </si>
  <si>
    <t>Höjd med 300</t>
  </si>
  <si>
    <t>Sänkt med 5000</t>
  </si>
  <si>
    <t>Liveframträdanden</t>
  </si>
  <si>
    <t>PQ eller liknande. Sänkt med 3000</t>
  </si>
  <si>
    <t>Domän</t>
  </si>
  <si>
    <t xml:space="preserve">Hyra dukar </t>
  </si>
  <si>
    <t>Ettans fest efterkör</t>
  </si>
  <si>
    <t>Sänkt med 1800 för att matcha 2017</t>
  </si>
  <si>
    <t>1/3 av standard efterkör. Höjd med 400</t>
  </si>
  <si>
    <t>KDE</t>
  </si>
  <si>
    <t>Aktivitet</t>
  </si>
  <si>
    <t>Höjd med 400</t>
  </si>
  <si>
    <t>6110, 6150, 6250</t>
  </si>
  <si>
    <t>Höjd med 1000</t>
  </si>
  <si>
    <t>MOT-Övriga inkomster</t>
  </si>
  <si>
    <t>Äskade pengar CSC</t>
  </si>
  <si>
    <t>Datorintroduktionsassning</t>
  </si>
  <si>
    <t>Introinda</t>
  </si>
  <si>
    <t>Daddestudier</t>
  </si>
  <si>
    <t>Lunchrejv</t>
  </si>
  <si>
    <t>Spons  + mat + deko</t>
  </si>
  <si>
    <t>Hyra av dekoration + inköp dekoration</t>
  </si>
  <si>
    <t>Hyra maskin &amp; teknik</t>
  </si>
  <si>
    <t>Laser &amp; UV</t>
  </si>
  <si>
    <t>Titelspex</t>
  </si>
  <si>
    <t>Behövs på Jesper Brännboll &amp; Reclaim t.ex.</t>
  </si>
  <si>
    <t>Cliffpub</t>
  </si>
  <si>
    <t>Standard efterkör/pub</t>
  </si>
  <si>
    <t>Hattar eller liknande</t>
  </si>
  <si>
    <t>MOT-Personalpub</t>
  </si>
  <si>
    <t>Sponsrad pub, Företaget bjuer på öl, 1/2 av standard efterkör</t>
  </si>
  <si>
    <t xml:space="preserve">Spons mat </t>
  </si>
  <si>
    <t>Karaokepub</t>
  </si>
  <si>
    <t>Städ</t>
  </si>
  <si>
    <t>nØllespex</t>
  </si>
  <si>
    <t>Djäfvulsgrottan</t>
  </si>
  <si>
    <t>Dekor</t>
  </si>
  <si>
    <t>Väskor</t>
  </si>
  <si>
    <t>Höjd från 40 000</t>
  </si>
  <si>
    <t>Lunchföreläsning</t>
  </si>
  <si>
    <t>Möte med näringslivet</t>
  </si>
  <si>
    <t>Två företag, 10 000 var, sänkt från 30000</t>
  </si>
  <si>
    <t>Jämställdhetsevent</t>
  </si>
  <si>
    <t>Sänkt från 15 000</t>
  </si>
  <si>
    <t>Giveaway</t>
  </si>
  <si>
    <t>Huvudspons</t>
  </si>
  <si>
    <t>Vi strävar efter 30 000 här men är förberedda på att inte få det, därav 0</t>
  </si>
  <si>
    <t>nØllekort</t>
  </si>
  <si>
    <t>Vi strävar efter 10 000 här men är förberedda på att inte få det, därav 0</t>
  </si>
  <si>
    <t>Stormöten</t>
  </si>
  <si>
    <t xml:space="preserve">Spons </t>
  </si>
  <si>
    <t xml:space="preserve">Mat </t>
  </si>
  <si>
    <t>BLB</t>
  </si>
  <si>
    <t>Mörkerpub</t>
  </si>
  <si>
    <t>Förbrukningsartiklar</t>
  </si>
  <si>
    <t xml:space="preserve">Lunchmingel </t>
  </si>
  <si>
    <t xml:space="preserve">Företagsevent skolveckorna </t>
  </si>
  <si>
    <t xml:space="preserve">Ett event </t>
  </si>
  <si>
    <t>Titt-in</t>
  </si>
  <si>
    <t>HTD</t>
  </si>
  <si>
    <t>Snacks</t>
  </si>
  <si>
    <t>4045, 7091</t>
  </si>
  <si>
    <t>Mottagarnas kväll</t>
  </si>
  <si>
    <t>Stadshuspicnic</t>
  </si>
  <si>
    <t>Planerat sum</t>
  </si>
  <si>
    <t>Planerat in</t>
  </si>
  <si>
    <t>Planerat ut</t>
  </si>
  <si>
    <t>Summa in &amp; ut</t>
  </si>
  <si>
    <t>Jubileum 2018</t>
  </si>
  <si>
    <t>dÅre 2018</t>
  </si>
  <si>
    <t>Studs 2018</t>
  </si>
  <si>
    <t>METASpexet 2018</t>
  </si>
  <si>
    <t>PR</t>
  </si>
  <si>
    <t>Muta/fika</t>
  </si>
  <si>
    <t>7691,7692</t>
  </si>
  <si>
    <t>Halvårsfesten</t>
  </si>
  <si>
    <t>Biljettförsäljning</t>
  </si>
  <si>
    <t>3041-2042</t>
  </si>
  <si>
    <t>Inköp barkit</t>
  </si>
  <si>
    <t>Banquette - sittning</t>
  </si>
  <si>
    <t>3041-3042</t>
  </si>
  <si>
    <t>Vakter</t>
  </si>
  <si>
    <t>Underhållning</t>
  </si>
  <si>
    <t>Banquette - efterkör</t>
  </si>
  <si>
    <t>Veckan</t>
  </si>
  <si>
    <t>Slutfest</t>
  </si>
  <si>
    <t>Personal</t>
  </si>
  <si>
    <t>Toastgrejer</t>
  </si>
  <si>
    <t>Tackfest</t>
  </si>
  <si>
    <t>Möten och teambuilding</t>
  </si>
  <si>
    <t>Resan</t>
  </si>
  <si>
    <t>Boende, liftkort</t>
  </si>
  <si>
    <t>Bussresa</t>
  </si>
  <si>
    <t>Mössor</t>
  </si>
  <si>
    <t>Event i åre</t>
  </si>
  <si>
    <t>Afterski (Sittning)</t>
  </si>
  <si>
    <t>Sittningsdricka</t>
  </si>
  <si>
    <t>STUDS 2018</t>
  </si>
  <si>
    <t>Företagsevent</t>
  </si>
  <si>
    <t>Presenter etc</t>
  </si>
  <si>
    <t>Avslutningsmiddag</t>
  </si>
  <si>
    <t>Kontokortsavgifter</t>
  </si>
  <si>
    <t>Växlingsavgifter</t>
  </si>
  <si>
    <t>Webben</t>
  </si>
  <si>
    <t>Webbavgifter</t>
  </si>
  <si>
    <t>Licenser</t>
  </si>
  <si>
    <t>Resa</t>
  </si>
  <si>
    <t>Telefoni</t>
  </si>
  <si>
    <t>ESTA</t>
  </si>
  <si>
    <t>Mjukvarulicens till redigering</t>
  </si>
  <si>
    <t>Hårddisk till lagring</t>
  </si>
  <si>
    <t>Teambuilding/Fika</t>
  </si>
  <si>
    <t>7631, 7691</t>
  </si>
  <si>
    <t>Mat vid föreställning</t>
  </si>
  <si>
    <t>Hyllor &amp; lådor till dekis</t>
  </si>
  <si>
    <t>Tröjor</t>
  </si>
  <si>
    <t>Tackrosor</t>
  </si>
  <si>
    <t>Dekishyra</t>
  </si>
  <si>
    <t>Hyra lilla gasque</t>
  </si>
  <si>
    <t>Slänga sopor</t>
  </si>
  <si>
    <t>Föreställning</t>
  </si>
  <si>
    <t>Lokalkostnader</t>
  </si>
  <si>
    <t>Virke, färg &amp; material</t>
  </si>
  <si>
    <t>5462, 5412</t>
  </si>
  <si>
    <t>Rekvisita, smink &amp; hår</t>
  </si>
  <si>
    <t>Kläder &amp; accessoarer</t>
  </si>
  <si>
    <t>Fester</t>
  </si>
  <si>
    <t>Intäkter efterkör</t>
  </si>
  <si>
    <t>n0llespex</t>
  </si>
  <si>
    <t>Dekor &amp; smink</t>
  </si>
  <si>
    <t>Märkesförsäljning</t>
  </si>
  <si>
    <t>dÅre 2019</t>
  </si>
  <si>
    <t>Boende, Liftkort</t>
  </si>
  <si>
    <t>Event i Åre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</si>
</sst>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kr-41D]"/>
    <numFmt numFmtId="165" formatCode="#,##0.00[$kr]"/>
    <numFmt numFmtId="166" formatCode="#,##0\ [$kr-41D]"/>
  </numFmts>
  <fonts count="34">
    <font>
      <sz val="10.0"/>
      <color rgb="FF000000"/>
      <name val="Arial"/>
    </font>
    <font/>
    <font>
      <b/>
    </font>
    <font>
      <name val="Arial"/>
    </font>
    <font>
      <b/>
      <name val="Arial"/>
    </font>
    <font>
      <color rgb="FF000000"/>
      <name val="Arial"/>
    </font>
    <font>
      <b/>
      <sz val="14.0"/>
    </font>
    <font>
      <b/>
      <sz val="10.0"/>
    </font>
    <font>
      <sz val="10.0"/>
    </font>
    <font>
      <b/>
      <sz val="14.0"/>
      <color rgb="FF000000"/>
    </font>
    <font>
      <sz val="10.0"/>
      <color rgb="FF000000"/>
    </font>
    <font>
      <b/>
      <sz val="10.0"/>
      <color rgb="FF000000"/>
    </font>
    <font>
      <b/>
      <sz val="14.0"/>
      <name val="Arial"/>
    </font>
    <font>
      <b/>
      <name val="Roboto"/>
    </font>
    <font>
      <name val="Roboto"/>
    </font>
    <font>
      <b/>
      <color rgb="FF999999"/>
      <name val="Roboto"/>
    </font>
    <font>
      <b/>
      <color rgb="FFFF0000"/>
      <name val="Roboto"/>
    </font>
    <font>
      <color rgb="FFFF0000"/>
    </font>
    <font>
      <color rgb="FF999999"/>
    </font>
    <font>
      <color rgb="FF999999"/>
      <name val="Roboto"/>
    </font>
    <font>
      <b/>
      <color rgb="FF38761D"/>
      <name val="Arial"/>
    </font>
    <font>
      <b/>
      <color rgb="FFCC0000"/>
      <name val="Arial"/>
    </font>
    <font>
      <b/>
      <color rgb="FF000000"/>
      <name val="Arial"/>
    </font>
    <font>
      <color rgb="FFC53929"/>
      <name val="Arial"/>
    </font>
    <font>
      <color rgb="FFCC0000"/>
      <name val="Arial"/>
    </font>
    <font>
      <color rgb="FF38761D"/>
      <name val="Arial"/>
    </font>
    <font>
      <color rgb="FF0B8043"/>
      <name val="Arial"/>
    </font>
    <font>
      <color rgb="FFFF0000"/>
      <name val="Arial"/>
    </font>
    <font>
      <b/>
      <color rgb="FF0B8043"/>
      <name val="Arial"/>
    </font>
    <font>
      <b/>
      <color rgb="FFC53929"/>
      <name val="Arial"/>
    </font>
    <font>
      <b/>
      <sz val="10.0"/>
      <name val="Arial"/>
    </font>
    <font>
      <sz val="18.0"/>
      <name val="Arial"/>
    </font>
    <font>
      <sz val="18.0"/>
    </font>
    <font>
      <sz val="11.0"/>
      <color rgb="FF000000"/>
      <name val="Inconsolata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B1D1"/>
        <bgColor rgb="FFFFB1D1"/>
      </patternFill>
    </fill>
    <fill>
      <patternFill patternType="solid">
        <fgColor rgb="FFFFB29B"/>
        <bgColor rgb="FFFFB29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77CC"/>
        <bgColor rgb="FFFF77CC"/>
      </patternFill>
    </fill>
    <fill>
      <patternFill patternType="solid">
        <fgColor rgb="FFA4C2F4"/>
        <bgColor rgb="FFA4C2F4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4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Font="1" applyNumberFormat="1"/>
    <xf borderId="0" fillId="3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3" fontId="1" numFmtId="0" xfId="0" applyFont="1"/>
    <xf borderId="0" fillId="0" fontId="1" numFmtId="164" xfId="0" applyFont="1" applyNumberFormat="1"/>
    <xf borderId="0" fillId="3" fontId="1" numFmtId="164" xfId="0" applyAlignment="1" applyFont="1" applyNumberForma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4" fontId="1" numFmtId="164" xfId="0" applyFont="1" applyNumberFormat="1"/>
    <xf borderId="0" fillId="4" fontId="1" numFmtId="0" xfId="0" applyAlignment="1" applyFont="1">
      <alignment vertical="bottom"/>
    </xf>
    <xf borderId="0" fillId="4" fontId="1" numFmtId="0" xfId="0" applyFont="1"/>
    <xf borderId="0" fillId="2" fontId="1" numFmtId="0" xfId="0" applyAlignment="1" applyFont="1">
      <alignment readingOrder="0" vertical="bottom"/>
    </xf>
    <xf borderId="0" fillId="2" fontId="1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5" fontId="2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horizontal="right" vertical="bottom"/>
    </xf>
    <xf borderId="1" fillId="6" fontId="6" numFmtId="0" xfId="0" applyAlignment="1" applyBorder="1" applyFill="1" applyFont="1">
      <alignment vertical="bottom"/>
    </xf>
    <xf borderId="1" fillId="6" fontId="6" numFmtId="0" xfId="0" applyAlignment="1" applyBorder="1" applyFont="1">
      <alignment horizontal="left" vertical="top"/>
    </xf>
    <xf borderId="1" fillId="6" fontId="1" numFmtId="0" xfId="0" applyBorder="1" applyFont="1"/>
    <xf borderId="1" fillId="6" fontId="6" numFmtId="49" xfId="0" applyAlignment="1" applyBorder="1" applyFont="1" applyNumberFormat="1">
      <alignment horizontal="center" vertical="bottom"/>
    </xf>
    <xf borderId="1" fillId="6" fontId="6" numFmtId="164" xfId="0" applyAlignment="1" applyBorder="1" applyFont="1" applyNumberFormat="1">
      <alignment horizontal="center" vertical="bottom"/>
    </xf>
    <xf borderId="0" fillId="7" fontId="6" numFmtId="0" xfId="0" applyAlignment="1" applyFill="1" applyFont="1">
      <alignment vertical="bottom"/>
    </xf>
    <xf borderId="0" fillId="7" fontId="2" numFmtId="0" xfId="0" applyFont="1"/>
    <xf borderId="0" fillId="7" fontId="1" numFmtId="0" xfId="0" applyAlignment="1" applyFont="1">
      <alignment horizontal="left" vertical="top"/>
    </xf>
    <xf borderId="0" fillId="7" fontId="1" numFmtId="49" xfId="0" applyAlignment="1" applyFont="1" applyNumberFormat="1">
      <alignment horizontal="left" vertical="bottom"/>
    </xf>
    <xf borderId="0" fillId="7" fontId="1" numFmtId="164" xfId="0" applyAlignment="1" applyFont="1" applyNumberFormat="1">
      <alignment vertical="bottom"/>
    </xf>
    <xf borderId="0" fillId="7" fontId="1" numFmtId="164" xfId="0" applyAlignment="1" applyFont="1" applyNumberFormat="1">
      <alignment horizontal="right" vertical="bottom"/>
    </xf>
    <xf borderId="0" fillId="7" fontId="1" numFmtId="0" xfId="0" applyFont="1"/>
    <xf borderId="0" fillId="7" fontId="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1" numFmtId="49" xfId="0" applyAlignment="1" applyFont="1" applyNumberFormat="1">
      <alignment horizontal="left" readingOrder="0" vertical="bottom"/>
    </xf>
    <xf borderId="0" fillId="7" fontId="2" numFmtId="0" xfId="0" applyAlignment="1" applyFont="1">
      <alignment horizontal="left" vertical="top"/>
    </xf>
    <xf borderId="0" fillId="7" fontId="2" numFmtId="49" xfId="0" applyAlignment="1" applyFont="1" applyNumberFormat="1">
      <alignment horizontal="left" vertical="bottom"/>
    </xf>
    <xf borderId="0" fillId="7" fontId="2" numFmtId="16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/>
    </xf>
    <xf borderId="0" fillId="0" fontId="1" numFmtId="164" xfId="0" applyAlignment="1" applyFont="1" applyNumberFormat="1">
      <alignment horizontal="right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horizontal="left" vertical="bottom"/>
    </xf>
    <xf borderId="0" fillId="0" fontId="7" numFmtId="164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8" fontId="6" numFmtId="0" xfId="0" applyAlignment="1" applyFill="1" applyFont="1">
      <alignment vertical="bottom"/>
    </xf>
    <xf borderId="0" fillId="8" fontId="2" numFmtId="0" xfId="0" applyFont="1"/>
    <xf borderId="0" fillId="8" fontId="8" numFmtId="0" xfId="0" applyAlignment="1" applyFont="1">
      <alignment vertical="bottom"/>
    </xf>
    <xf borderId="0" fillId="8" fontId="8" numFmtId="49" xfId="0" applyAlignment="1" applyFont="1" applyNumberFormat="1">
      <alignment horizontal="left" vertical="bottom"/>
    </xf>
    <xf borderId="0" fillId="8" fontId="8" numFmtId="164" xfId="0" applyAlignment="1" applyFont="1" applyNumberFormat="1">
      <alignment horizontal="right" vertical="bottom"/>
    </xf>
    <xf borderId="0" fillId="8" fontId="8" numFmtId="164" xfId="0" applyAlignment="1" applyFont="1" applyNumberFormat="1">
      <alignment horizontal="right" readingOrder="0" vertical="bottom"/>
    </xf>
    <xf borderId="0" fillId="8" fontId="1" numFmtId="0" xfId="0" applyFont="1"/>
    <xf borderId="0" fillId="8" fontId="8" numFmtId="49" xfId="0" applyAlignment="1" applyFont="1" applyNumberFormat="1">
      <alignment horizontal="left"/>
    </xf>
    <xf borderId="0" fillId="8" fontId="8" numFmtId="164" xfId="0" applyFont="1" applyNumberFormat="1"/>
    <xf borderId="0" fillId="8" fontId="8" numFmtId="164" xfId="0" applyAlignment="1" applyFont="1" applyNumberFormat="1">
      <alignment horizontal="right"/>
    </xf>
    <xf borderId="0" fillId="8" fontId="8" numFmtId="164" xfId="0" applyAlignment="1" applyFont="1" applyNumberFormat="1">
      <alignment vertical="bottom"/>
    </xf>
    <xf borderId="0" fillId="8" fontId="7" numFmtId="0" xfId="0" applyAlignment="1" applyFont="1">
      <alignment vertical="bottom"/>
    </xf>
    <xf borderId="0" fillId="8" fontId="7" numFmtId="49" xfId="0" applyAlignment="1" applyFont="1" applyNumberFormat="1">
      <alignment horizontal="left" vertical="bottom"/>
    </xf>
    <xf borderId="0" fillId="8" fontId="7" numFmtId="164" xfId="0" applyAlignment="1" applyFont="1" applyNumberFormat="1">
      <alignment horizontal="right" vertical="bottom"/>
    </xf>
    <xf borderId="0" fillId="8" fontId="1" numFmtId="49" xfId="0" applyAlignment="1" applyFont="1" applyNumberFormat="1">
      <alignment horizontal="left"/>
    </xf>
    <xf borderId="0" fillId="8" fontId="1" numFmtId="164" xfId="0" applyFont="1" applyNumberFormat="1"/>
    <xf borderId="0" fillId="8" fontId="1" numFmtId="164" xfId="0" applyAlignment="1" applyFont="1" applyNumberFormat="1">
      <alignment horizontal="right"/>
    </xf>
    <xf borderId="0" fillId="9" fontId="6" numFmtId="0" xfId="0" applyAlignment="1" applyFill="1" applyFont="1">
      <alignment vertical="bottom"/>
    </xf>
    <xf borderId="0" fillId="9" fontId="2" numFmtId="0" xfId="0" applyFont="1"/>
    <xf borderId="0" fillId="9" fontId="3" numFmtId="0" xfId="0" applyAlignment="1" applyFont="1">
      <alignment vertical="bottom"/>
    </xf>
    <xf borderId="0" fillId="9" fontId="8" numFmtId="49" xfId="0" applyAlignment="1" applyFont="1" applyNumberFormat="1">
      <alignment horizontal="left" vertical="bottom"/>
    </xf>
    <xf borderId="0" fillId="9" fontId="8" numFmtId="164" xfId="0" applyAlignment="1" applyFont="1" applyNumberFormat="1">
      <alignment vertical="bottom"/>
    </xf>
    <xf borderId="0" fillId="9" fontId="8" numFmtId="164" xfId="0" applyAlignment="1" applyFont="1" applyNumberFormat="1">
      <alignment horizontal="right" vertical="bottom"/>
    </xf>
    <xf borderId="0" fillId="9" fontId="8" numFmtId="0" xfId="0" applyAlignment="1" applyFont="1">
      <alignment vertical="bottom"/>
    </xf>
    <xf borderId="0" fillId="9" fontId="7" numFmtId="49" xfId="0" applyAlignment="1" applyFont="1" applyNumberFormat="1">
      <alignment horizontal="left" vertical="bottom"/>
    </xf>
    <xf borderId="0" fillId="9" fontId="7" numFmtId="0" xfId="0" applyAlignment="1" applyFont="1">
      <alignment vertical="bottom"/>
    </xf>
    <xf borderId="0" fillId="9" fontId="7" numFmtId="164" xfId="0" applyAlignment="1" applyFont="1" applyNumberFormat="1">
      <alignment horizontal="right" vertical="bottom"/>
    </xf>
    <xf borderId="0" fillId="9" fontId="8" numFmtId="0" xfId="0" applyFont="1"/>
    <xf borderId="0" fillId="9" fontId="8" numFmtId="164" xfId="0" applyFont="1" applyNumberFormat="1"/>
    <xf borderId="0" fillId="10" fontId="6" numFmtId="0" xfId="0" applyAlignment="1" applyFill="1" applyFont="1">
      <alignment vertical="bottom"/>
    </xf>
    <xf borderId="0" fillId="10" fontId="2" numFmtId="0" xfId="0" applyFont="1"/>
    <xf borderId="0" fillId="10" fontId="1" numFmtId="0" xfId="0" applyAlignment="1" applyFont="1">
      <alignment vertical="bottom"/>
    </xf>
    <xf borderId="0" fillId="10" fontId="1" numFmtId="49" xfId="0" applyAlignment="1" applyFont="1" applyNumberFormat="1">
      <alignment horizontal="left" vertical="bottom"/>
    </xf>
    <xf borderId="0" fillId="10" fontId="1" numFmtId="164" xfId="0" applyAlignment="1" applyFont="1" applyNumberFormat="1">
      <alignment vertical="bottom"/>
    </xf>
    <xf borderId="0" fillId="10" fontId="1" numFmtId="164" xfId="0" applyAlignment="1" applyFont="1" applyNumberFormat="1">
      <alignment horizontal="right" vertical="bottom"/>
    </xf>
    <xf borderId="0" fillId="10" fontId="1" numFmtId="49" xfId="0" applyAlignment="1" applyFont="1" applyNumberFormat="1">
      <alignment horizontal="left" readingOrder="0" vertical="bottom"/>
    </xf>
    <xf borderId="0" fillId="10" fontId="3" numFmtId="0" xfId="0" applyAlignment="1" applyFont="1">
      <alignment vertical="bottom"/>
    </xf>
    <xf borderId="0" fillId="10" fontId="3" numFmtId="49" xfId="0" applyAlignment="1" applyFont="1" applyNumberFormat="1">
      <alignment vertical="bottom"/>
    </xf>
    <xf borderId="0" fillId="10" fontId="3" numFmtId="164" xfId="0" applyAlignment="1" applyFont="1" applyNumberFormat="1">
      <alignment vertical="bottom"/>
    </xf>
    <xf borderId="0" fillId="10" fontId="4" numFmtId="0" xfId="0" applyAlignment="1" applyFont="1">
      <alignment vertical="bottom"/>
    </xf>
    <xf borderId="0" fillId="10" fontId="3" numFmtId="164" xfId="0" applyAlignment="1" applyFont="1" applyNumberFormat="1">
      <alignment horizontal="right" vertical="bottom"/>
    </xf>
    <xf borderId="0" fillId="10" fontId="2" numFmtId="0" xfId="0" applyAlignment="1" applyFont="1">
      <alignment vertical="bottom"/>
    </xf>
    <xf borderId="0" fillId="10" fontId="2" numFmtId="49" xfId="0" applyAlignment="1" applyFont="1" applyNumberFormat="1">
      <alignment horizontal="left" vertical="bottom"/>
    </xf>
    <xf borderId="0" fillId="10" fontId="2" numFmtId="164" xfId="0" applyAlignment="1" applyFont="1" applyNumberFormat="1">
      <alignment horizontal="right" vertical="bottom"/>
    </xf>
    <xf borderId="0" fillId="11" fontId="9" numFmtId="0" xfId="0" applyAlignment="1" applyFill="1" applyFont="1">
      <alignment vertical="bottom"/>
    </xf>
    <xf borderId="0" fillId="11" fontId="2" numFmtId="0" xfId="0" applyFont="1"/>
    <xf borderId="0" fillId="11" fontId="10" numFmtId="0" xfId="0" applyAlignment="1" applyFont="1">
      <alignment vertical="bottom"/>
    </xf>
    <xf borderId="0" fillId="11" fontId="10" numFmtId="49" xfId="0" applyAlignment="1" applyFont="1" applyNumberFormat="1">
      <alignment horizontal="left" vertical="bottom"/>
    </xf>
    <xf borderId="0" fillId="11" fontId="10" numFmtId="164" xfId="0" applyAlignment="1" applyFont="1" applyNumberFormat="1">
      <alignment vertical="bottom"/>
    </xf>
    <xf borderId="0" fillId="11" fontId="10" numFmtId="164" xfId="0" applyAlignment="1" applyFont="1" applyNumberFormat="1">
      <alignment horizontal="right" vertical="bottom"/>
    </xf>
    <xf borderId="0" fillId="11" fontId="10" numFmtId="49" xfId="0" applyAlignment="1" applyFont="1" applyNumberFormat="1">
      <alignment horizontal="left" readingOrder="0" vertical="bottom"/>
    </xf>
    <xf borderId="0" fillId="11" fontId="11" numFmtId="0" xfId="0" applyAlignment="1" applyFont="1">
      <alignment vertical="bottom"/>
    </xf>
    <xf borderId="0" fillId="11" fontId="11" numFmtId="49" xfId="0" applyAlignment="1" applyFont="1" applyNumberFormat="1">
      <alignment horizontal="left" vertical="bottom"/>
    </xf>
    <xf borderId="0" fillId="11" fontId="11" numFmtId="16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Font="1"/>
    <xf borderId="0" fillId="0" fontId="8" numFmtId="49" xfId="0" applyAlignment="1" applyFont="1" applyNumberFormat="1">
      <alignment horizontal="left" vertical="bottom"/>
    </xf>
    <xf borderId="0" fillId="0" fontId="8" numFmtId="164" xfId="0" applyAlignment="1" applyFont="1" applyNumberFormat="1">
      <alignment vertical="bottom"/>
    </xf>
    <xf borderId="0" fillId="0" fontId="8" numFmtId="164" xfId="0" applyAlignment="1" applyFont="1" applyNumberFormat="1">
      <alignment horizontal="right" vertical="bottom"/>
    </xf>
    <xf borderId="0" fillId="12" fontId="6" numFmtId="0" xfId="0" applyAlignment="1" applyFill="1" applyFont="1">
      <alignment vertical="bottom"/>
    </xf>
    <xf borderId="0" fillId="12" fontId="7" numFmtId="0" xfId="0" applyAlignment="1" applyFont="1">
      <alignment horizontal="left" vertical="bottom"/>
    </xf>
    <xf borderId="0" fillId="12" fontId="8" numFmtId="0" xfId="0" applyAlignment="1" applyFont="1">
      <alignment horizontal="left" vertical="bottom"/>
    </xf>
    <xf borderId="0" fillId="12" fontId="8" numFmtId="49" xfId="0" applyAlignment="1" applyFont="1" applyNumberFormat="1">
      <alignment horizontal="left" vertical="bottom"/>
    </xf>
    <xf borderId="0" fillId="12" fontId="8" numFmtId="164" xfId="0" applyAlignment="1" applyFont="1" applyNumberFormat="1">
      <alignment vertical="bottom"/>
    </xf>
    <xf borderId="0" fillId="12" fontId="8" numFmtId="164" xfId="0" applyAlignment="1" applyFont="1" applyNumberFormat="1">
      <alignment horizontal="right" vertical="bottom"/>
    </xf>
    <xf borderId="0" fillId="12" fontId="8" numFmtId="0" xfId="0" applyAlignment="1" applyFont="1">
      <alignment vertical="bottom"/>
    </xf>
    <xf borderId="0" fillId="12" fontId="7" numFmtId="0" xfId="0" applyAlignment="1" applyFont="1">
      <alignment vertical="bottom"/>
    </xf>
    <xf borderId="0" fillId="12" fontId="8" numFmtId="164" xfId="0" applyAlignment="1" applyFont="1" applyNumberFormat="1">
      <alignment horizontal="right" readingOrder="0" vertical="bottom"/>
    </xf>
    <xf borderId="0" fillId="12" fontId="8" numFmtId="49" xfId="0" applyAlignment="1" applyFont="1" applyNumberFormat="1">
      <alignment horizontal="left" readingOrder="0" vertical="bottom"/>
    </xf>
    <xf borderId="0" fillId="12" fontId="8" numFmtId="0" xfId="0" applyAlignment="1" applyFont="1">
      <alignment readingOrder="0" vertical="bottom"/>
    </xf>
    <xf borderId="0" fillId="12" fontId="8" numFmtId="0" xfId="0" applyAlignment="1" applyFont="1">
      <alignment horizontal="left" vertical="top"/>
    </xf>
    <xf borderId="0" fillId="12" fontId="8" numFmtId="164" xfId="0" applyAlignment="1" applyFont="1" applyNumberFormat="1">
      <alignment horizontal="right" vertical="top"/>
    </xf>
    <xf borderId="0" fillId="12" fontId="7" numFmtId="49" xfId="0" applyAlignment="1" applyFont="1" applyNumberFormat="1">
      <alignment horizontal="left" vertical="bottom"/>
    </xf>
    <xf borderId="0" fillId="12" fontId="7" numFmtId="164" xfId="0" applyAlignment="1" applyFont="1" applyNumberFormat="1">
      <alignment horizontal="right" vertical="bottom"/>
    </xf>
    <xf borderId="0" fillId="13" fontId="6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13" fontId="8" numFmtId="0" xfId="0" applyAlignment="1" applyFont="1">
      <alignment vertical="bottom"/>
    </xf>
    <xf borderId="0" fillId="13" fontId="8" numFmtId="49" xfId="0" applyAlignment="1" applyFont="1" applyNumberFormat="1">
      <alignment horizontal="left" vertical="bottom"/>
    </xf>
    <xf borderId="0" fillId="13" fontId="8" numFmtId="164" xfId="0" applyAlignment="1" applyFont="1" applyNumberFormat="1">
      <alignment vertical="bottom"/>
    </xf>
    <xf borderId="0" fillId="13" fontId="8" numFmtId="164" xfId="0" applyAlignment="1" applyFont="1" applyNumberFormat="1">
      <alignment horizontal="right" vertical="bottom"/>
    </xf>
    <xf borderId="0" fillId="13" fontId="7" numFmtId="164" xfId="0" applyAlignment="1" applyFont="1" applyNumberFormat="1">
      <alignment vertical="bottom"/>
    </xf>
    <xf borderId="0" fillId="13" fontId="7" numFmtId="164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49" xfId="0" applyAlignment="1" applyFont="1" applyNumberFormat="1">
      <alignment horizontal="left" vertical="bottom"/>
    </xf>
    <xf borderId="0" fillId="2" fontId="8" numFmtId="164" xfId="0" applyAlignment="1" applyFont="1" applyNumberFormat="1">
      <alignment vertical="bottom"/>
    </xf>
    <xf borderId="0" fillId="2" fontId="8" numFmtId="164" xfId="0" applyAlignment="1" applyFont="1" applyNumberFormat="1">
      <alignment horizontal="right" vertical="bottom"/>
    </xf>
    <xf borderId="0" fillId="14" fontId="6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14" fontId="8" numFmtId="0" xfId="0" applyAlignment="1" applyFont="1">
      <alignment vertical="bottom"/>
    </xf>
    <xf borderId="0" fillId="14" fontId="8" numFmtId="49" xfId="0" applyAlignment="1" applyFont="1" applyNumberFormat="1">
      <alignment horizontal="left" vertical="bottom"/>
    </xf>
    <xf borderId="0" fillId="14" fontId="8" numFmtId="164" xfId="0" applyAlignment="1" applyFont="1" applyNumberFormat="1">
      <alignment vertical="bottom"/>
    </xf>
    <xf borderId="0" fillId="14" fontId="8" numFmtId="164" xfId="0" applyAlignment="1" applyFont="1" applyNumberFormat="1">
      <alignment horizontal="right" vertical="bottom"/>
    </xf>
    <xf borderId="0" fillId="14" fontId="7" numFmtId="49" xfId="0" applyAlignment="1" applyFont="1" applyNumberFormat="1">
      <alignment horizontal="left" vertical="bottom"/>
    </xf>
    <xf borderId="0" fillId="14" fontId="7" numFmtId="164" xfId="0" applyAlignment="1" applyFont="1" applyNumberFormat="1">
      <alignment horizontal="right" vertical="bottom"/>
    </xf>
    <xf borderId="0" fillId="15" fontId="6" numFmtId="0" xfId="0" applyAlignment="1" applyFill="1" applyFont="1">
      <alignment readingOrder="0"/>
    </xf>
    <xf borderId="0" fillId="15" fontId="7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5" fontId="8" numFmtId="49" xfId="0" applyAlignment="1" applyFont="1" applyNumberFormat="1">
      <alignment horizontal="left" vertical="bottom"/>
    </xf>
    <xf borderId="0" fillId="15" fontId="8" numFmtId="164" xfId="0" applyAlignment="1" applyFont="1" applyNumberFormat="1">
      <alignment vertical="bottom"/>
    </xf>
    <xf borderId="0" fillId="15" fontId="8" numFmtId="164" xfId="0" applyAlignment="1" applyFont="1" applyNumberFormat="1">
      <alignment horizontal="right" vertical="bottom"/>
    </xf>
    <xf borderId="0" fillId="15" fontId="1" numFmtId="0" xfId="0" applyFont="1"/>
    <xf borderId="0" fillId="15" fontId="2" numFmtId="0" xfId="0" applyFont="1"/>
    <xf borderId="0" fillId="15" fontId="7" numFmtId="49" xfId="0" applyAlignment="1" applyFont="1" applyNumberFormat="1">
      <alignment horizontal="left"/>
    </xf>
    <xf borderId="0" fillId="15" fontId="7" numFmtId="164" xfId="0" applyFont="1" applyNumberFormat="1"/>
    <xf borderId="0" fillId="16" fontId="6" numFmtId="0" xfId="0" applyAlignment="1" applyFill="1" applyFont="1">
      <alignment vertical="bottom"/>
    </xf>
    <xf borderId="0" fillId="16" fontId="7" numFmtId="0" xfId="0" applyAlignment="1" applyFont="1">
      <alignment vertical="bottom"/>
    </xf>
    <xf borderId="0" fillId="16" fontId="8" numFmtId="0" xfId="0" applyAlignment="1" applyFont="1">
      <alignment vertical="bottom"/>
    </xf>
    <xf borderId="0" fillId="16" fontId="8" numFmtId="49" xfId="0" applyAlignment="1" applyFont="1" applyNumberFormat="1">
      <alignment horizontal="left" vertical="bottom"/>
    </xf>
    <xf borderId="0" fillId="16" fontId="8" numFmtId="164" xfId="0" applyAlignment="1" applyFont="1" applyNumberFormat="1">
      <alignment vertical="bottom"/>
    </xf>
    <xf borderId="0" fillId="16" fontId="8" numFmtId="164" xfId="0" applyAlignment="1" applyFont="1" applyNumberFormat="1">
      <alignment horizontal="right" vertical="bottom"/>
    </xf>
    <xf borderId="0" fillId="16" fontId="1" numFmtId="164" xfId="0" applyFont="1" applyNumberFormat="1"/>
    <xf borderId="0" fillId="16" fontId="7" numFmtId="0" xfId="0" applyFont="1"/>
    <xf borderId="0" fillId="16" fontId="8" numFmtId="0" xfId="0" applyFont="1"/>
    <xf borderId="0" fillId="16" fontId="8" numFmtId="0" xfId="0" applyAlignment="1" applyFont="1">
      <alignment vertical="top"/>
    </xf>
    <xf borderId="0" fillId="16" fontId="8" numFmtId="49" xfId="0" applyAlignment="1" applyFont="1" applyNumberFormat="1">
      <alignment horizontal="left" vertical="top"/>
    </xf>
    <xf borderId="0" fillId="16" fontId="8" numFmtId="164" xfId="0" applyAlignment="1" applyFont="1" applyNumberFormat="1">
      <alignment horizontal="right" vertical="top"/>
    </xf>
    <xf borderId="0" fillId="16" fontId="7" numFmtId="0" xfId="0" applyAlignment="1" applyFont="1">
      <alignment vertical="top"/>
    </xf>
    <xf borderId="0" fillId="16" fontId="7" numFmtId="49" xfId="0" applyAlignment="1" applyFont="1" applyNumberFormat="1">
      <alignment horizontal="left" vertical="top"/>
    </xf>
    <xf borderId="0" fillId="16" fontId="4" numFmtId="0" xfId="0" applyAlignment="1" applyFont="1">
      <alignment vertical="bottom"/>
    </xf>
    <xf borderId="0" fillId="16" fontId="3" numFmtId="49" xfId="0" applyAlignment="1" applyFont="1" applyNumberFormat="1">
      <alignment horizontal="left" vertical="top"/>
    </xf>
    <xf borderId="0" fillId="16" fontId="3" numFmtId="164" xfId="0" applyAlignment="1" applyFont="1" applyNumberFormat="1">
      <alignment vertical="bottom"/>
    </xf>
    <xf borderId="0" fillId="16" fontId="3" numFmtId="164" xfId="0" applyAlignment="1" applyFont="1" applyNumberFormat="1">
      <alignment horizontal="right" vertical="bottom"/>
    </xf>
    <xf borderId="0" fillId="16" fontId="3" numFmtId="0" xfId="0" applyAlignment="1" applyFont="1">
      <alignment vertical="bottom"/>
    </xf>
    <xf borderId="0" fillId="16" fontId="3" numFmtId="164" xfId="0" applyAlignment="1" applyFont="1" applyNumberFormat="1">
      <alignment horizontal="right" readingOrder="0" vertical="bottom"/>
    </xf>
    <xf borderId="0" fillId="16" fontId="3" numFmtId="49" xfId="0" applyAlignment="1" applyFont="1" applyNumberFormat="1">
      <alignment vertical="bottom"/>
    </xf>
    <xf borderId="0" fillId="16" fontId="4" numFmtId="0" xfId="0" applyAlignment="1" applyFont="1">
      <alignment vertical="top"/>
    </xf>
    <xf borderId="0" fillId="16" fontId="3" numFmtId="164" xfId="0" applyAlignment="1" applyFont="1" applyNumberFormat="1">
      <alignment horizontal="right" vertical="top"/>
    </xf>
    <xf borderId="0" fillId="16" fontId="3" numFmtId="164" xfId="0" applyAlignment="1" applyFont="1" applyNumberFormat="1">
      <alignment horizontal="right" readingOrder="0" vertical="top"/>
    </xf>
    <xf borderId="0" fillId="16" fontId="3" numFmtId="0" xfId="0" applyAlignment="1" applyFont="1">
      <alignment vertical="top"/>
    </xf>
    <xf borderId="0" fillId="16" fontId="3" numFmtId="49" xfId="0" applyAlignment="1" applyFont="1" applyNumberFormat="1">
      <alignment horizontal="left" vertical="bottom"/>
    </xf>
    <xf borderId="0" fillId="16" fontId="3" numFmtId="0" xfId="0" applyAlignment="1" applyFont="1">
      <alignment readingOrder="0" vertical="top"/>
    </xf>
    <xf borderId="0" fillId="16" fontId="3" numFmtId="49" xfId="0" applyAlignment="1" applyFont="1" applyNumberFormat="1">
      <alignment horizontal="left" readingOrder="0" vertical="bottom"/>
    </xf>
    <xf borderId="0" fillId="16" fontId="3" numFmtId="164" xfId="0" applyAlignment="1" applyFont="1" applyNumberFormat="1">
      <alignment readingOrder="0" vertical="bottom"/>
    </xf>
    <xf borderId="0" fillId="16" fontId="3" numFmtId="49" xfId="0" applyAlignment="1" applyFont="1" applyNumberFormat="1">
      <alignment readingOrder="0" vertical="bottom"/>
    </xf>
    <xf borderId="0" fillId="16" fontId="3" numFmtId="0" xfId="0" applyAlignment="1" applyFont="1">
      <alignment readingOrder="0" vertical="bottom"/>
    </xf>
    <xf borderId="0" fillId="16" fontId="3" numFmtId="0" xfId="0" applyAlignment="1" applyFont="1">
      <alignment readingOrder="0" vertical="bottom"/>
    </xf>
    <xf borderId="0" fillId="16" fontId="7" numFmtId="49" xfId="0" applyAlignment="1" applyFont="1" applyNumberFormat="1">
      <alignment horizontal="left" vertical="bottom"/>
    </xf>
    <xf borderId="0" fillId="16" fontId="7" numFmtId="164" xfId="0" applyAlignment="1" applyFont="1" applyNumberFormat="1">
      <alignment horizontal="right" vertical="bottom"/>
    </xf>
    <xf borderId="0" fillId="16" fontId="2" numFmtId="164" xfId="0" applyFont="1" applyNumberFormat="1"/>
    <xf borderId="0" fillId="9" fontId="8" numFmtId="0" xfId="0" applyAlignment="1" applyFont="1">
      <alignment horizontal="left" vertical="bottom"/>
    </xf>
    <xf borderId="0" fillId="9" fontId="8" numFmtId="0" xfId="0" applyAlignment="1" applyFont="1">
      <alignment horizontal="left" vertical="top"/>
    </xf>
    <xf borderId="0" fillId="9" fontId="7" numFmtId="0" xfId="0" applyAlignment="1" applyFont="1">
      <alignment horizontal="left" vertical="top"/>
    </xf>
    <xf borderId="0" fillId="17" fontId="6" numFmtId="0" xfId="0" applyAlignment="1" applyFill="1" applyFont="1">
      <alignment vertical="bottom"/>
    </xf>
    <xf borderId="0" fillId="17" fontId="7" numFmtId="0" xfId="0" applyAlignment="1" applyFont="1">
      <alignment vertical="bottom"/>
    </xf>
    <xf borderId="0" fillId="17" fontId="8" numFmtId="0" xfId="0" applyAlignment="1" applyFont="1">
      <alignment vertical="bottom"/>
    </xf>
    <xf borderId="0" fillId="17" fontId="8" numFmtId="49" xfId="0" applyAlignment="1" applyFont="1" applyNumberFormat="1">
      <alignment horizontal="left" vertical="bottom"/>
    </xf>
    <xf borderId="0" fillId="17" fontId="8" numFmtId="164" xfId="0" applyAlignment="1" applyFont="1" applyNumberFormat="1">
      <alignment vertical="bottom"/>
    </xf>
    <xf borderId="0" fillId="17" fontId="8" numFmtId="164" xfId="0" applyAlignment="1" applyFont="1" applyNumberFormat="1">
      <alignment horizontal="right" vertical="bottom"/>
    </xf>
    <xf borderId="0" fillId="17" fontId="8" numFmtId="49" xfId="0" applyAlignment="1" applyFont="1" applyNumberFormat="1">
      <alignment horizontal="left"/>
    </xf>
    <xf borderId="0" fillId="17" fontId="8" numFmtId="164" xfId="0" applyFont="1" applyNumberFormat="1"/>
    <xf borderId="0" fillId="17" fontId="8" numFmtId="0" xfId="0" applyFont="1"/>
    <xf borderId="0" fillId="17" fontId="7" numFmtId="49" xfId="0" applyAlignment="1" applyFont="1" applyNumberFormat="1">
      <alignment horizontal="left" vertical="bottom"/>
    </xf>
    <xf borderId="0" fillId="17" fontId="7" numFmtId="164" xfId="0" applyAlignment="1" applyFont="1" applyNumberFormat="1">
      <alignment horizontal="right" vertical="bottom"/>
    </xf>
    <xf borderId="0" fillId="12" fontId="6" numFmtId="0" xfId="0" applyFont="1"/>
    <xf borderId="0" fillId="12" fontId="1" numFmtId="0" xfId="0" applyFont="1"/>
    <xf borderId="0" fillId="12" fontId="8" numFmtId="164" xfId="0" applyFont="1" applyNumberFormat="1"/>
    <xf borderId="0" fillId="18" fontId="6" numFmtId="0" xfId="0" applyFill="1" applyFont="1"/>
    <xf borderId="0" fillId="18" fontId="2" numFmtId="0" xfId="0" applyFont="1"/>
    <xf borderId="0" fillId="18" fontId="8" numFmtId="0" xfId="0" applyAlignment="1" applyFont="1">
      <alignment vertical="bottom"/>
    </xf>
    <xf borderId="0" fillId="18" fontId="8" numFmtId="49" xfId="0" applyAlignment="1" applyFont="1" applyNumberFormat="1">
      <alignment horizontal="left" vertical="bottom"/>
    </xf>
    <xf borderId="0" fillId="18" fontId="8" numFmtId="164" xfId="0" applyAlignment="1" applyFont="1" applyNumberFormat="1">
      <alignment horizontal="right" vertical="bottom"/>
    </xf>
    <xf borderId="0" fillId="18" fontId="8" numFmtId="164" xfId="0" applyAlignment="1" applyFont="1" applyNumberFormat="1">
      <alignment horizontal="right" readingOrder="0" vertical="bottom"/>
    </xf>
    <xf borderId="0" fillId="18" fontId="1" numFmtId="164" xfId="0" applyFont="1" applyNumberFormat="1"/>
    <xf borderId="0" fillId="18" fontId="1" numFmtId="0" xfId="0" applyFont="1"/>
    <xf borderId="0" fillId="18" fontId="8" numFmtId="49" xfId="0" applyAlignment="1" applyFont="1" applyNumberFormat="1">
      <alignment horizontal="left"/>
    </xf>
    <xf borderId="0" fillId="18" fontId="8" numFmtId="0" xfId="0" applyAlignment="1" applyFont="1">
      <alignment readingOrder="0" vertical="bottom"/>
    </xf>
    <xf borderId="0" fillId="18" fontId="8" numFmtId="164" xfId="0" applyFont="1" applyNumberFormat="1"/>
    <xf borderId="0" fillId="18" fontId="8" numFmtId="164" xfId="0" applyAlignment="1" applyFont="1" applyNumberFormat="1">
      <alignment horizontal="right"/>
    </xf>
    <xf borderId="0" fillId="18" fontId="7" numFmtId="0" xfId="0" applyAlignment="1" applyFont="1">
      <alignment vertical="bottom"/>
    </xf>
    <xf borderId="0" fillId="18" fontId="7" numFmtId="49" xfId="0" applyAlignment="1" applyFont="1" applyNumberFormat="1">
      <alignment horizontal="left" vertical="bottom"/>
    </xf>
    <xf borderId="0" fillId="18" fontId="7" numFmtId="164" xfId="0" applyAlignment="1" applyFont="1" applyNumberFormat="1">
      <alignment horizontal="right" vertical="bottom"/>
    </xf>
    <xf borderId="0" fillId="18" fontId="2" numFmtId="164" xfId="0" applyFont="1" applyNumberFormat="1"/>
    <xf borderId="0" fillId="19" fontId="6" numFmtId="0" xfId="0" applyAlignment="1" applyFill="1" applyFont="1">
      <alignment vertical="bottom"/>
    </xf>
    <xf borderId="0" fillId="19" fontId="7" numFmtId="164" xfId="0" applyAlignment="1" applyFont="1" applyNumberFormat="1">
      <alignment vertical="bottom"/>
    </xf>
    <xf borderId="0" fillId="19" fontId="8" numFmtId="164" xfId="0" applyAlignment="1" applyFont="1" applyNumberFormat="1">
      <alignment vertical="bottom"/>
    </xf>
    <xf borderId="0" fillId="19" fontId="8" numFmtId="49" xfId="0" applyAlignment="1" applyFont="1" applyNumberFormat="1">
      <alignment horizontal="left" vertical="bottom"/>
    </xf>
    <xf borderId="0" fillId="19" fontId="8" numFmtId="164" xfId="0" applyAlignment="1" applyFont="1" applyNumberFormat="1">
      <alignment horizontal="right" vertical="bottom"/>
    </xf>
    <xf borderId="0" fillId="19" fontId="8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19" fontId="8" numFmtId="49" xfId="0" applyAlignment="1" applyFont="1" applyNumberFormat="1">
      <alignment horizontal="left" readingOrder="0" vertical="bottom"/>
    </xf>
    <xf borderId="0" fillId="19" fontId="7" numFmtId="49" xfId="0" applyAlignment="1" applyFont="1" applyNumberFormat="1">
      <alignment horizontal="left" vertical="bottom"/>
    </xf>
    <xf borderId="0" fillId="19" fontId="7" numFmtId="164" xfId="0" applyAlignment="1" applyFont="1" applyNumberFormat="1">
      <alignment horizontal="right" vertical="bottom"/>
    </xf>
    <xf borderId="0" fillId="10" fontId="12" numFmtId="0" xfId="0" applyAlignment="1" applyFont="1">
      <alignment vertical="bottom"/>
    </xf>
    <xf borderId="0" fillId="10" fontId="3" numFmtId="0" xfId="0" applyAlignment="1" applyFont="1">
      <alignment horizontal="left" vertical="bottom"/>
    </xf>
    <xf borderId="0" fillId="10" fontId="1" numFmtId="164" xfId="0" applyFont="1" applyNumberFormat="1"/>
    <xf borderId="0" fillId="10" fontId="1" numFmtId="0" xfId="0" applyFont="1"/>
    <xf borderId="0" fillId="10" fontId="1" numFmtId="49" xfId="0" applyAlignment="1" applyFont="1" applyNumberFormat="1">
      <alignment horizontal="left"/>
    </xf>
    <xf borderId="0" fillId="10" fontId="1" numFmtId="164" xfId="0" applyAlignment="1" applyFont="1" applyNumberFormat="1">
      <alignment horizontal="right"/>
    </xf>
    <xf borderId="0" fillId="10" fontId="2" numFmtId="164" xfId="0" applyFont="1" applyNumberFormat="1"/>
    <xf borderId="0" fillId="10" fontId="2" numFmtId="164" xfId="0" applyAlignment="1" applyFont="1" applyNumberFormat="1">
      <alignment horizontal="right"/>
    </xf>
    <xf borderId="0" fillId="0" fontId="2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3" numFmtId="49" xfId="0" applyAlignment="1" applyFont="1" applyNumberFormat="1">
      <alignment horizontal="left" vertical="bottom"/>
    </xf>
    <xf borderId="0" fillId="0" fontId="13" numFmtId="165" xfId="0" applyAlignment="1" applyFont="1" applyNumberFormat="1">
      <alignment vertical="bottom"/>
    </xf>
    <xf borderId="0" fillId="0" fontId="13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horizontal="left" vertical="bottom"/>
    </xf>
    <xf borderId="0" fillId="0" fontId="13" numFmtId="165" xfId="0" applyAlignment="1" applyFont="1" applyNumberForma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49" xfId="0" applyAlignment="1" applyFont="1" applyNumberFormat="1">
      <alignment horizontal="left" vertical="bottom"/>
    </xf>
    <xf borderId="0" fillId="0" fontId="14" numFmtId="165" xfId="0" applyAlignment="1" applyFont="1" applyNumberFormat="1">
      <alignment horizontal="right" vertical="bottom"/>
    </xf>
    <xf borderId="0" fillId="0" fontId="14" numFmtId="165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13" numFmtId="0" xfId="0" applyAlignment="1" applyFont="1">
      <alignment horizontal="left" vertical="top"/>
    </xf>
    <xf borderId="0" fillId="0" fontId="15" numFmtId="165" xfId="0" applyAlignment="1" applyFont="1" applyNumberFormat="1">
      <alignment horizontal="right" vertical="bottom"/>
    </xf>
    <xf borderId="0" fillId="0" fontId="16" numFmtId="165" xfId="0" applyAlignment="1" applyFont="1" applyNumberFormat="1">
      <alignment horizontal="right" vertical="top"/>
    </xf>
    <xf borderId="0" fillId="0" fontId="17" numFmtId="165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3" numFmtId="165" xfId="0" applyAlignment="1" applyFont="1" applyNumberFormat="1">
      <alignment horizontal="right" vertical="top"/>
    </xf>
    <xf borderId="0" fillId="0" fontId="1" numFmtId="165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8" numFmtId="165" xfId="0" applyAlignment="1" applyFont="1" applyNumberFormat="1">
      <alignment horizontal="right" vertical="bottom"/>
    </xf>
    <xf borderId="0" fillId="0" fontId="13" numFmtId="165" xfId="0" applyAlignment="1" applyFont="1" applyNumberFormat="1">
      <alignment horizontal="left" vertical="top"/>
    </xf>
    <xf borderId="0" fillId="0" fontId="16" numFmtId="165" xfId="0" applyAlignment="1" applyFont="1" applyNumberFormat="1">
      <alignment horizontal="right" vertical="bottom"/>
    </xf>
    <xf borderId="0" fillId="0" fontId="19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1" fillId="0" fontId="20" numFmtId="0" xfId="0" applyAlignment="1" applyBorder="1" applyFont="1">
      <alignment vertical="bottom"/>
    </xf>
    <xf borderId="1" fillId="0" fontId="21" numFmtId="0" xfId="0" applyAlignment="1" applyBorder="1" applyFont="1">
      <alignment vertical="bottom"/>
    </xf>
    <xf borderId="2" fillId="0" fontId="22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0" fillId="2" fontId="3" numFmtId="0" xfId="0" applyAlignment="1" applyFont="1">
      <alignment vertical="bottom"/>
    </xf>
    <xf borderId="3" fillId="2" fontId="23" numFmtId="0" xfId="0" applyAlignment="1" applyBorder="1" applyFont="1">
      <alignment horizontal="right" vertical="bottom"/>
    </xf>
    <xf borderId="0" fillId="20" fontId="3" numFmtId="0" xfId="0" applyAlignment="1" applyFill="1" applyFont="1">
      <alignment vertical="bottom"/>
    </xf>
    <xf borderId="3" fillId="20" fontId="2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horizontal="right" vertical="bottom"/>
    </xf>
    <xf borderId="0" fillId="0" fontId="24" numFmtId="0" xfId="0" applyAlignment="1" applyFont="1">
      <alignment horizontal="right" vertical="bottom"/>
    </xf>
    <xf borderId="3" fillId="0" fontId="23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3" fillId="0" fontId="3" numFmtId="0" xfId="0" applyAlignment="1" applyBorder="1" applyFont="1">
      <alignment vertical="bottom"/>
    </xf>
    <xf borderId="0" fillId="0" fontId="25" numFmtId="0" xfId="0" applyAlignment="1" applyFont="1">
      <alignment horizontal="right" vertical="bottom"/>
    </xf>
    <xf borderId="4" fillId="20" fontId="3" numFmtId="0" xfId="0" applyAlignment="1" applyBorder="1" applyFont="1">
      <alignment shrinkToFit="0" vertical="bottom" wrapText="0"/>
    </xf>
    <xf borderId="3" fillId="20" fontId="3" numFmtId="0" xfId="0" applyAlignment="1" applyBorder="1" applyFont="1">
      <alignment vertical="bottom"/>
    </xf>
    <xf borderId="3" fillId="0" fontId="24" numFmtId="0" xfId="0" applyAlignment="1" applyBorder="1" applyFont="1">
      <alignment horizontal="right" vertical="bottom"/>
    </xf>
    <xf borderId="3" fillId="2" fontId="3" numFmtId="0" xfId="0" applyAlignment="1" applyBorder="1" applyFont="1">
      <alignment horizontal="right" shrinkToFit="0" vertical="bottom" wrapText="1"/>
    </xf>
    <xf borderId="0" fillId="2" fontId="24" numFmtId="0" xfId="0" applyAlignment="1" applyFont="1">
      <alignment horizontal="right" vertical="bottom"/>
    </xf>
    <xf borderId="0" fillId="2" fontId="3" numFmtId="0" xfId="0" applyAlignment="1" applyFont="1">
      <alignment shrinkToFit="0" vertical="bottom" wrapText="1"/>
    </xf>
    <xf borderId="3" fillId="0" fontId="26" numFmtId="0" xfId="0" applyAlignment="1" applyBorder="1" applyFont="1">
      <alignment horizontal="right" vertical="bottom"/>
    </xf>
    <xf borderId="3" fillId="2" fontId="3" numFmtId="0" xfId="0" applyAlignment="1" applyBorder="1" applyFont="1">
      <alignment horizontal="right" vertical="bottom"/>
    </xf>
    <xf borderId="0" fillId="2" fontId="25" numFmtId="0" xfId="0" applyAlignment="1" applyFont="1">
      <alignment horizontal="right" vertical="bottom"/>
    </xf>
    <xf borderId="3" fillId="2" fontId="26" numFmtId="0" xfId="0" applyAlignment="1" applyBorder="1" applyFont="1">
      <alignment horizontal="right" vertical="bottom"/>
    </xf>
    <xf borderId="3" fillId="0" fontId="25" numFmtId="0" xfId="0" applyAlignment="1" applyBorder="1" applyFont="1">
      <alignment horizontal="right" vertical="bottom"/>
    </xf>
    <xf borderId="0" fillId="0" fontId="25" numFmtId="0" xfId="0" applyAlignment="1" applyFont="1">
      <alignment horizontal="right" vertical="bottom"/>
    </xf>
    <xf borderId="0" fillId="0" fontId="24" numFmtId="0" xfId="0" applyAlignment="1" applyFont="1">
      <alignment horizontal="right" readingOrder="0" vertical="bottom"/>
    </xf>
    <xf borderId="3" fillId="0" fontId="26" numFmtId="0" xfId="0" applyAlignment="1" applyBorder="1" applyFont="1">
      <alignment horizontal="right" vertical="bottom"/>
    </xf>
    <xf borderId="0" fillId="0" fontId="3" numFmtId="166" xfId="0" applyAlignment="1" applyFont="1" applyNumberFormat="1">
      <alignment vertical="bottom"/>
    </xf>
    <xf borderId="0" fillId="0" fontId="26" numFmtId="0" xfId="0" applyAlignment="1" applyFont="1">
      <alignment horizontal="right" vertical="bottom"/>
    </xf>
    <xf borderId="4" fillId="0" fontId="3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shrinkToFit="0" vertical="bottom" wrapText="1"/>
    </xf>
    <xf borderId="3" fillId="2" fontId="24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2" fontId="25" numFmtId="0" xfId="0" applyAlignment="1" applyBorder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3" fillId="0" fontId="24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3" fillId="2" fontId="3" numFmtId="0" xfId="0" applyAlignment="1" applyBorder="1" applyFont="1">
      <alignment vertical="bottom"/>
    </xf>
    <xf borderId="0" fillId="0" fontId="27" numFmtId="0" xfId="0" applyAlignment="1" applyFont="1">
      <alignment readingOrder="0" vertical="bottom"/>
    </xf>
    <xf borderId="0" fillId="0" fontId="25" numFmtId="0" xfId="0" applyAlignment="1" applyFont="1">
      <alignment horizontal="right" readingOrder="0" vertical="bottom"/>
    </xf>
    <xf borderId="0" fillId="0" fontId="23" numFmtId="0" xfId="0" applyAlignment="1" applyFont="1">
      <alignment horizontal="right" vertical="bottom"/>
    </xf>
    <xf borderId="0" fillId="0" fontId="23" numFmtId="0" xfId="0" applyAlignment="1" applyFont="1">
      <alignment horizontal="right" vertical="bottom"/>
    </xf>
    <xf borderId="3" fillId="0" fontId="23" numFmtId="0" xfId="0" applyAlignment="1" applyBorder="1" applyFont="1">
      <alignment horizontal="right" vertical="bottom"/>
    </xf>
    <xf borderId="0" fillId="0" fontId="24" numFmtId="0" xfId="0" applyAlignment="1" applyFont="1">
      <alignment horizontal="right" vertical="bottom"/>
    </xf>
    <xf borderId="0" fillId="0" fontId="24" numFmtId="0" xfId="0" applyAlignment="1" applyFont="1">
      <alignment horizontal="right" readingOrder="0" vertical="bottom"/>
    </xf>
    <xf borderId="0" fillId="0" fontId="25" numFmtId="0" xfId="0" applyAlignment="1" applyFont="1">
      <alignment horizontal="right" readingOrder="0" vertical="bottom"/>
    </xf>
    <xf borderId="0" fillId="2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5" numFmtId="0" xfId="0" applyAlignment="1" applyFont="1">
      <alignment vertical="bottom"/>
    </xf>
    <xf borderId="0" fillId="20" fontId="3" numFmtId="0" xfId="0" applyAlignment="1" applyFont="1">
      <alignment readingOrder="0" vertical="bottom"/>
    </xf>
    <xf borderId="3" fillId="0" fontId="27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0" fillId="0" fontId="25" numFmtId="0" xfId="0" applyAlignment="1" applyFont="1">
      <alignment readingOrder="0" vertical="bottom"/>
    </xf>
    <xf borderId="3" fillId="0" fontId="25" numFmtId="0" xfId="0" applyAlignment="1" applyBorder="1" applyFont="1">
      <alignment vertical="bottom"/>
    </xf>
    <xf borderId="3" fillId="2" fontId="3" numFmtId="166" xfId="0" applyAlignment="1" applyBorder="1" applyFont="1" applyNumberFormat="1">
      <alignment vertical="bottom"/>
    </xf>
    <xf borderId="0" fillId="2" fontId="28" numFmtId="166" xfId="0" applyAlignment="1" applyFont="1" applyNumberFormat="1">
      <alignment horizontal="right" vertical="bottom"/>
    </xf>
    <xf borderId="0" fillId="2" fontId="21" numFmtId="166" xfId="0" applyAlignment="1" applyFont="1" applyNumberFormat="1">
      <alignment horizontal="right" vertical="bottom"/>
    </xf>
    <xf borderId="3" fillId="2" fontId="29" numFmtId="166" xfId="0" applyAlignment="1" applyBorder="1" applyFont="1" applyNumberFormat="1">
      <alignment horizontal="right" vertical="bottom"/>
    </xf>
    <xf borderId="0" fillId="2" fontId="3" numFmtId="0" xfId="0" applyAlignment="1" applyFont="1">
      <alignment readingOrder="0" vertical="bottom"/>
    </xf>
    <xf borderId="0" fillId="2" fontId="28" numFmtId="0" xfId="0" applyAlignment="1" applyFont="1">
      <alignment horizontal="right" readingOrder="0" vertical="bottom"/>
    </xf>
    <xf borderId="0" fillId="2" fontId="27" numFmtId="0" xfId="0" applyAlignment="1" applyFont="1">
      <alignment horizontal="right" readingOrder="0" vertical="bottom"/>
    </xf>
    <xf borderId="3" fillId="2" fontId="27" numFmtId="166" xfId="0" applyAlignment="1" applyBorder="1" applyFont="1" applyNumberFormat="1">
      <alignment horizontal="right" vertical="bottom"/>
    </xf>
    <xf borderId="3" fillId="20" fontId="3" numFmtId="166" xfId="0" applyAlignment="1" applyBorder="1" applyFont="1" applyNumberFormat="1">
      <alignment vertical="bottom"/>
    </xf>
    <xf borderId="0" fillId="20" fontId="28" numFmtId="166" xfId="0" applyAlignment="1" applyFont="1" applyNumberFormat="1">
      <alignment horizontal="right" vertical="bottom"/>
    </xf>
    <xf borderId="0" fillId="20" fontId="21" numFmtId="166" xfId="0" applyAlignment="1" applyFont="1" applyNumberFormat="1">
      <alignment horizontal="right" vertical="bottom"/>
    </xf>
    <xf borderId="3" fillId="20" fontId="29" numFmtId="166" xfId="0" applyAlignment="1" applyBorder="1" applyFont="1" applyNumberFormat="1">
      <alignment horizontal="right" vertical="bottom"/>
    </xf>
    <xf borderId="3" fillId="0" fontId="3" numFmtId="166" xfId="0" applyAlignment="1" applyBorder="1" applyFont="1" applyNumberFormat="1">
      <alignment vertical="bottom"/>
    </xf>
    <xf borderId="0" fillId="0" fontId="3" numFmtId="164" xfId="0" applyAlignment="1" applyFont="1" applyNumberFormat="1">
      <alignment vertical="bottom"/>
    </xf>
    <xf borderId="3" fillId="0" fontId="3" numFmtId="164" xfId="0" applyAlignment="1" applyBorder="1" applyFont="1" applyNumberFormat="1">
      <alignment vertical="bottom"/>
    </xf>
    <xf borderId="4" fillId="0" fontId="5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3" fillId="0" fontId="22" numFmtId="166" xfId="0" applyAlignment="1" applyBorder="1" applyFont="1" applyNumberFormat="1">
      <alignment horizontal="right" vertical="top"/>
    </xf>
    <xf borderId="0" fillId="0" fontId="3" numFmtId="164" xfId="0" applyAlignment="1" applyFont="1" applyNumberFormat="1">
      <alignment vertical="top"/>
    </xf>
    <xf borderId="0" fillId="0" fontId="3" numFmtId="0" xfId="0" applyAlignment="1" applyFont="1">
      <alignment vertical="top"/>
    </xf>
    <xf borderId="3" fillId="0" fontId="5" numFmtId="166" xfId="0" applyAlignment="1" applyBorder="1" applyFont="1" applyNumberFormat="1">
      <alignment horizontal="right" vertical="top"/>
    </xf>
    <xf borderId="0" fillId="0" fontId="4" numFmtId="49" xfId="0" applyAlignment="1" applyFont="1" applyNumberFormat="1">
      <alignment vertical="bottom"/>
    </xf>
    <xf borderId="0" fillId="0" fontId="30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21" fontId="31" numFmtId="0" xfId="0" applyAlignment="1" applyFill="1" applyFont="1">
      <alignment vertical="bottom"/>
    </xf>
    <xf borderId="0" fillId="21" fontId="4" numFmtId="0" xfId="0" applyAlignment="1" applyFont="1">
      <alignment vertical="bottom"/>
    </xf>
    <xf borderId="0" fillId="21" fontId="3" numFmtId="0" xfId="0" applyAlignment="1" applyFont="1">
      <alignment vertical="bottom"/>
    </xf>
    <xf borderId="0" fillId="21" fontId="3" numFmtId="49" xfId="0" applyAlignment="1" applyFont="1" applyNumberFormat="1">
      <alignment vertical="bottom"/>
    </xf>
    <xf borderId="0" fillId="21" fontId="3" numFmtId="164" xfId="0" applyAlignment="1" applyFont="1" applyNumberFormat="1">
      <alignment horizontal="right" vertical="bottom"/>
    </xf>
    <xf borderId="0" fillId="21" fontId="3" numFmtId="164" xfId="0" applyAlignment="1" applyFont="1" applyNumberFormat="1">
      <alignment vertical="bottom"/>
    </xf>
    <xf borderId="0" fillId="21" fontId="4" numFmtId="0" xfId="0" applyAlignment="1" applyFont="1">
      <alignment readingOrder="0" vertical="bottom"/>
    </xf>
    <xf borderId="0" fillId="21" fontId="3" numFmtId="0" xfId="0" applyAlignment="1" applyFont="1">
      <alignment readingOrder="0" vertical="bottom"/>
    </xf>
    <xf borderId="0" fillId="21" fontId="3" numFmtId="0" xfId="0" applyAlignment="1" applyFont="1">
      <alignment horizontal="right" readingOrder="0" vertical="bottom"/>
    </xf>
    <xf borderId="0" fillId="21" fontId="3" numFmtId="164" xfId="0" applyAlignment="1" applyFont="1" applyNumberFormat="1">
      <alignment horizontal="right" readingOrder="0" vertical="bottom"/>
    </xf>
    <xf borderId="0" fillId="21" fontId="3" numFmtId="49" xfId="0" applyAlignment="1" applyFont="1" applyNumberFormat="1">
      <alignment readingOrder="0" vertical="bottom"/>
    </xf>
    <xf borderId="0" fillId="12" fontId="31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2" fontId="3" numFmtId="49" xfId="0" applyAlignment="1" applyFont="1" applyNumberFormat="1">
      <alignment vertical="bottom"/>
    </xf>
    <xf borderId="0" fillId="12" fontId="3" numFmtId="0" xfId="0" applyAlignment="1" applyFont="1">
      <alignment vertical="bottom"/>
    </xf>
    <xf borderId="0" fillId="12" fontId="3" numFmtId="0" xfId="0" applyAlignment="1" applyFont="1">
      <alignment horizontal="right" vertical="bottom"/>
    </xf>
    <xf borderId="0" fillId="12" fontId="3" numFmtId="164" xfId="0" applyAlignment="1" applyFont="1" applyNumberFormat="1">
      <alignment vertical="bottom"/>
    </xf>
    <xf borderId="0" fillId="12" fontId="3" numFmtId="164" xfId="0" applyAlignment="1" applyFont="1" applyNumberFormat="1">
      <alignment horizontal="right" vertical="bottom"/>
    </xf>
    <xf borderId="0" fillId="12" fontId="4" numFmtId="49" xfId="0" applyAlignment="1" applyFont="1" applyNumberFormat="1">
      <alignment vertical="bottom"/>
    </xf>
    <xf borderId="0" fillId="22" fontId="31" numFmtId="0" xfId="0" applyAlignment="1" applyFill="1" applyFont="1">
      <alignment vertical="bottom"/>
    </xf>
    <xf borderId="0" fillId="22" fontId="4" numFmtId="0" xfId="0" applyAlignment="1" applyFont="1">
      <alignment vertical="bottom"/>
    </xf>
    <xf borderId="0" fillId="22" fontId="3" numFmtId="49" xfId="0" applyAlignment="1" applyFont="1" applyNumberFormat="1">
      <alignment vertical="bottom"/>
    </xf>
    <xf borderId="0" fillId="22" fontId="3" numFmtId="0" xfId="0" applyAlignment="1" applyFont="1">
      <alignment vertical="bottom"/>
    </xf>
    <xf borderId="0" fillId="22" fontId="3" numFmtId="164" xfId="0" applyAlignment="1" applyFont="1" applyNumberFormat="1">
      <alignment horizontal="right" vertical="bottom"/>
    </xf>
    <xf borderId="0" fillId="22" fontId="3" numFmtId="164" xfId="0" applyAlignment="1" applyFont="1" applyNumberFormat="1">
      <alignment vertical="bottom"/>
    </xf>
    <xf borderId="0" fillId="22" fontId="4" numFmtId="49" xfId="0" applyAlignment="1" applyFont="1" applyNumberFormat="1">
      <alignment vertical="bottom"/>
    </xf>
    <xf borderId="0" fillId="22" fontId="4" numFmtId="0" xfId="0" applyAlignment="1" applyFont="1">
      <alignment readingOrder="0" vertical="bottom"/>
    </xf>
    <xf borderId="0" fillId="22" fontId="3" numFmtId="49" xfId="0" applyAlignment="1" applyFont="1" applyNumberFormat="1">
      <alignment readingOrder="0" vertical="bottom"/>
    </xf>
    <xf borderId="0" fillId="22" fontId="3" numFmtId="164" xfId="0" applyAlignment="1" applyFont="1" applyNumberFormat="1">
      <alignment readingOrder="0" vertical="bottom"/>
    </xf>
    <xf borderId="0" fillId="22" fontId="4" numFmtId="49" xfId="0" applyAlignment="1" applyFont="1" applyNumberFormat="1">
      <alignment readingOrder="0" vertical="bottom"/>
    </xf>
    <xf borderId="0" fillId="9" fontId="32" numFmtId="0" xfId="0" applyFont="1"/>
    <xf borderId="0" fillId="9" fontId="4" numFmtId="0" xfId="0" applyAlignment="1" applyFont="1">
      <alignment vertical="bottom"/>
    </xf>
    <xf borderId="0" fillId="9" fontId="3" numFmtId="0" xfId="0" applyAlignment="1" applyFont="1">
      <alignment horizontal="right" vertical="bottom"/>
    </xf>
    <xf borderId="0" fillId="9" fontId="3" numFmtId="164" xfId="0" applyAlignment="1" applyFont="1" applyNumberFormat="1">
      <alignment vertical="bottom"/>
    </xf>
    <xf borderId="0" fillId="9" fontId="3" numFmtId="164" xfId="0" applyAlignment="1" applyFont="1" applyNumberFormat="1">
      <alignment horizontal="right" vertical="bottom"/>
    </xf>
    <xf borderId="0" fillId="9" fontId="1" numFmtId="0" xfId="0" applyFont="1"/>
    <xf borderId="0" fillId="9" fontId="3" numFmtId="0" xfId="0" applyAlignment="1" applyFont="1">
      <alignment horizontal="right" readingOrder="0" vertical="bottom"/>
    </xf>
    <xf borderId="0" fillId="9" fontId="3" numFmtId="3" xfId="0" applyAlignment="1" applyFont="1" applyNumberFormat="1">
      <alignment vertical="bottom"/>
    </xf>
    <xf borderId="0" fillId="9" fontId="3" numFmtId="3" xfId="0" applyAlignment="1" applyFont="1" applyNumberFormat="1">
      <alignment horizontal="right" readingOrder="0" vertical="bottom"/>
    </xf>
    <xf borderId="0" fillId="8" fontId="32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22" numFmtId="0" xfId="0" applyAlignment="1" applyFont="1">
      <alignment horizontal="left" readingOrder="0"/>
    </xf>
    <xf borderId="0" fillId="8" fontId="3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5.75"/>
    <col customWidth="1" min="3" max="3" width="23.0"/>
    <col customWidth="1" min="4" max="6" width="12.63"/>
    <col customWidth="1" min="7" max="7" width="14.88"/>
    <col customWidth="1" min="8" max="8" width="20.88"/>
    <col customWidth="1" min="9" max="10" width="12.63"/>
    <col customWidth="1" min="11" max="11" width="24.0"/>
  </cols>
  <sheetData>
    <row r="1" ht="15.75" customHeight="1">
      <c r="A1" s="1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/>
    </row>
    <row r="2" ht="15.75" customHeight="1">
      <c r="A2" s="5" t="s">
        <v>8</v>
      </c>
      <c r="B2" s="5" t="s">
        <v>9</v>
      </c>
      <c r="C2" s="5" t="s">
        <v>10</v>
      </c>
      <c r="D2" s="6">
        <f>Detaljbudgetar!E74</f>
        <v>53500</v>
      </c>
      <c r="E2" s="6">
        <f>Detaljbudgetar!F74</f>
        <v>253820</v>
      </c>
      <c r="F2" s="6">
        <f>H2-G2</f>
        <v>-200320</v>
      </c>
      <c r="G2" s="6"/>
      <c r="H2" s="7">
        <f t="shared" ref="H2:H13" si="1">D2-E2</f>
        <v>-200320</v>
      </c>
      <c r="I2" s="6">
        <v>-189820.0</v>
      </c>
      <c r="J2" s="6">
        <f t="shared" ref="J2:J21" si="2">H2-I2</f>
        <v>-10500</v>
      </c>
      <c r="K2" s="5"/>
    </row>
    <row r="3" ht="15.75" customHeight="1">
      <c r="A3" s="8"/>
      <c r="B3" s="8"/>
      <c r="C3" s="8" t="s">
        <v>11</v>
      </c>
      <c r="D3" s="9">
        <v>0.0</v>
      </c>
      <c r="E3" s="9">
        <f>D54</f>
        <v>178007</v>
      </c>
      <c r="F3" s="10"/>
      <c r="G3" s="10"/>
      <c r="H3" s="11">
        <f t="shared" si="1"/>
        <v>-178007</v>
      </c>
      <c r="I3" s="10">
        <v>-61000.0</v>
      </c>
      <c r="J3" s="6">
        <f t="shared" si="2"/>
        <v>-117007</v>
      </c>
      <c r="K3" s="12"/>
    </row>
    <row r="4" ht="15.75" customHeight="1">
      <c r="A4" s="4"/>
      <c r="B4" s="4"/>
      <c r="C4" s="4" t="s">
        <v>12</v>
      </c>
      <c r="D4" s="13">
        <f>Detaljbudgetar!E359</f>
        <v>0</v>
      </c>
      <c r="E4" s="13">
        <f>Detaljbudgetar!F359</f>
        <v>7500</v>
      </c>
      <c r="F4" s="11">
        <f t="shared" ref="F4:F10" si="3">H4-G4</f>
        <v>-6500</v>
      </c>
      <c r="G4" s="11">
        <v>-1000.0</v>
      </c>
      <c r="H4" s="11">
        <f t="shared" si="1"/>
        <v>-7500</v>
      </c>
      <c r="I4" s="11">
        <v>-5500.0</v>
      </c>
      <c r="J4" s="6">
        <f t="shared" si="2"/>
        <v>-2000</v>
      </c>
    </row>
    <row r="5" ht="15.75" customHeight="1">
      <c r="A5" s="8"/>
      <c r="B5" s="8"/>
      <c r="C5" s="8" t="s">
        <v>13</v>
      </c>
      <c r="D5" s="14">
        <f>Detaljbudgetar!E81</f>
        <v>0</v>
      </c>
      <c r="E5" s="14">
        <f>Detaljbudgetar!F81</f>
        <v>33000</v>
      </c>
      <c r="F5" s="15">
        <f t="shared" si="3"/>
        <v>-32000</v>
      </c>
      <c r="G5" s="14">
        <v>-1000.0</v>
      </c>
      <c r="H5" s="11">
        <f t="shared" si="1"/>
        <v>-33000</v>
      </c>
      <c r="I5" s="14">
        <v>-26400.0</v>
      </c>
      <c r="J5" s="14">
        <f t="shared" si="2"/>
        <v>-6600</v>
      </c>
      <c r="K5" s="8"/>
    </row>
    <row r="6" ht="15.75" customHeight="1">
      <c r="A6" s="4"/>
      <c r="C6" s="4" t="s">
        <v>14</v>
      </c>
      <c r="D6" s="13">
        <f>Detaljbudgetar!E99</f>
        <v>0</v>
      </c>
      <c r="E6" s="13">
        <f>Detaljbudgetar!F99</f>
        <v>15500</v>
      </c>
      <c r="F6" s="6">
        <f t="shared" si="3"/>
        <v>-14500</v>
      </c>
      <c r="G6" s="13">
        <v>-1000.0</v>
      </c>
      <c r="H6" s="11">
        <f t="shared" si="1"/>
        <v>-15500</v>
      </c>
      <c r="I6" s="16">
        <v>-9000.0</v>
      </c>
      <c r="J6" s="16">
        <f t="shared" si="2"/>
        <v>-6500</v>
      </c>
    </row>
    <row r="7" ht="15.75" customHeight="1">
      <c r="A7" s="8"/>
      <c r="B7" s="8"/>
      <c r="C7" s="8" t="s">
        <v>15</v>
      </c>
      <c r="D7" s="9">
        <f>DKM!E134</f>
        <v>645650</v>
      </c>
      <c r="E7" s="9">
        <f>DKM!F134</f>
        <v>604400</v>
      </c>
      <c r="F7" s="15">
        <f t="shared" si="3"/>
        <v>77250</v>
      </c>
      <c r="G7" s="14">
        <v>-36000.0</v>
      </c>
      <c r="H7" s="11">
        <f t="shared" si="1"/>
        <v>41250</v>
      </c>
      <c r="I7" s="14">
        <v>28750.0</v>
      </c>
      <c r="J7" s="14">
        <f t="shared" si="2"/>
        <v>12500</v>
      </c>
      <c r="K7" s="8"/>
    </row>
    <row r="8" ht="15.75" customHeight="1">
      <c r="A8" s="4"/>
      <c r="C8" s="4" t="s">
        <v>16</v>
      </c>
      <c r="D8" s="16">
        <f>Detaljbudgetar!E125</f>
        <v>2000</v>
      </c>
      <c r="E8" s="16">
        <f>Detaljbudgetar!F125</f>
        <v>106500</v>
      </c>
      <c r="F8" s="6">
        <f t="shared" si="3"/>
        <v>-59000</v>
      </c>
      <c r="G8" s="16">
        <v>-45500.0</v>
      </c>
      <c r="H8" s="11">
        <f t="shared" si="1"/>
        <v>-104500</v>
      </c>
      <c r="I8" s="16">
        <v>-103500.0</v>
      </c>
      <c r="J8" s="16">
        <f t="shared" si="2"/>
        <v>-1000</v>
      </c>
    </row>
    <row r="9" ht="15.75" customHeight="1">
      <c r="A9" s="8"/>
      <c r="B9" s="8"/>
      <c r="C9" s="8" t="s">
        <v>17</v>
      </c>
      <c r="D9" s="14">
        <f>Detaljbudgetar!E134</f>
        <v>0</v>
      </c>
      <c r="E9" s="14">
        <f>Detaljbudgetar!F134</f>
        <v>44000</v>
      </c>
      <c r="F9" s="15">
        <f t="shared" si="3"/>
        <v>-43000</v>
      </c>
      <c r="G9" s="17">
        <v>-1000.0</v>
      </c>
      <c r="H9" s="11">
        <f t="shared" si="1"/>
        <v>-44000</v>
      </c>
      <c r="I9" s="14">
        <v>-24000.0</v>
      </c>
      <c r="J9" s="14">
        <f t="shared" si="2"/>
        <v>-20000</v>
      </c>
      <c r="K9" s="8"/>
    </row>
    <row r="10" ht="15.75" customHeight="1">
      <c r="A10" s="4"/>
      <c r="C10" s="4" t="s">
        <v>18</v>
      </c>
      <c r="D10" s="16">
        <f>Detaljbudgetar!E164</f>
        <v>0</v>
      </c>
      <c r="E10" s="16">
        <f>Detaljbudgetar!F164</f>
        <v>64929</v>
      </c>
      <c r="F10" s="6">
        <f t="shared" si="3"/>
        <v>-58529</v>
      </c>
      <c r="G10" s="13">
        <v>-6400.0</v>
      </c>
      <c r="H10" s="11">
        <f t="shared" si="1"/>
        <v>-64929</v>
      </c>
      <c r="I10" s="16">
        <v>-44450.0</v>
      </c>
      <c r="J10" s="16">
        <f t="shared" si="2"/>
        <v>-20479</v>
      </c>
    </row>
    <row r="11" ht="15.75" customHeight="1">
      <c r="A11" s="18"/>
      <c r="B11" s="19"/>
      <c r="C11" s="18" t="s">
        <v>19</v>
      </c>
      <c r="D11" s="15">
        <f>Detaljbudgetar!E170</f>
        <v>0</v>
      </c>
      <c r="E11" s="15">
        <f>Detaljbudgetar!F170</f>
        <v>13500</v>
      </c>
      <c r="F11" s="15">
        <v>-12000.0</v>
      </c>
      <c r="G11" s="15">
        <v>-1500.0</v>
      </c>
      <c r="H11" s="11">
        <f t="shared" si="1"/>
        <v>-13500</v>
      </c>
      <c r="I11" s="15">
        <v>0.0</v>
      </c>
      <c r="J11" s="16">
        <f t="shared" si="2"/>
        <v>-13500</v>
      </c>
      <c r="K11" s="19"/>
    </row>
    <row r="12" ht="15.75" customHeight="1">
      <c r="A12" s="18"/>
      <c r="B12" s="19"/>
      <c r="C12" s="18" t="s">
        <v>20</v>
      </c>
      <c r="D12" s="15">
        <f>Detaljbudgetar!E174</f>
        <v>0</v>
      </c>
      <c r="E12" s="15">
        <f>Detaljbudgetar!F174</f>
        <v>1000</v>
      </c>
      <c r="F12" s="15">
        <f t="shared" ref="F12:F13" si="4">H12-G12</f>
        <v>0</v>
      </c>
      <c r="G12" s="15">
        <v>-1000.0</v>
      </c>
      <c r="H12" s="11">
        <f t="shared" si="1"/>
        <v>-1000</v>
      </c>
      <c r="I12" s="15">
        <v>-1000.0</v>
      </c>
      <c r="J12" s="15">
        <f t="shared" si="2"/>
        <v>0</v>
      </c>
      <c r="K12" s="19"/>
    </row>
    <row r="13" ht="15.75" customHeight="1">
      <c r="A13" s="5"/>
      <c r="B13" s="5"/>
      <c r="C13" s="20" t="s">
        <v>21</v>
      </c>
      <c r="D13" s="21">
        <f>Detaljbudgetar!E188</f>
        <v>6000</v>
      </c>
      <c r="E13" s="21">
        <f>Detaljbudgetar!F188</f>
        <v>9000</v>
      </c>
      <c r="F13" s="6">
        <f t="shared" si="4"/>
        <v>-2000</v>
      </c>
      <c r="G13" s="21">
        <v>-1000.0</v>
      </c>
      <c r="H13" s="11">
        <f t="shared" si="1"/>
        <v>-3000</v>
      </c>
      <c r="I13" s="6">
        <v>-3000.0</v>
      </c>
      <c r="J13" s="6">
        <f t="shared" si="2"/>
        <v>0</v>
      </c>
      <c r="K13" s="5"/>
    </row>
    <row r="14" ht="15.75" customHeight="1">
      <c r="A14" s="18"/>
      <c r="B14" s="19"/>
      <c r="C14" s="18" t="s">
        <v>22</v>
      </c>
      <c r="D14" s="15">
        <f>Mottagningen!D766</f>
        <v>1021927</v>
      </c>
      <c r="E14" s="15">
        <f>Mottagningen!E766</f>
        <v>1208223</v>
      </c>
      <c r="F14" s="15">
        <f>D14-E14</f>
        <v>-186296</v>
      </c>
      <c r="G14" s="15"/>
      <c r="H14" s="11">
        <f>F14</f>
        <v>-186296</v>
      </c>
      <c r="I14" s="15">
        <v>-194016.0</v>
      </c>
      <c r="J14" s="6">
        <f t="shared" si="2"/>
        <v>7720</v>
      </c>
      <c r="K14" s="19"/>
    </row>
    <row r="15" ht="15.75" customHeight="1">
      <c r="A15" s="5"/>
      <c r="B15" s="5"/>
      <c r="C15" s="5" t="s">
        <v>23</v>
      </c>
      <c r="D15" s="21">
        <f>Detaljbudgetar!E275</f>
        <v>1937400</v>
      </c>
      <c r="E15" s="21">
        <f>Detaljbudgetar!F275</f>
        <v>688457</v>
      </c>
      <c r="F15" s="6">
        <f>H15-G15</f>
        <v>1269443</v>
      </c>
      <c r="G15" s="21">
        <v>-20500.0</v>
      </c>
      <c r="H15" s="11">
        <f t="shared" ref="H15:H21" si="5">D15-E15</f>
        <v>1248943</v>
      </c>
      <c r="I15" s="6">
        <v>1074525.0</v>
      </c>
      <c r="J15" s="6">
        <f t="shared" si="2"/>
        <v>174418</v>
      </c>
      <c r="K15" s="5"/>
    </row>
    <row r="16" ht="15.75" customHeight="1">
      <c r="A16" s="18"/>
      <c r="B16" s="19"/>
      <c r="C16" s="18" t="s">
        <v>24</v>
      </c>
      <c r="D16" s="15">
        <f>Projekt!B6</f>
        <v>1795500</v>
      </c>
      <c r="E16" s="15">
        <f>Projekt!C6</f>
        <v>2077769</v>
      </c>
      <c r="F16" s="15"/>
      <c r="G16" s="15"/>
      <c r="H16" s="11">
        <f t="shared" si="5"/>
        <v>-282269</v>
      </c>
      <c r="I16" s="15">
        <v>-91900.0</v>
      </c>
      <c r="J16" s="6">
        <f t="shared" si="2"/>
        <v>-190369</v>
      </c>
      <c r="K16" s="19"/>
    </row>
    <row r="17" ht="15.75" customHeight="1">
      <c r="A17" s="5"/>
      <c r="B17" s="5"/>
      <c r="C17" s="5" t="s">
        <v>25</v>
      </c>
      <c r="D17" s="21">
        <f>Detaljbudgetar!E285</f>
        <v>135000</v>
      </c>
      <c r="E17" s="21">
        <f>Detaljbudgetar!F285</f>
        <v>144000</v>
      </c>
      <c r="F17" s="6">
        <f t="shared" ref="F17:F21" si="6">H17-G17</f>
        <v>-8000</v>
      </c>
      <c r="G17" s="21">
        <v>-1000.0</v>
      </c>
      <c r="H17" s="11">
        <f t="shared" si="5"/>
        <v>-9000</v>
      </c>
      <c r="I17" s="6">
        <v>1000.0</v>
      </c>
      <c r="J17" s="6">
        <f t="shared" si="2"/>
        <v>-10000</v>
      </c>
      <c r="K17" s="5"/>
    </row>
    <row r="18" ht="15.75" customHeight="1">
      <c r="A18" s="18"/>
      <c r="B18" s="19"/>
      <c r="C18" s="18" t="s">
        <v>26</v>
      </c>
      <c r="D18" s="15">
        <f>Detaljbudgetar!E293</f>
        <v>0</v>
      </c>
      <c r="E18" s="15">
        <f>Detaljbudgetar!F293</f>
        <v>9000</v>
      </c>
      <c r="F18" s="15">
        <f t="shared" si="6"/>
        <v>-6500</v>
      </c>
      <c r="G18" s="17">
        <v>-2500.0</v>
      </c>
      <c r="H18" s="11">
        <f t="shared" si="5"/>
        <v>-9000</v>
      </c>
      <c r="I18" s="15">
        <v>-10000.0</v>
      </c>
      <c r="J18" s="15">
        <f t="shared" si="2"/>
        <v>1000</v>
      </c>
      <c r="K18" s="19"/>
    </row>
    <row r="19" ht="15.75" customHeight="1">
      <c r="A19" s="5"/>
      <c r="B19" s="5"/>
      <c r="C19" s="5" t="s">
        <v>27</v>
      </c>
      <c r="D19" s="21">
        <f>Detaljbudgetar!E334</f>
        <v>15000</v>
      </c>
      <c r="E19" s="21">
        <f>Detaljbudgetar!F334</f>
        <v>90000</v>
      </c>
      <c r="F19" s="6">
        <f t="shared" si="6"/>
        <v>-63000</v>
      </c>
      <c r="G19" s="21">
        <v>-12000.0</v>
      </c>
      <c r="H19" s="11">
        <f t="shared" si="5"/>
        <v>-75000</v>
      </c>
      <c r="I19" s="6">
        <v>-74800.0</v>
      </c>
      <c r="J19" s="6">
        <f t="shared" si="2"/>
        <v>-200</v>
      </c>
      <c r="K19" s="5"/>
    </row>
    <row r="20" ht="15.75" customHeight="1">
      <c r="A20" s="18"/>
      <c r="B20" s="19"/>
      <c r="C20" s="18" t="s">
        <v>28</v>
      </c>
      <c r="D20" s="15">
        <f>Detaljbudgetar!E341</f>
        <v>0</v>
      </c>
      <c r="E20" s="15">
        <f>Detaljbudgetar!F341</f>
        <v>8000</v>
      </c>
      <c r="F20" s="15">
        <f t="shared" si="6"/>
        <v>-4000</v>
      </c>
      <c r="G20" s="17">
        <v>-4000.0</v>
      </c>
      <c r="H20" s="11">
        <f t="shared" si="5"/>
        <v>-8000</v>
      </c>
      <c r="I20" s="15">
        <v>-11000.0</v>
      </c>
      <c r="J20" s="15">
        <f t="shared" si="2"/>
        <v>3000</v>
      </c>
      <c r="K20" s="19"/>
    </row>
    <row r="21" ht="15.75" customHeight="1">
      <c r="A21" s="5"/>
      <c r="B21" s="5"/>
      <c r="C21" s="5" t="s">
        <v>29</v>
      </c>
      <c r="D21" s="6">
        <f>Detaljbudgetar!E350</f>
        <v>0</v>
      </c>
      <c r="E21" s="6">
        <f>Detaljbudgetar!F350</f>
        <v>21900</v>
      </c>
      <c r="F21" s="6">
        <f t="shared" si="6"/>
        <v>-17900</v>
      </c>
      <c r="G21" s="6">
        <v>-4000.0</v>
      </c>
      <c r="H21" s="11">
        <f t="shared" si="5"/>
        <v>-21900</v>
      </c>
      <c r="I21" s="6">
        <v>-10500.0</v>
      </c>
      <c r="J21" s="6">
        <f t="shared" si="2"/>
        <v>-11400</v>
      </c>
      <c r="K21" s="5"/>
    </row>
    <row r="22" ht="15.75" customHeight="1">
      <c r="A22" s="4"/>
      <c r="C22" s="4"/>
      <c r="D22" s="11"/>
      <c r="E22" s="11"/>
      <c r="F22" s="11"/>
      <c r="G22" s="11"/>
      <c r="H22" s="11"/>
      <c r="I22" s="11"/>
      <c r="J22" s="11"/>
    </row>
    <row r="23" ht="15.75" customHeight="1">
      <c r="A23" s="4"/>
      <c r="C23" s="2" t="s">
        <v>30</v>
      </c>
      <c r="D23" s="22">
        <f t="shared" ref="D23:J23" si="7">SUM(D2:D21)</f>
        <v>5611977</v>
      </c>
      <c r="E23" s="22">
        <f t="shared" si="7"/>
        <v>5578505</v>
      </c>
      <c r="F23" s="22">
        <f t="shared" si="7"/>
        <v>633148</v>
      </c>
      <c r="G23" s="22">
        <f t="shared" si="7"/>
        <v>-139400</v>
      </c>
      <c r="H23" s="22">
        <f t="shared" si="7"/>
        <v>33472</v>
      </c>
      <c r="I23" s="13">
        <f t="shared" si="7"/>
        <v>244389</v>
      </c>
      <c r="J23" s="13">
        <f t="shared" si="7"/>
        <v>-210917</v>
      </c>
    </row>
    <row r="24" ht="15.75" customHeight="1">
      <c r="A24" s="4"/>
    </row>
    <row r="25" ht="15.75" customHeight="1">
      <c r="A25" s="4" t="s">
        <v>31</v>
      </c>
    </row>
    <row r="26" ht="15.75" customHeight="1">
      <c r="A26" s="4"/>
      <c r="C26" t="s">
        <v>32</v>
      </c>
      <c r="H26">
        <v>-20000.0</v>
      </c>
    </row>
    <row r="27" ht="15.75" customHeight="1">
      <c r="A27" s="4"/>
    </row>
    <row r="28" ht="15.75" customHeight="1">
      <c r="A28" s="4"/>
      <c r="C28" s="23" t="s">
        <v>33</v>
      </c>
      <c r="H28" s="13">
        <f>H23+H26</f>
        <v>13472</v>
      </c>
    </row>
    <row r="29" ht="15.75" customHeight="1">
      <c r="A29" s="4"/>
    </row>
    <row r="30" ht="15.75" customHeight="1">
      <c r="A30" s="4" t="s">
        <v>34</v>
      </c>
    </row>
    <row r="31" ht="15.75" customHeight="1">
      <c r="A31" s="4"/>
      <c r="C31" t="s">
        <v>35</v>
      </c>
      <c r="H31" s="1">
        <v>-95000.0</v>
      </c>
    </row>
    <row r="32" ht="15.75" customHeight="1">
      <c r="A32" s="4"/>
      <c r="C32" t="s">
        <v>36</v>
      </c>
      <c r="H32">
        <v>-60000.0</v>
      </c>
    </row>
    <row r="33" ht="15.75" customHeight="1">
      <c r="A33" s="4"/>
    </row>
    <row r="34" ht="15.75" customHeight="1">
      <c r="A34" s="4"/>
      <c r="C34" s="23" t="s">
        <v>37</v>
      </c>
      <c r="H34" s="13">
        <f>H28+SUM(H30:H33)</f>
        <v>-141528</v>
      </c>
    </row>
    <row r="35" ht="15.75" customHeight="1">
      <c r="A35" s="4"/>
    </row>
    <row r="36" ht="15.75" customHeight="1">
      <c r="A36" s="24" t="s">
        <v>38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ht="15.75" customHeight="1">
      <c r="A37" s="4"/>
      <c r="B37" s="2" t="s">
        <v>11</v>
      </c>
      <c r="G37" s="2" t="s">
        <v>39</v>
      </c>
    </row>
    <row r="38" ht="15.75" customHeight="1">
      <c r="A38" s="4"/>
      <c r="B38" s="4"/>
      <c r="C38" s="2" t="s">
        <v>40</v>
      </c>
      <c r="D38" s="2" t="s">
        <v>41</v>
      </c>
      <c r="E38" s="2" t="s">
        <v>42</v>
      </c>
      <c r="F38" s="23" t="s">
        <v>43</v>
      </c>
      <c r="G38" s="4"/>
      <c r="H38" s="2" t="s">
        <v>40</v>
      </c>
      <c r="I38" s="2" t="s">
        <v>41</v>
      </c>
      <c r="J38" s="2" t="s">
        <v>42</v>
      </c>
      <c r="K38" s="23" t="s">
        <v>44</v>
      </c>
    </row>
    <row r="39" ht="15.75" customHeight="1">
      <c r="A39" s="4"/>
      <c r="C39" s="26" t="s">
        <v>45</v>
      </c>
      <c r="D39" s="27">
        <v>120000.0</v>
      </c>
      <c r="E39" s="16"/>
      <c r="F39" s="1" t="s">
        <v>46</v>
      </c>
      <c r="H39" s="4" t="s">
        <v>47</v>
      </c>
      <c r="I39" s="28">
        <v>3250.0</v>
      </c>
      <c r="J39" s="4"/>
      <c r="K39" t="s">
        <v>48</v>
      </c>
    </row>
    <row r="40" ht="15.75" customHeight="1">
      <c r="A40" s="4"/>
      <c r="C40" s="29" t="s">
        <v>49</v>
      </c>
      <c r="D40" s="30">
        <v>50000.0</v>
      </c>
      <c r="E40" s="16"/>
      <c r="F40" s="1" t="s">
        <v>46</v>
      </c>
      <c r="H40" s="26" t="s">
        <v>50</v>
      </c>
      <c r="I40" s="28">
        <v>1000.0</v>
      </c>
      <c r="J40" s="4"/>
      <c r="K40" t="s">
        <v>48</v>
      </c>
    </row>
    <row r="41" ht="15.75" customHeight="1">
      <c r="A41" s="4"/>
      <c r="C41" s="29" t="s">
        <v>51</v>
      </c>
      <c r="D41" s="30">
        <v>8007.0</v>
      </c>
      <c r="E41" s="16"/>
      <c r="F41" s="1" t="s">
        <v>52</v>
      </c>
      <c r="H41" s="26" t="s">
        <v>53</v>
      </c>
      <c r="I41" s="31">
        <v>2878.0</v>
      </c>
      <c r="J41" s="4"/>
      <c r="K41" s="1" t="s">
        <v>54</v>
      </c>
    </row>
    <row r="42" ht="15.75" customHeight="1">
      <c r="A42" s="4"/>
      <c r="C42" s="32"/>
      <c r="D42" s="33"/>
      <c r="E42" s="16"/>
      <c r="H42" s="26" t="s">
        <v>55</v>
      </c>
      <c r="I42" s="31">
        <v>1500.0</v>
      </c>
      <c r="J42" s="4"/>
      <c r="K42" s="1" t="s">
        <v>54</v>
      </c>
    </row>
    <row r="43" ht="15.75" customHeight="1">
      <c r="A43" s="4"/>
      <c r="C43" s="32"/>
      <c r="D43" s="33"/>
      <c r="E43" s="16"/>
      <c r="H43" s="26" t="s">
        <v>56</v>
      </c>
      <c r="I43" s="31">
        <v>4500.0</v>
      </c>
      <c r="J43" s="4"/>
      <c r="K43" s="1" t="s">
        <v>54</v>
      </c>
    </row>
    <row r="44" ht="15.75" customHeight="1">
      <c r="A44" s="4"/>
      <c r="C44" s="32"/>
      <c r="D44" s="33"/>
      <c r="E44" s="16"/>
      <c r="H44" s="26" t="s">
        <v>57</v>
      </c>
      <c r="I44" s="31">
        <v>5000.0</v>
      </c>
      <c r="J44" s="4"/>
      <c r="K44" s="1" t="s">
        <v>54</v>
      </c>
    </row>
    <row r="45" ht="15.75" customHeight="1">
      <c r="A45" s="4"/>
      <c r="C45" s="32"/>
      <c r="D45" s="34"/>
      <c r="E45" s="16"/>
      <c r="H45" s="26" t="s">
        <v>58</v>
      </c>
      <c r="I45" s="31">
        <v>500.0</v>
      </c>
      <c r="J45" s="4"/>
      <c r="K45" s="1" t="s">
        <v>59</v>
      </c>
    </row>
    <row r="46" ht="15.75" customHeight="1">
      <c r="A46" s="4"/>
      <c r="C46" s="32"/>
      <c r="D46" s="34"/>
      <c r="E46" s="16"/>
      <c r="G46" s="1"/>
      <c r="H46" s="26" t="s">
        <v>60</v>
      </c>
      <c r="I46" s="31">
        <v>1076.0</v>
      </c>
      <c r="J46" s="4"/>
      <c r="K46" s="1" t="s">
        <v>61</v>
      </c>
    </row>
    <row r="47" ht="15.75" customHeight="1">
      <c r="A47" s="4"/>
      <c r="C47" s="32"/>
      <c r="D47" s="34"/>
      <c r="E47" s="16"/>
      <c r="G47" s="1" t="s">
        <v>0</v>
      </c>
      <c r="H47" s="26" t="s">
        <v>62</v>
      </c>
      <c r="I47" s="31">
        <v>3060.0</v>
      </c>
      <c r="J47" s="4"/>
      <c r="K47" s="1" t="s">
        <v>63</v>
      </c>
    </row>
    <row r="48" ht="15.75" customHeight="1">
      <c r="A48" s="4"/>
      <c r="C48" s="35"/>
      <c r="D48" s="36"/>
      <c r="E48" s="16"/>
      <c r="H48" s="26" t="s">
        <v>64</v>
      </c>
      <c r="I48" s="31">
        <v>1419.0</v>
      </c>
      <c r="J48" s="4"/>
      <c r="K48" s="1" t="s">
        <v>63</v>
      </c>
    </row>
    <row r="49" ht="15.75" customHeight="1">
      <c r="A49" s="4"/>
      <c r="C49" s="35"/>
      <c r="D49" s="36"/>
      <c r="E49" s="16"/>
      <c r="H49" s="26" t="s">
        <v>65</v>
      </c>
      <c r="I49" s="31">
        <v>450.0</v>
      </c>
      <c r="J49" s="4"/>
      <c r="K49" s="1" t="s">
        <v>66</v>
      </c>
    </row>
    <row r="50" ht="15.75" customHeight="1">
      <c r="A50" s="4"/>
      <c r="C50" s="35"/>
      <c r="D50" s="36"/>
      <c r="E50" s="16"/>
      <c r="H50" s="37" t="s">
        <v>67</v>
      </c>
      <c r="I50" s="31">
        <v>2500.0</v>
      </c>
      <c r="J50" s="4"/>
      <c r="K50" s="1" t="s">
        <v>68</v>
      </c>
    </row>
    <row r="51" ht="15.75" customHeight="1">
      <c r="A51" s="4"/>
      <c r="C51" s="35"/>
      <c r="D51" s="36"/>
      <c r="E51" s="16"/>
      <c r="H51" s="37" t="s">
        <v>69</v>
      </c>
      <c r="I51" s="31">
        <v>3700.0</v>
      </c>
      <c r="J51" s="4"/>
      <c r="K51" s="38" t="s">
        <v>70</v>
      </c>
    </row>
    <row r="52" ht="15.75" customHeight="1">
      <c r="A52" s="4"/>
      <c r="C52" s="35"/>
      <c r="D52" s="36"/>
      <c r="E52" s="16"/>
      <c r="H52" s="37" t="s">
        <v>71</v>
      </c>
      <c r="I52" s="31">
        <v>5800.0</v>
      </c>
      <c r="J52" s="4"/>
      <c r="K52" s="1" t="s">
        <v>70</v>
      </c>
    </row>
    <row r="53" ht="15.75" customHeight="1">
      <c r="A53" s="4"/>
      <c r="C53" s="35"/>
      <c r="D53" s="36"/>
      <c r="E53" s="16"/>
      <c r="H53" s="37" t="s">
        <v>72</v>
      </c>
      <c r="I53" s="31">
        <v>2000.0</v>
      </c>
      <c r="J53" s="4"/>
      <c r="K53" s="1" t="s">
        <v>73</v>
      </c>
    </row>
    <row r="54" ht="15.75" customHeight="1">
      <c r="A54" s="4"/>
      <c r="C54" s="35" t="s">
        <v>74</v>
      </c>
      <c r="D54" s="36">
        <f>SUM(D39:D45)</f>
        <v>178007</v>
      </c>
      <c r="E54" s="16"/>
      <c r="H54" s="2" t="s">
        <v>74</v>
      </c>
      <c r="I54" s="28">
        <f>SUM(I39:I52)</f>
        <v>36633</v>
      </c>
      <c r="J54" s="4"/>
    </row>
    <row r="55" ht="15.75" customHeight="1">
      <c r="A55" s="4"/>
      <c r="C55" s="4"/>
      <c r="D55" s="11"/>
      <c r="E55" s="16"/>
      <c r="H55" s="4"/>
      <c r="I55" s="4"/>
      <c r="J55" s="4"/>
    </row>
    <row r="56" ht="15.75" customHeight="1">
      <c r="A56" s="4"/>
      <c r="C56" s="4"/>
      <c r="D56" s="11"/>
      <c r="E56" s="16"/>
      <c r="H56" s="4"/>
      <c r="I56" s="4"/>
      <c r="J56" s="4"/>
    </row>
    <row r="57" ht="15.75" customHeight="1">
      <c r="A57" s="4"/>
      <c r="C57" s="4"/>
      <c r="D57" s="11"/>
      <c r="E57" s="16"/>
      <c r="H57" s="4"/>
      <c r="I57" s="4"/>
      <c r="J57" s="4"/>
    </row>
    <row r="58" ht="15.75" customHeight="1">
      <c r="A58" s="4"/>
      <c r="C58" s="4"/>
      <c r="D58" s="11"/>
      <c r="E58" s="16"/>
      <c r="H58" s="4"/>
      <c r="I58" s="4"/>
      <c r="J58" s="4"/>
    </row>
    <row r="59" ht="15.75" customHeight="1">
      <c r="A59" s="4"/>
      <c r="B59" s="35"/>
      <c r="C59" s="32"/>
      <c r="D59" s="11"/>
      <c r="E59" s="16"/>
      <c r="H59" s="4"/>
      <c r="I59" s="4"/>
      <c r="J59" s="4"/>
    </row>
    <row r="60" ht="15.75" customHeight="1">
      <c r="A60" s="4"/>
      <c r="B60" s="32"/>
      <c r="C60" s="39"/>
      <c r="D60" s="11"/>
      <c r="E60" s="16"/>
      <c r="H60" s="4"/>
      <c r="I60" s="4"/>
      <c r="J60" s="4"/>
    </row>
    <row r="61" ht="15.75" customHeight="1">
      <c r="A61" s="4"/>
      <c r="C61" s="4"/>
      <c r="D61" s="11"/>
      <c r="E61" s="16"/>
      <c r="H61" s="4"/>
      <c r="I61" s="4"/>
      <c r="J61" s="4"/>
    </row>
    <row r="62" ht="15.75" customHeight="1">
      <c r="A62" s="4"/>
      <c r="C62" s="4"/>
      <c r="D62" s="11"/>
      <c r="E62" s="16"/>
      <c r="H62" s="4"/>
      <c r="I62" s="4"/>
      <c r="J62" s="4"/>
    </row>
    <row r="63" ht="15.75" customHeight="1">
      <c r="A63" s="4"/>
      <c r="C63" s="4"/>
      <c r="D63" s="11"/>
      <c r="E63" s="16"/>
      <c r="H63" s="4"/>
      <c r="I63" s="4"/>
      <c r="J63" s="4"/>
    </row>
    <row r="64" ht="15.75" customHeight="1">
      <c r="A64" s="4"/>
      <c r="B64" s="35"/>
      <c r="C64" s="32"/>
      <c r="D64" s="11"/>
      <c r="E64" s="16"/>
      <c r="H64" s="4"/>
      <c r="I64" s="4"/>
      <c r="J64" s="4"/>
    </row>
    <row r="65" ht="15.75" customHeight="1">
      <c r="A65" s="4"/>
      <c r="B65" s="32"/>
      <c r="C65" s="39"/>
      <c r="D65" s="11"/>
      <c r="E65" s="16"/>
      <c r="H65" s="4"/>
      <c r="I65" s="4"/>
      <c r="J65" s="4"/>
    </row>
    <row r="66" ht="15.75" customHeight="1">
      <c r="A66" s="4"/>
      <c r="C66" s="4"/>
      <c r="D66" s="11"/>
      <c r="E66" s="16"/>
      <c r="H66" s="4"/>
      <c r="I66" s="4"/>
      <c r="J66" s="4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H2:H21">
    <cfRule type="cellIs" dxfId="0" priority="1" operator="greaterThan">
      <formula>0</formula>
    </cfRule>
  </conditionalFormatting>
  <conditionalFormatting sqref="H2:H21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75"/>
    <col customWidth="1" min="2" max="2" width="27.88"/>
    <col customWidth="1" min="3" max="3" width="31.13"/>
    <col customWidth="1" min="4" max="4" width="18.5"/>
    <col customWidth="1" min="5" max="7" width="12.63"/>
  </cols>
  <sheetData>
    <row r="1" ht="15.75" customHeight="1">
      <c r="A1" s="40" t="s">
        <v>75</v>
      </c>
      <c r="B1" s="41" t="s">
        <v>76</v>
      </c>
      <c r="C1" s="42"/>
      <c r="D1" s="43" t="s">
        <v>77</v>
      </c>
      <c r="E1" s="44" t="s">
        <v>78</v>
      </c>
      <c r="F1" s="44" t="s">
        <v>2</v>
      </c>
      <c r="G1" s="44" t="s">
        <v>5</v>
      </c>
    </row>
    <row r="2" ht="15.75" customHeight="1">
      <c r="A2" s="45" t="s">
        <v>10</v>
      </c>
      <c r="B2" s="46" t="s">
        <v>79</v>
      </c>
      <c r="C2" s="47" t="s">
        <v>80</v>
      </c>
      <c r="D2" s="48" t="s">
        <v>81</v>
      </c>
      <c r="E2" s="49"/>
      <c r="F2" s="50">
        <v>13000.0</v>
      </c>
      <c r="G2" s="49"/>
    </row>
    <row r="3" ht="15.75" customHeight="1">
      <c r="A3" s="51"/>
      <c r="B3" s="52"/>
      <c r="C3" s="47" t="s">
        <v>82</v>
      </c>
      <c r="D3" s="48" t="s">
        <v>83</v>
      </c>
      <c r="E3" s="50">
        <v>40000.0</v>
      </c>
      <c r="F3" s="50"/>
      <c r="G3" s="49"/>
    </row>
    <row r="4" ht="15.75" customHeight="1">
      <c r="A4" s="51"/>
      <c r="B4" s="52"/>
      <c r="C4" s="47" t="s">
        <v>84</v>
      </c>
      <c r="D4" s="48" t="s">
        <v>85</v>
      </c>
      <c r="E4" s="49"/>
      <c r="F4" s="50">
        <v>25000.0</v>
      </c>
      <c r="G4" s="49"/>
    </row>
    <row r="5" ht="15.75" customHeight="1">
      <c r="A5" s="51"/>
      <c r="B5" s="52"/>
      <c r="C5" s="47" t="s">
        <v>86</v>
      </c>
      <c r="D5" s="48" t="s">
        <v>87</v>
      </c>
      <c r="E5" s="49"/>
      <c r="F5" s="50">
        <v>13000.0</v>
      </c>
      <c r="G5" s="49"/>
    </row>
    <row r="6" ht="15.75" customHeight="1">
      <c r="A6" s="51"/>
      <c r="B6" s="52"/>
      <c r="C6" s="47" t="s">
        <v>88</v>
      </c>
      <c r="D6" s="48" t="s">
        <v>89</v>
      </c>
      <c r="E6" s="49"/>
      <c r="F6" s="50">
        <f>5000+7000</f>
        <v>12000</v>
      </c>
      <c r="G6" s="49"/>
    </row>
    <row r="7" ht="15.75" customHeight="1">
      <c r="A7" s="51"/>
      <c r="B7" s="52"/>
      <c r="C7" s="47" t="s">
        <v>90</v>
      </c>
      <c r="D7" s="48" t="s">
        <v>91</v>
      </c>
      <c r="E7" s="49"/>
      <c r="F7" s="50">
        <v>15000.0</v>
      </c>
      <c r="G7" s="49"/>
    </row>
    <row r="8" ht="15.75" customHeight="1">
      <c r="A8" s="51"/>
      <c r="B8" s="52"/>
      <c r="C8" s="47" t="s">
        <v>92</v>
      </c>
      <c r="D8" s="48" t="s">
        <v>93</v>
      </c>
      <c r="E8" s="49"/>
      <c r="F8" s="50">
        <v>2000.0</v>
      </c>
      <c r="G8" s="49"/>
    </row>
    <row r="9" ht="15.75" customHeight="1">
      <c r="A9" s="51"/>
      <c r="B9" s="52"/>
      <c r="C9" s="47" t="s">
        <v>94</v>
      </c>
      <c r="D9" s="48" t="s">
        <v>95</v>
      </c>
      <c r="E9" s="49"/>
      <c r="F9" s="50">
        <v>6240.0</v>
      </c>
      <c r="G9" s="49"/>
    </row>
    <row r="10" ht="15.75" customHeight="1">
      <c r="A10" s="51"/>
      <c r="B10" s="52"/>
      <c r="C10" s="47" t="s">
        <v>96</v>
      </c>
      <c r="D10" s="48" t="s">
        <v>97</v>
      </c>
      <c r="E10" s="49"/>
      <c r="F10" s="50">
        <v>5000.0</v>
      </c>
      <c r="G10" s="49"/>
    </row>
    <row r="11" ht="15.75" customHeight="1">
      <c r="A11" s="51"/>
      <c r="B11" s="52"/>
      <c r="C11" s="47" t="s">
        <v>98</v>
      </c>
      <c r="D11" s="48" t="s">
        <v>99</v>
      </c>
      <c r="E11" s="49"/>
      <c r="F11" s="50">
        <v>22000.0</v>
      </c>
      <c r="G11" s="49"/>
    </row>
    <row r="12" ht="15.75" customHeight="1">
      <c r="A12" s="51"/>
      <c r="B12" s="52"/>
      <c r="C12" s="47" t="s">
        <v>100</v>
      </c>
      <c r="D12" s="48" t="s">
        <v>101</v>
      </c>
      <c r="E12" s="49"/>
      <c r="F12" s="50">
        <v>10000.0</v>
      </c>
      <c r="G12" s="49"/>
    </row>
    <row r="13" ht="15.75" customHeight="1">
      <c r="A13" s="51"/>
      <c r="B13" s="52"/>
      <c r="C13" s="53" t="s">
        <v>102</v>
      </c>
      <c r="D13" s="48"/>
      <c r="E13" s="49"/>
      <c r="F13" s="50">
        <v>5000.0</v>
      </c>
      <c r="G13" s="49"/>
    </row>
    <row r="14" ht="15.75" customHeight="1">
      <c r="A14" s="51"/>
      <c r="B14" s="52"/>
      <c r="C14" s="53"/>
      <c r="D14" s="48"/>
      <c r="E14" s="49"/>
      <c r="F14" s="50"/>
      <c r="G14" s="49"/>
    </row>
    <row r="15" ht="15.75" customHeight="1">
      <c r="A15" s="51"/>
      <c r="B15" s="52"/>
      <c r="C15" s="52" t="s">
        <v>103</v>
      </c>
      <c r="D15" s="48"/>
      <c r="E15" s="50">
        <f t="shared" ref="E15:F15" si="1">SUM(E2:E13)</f>
        <v>40000</v>
      </c>
      <c r="F15" s="50">
        <f t="shared" si="1"/>
        <v>128240</v>
      </c>
      <c r="G15" s="50">
        <f>E15-F15</f>
        <v>-88240</v>
      </c>
    </row>
    <row r="16" ht="15.75" customHeight="1">
      <c r="A16" s="51"/>
      <c r="B16" s="52"/>
      <c r="C16" s="53"/>
      <c r="D16" s="48"/>
      <c r="E16" s="49"/>
      <c r="F16" s="50"/>
      <c r="G16" s="49"/>
    </row>
    <row r="17" ht="15.75" customHeight="1">
      <c r="A17" s="51"/>
      <c r="B17" s="52" t="s">
        <v>104</v>
      </c>
      <c r="C17" s="53" t="s">
        <v>105</v>
      </c>
      <c r="D17" s="48" t="s">
        <v>106</v>
      </c>
      <c r="E17" s="49">
        <v>0.0</v>
      </c>
      <c r="F17" s="50">
        <v>30000.0</v>
      </c>
      <c r="G17" s="49"/>
    </row>
    <row r="18" ht="15.75" customHeight="1">
      <c r="A18" s="51"/>
      <c r="B18" s="52"/>
      <c r="C18" s="53" t="s">
        <v>107</v>
      </c>
      <c r="D18" s="48" t="s">
        <v>89</v>
      </c>
      <c r="E18" s="49">
        <v>0.0</v>
      </c>
      <c r="F18" s="50">
        <v>1100.0</v>
      </c>
      <c r="G18" s="49"/>
    </row>
    <row r="19" ht="15.75" customHeight="1">
      <c r="A19" s="51"/>
      <c r="B19" s="52"/>
      <c r="C19" s="53"/>
      <c r="D19" s="48"/>
      <c r="E19" s="49"/>
      <c r="F19" s="50"/>
      <c r="G19" s="49"/>
    </row>
    <row r="20" ht="15.75" customHeight="1">
      <c r="A20" s="51"/>
      <c r="B20" s="52"/>
      <c r="C20" s="52" t="s">
        <v>103</v>
      </c>
      <c r="D20" s="48"/>
      <c r="E20" s="50">
        <f t="shared" ref="E20:F20" si="2">SUM(E17:E18)</f>
        <v>0</v>
      </c>
      <c r="F20" s="50">
        <f t="shared" si="2"/>
        <v>31100</v>
      </c>
      <c r="G20" s="50">
        <f>E20-F20</f>
        <v>-31100</v>
      </c>
    </row>
    <row r="21" ht="15.75" customHeight="1">
      <c r="A21" s="51"/>
      <c r="B21" s="52"/>
      <c r="C21" s="53"/>
      <c r="D21" s="48"/>
      <c r="E21" s="49"/>
      <c r="F21" s="50"/>
      <c r="G21" s="49"/>
    </row>
    <row r="22" ht="15.75" customHeight="1">
      <c r="A22" s="51"/>
      <c r="B22" s="52" t="s">
        <v>108</v>
      </c>
      <c r="C22" s="53" t="s">
        <v>105</v>
      </c>
      <c r="D22" s="48" t="s">
        <v>106</v>
      </c>
      <c r="E22" s="49">
        <v>0.0</v>
      </c>
      <c r="F22" s="50">
        <v>5000.0</v>
      </c>
      <c r="G22" s="49">
        <f>E22-F22</f>
        <v>-5000</v>
      </c>
    </row>
    <row r="23" ht="15.75" customHeight="1">
      <c r="A23" s="51"/>
      <c r="B23" s="52"/>
      <c r="C23" s="53"/>
      <c r="D23" s="48"/>
      <c r="E23" s="49"/>
      <c r="F23" s="50"/>
      <c r="G23" s="49"/>
    </row>
    <row r="24" ht="15.75" customHeight="1">
      <c r="A24" s="51"/>
      <c r="B24" s="52" t="s">
        <v>32</v>
      </c>
      <c r="C24" s="53" t="s">
        <v>109</v>
      </c>
      <c r="D24" s="48" t="s">
        <v>110</v>
      </c>
      <c r="E24" s="49"/>
      <c r="F24" s="50">
        <v>5300.0</v>
      </c>
      <c r="G24" s="49"/>
    </row>
    <row r="25" ht="15.75" customHeight="1">
      <c r="A25" s="51"/>
      <c r="B25" s="52"/>
      <c r="C25" s="53" t="s">
        <v>111</v>
      </c>
      <c r="D25" s="48" t="s">
        <v>112</v>
      </c>
      <c r="E25" s="49"/>
      <c r="F25" s="50">
        <v>4000.0</v>
      </c>
      <c r="G25" s="49"/>
    </row>
    <row r="26" ht="15.75" customHeight="1">
      <c r="A26" s="51"/>
      <c r="B26" s="52"/>
      <c r="C26" s="53" t="s">
        <v>113</v>
      </c>
      <c r="D26" s="54" t="s">
        <v>114</v>
      </c>
      <c r="E26" s="49"/>
      <c r="F26" s="50">
        <v>20700.0</v>
      </c>
      <c r="G26" s="49"/>
    </row>
    <row r="27" ht="15.75" customHeight="1">
      <c r="A27" s="51"/>
      <c r="B27" s="52"/>
      <c r="C27" s="53" t="s">
        <v>115</v>
      </c>
      <c r="D27" s="48"/>
      <c r="E27" s="49"/>
      <c r="F27" s="50">
        <v>500.0</v>
      </c>
      <c r="G27" s="49"/>
    </row>
    <row r="28" ht="15.75" customHeight="1">
      <c r="A28" s="51"/>
      <c r="B28" s="52"/>
      <c r="C28" s="53" t="s">
        <v>116</v>
      </c>
      <c r="D28" s="48" t="s">
        <v>117</v>
      </c>
      <c r="E28" s="49"/>
      <c r="F28" s="50">
        <f>2*4740</f>
        <v>9480</v>
      </c>
      <c r="G28" s="49"/>
    </row>
    <row r="29" ht="15.75" customHeight="1">
      <c r="A29" s="51"/>
      <c r="B29" s="52"/>
      <c r="C29" s="53"/>
      <c r="D29" s="48"/>
      <c r="E29" s="49"/>
      <c r="F29" s="50"/>
      <c r="G29" s="49"/>
    </row>
    <row r="30" ht="15.75" customHeight="1">
      <c r="A30" s="51"/>
      <c r="B30" s="52"/>
      <c r="C30" s="52" t="s">
        <v>103</v>
      </c>
      <c r="D30" s="48"/>
      <c r="E30" s="49">
        <f>SUM(E24:E26)</f>
        <v>0</v>
      </c>
      <c r="F30" s="50">
        <f>SUM(F24:F28)</f>
        <v>39980</v>
      </c>
      <c r="G30" s="50">
        <f>E30-F30</f>
        <v>-39980</v>
      </c>
    </row>
    <row r="31" ht="15.75" customHeight="1">
      <c r="A31" s="51"/>
      <c r="B31" s="52"/>
      <c r="C31" s="53"/>
      <c r="D31" s="48"/>
      <c r="E31" s="49"/>
      <c r="F31" s="50"/>
      <c r="G31" s="49"/>
    </row>
    <row r="32" ht="15.75" customHeight="1">
      <c r="A32" s="51"/>
      <c r="B32" s="52" t="s">
        <v>118</v>
      </c>
      <c r="C32" s="47" t="s">
        <v>119</v>
      </c>
      <c r="D32" s="48" t="s">
        <v>120</v>
      </c>
      <c r="E32" s="49"/>
      <c r="F32" s="50">
        <v>3000.0</v>
      </c>
      <c r="G32" s="49"/>
    </row>
    <row r="33" ht="15.75" customHeight="1">
      <c r="A33" s="51"/>
      <c r="B33" s="52"/>
      <c r="C33" s="53" t="s">
        <v>121</v>
      </c>
      <c r="D33" s="48" t="s">
        <v>122</v>
      </c>
      <c r="E33" s="49"/>
      <c r="F33" s="50">
        <v>750.0</v>
      </c>
      <c r="G33" s="49"/>
    </row>
    <row r="34" ht="15.75" customHeight="1">
      <c r="A34" s="51"/>
      <c r="B34" s="52"/>
      <c r="C34" s="53" t="s">
        <v>123</v>
      </c>
      <c r="D34" s="48" t="s">
        <v>124</v>
      </c>
      <c r="E34" s="49"/>
      <c r="F34" s="50">
        <v>750.0</v>
      </c>
      <c r="G34" s="49"/>
    </row>
    <row r="35" ht="15.75" customHeight="1">
      <c r="A35" s="51"/>
      <c r="B35" s="52"/>
      <c r="C35" s="53"/>
      <c r="D35" s="48"/>
      <c r="E35" s="49"/>
      <c r="F35" s="50"/>
      <c r="G35" s="49"/>
    </row>
    <row r="36" ht="15.75" customHeight="1">
      <c r="A36" s="51"/>
      <c r="B36" s="52"/>
      <c r="C36" s="52" t="s">
        <v>103</v>
      </c>
      <c r="D36" s="48"/>
      <c r="E36" s="50">
        <f t="shared" ref="E36:F36" si="3">SUM(E32:E34)</f>
        <v>0</v>
      </c>
      <c r="F36" s="50">
        <f t="shared" si="3"/>
        <v>4500</v>
      </c>
      <c r="G36" s="50">
        <f>E36-F36</f>
        <v>-4500</v>
      </c>
    </row>
    <row r="37" ht="15.75" customHeight="1">
      <c r="A37" s="51"/>
      <c r="B37" s="52"/>
      <c r="C37" s="52"/>
      <c r="D37" s="48"/>
      <c r="E37" s="49"/>
      <c r="F37" s="50"/>
      <c r="G37" s="50"/>
    </row>
    <row r="38" ht="15.75" customHeight="1">
      <c r="A38" s="51"/>
      <c r="B38" s="52" t="s">
        <v>125</v>
      </c>
      <c r="C38" s="53" t="s">
        <v>126</v>
      </c>
      <c r="D38" s="48" t="s">
        <v>127</v>
      </c>
      <c r="E38" s="49"/>
      <c r="F38" s="50">
        <v>10000.0</v>
      </c>
      <c r="G38" s="49"/>
    </row>
    <row r="39" ht="15.75" customHeight="1">
      <c r="A39" s="51"/>
      <c r="B39" s="52"/>
      <c r="C39" s="53"/>
      <c r="D39" s="48"/>
      <c r="E39" s="49"/>
      <c r="F39" s="50"/>
      <c r="G39" s="49"/>
    </row>
    <row r="40" ht="15.75" customHeight="1">
      <c r="A40" s="51"/>
      <c r="B40" s="52"/>
      <c r="C40" s="52" t="s">
        <v>103</v>
      </c>
      <c r="D40" s="48"/>
      <c r="E40" s="49">
        <v>0.0</v>
      </c>
      <c r="F40" s="50">
        <f>SUM(F38)</f>
        <v>10000</v>
      </c>
      <c r="G40" s="50">
        <f>E40-F40</f>
        <v>-10000</v>
      </c>
    </row>
    <row r="41" ht="15.75" customHeight="1">
      <c r="A41" s="51"/>
      <c r="B41" s="52"/>
      <c r="C41" s="53"/>
      <c r="D41" s="48"/>
      <c r="E41" s="49"/>
      <c r="F41" s="50"/>
      <c r="G41" s="49"/>
    </row>
    <row r="42" ht="15.75" customHeight="1">
      <c r="A42" s="51"/>
      <c r="B42" s="52" t="s">
        <v>128</v>
      </c>
      <c r="C42" s="47" t="s">
        <v>129</v>
      </c>
      <c r="D42" s="48" t="s">
        <v>130</v>
      </c>
      <c r="E42" s="50">
        <f>50*40</f>
        <v>2000</v>
      </c>
      <c r="F42" s="50"/>
      <c r="G42" s="49"/>
    </row>
    <row r="43" ht="15.75" customHeight="1">
      <c r="A43" s="51"/>
      <c r="B43" s="52"/>
      <c r="C43" s="47" t="s">
        <v>131</v>
      </c>
      <c r="D43" s="48" t="s">
        <v>132</v>
      </c>
      <c r="E43" s="50">
        <v>4000.0</v>
      </c>
      <c r="F43" s="50"/>
      <c r="G43" s="49"/>
    </row>
    <row r="44" ht="15.75" customHeight="1">
      <c r="A44" s="51"/>
      <c r="B44" s="52"/>
      <c r="C44" s="47" t="s">
        <v>133</v>
      </c>
      <c r="D44" s="48" t="s">
        <v>134</v>
      </c>
      <c r="E44" s="49"/>
      <c r="F44" s="50">
        <v>3000.0</v>
      </c>
      <c r="G44" s="49"/>
    </row>
    <row r="45" ht="15.75" customHeight="1">
      <c r="A45" s="51"/>
      <c r="B45" s="52"/>
      <c r="C45" s="47" t="s">
        <v>135</v>
      </c>
      <c r="D45" s="48" t="s">
        <v>136</v>
      </c>
      <c r="E45" s="49"/>
      <c r="F45" s="50">
        <v>4000.0</v>
      </c>
      <c r="G45" s="49"/>
    </row>
    <row r="46" ht="15.75" customHeight="1">
      <c r="A46" s="51"/>
      <c r="B46" s="52"/>
      <c r="C46" s="47" t="s">
        <v>137</v>
      </c>
      <c r="D46" s="48" t="s">
        <v>138</v>
      </c>
      <c r="E46" s="49"/>
      <c r="F46" s="50">
        <v>1500.0</v>
      </c>
      <c r="G46" s="49"/>
    </row>
    <row r="47" ht="15.75" customHeight="1">
      <c r="A47" s="51"/>
      <c r="B47" s="52"/>
      <c r="C47" s="53"/>
      <c r="D47" s="48"/>
      <c r="E47" s="49"/>
      <c r="F47" s="50"/>
      <c r="G47" s="49"/>
    </row>
    <row r="48" ht="15.75" customHeight="1">
      <c r="A48" s="51"/>
      <c r="B48" s="52"/>
      <c r="C48" s="52" t="s">
        <v>103</v>
      </c>
      <c r="D48" s="48"/>
      <c r="E48" s="50">
        <f t="shared" ref="E48:F48" si="4">SUM(E42:E46)</f>
        <v>6000</v>
      </c>
      <c r="F48" s="50">
        <f t="shared" si="4"/>
        <v>8500</v>
      </c>
      <c r="G48" s="50">
        <f>E48-F48</f>
        <v>-2500</v>
      </c>
    </row>
    <row r="49" ht="15.75" customHeight="1">
      <c r="A49" s="51"/>
      <c r="B49" s="52"/>
      <c r="C49" s="53"/>
      <c r="D49" s="48"/>
      <c r="E49" s="49"/>
      <c r="F49" s="50"/>
      <c r="G49" s="49"/>
    </row>
    <row r="50" ht="15.75" customHeight="1">
      <c r="A50" s="51"/>
      <c r="B50" s="52" t="s">
        <v>139</v>
      </c>
      <c r="C50" s="47" t="s">
        <v>129</v>
      </c>
      <c r="D50" s="48" t="s">
        <v>130</v>
      </c>
      <c r="E50" s="50">
        <f>50*40</f>
        <v>2000</v>
      </c>
      <c r="F50" s="50"/>
      <c r="G50" s="49"/>
    </row>
    <row r="51" ht="15.75" customHeight="1">
      <c r="A51" s="51"/>
      <c r="B51" s="52"/>
      <c r="C51" s="47" t="s">
        <v>131</v>
      </c>
      <c r="D51" s="48" t="s">
        <v>132</v>
      </c>
      <c r="E51" s="50">
        <v>4000.0</v>
      </c>
      <c r="F51" s="50"/>
      <c r="G51" s="49"/>
    </row>
    <row r="52" ht="15.75" customHeight="1">
      <c r="A52" s="51"/>
      <c r="B52" s="52"/>
      <c r="C52" s="47" t="s">
        <v>133</v>
      </c>
      <c r="D52" s="48" t="s">
        <v>134</v>
      </c>
      <c r="E52" s="49"/>
      <c r="F52" s="50">
        <v>3000.0</v>
      </c>
      <c r="G52" s="49"/>
    </row>
    <row r="53" ht="15.75" customHeight="1">
      <c r="A53" s="51"/>
      <c r="B53" s="52"/>
      <c r="C53" s="47" t="s">
        <v>135</v>
      </c>
      <c r="D53" s="48" t="s">
        <v>136</v>
      </c>
      <c r="E53" s="49"/>
      <c r="F53" s="50">
        <v>4000.0</v>
      </c>
      <c r="G53" s="49"/>
    </row>
    <row r="54" ht="15.75" customHeight="1">
      <c r="A54" s="51"/>
      <c r="B54" s="52"/>
      <c r="C54" s="47" t="s">
        <v>137</v>
      </c>
      <c r="D54" s="48" t="s">
        <v>138</v>
      </c>
      <c r="E54" s="49"/>
      <c r="F54" s="50">
        <v>1500.0</v>
      </c>
      <c r="G54" s="49"/>
    </row>
    <row r="55" ht="15.75" customHeight="1">
      <c r="A55" s="51"/>
      <c r="B55" s="52"/>
      <c r="C55" s="53"/>
      <c r="D55" s="48"/>
      <c r="E55" s="49"/>
      <c r="F55" s="50"/>
      <c r="G55" s="49"/>
    </row>
    <row r="56" ht="15.75" customHeight="1">
      <c r="A56" s="51"/>
      <c r="B56" s="52"/>
      <c r="C56" s="52" t="s">
        <v>103</v>
      </c>
      <c r="D56" s="48"/>
      <c r="E56" s="50">
        <f t="shared" ref="E56:F56" si="5">SUM(E50:E54)</f>
        <v>6000</v>
      </c>
      <c r="F56" s="50">
        <f t="shared" si="5"/>
        <v>8500</v>
      </c>
      <c r="G56" s="50">
        <f>E56-F56</f>
        <v>-2500</v>
      </c>
    </row>
    <row r="57" ht="15.75" customHeight="1">
      <c r="A57" s="51"/>
      <c r="B57" s="52"/>
      <c r="C57" s="53"/>
      <c r="D57" s="48"/>
      <c r="E57" s="49"/>
      <c r="F57" s="50"/>
      <c r="G57" s="49"/>
    </row>
    <row r="58" ht="15.75" customHeight="1">
      <c r="A58" s="51"/>
      <c r="B58" s="52" t="s">
        <v>140</v>
      </c>
      <c r="C58" s="53" t="s">
        <v>141</v>
      </c>
      <c r="D58" s="48" t="s">
        <v>142</v>
      </c>
      <c r="E58" s="49">
        <v>1500.0</v>
      </c>
      <c r="F58" s="50"/>
      <c r="G58" s="49"/>
    </row>
    <row r="59" ht="15.75" customHeight="1">
      <c r="A59" s="51"/>
      <c r="B59" s="52"/>
      <c r="C59" s="53" t="s">
        <v>143</v>
      </c>
      <c r="D59" s="48"/>
      <c r="E59" s="49"/>
      <c r="F59" s="50">
        <v>1500.0</v>
      </c>
      <c r="G59" s="49"/>
    </row>
    <row r="60" ht="15.75" customHeight="1">
      <c r="A60" s="51"/>
      <c r="B60" s="52"/>
      <c r="C60" s="53" t="s">
        <v>144</v>
      </c>
      <c r="D60" s="48"/>
      <c r="E60" s="49"/>
      <c r="F60" s="50">
        <v>1500.0</v>
      </c>
      <c r="G60" s="49"/>
    </row>
    <row r="61" ht="15.75" customHeight="1">
      <c r="A61" s="51"/>
      <c r="B61" s="52"/>
      <c r="C61" s="53" t="s">
        <v>107</v>
      </c>
      <c r="D61" s="48"/>
      <c r="E61" s="49"/>
      <c r="F61" s="50">
        <v>1500.0</v>
      </c>
      <c r="G61" s="49"/>
    </row>
    <row r="62" ht="15.75" customHeight="1">
      <c r="A62" s="51"/>
      <c r="B62" s="52"/>
      <c r="C62" s="53"/>
      <c r="D62" s="48"/>
      <c r="E62" s="49"/>
      <c r="F62" s="50"/>
      <c r="G62" s="49"/>
    </row>
    <row r="63" ht="15.75" customHeight="1">
      <c r="A63" s="51"/>
      <c r="B63" s="52"/>
      <c r="C63" s="52" t="s">
        <v>103</v>
      </c>
      <c r="D63" s="48"/>
      <c r="E63" s="49">
        <f t="shared" ref="E63:F63" si="6">SUM(E58:E61)</f>
        <v>1500</v>
      </c>
      <c r="F63" s="50">
        <f t="shared" si="6"/>
        <v>4500</v>
      </c>
      <c r="G63" s="49">
        <f>E63-F63</f>
        <v>-3000</v>
      </c>
    </row>
    <row r="64" ht="15.75" customHeight="1">
      <c r="A64" s="51"/>
      <c r="B64" s="52"/>
      <c r="C64" s="53"/>
      <c r="D64" s="48"/>
      <c r="E64" s="49"/>
      <c r="F64" s="50"/>
      <c r="G64" s="49"/>
    </row>
    <row r="65" ht="15.75" customHeight="1">
      <c r="A65" s="51"/>
      <c r="B65" s="52" t="s">
        <v>145</v>
      </c>
      <c r="C65" s="53" t="s">
        <v>146</v>
      </c>
      <c r="D65" s="48" t="s">
        <v>147</v>
      </c>
      <c r="E65" s="49"/>
      <c r="F65" s="50">
        <v>12000.0</v>
      </c>
      <c r="G65" s="49"/>
    </row>
    <row r="66" ht="15.75" customHeight="1">
      <c r="A66" s="51"/>
      <c r="B66" s="52"/>
      <c r="C66" s="53"/>
      <c r="D66" s="48"/>
      <c r="E66" s="49"/>
      <c r="F66" s="50"/>
      <c r="G66" s="49"/>
    </row>
    <row r="67" ht="15.75" customHeight="1">
      <c r="A67" s="51"/>
      <c r="B67" s="52"/>
      <c r="C67" s="52" t="s">
        <v>103</v>
      </c>
      <c r="D67" s="48"/>
      <c r="E67" s="49">
        <f t="shared" ref="E67:F67" si="7">SUM(E65)</f>
        <v>0</v>
      </c>
      <c r="F67" s="49">
        <f t="shared" si="7"/>
        <v>12000</v>
      </c>
      <c r="G67" s="49">
        <f>E67-F67</f>
        <v>-12000</v>
      </c>
    </row>
    <row r="68" ht="15.75" customHeight="1">
      <c r="A68" s="51"/>
      <c r="B68" s="52"/>
      <c r="C68" s="52"/>
      <c r="D68" s="48"/>
      <c r="E68" s="49"/>
      <c r="F68" s="49"/>
      <c r="G68" s="49"/>
    </row>
    <row r="69" ht="15.75" customHeight="1">
      <c r="A69" s="51"/>
      <c r="B69" s="52" t="s">
        <v>148</v>
      </c>
      <c r="C69" s="53" t="s">
        <v>149</v>
      </c>
      <c r="D69" s="48"/>
      <c r="E69" s="49"/>
      <c r="F69" s="49">
        <v>1000.0</v>
      </c>
      <c r="G69" s="49"/>
    </row>
    <row r="70" ht="15.75" customHeight="1">
      <c r="A70" s="51"/>
      <c r="B70" s="52"/>
      <c r="C70" s="53" t="s">
        <v>121</v>
      </c>
      <c r="D70" s="48"/>
      <c r="E70" s="49"/>
      <c r="F70" s="49">
        <v>500.0</v>
      </c>
      <c r="G70" s="49"/>
    </row>
    <row r="71" ht="15.75" customHeight="1">
      <c r="A71" s="51"/>
      <c r="B71" s="52"/>
      <c r="C71" s="52"/>
      <c r="D71" s="48"/>
      <c r="E71" s="49"/>
      <c r="F71" s="49"/>
      <c r="G71" s="49"/>
    </row>
    <row r="72" ht="15.75" customHeight="1">
      <c r="A72" s="51"/>
      <c r="B72" s="52"/>
      <c r="C72" s="52" t="s">
        <v>103</v>
      </c>
      <c r="D72" s="48"/>
      <c r="E72" s="49">
        <f>SUM(E69)</f>
        <v>0</v>
      </c>
      <c r="F72" s="49">
        <f>SUM(F69:F70)</f>
        <v>1500</v>
      </c>
      <c r="G72" s="49">
        <f>E72-F72</f>
        <v>-1500</v>
      </c>
    </row>
    <row r="73" ht="15.75" customHeight="1">
      <c r="A73" s="51"/>
      <c r="B73" s="52"/>
      <c r="C73" s="53"/>
      <c r="D73" s="48"/>
      <c r="E73" s="49"/>
      <c r="F73" s="50"/>
      <c r="G73" s="49"/>
    </row>
    <row r="74" ht="15.75" customHeight="1">
      <c r="A74" s="51"/>
      <c r="B74" s="52"/>
      <c r="C74" s="55" t="s">
        <v>150</v>
      </c>
      <c r="D74" s="56"/>
      <c r="E74" s="57">
        <f t="shared" ref="E74:F74" si="8">E15+E30+E36+E40+E48+E56+E20+E22+E63+E67+E72</f>
        <v>53500</v>
      </c>
      <c r="F74" s="57">
        <f t="shared" si="8"/>
        <v>253820</v>
      </c>
      <c r="G74" s="57">
        <f>E74-F74</f>
        <v>-200320</v>
      </c>
    </row>
    <row r="75" ht="15.75" customHeight="1">
      <c r="B75" s="23"/>
      <c r="D75" s="58"/>
      <c r="E75" s="13"/>
      <c r="F75" s="59"/>
      <c r="G75" s="13"/>
    </row>
    <row r="76" ht="15.75" customHeight="1">
      <c r="B76" s="23"/>
      <c r="C76" s="60"/>
      <c r="D76" s="61"/>
      <c r="E76" s="62"/>
      <c r="F76" s="63"/>
      <c r="G76" s="13"/>
    </row>
    <row r="77" ht="15.75" customHeight="1">
      <c r="A77" s="64" t="s">
        <v>151</v>
      </c>
      <c r="B77" s="65" t="s">
        <v>152</v>
      </c>
      <c r="C77" s="66" t="s">
        <v>149</v>
      </c>
      <c r="D77" s="67" t="s">
        <v>153</v>
      </c>
      <c r="E77" s="68"/>
      <c r="F77" s="69">
        <v>3000.0</v>
      </c>
      <c r="G77" s="68"/>
    </row>
    <row r="78" ht="15.75" customHeight="1">
      <c r="A78" s="70"/>
      <c r="B78" s="65"/>
      <c r="C78" s="66" t="s">
        <v>154</v>
      </c>
      <c r="D78" s="67" t="s">
        <v>99</v>
      </c>
      <c r="E78" s="68"/>
      <c r="F78" s="69">
        <v>25000.0</v>
      </c>
      <c r="G78" s="68"/>
    </row>
    <row r="79" ht="15.75" customHeight="1">
      <c r="A79" s="70"/>
      <c r="B79" s="65"/>
      <c r="C79" s="66" t="s">
        <v>155</v>
      </c>
      <c r="D79" s="67" t="s">
        <v>127</v>
      </c>
      <c r="E79" s="68"/>
      <c r="F79" s="68">
        <v>5000.0</v>
      </c>
      <c r="G79" s="68"/>
    </row>
    <row r="80" ht="15.75" customHeight="1">
      <c r="A80" s="70"/>
      <c r="B80" s="65"/>
      <c r="C80" s="66"/>
      <c r="D80" s="71"/>
      <c r="E80" s="72"/>
      <c r="F80" s="73"/>
      <c r="G80" s="74"/>
    </row>
    <row r="81" ht="15.75" customHeight="1">
      <c r="A81" s="70"/>
      <c r="B81" s="65"/>
      <c r="C81" s="75" t="s">
        <v>103</v>
      </c>
      <c r="D81" s="76"/>
      <c r="E81" s="77">
        <f t="shared" ref="E81:F81" si="9">SUM(E77:E79)</f>
        <v>0</v>
      </c>
      <c r="F81" s="77">
        <f t="shared" si="9"/>
        <v>33000</v>
      </c>
      <c r="G81" s="77">
        <f>E81-F81</f>
        <v>-33000</v>
      </c>
    </row>
    <row r="82" ht="15.75" customHeight="1">
      <c r="A82" s="70"/>
      <c r="B82" s="65"/>
      <c r="C82" s="70"/>
      <c r="D82" s="78"/>
      <c r="E82" s="79"/>
      <c r="F82" s="80"/>
      <c r="G82" s="79"/>
    </row>
    <row r="83" ht="15.75" customHeight="1">
      <c r="B83" s="23"/>
      <c r="D83" s="58"/>
      <c r="E83" s="13"/>
      <c r="F83" s="59"/>
      <c r="G83" s="13"/>
    </row>
    <row r="84" ht="15.75" customHeight="1">
      <c r="A84" s="81" t="s">
        <v>14</v>
      </c>
      <c r="B84" s="82" t="s">
        <v>79</v>
      </c>
      <c r="C84" s="83" t="s">
        <v>156</v>
      </c>
      <c r="D84" s="84"/>
      <c r="E84" s="85"/>
      <c r="F84" s="86">
        <v>1000.0</v>
      </c>
      <c r="G84" s="85"/>
    </row>
    <row r="85" ht="15.75" customHeight="1">
      <c r="A85" s="87"/>
      <c r="B85" s="82"/>
      <c r="C85" s="87" t="s">
        <v>157</v>
      </c>
      <c r="D85" s="88"/>
      <c r="E85" s="85"/>
      <c r="F85" s="86">
        <v>1000.0</v>
      </c>
      <c r="G85" s="85"/>
    </row>
    <row r="86" ht="15.75" customHeight="1">
      <c r="A86" s="87"/>
      <c r="B86" s="82"/>
      <c r="C86" s="87"/>
      <c r="D86" s="88"/>
      <c r="E86" s="85"/>
      <c r="F86" s="86"/>
      <c r="G86" s="85"/>
    </row>
    <row r="87" ht="15.75" customHeight="1">
      <c r="A87" s="87"/>
      <c r="B87" s="82"/>
      <c r="C87" s="89" t="s">
        <v>158</v>
      </c>
      <c r="D87" s="88"/>
      <c r="E87" s="85">
        <f t="shared" ref="E87:F87" si="10">SUM(E84:E85)</f>
        <v>0</v>
      </c>
      <c r="F87" s="85">
        <f t="shared" si="10"/>
        <v>2000</v>
      </c>
      <c r="G87" s="85">
        <f>E87-F87</f>
        <v>-2000</v>
      </c>
    </row>
    <row r="88" ht="15.75" customHeight="1">
      <c r="A88" s="87"/>
      <c r="B88" s="82"/>
      <c r="C88" s="87"/>
      <c r="D88" s="88"/>
      <c r="E88" s="85"/>
      <c r="F88" s="86"/>
      <c r="G88" s="85"/>
    </row>
    <row r="89" ht="15.75" customHeight="1">
      <c r="A89" s="87"/>
      <c r="B89" s="82" t="s">
        <v>159</v>
      </c>
      <c r="C89" s="87" t="s">
        <v>160</v>
      </c>
      <c r="D89" s="84"/>
      <c r="E89" s="85"/>
      <c r="F89" s="86">
        <v>1000.0</v>
      </c>
      <c r="G89" s="85"/>
    </row>
    <row r="90" ht="15.75" customHeight="1">
      <c r="A90" s="87"/>
      <c r="B90" s="82"/>
      <c r="C90" s="87" t="s">
        <v>161</v>
      </c>
      <c r="D90" s="84"/>
      <c r="E90" s="85"/>
      <c r="F90" s="86">
        <v>2500.0</v>
      </c>
      <c r="G90" s="85"/>
    </row>
    <row r="91" ht="15.75" customHeight="1">
      <c r="A91" s="87"/>
      <c r="B91" s="82"/>
      <c r="C91" s="89"/>
      <c r="D91" s="84"/>
      <c r="E91" s="86"/>
      <c r="F91" s="86"/>
      <c r="G91" s="85"/>
    </row>
    <row r="92" ht="15.75" customHeight="1">
      <c r="A92" s="87"/>
      <c r="B92" s="82"/>
      <c r="C92" s="89" t="s">
        <v>158</v>
      </c>
      <c r="D92" s="84"/>
      <c r="E92" s="86">
        <f t="shared" ref="E92:F92" si="11">SUM(E89:E90)</f>
        <v>0</v>
      </c>
      <c r="F92" s="86">
        <f t="shared" si="11"/>
        <v>3500</v>
      </c>
      <c r="G92" s="85">
        <f>E92-F92</f>
        <v>-3500</v>
      </c>
    </row>
    <row r="93" ht="15.75" customHeight="1">
      <c r="A93" s="87"/>
      <c r="B93" s="82"/>
      <c r="C93" s="89"/>
      <c r="D93" s="88"/>
      <c r="E93" s="90"/>
      <c r="F93" s="90"/>
      <c r="G93" s="90"/>
    </row>
    <row r="94" ht="15.75" customHeight="1">
      <c r="A94" s="87"/>
      <c r="B94" s="82" t="s">
        <v>162</v>
      </c>
      <c r="C94" s="89"/>
      <c r="D94" s="88"/>
      <c r="E94" s="90"/>
      <c r="F94" s="90"/>
      <c r="G94" s="85"/>
    </row>
    <row r="95" ht="15.75" customHeight="1">
      <c r="A95" s="87"/>
      <c r="B95" s="82"/>
      <c r="C95" s="87" t="s">
        <v>163</v>
      </c>
      <c r="D95" s="88"/>
      <c r="E95" s="90"/>
      <c r="F95" s="86">
        <v>10000.0</v>
      </c>
      <c r="G95" s="85"/>
    </row>
    <row r="96" ht="15.75" customHeight="1">
      <c r="A96" s="87"/>
      <c r="B96" s="82"/>
      <c r="C96" s="89"/>
      <c r="D96" s="88"/>
      <c r="E96" s="90"/>
      <c r="F96" s="90"/>
      <c r="G96" s="90"/>
    </row>
    <row r="97" ht="15.75" customHeight="1">
      <c r="A97" s="87"/>
      <c r="B97" s="82"/>
      <c r="C97" s="89" t="s">
        <v>158</v>
      </c>
      <c r="D97" s="84"/>
      <c r="E97" s="86">
        <f>SUM(E95)</f>
        <v>0</v>
      </c>
      <c r="F97" s="86">
        <f>F95</f>
        <v>10000</v>
      </c>
      <c r="G97" s="85">
        <f>E97-F97</f>
        <v>-10000</v>
      </c>
    </row>
    <row r="98" ht="15.75" customHeight="1">
      <c r="A98" s="87"/>
      <c r="B98" s="82"/>
      <c r="C98" s="89"/>
      <c r="D98" s="88"/>
      <c r="E98" s="90"/>
      <c r="F98" s="90"/>
      <c r="G98" s="90"/>
    </row>
    <row r="99" ht="15.75" customHeight="1">
      <c r="A99" s="87"/>
      <c r="B99" s="82"/>
      <c r="C99" s="89" t="s">
        <v>150</v>
      </c>
      <c r="D99" s="88"/>
      <c r="E99" s="90">
        <f t="shared" ref="E99:G99" si="12">E97+E92+E87</f>
        <v>0</v>
      </c>
      <c r="F99" s="90">
        <f t="shared" si="12"/>
        <v>15500</v>
      </c>
      <c r="G99" s="90">
        <f t="shared" si="12"/>
        <v>-15500</v>
      </c>
    </row>
    <row r="100" ht="15.75" customHeight="1">
      <c r="A100" s="87"/>
      <c r="B100" s="82"/>
      <c r="C100" s="89"/>
      <c r="D100" s="88"/>
      <c r="E100" s="90"/>
      <c r="F100" s="90"/>
      <c r="G100" s="90"/>
    </row>
    <row r="101" ht="15.75" customHeight="1">
      <c r="A101" s="87"/>
      <c r="B101" s="82"/>
      <c r="C101" s="91"/>
      <c r="D101" s="84"/>
      <c r="E101" s="86"/>
      <c r="F101" s="86"/>
      <c r="G101" s="92"/>
    </row>
    <row r="102" ht="15.75" customHeight="1">
      <c r="B102" s="23"/>
      <c r="D102" s="58"/>
      <c r="E102" s="13"/>
      <c r="F102" s="59"/>
      <c r="G102" s="13"/>
    </row>
    <row r="103" ht="15.75" customHeight="1">
      <c r="A103" s="93" t="s">
        <v>164</v>
      </c>
      <c r="B103" s="94" t="s">
        <v>79</v>
      </c>
      <c r="C103" s="95" t="s">
        <v>165</v>
      </c>
      <c r="D103" s="96" t="s">
        <v>166</v>
      </c>
      <c r="E103" s="97"/>
      <c r="F103" s="98">
        <v>50000.0</v>
      </c>
      <c r="G103" s="97"/>
    </row>
    <row r="104" ht="15.75" customHeight="1">
      <c r="A104" s="95"/>
      <c r="B104" s="94"/>
      <c r="C104" s="95" t="s">
        <v>149</v>
      </c>
      <c r="D104" s="96" t="s">
        <v>153</v>
      </c>
      <c r="E104" s="97"/>
      <c r="F104" s="98">
        <v>4000.0</v>
      </c>
      <c r="G104" s="97"/>
    </row>
    <row r="105" ht="15.75" customHeight="1">
      <c r="A105" s="95"/>
      <c r="B105" s="94"/>
      <c r="C105" s="95" t="s">
        <v>167</v>
      </c>
      <c r="D105" s="96" t="s">
        <v>168</v>
      </c>
      <c r="E105" s="97"/>
      <c r="F105" s="98">
        <v>25000.0</v>
      </c>
      <c r="G105" s="97"/>
    </row>
    <row r="106" ht="15.75" customHeight="1">
      <c r="A106" s="95"/>
      <c r="B106" s="94"/>
      <c r="C106" s="95" t="s">
        <v>169</v>
      </c>
      <c r="D106" s="96" t="s">
        <v>120</v>
      </c>
      <c r="E106" s="97"/>
      <c r="F106" s="98">
        <v>10000.0</v>
      </c>
      <c r="G106" s="97"/>
    </row>
    <row r="107" ht="15.75" customHeight="1">
      <c r="A107" s="95"/>
      <c r="B107" s="94"/>
      <c r="C107" s="95" t="s">
        <v>170</v>
      </c>
      <c r="D107" s="96" t="s">
        <v>171</v>
      </c>
      <c r="E107" s="97"/>
      <c r="F107" s="98">
        <v>2000.0</v>
      </c>
      <c r="G107" s="97"/>
    </row>
    <row r="108" ht="15.75" customHeight="1">
      <c r="A108" s="95"/>
      <c r="B108" s="94"/>
      <c r="C108" s="95" t="s">
        <v>172</v>
      </c>
      <c r="D108" s="99" t="s">
        <v>173</v>
      </c>
      <c r="E108" s="97"/>
      <c r="F108" s="98">
        <v>2500.0</v>
      </c>
      <c r="G108" s="97"/>
    </row>
    <row r="109" ht="15.75" customHeight="1">
      <c r="A109" s="100"/>
      <c r="B109" s="100"/>
      <c r="C109" s="100"/>
      <c r="D109" s="101"/>
      <c r="E109" s="102"/>
      <c r="F109" s="102"/>
      <c r="G109" s="102"/>
    </row>
    <row r="110" ht="15.75" customHeight="1">
      <c r="A110" s="100"/>
      <c r="B110" s="100"/>
      <c r="C110" s="103" t="s">
        <v>103</v>
      </c>
      <c r="D110" s="101"/>
      <c r="E110" s="104">
        <f t="shared" ref="E110:F110" si="13">SUM(E103:E108)</f>
        <v>0</v>
      </c>
      <c r="F110" s="104">
        <f t="shared" si="13"/>
        <v>93500</v>
      </c>
      <c r="G110" s="104">
        <f>E110-F110</f>
        <v>-93500</v>
      </c>
    </row>
    <row r="111" ht="15.75" customHeight="1">
      <c r="A111" s="95"/>
      <c r="B111" s="94"/>
      <c r="C111" s="95"/>
      <c r="D111" s="96"/>
      <c r="E111" s="97"/>
      <c r="F111" s="98"/>
      <c r="G111" s="97"/>
    </row>
    <row r="112" ht="15.75" customHeight="1">
      <c r="A112" s="95"/>
      <c r="B112" s="94" t="s">
        <v>174</v>
      </c>
      <c r="C112" s="95" t="s">
        <v>121</v>
      </c>
      <c r="D112" s="96" t="s">
        <v>91</v>
      </c>
      <c r="E112" s="97"/>
      <c r="F112" s="98">
        <v>4000.0</v>
      </c>
      <c r="G112" s="97"/>
    </row>
    <row r="113" ht="15.75" customHeight="1">
      <c r="A113" s="95"/>
      <c r="B113" s="94"/>
      <c r="C113" s="95"/>
      <c r="D113" s="96"/>
      <c r="E113" s="97"/>
      <c r="F113" s="98"/>
      <c r="G113" s="97"/>
    </row>
    <row r="114" ht="15.75" customHeight="1">
      <c r="A114" s="95"/>
      <c r="B114" s="94"/>
      <c r="C114" s="94" t="s">
        <v>103</v>
      </c>
      <c r="D114" s="96"/>
      <c r="E114" s="97">
        <f>SUM(E112)</f>
        <v>0</v>
      </c>
      <c r="F114" s="98">
        <f>F112</f>
        <v>4000</v>
      </c>
      <c r="G114" s="97">
        <f>E114-F114</f>
        <v>-4000</v>
      </c>
    </row>
    <row r="115" ht="15.75" customHeight="1">
      <c r="A115" s="95"/>
      <c r="B115" s="94"/>
      <c r="C115" s="95"/>
      <c r="D115" s="96"/>
      <c r="E115" s="97"/>
      <c r="F115" s="98"/>
      <c r="G115" s="97"/>
    </row>
    <row r="116" ht="15.75" customHeight="1">
      <c r="A116" s="95"/>
      <c r="B116" s="94" t="s">
        <v>175</v>
      </c>
      <c r="C116" s="95" t="s">
        <v>176</v>
      </c>
      <c r="D116" s="96" t="s">
        <v>91</v>
      </c>
      <c r="E116" s="97"/>
      <c r="F116" s="98">
        <v>4500.0</v>
      </c>
      <c r="G116" s="97"/>
    </row>
    <row r="117" ht="15.75" customHeight="1">
      <c r="A117" s="95"/>
      <c r="B117" s="94"/>
      <c r="C117" s="95"/>
      <c r="D117" s="96"/>
      <c r="E117" s="97"/>
      <c r="F117" s="98"/>
      <c r="G117" s="97"/>
    </row>
    <row r="118" ht="15.75" customHeight="1">
      <c r="A118" s="95"/>
      <c r="B118" s="94"/>
      <c r="C118" s="94" t="s">
        <v>103</v>
      </c>
      <c r="D118" s="97"/>
      <c r="E118" s="97">
        <f>SUM(E116)</f>
        <v>0</v>
      </c>
      <c r="F118" s="98">
        <f>F116</f>
        <v>4500</v>
      </c>
      <c r="G118" s="97">
        <f>E118-F118</f>
        <v>-4500</v>
      </c>
    </row>
    <row r="119" ht="15.75" customHeight="1">
      <c r="A119" s="95"/>
      <c r="B119" s="94"/>
      <c r="C119" s="95"/>
      <c r="D119" s="96"/>
      <c r="E119" s="97"/>
      <c r="F119" s="98"/>
      <c r="G119" s="97"/>
    </row>
    <row r="120" ht="15.75" customHeight="1">
      <c r="A120" s="95"/>
      <c r="B120" s="94" t="s">
        <v>177</v>
      </c>
      <c r="C120" s="95" t="s">
        <v>178</v>
      </c>
      <c r="D120" s="96" t="s">
        <v>179</v>
      </c>
      <c r="E120" s="97">
        <v>2000.0</v>
      </c>
      <c r="F120" s="98"/>
      <c r="G120" s="97"/>
    </row>
    <row r="121" ht="15.75" customHeight="1">
      <c r="A121" s="95"/>
      <c r="B121" s="94"/>
      <c r="C121" s="95" t="s">
        <v>180</v>
      </c>
      <c r="D121" s="101"/>
      <c r="E121" s="97"/>
      <c r="F121" s="98">
        <v>4500.0</v>
      </c>
      <c r="G121" s="97"/>
    </row>
    <row r="122" ht="15.75" customHeight="1">
      <c r="A122" s="100"/>
      <c r="B122" s="100"/>
      <c r="C122" s="100"/>
      <c r="D122" s="101"/>
      <c r="E122" s="102"/>
      <c r="F122" s="102"/>
      <c r="G122" s="102"/>
    </row>
    <row r="123" ht="15.75" customHeight="1">
      <c r="A123" s="100"/>
      <c r="B123" s="100"/>
      <c r="C123" s="103" t="s">
        <v>103</v>
      </c>
      <c r="D123" s="101"/>
      <c r="E123" s="104">
        <f t="shared" ref="E123:F123" si="14">SUM(E120:E121)</f>
        <v>2000</v>
      </c>
      <c r="F123" s="104">
        <f t="shared" si="14"/>
        <v>4500</v>
      </c>
      <c r="G123" s="104">
        <f>E123-F123</f>
        <v>-2500</v>
      </c>
    </row>
    <row r="124" ht="15.75" customHeight="1">
      <c r="A124" s="95"/>
      <c r="B124" s="94"/>
      <c r="C124" s="95"/>
      <c r="D124" s="96"/>
      <c r="E124" s="97"/>
      <c r="F124" s="98"/>
      <c r="G124" s="97"/>
    </row>
    <row r="125" ht="15.75" customHeight="1">
      <c r="A125" s="95"/>
      <c r="B125" s="94"/>
      <c r="C125" s="105" t="s">
        <v>150</v>
      </c>
      <c r="D125" s="106"/>
      <c r="E125" s="107">
        <f t="shared" ref="E125:F125" si="15">E110+E114+E118+E123</f>
        <v>2000</v>
      </c>
      <c r="F125" s="107">
        <f t="shared" si="15"/>
        <v>106500</v>
      </c>
      <c r="G125" s="107">
        <f>E125-F125</f>
        <v>-104500</v>
      </c>
    </row>
    <row r="126" ht="15.75" customHeight="1">
      <c r="B126" s="23"/>
      <c r="D126" s="58"/>
      <c r="E126" s="13"/>
      <c r="F126" s="59"/>
      <c r="G126" s="13"/>
    </row>
    <row r="127" ht="15.75" customHeight="1">
      <c r="A127" s="108" t="s">
        <v>17</v>
      </c>
      <c r="B127" s="109" t="s">
        <v>152</v>
      </c>
      <c r="C127" s="110" t="s">
        <v>149</v>
      </c>
      <c r="D127" s="111" t="s">
        <v>153</v>
      </c>
      <c r="E127" s="112"/>
      <c r="F127" s="113">
        <v>1000.0</v>
      </c>
      <c r="G127" s="112"/>
    </row>
    <row r="128" ht="15.75" customHeight="1">
      <c r="A128" s="110"/>
      <c r="B128" s="109"/>
      <c r="C128" s="110" t="s">
        <v>144</v>
      </c>
      <c r="D128" s="111" t="s">
        <v>99</v>
      </c>
      <c r="E128" s="112"/>
      <c r="F128" s="113">
        <v>30000.0</v>
      </c>
      <c r="G128" s="112"/>
    </row>
    <row r="129" ht="15.75" customHeight="1">
      <c r="A129" s="110"/>
      <c r="B129" s="109"/>
      <c r="C129" s="110" t="s">
        <v>181</v>
      </c>
      <c r="D129" s="111" t="s">
        <v>182</v>
      </c>
      <c r="E129" s="113">
        <v>0.0</v>
      </c>
      <c r="F129" s="113"/>
      <c r="G129" s="112"/>
    </row>
    <row r="130" ht="15.75" customHeight="1">
      <c r="A130" s="110"/>
      <c r="B130" s="109"/>
      <c r="C130" s="110" t="s">
        <v>183</v>
      </c>
      <c r="D130" s="111" t="s">
        <v>184</v>
      </c>
      <c r="E130" s="112"/>
      <c r="F130" s="113">
        <v>10000.0</v>
      </c>
      <c r="G130" s="112"/>
    </row>
    <row r="131" ht="15.75" customHeight="1">
      <c r="A131" s="110"/>
      <c r="B131" s="109"/>
      <c r="C131" s="110" t="s">
        <v>185</v>
      </c>
      <c r="D131" s="114" t="s">
        <v>186</v>
      </c>
      <c r="E131" s="112"/>
      <c r="F131" s="113">
        <v>1000.0</v>
      </c>
      <c r="G131" s="112"/>
    </row>
    <row r="132" ht="15.75" customHeight="1">
      <c r="A132" s="110"/>
      <c r="B132" s="109"/>
      <c r="C132" s="110" t="s">
        <v>187</v>
      </c>
      <c r="D132" s="111"/>
      <c r="E132" s="112"/>
      <c r="F132" s="113">
        <v>2000.0</v>
      </c>
      <c r="G132" s="112"/>
    </row>
    <row r="133" ht="15.75" customHeight="1">
      <c r="A133" s="110"/>
      <c r="B133" s="109"/>
      <c r="C133" s="110"/>
      <c r="D133" s="111"/>
      <c r="E133" s="112"/>
      <c r="F133" s="113"/>
      <c r="G133" s="112"/>
    </row>
    <row r="134" ht="15.75" customHeight="1">
      <c r="A134" s="110"/>
      <c r="B134" s="109"/>
      <c r="C134" s="115" t="s">
        <v>150</v>
      </c>
      <c r="D134" s="116"/>
      <c r="E134" s="117">
        <f t="shared" ref="E134:F134" si="16">sum(E127:E132)</f>
        <v>0</v>
      </c>
      <c r="F134" s="117">
        <f t="shared" si="16"/>
        <v>44000</v>
      </c>
      <c r="G134" s="117">
        <f>E134-F134</f>
        <v>-44000</v>
      </c>
    </row>
    <row r="135" ht="15.75" customHeight="1">
      <c r="A135" s="118"/>
      <c r="B135" s="119"/>
      <c r="C135" s="118"/>
      <c r="D135" s="120"/>
      <c r="E135" s="121"/>
      <c r="F135" s="122"/>
      <c r="G135" s="121"/>
    </row>
    <row r="136" ht="15.75" customHeight="1">
      <c r="A136" s="123" t="s">
        <v>18</v>
      </c>
      <c r="B136" s="124" t="s">
        <v>79</v>
      </c>
      <c r="C136" s="125" t="s">
        <v>149</v>
      </c>
      <c r="D136" s="126" t="s">
        <v>153</v>
      </c>
      <c r="E136" s="127"/>
      <c r="F136" s="128">
        <v>1000.0</v>
      </c>
      <c r="G136" s="127"/>
    </row>
    <row r="137" ht="15.75" customHeight="1">
      <c r="A137" s="123"/>
      <c r="B137" s="124"/>
      <c r="C137" s="125"/>
      <c r="D137" s="126"/>
      <c r="E137" s="127"/>
      <c r="F137" s="128"/>
      <c r="G137" s="127"/>
    </row>
    <row r="138" ht="15.75" customHeight="1">
      <c r="A138" s="123"/>
      <c r="B138" s="124"/>
      <c r="C138" s="124" t="s">
        <v>103</v>
      </c>
      <c r="D138" s="126"/>
      <c r="E138" s="127"/>
      <c r="F138" s="128">
        <f>SUM(F136)</f>
        <v>1000</v>
      </c>
      <c r="G138" s="127"/>
    </row>
    <row r="139" ht="15.75" customHeight="1">
      <c r="A139" s="123"/>
      <c r="B139" s="124"/>
      <c r="C139" s="125"/>
      <c r="D139" s="126"/>
      <c r="E139" s="127"/>
      <c r="F139" s="128"/>
      <c r="G139" s="127"/>
    </row>
    <row r="140" ht="15.75" customHeight="1">
      <c r="A140" s="129"/>
      <c r="B140" s="124" t="s">
        <v>188</v>
      </c>
      <c r="C140" s="125" t="s">
        <v>149</v>
      </c>
      <c r="D140" s="126" t="s">
        <v>153</v>
      </c>
      <c r="E140" s="127"/>
      <c r="F140" s="128">
        <v>2000.0</v>
      </c>
      <c r="G140" s="127"/>
    </row>
    <row r="141" ht="15.75" customHeight="1">
      <c r="A141" s="129"/>
      <c r="B141" s="130"/>
      <c r="C141" s="125" t="s">
        <v>189</v>
      </c>
      <c r="D141" s="126" t="s">
        <v>190</v>
      </c>
      <c r="E141" s="127"/>
      <c r="F141" s="128">
        <v>10000.0</v>
      </c>
      <c r="G141" s="127"/>
    </row>
    <row r="142" ht="15.75" customHeight="1">
      <c r="A142" s="129"/>
      <c r="B142" s="130"/>
      <c r="C142" s="129" t="s">
        <v>191</v>
      </c>
      <c r="D142" s="126" t="s">
        <v>168</v>
      </c>
      <c r="E142" s="127"/>
      <c r="F142" s="128">
        <v>6000.0</v>
      </c>
      <c r="G142" s="127"/>
    </row>
    <row r="143" ht="15.75" customHeight="1">
      <c r="A143" s="129"/>
      <c r="B143" s="130"/>
      <c r="C143" s="130"/>
      <c r="D143" s="126"/>
      <c r="E143" s="127"/>
      <c r="F143" s="128"/>
      <c r="G143" s="127"/>
    </row>
    <row r="144" ht="15.75" customHeight="1">
      <c r="A144" s="129"/>
      <c r="B144" s="130"/>
      <c r="C144" s="130" t="s">
        <v>103</v>
      </c>
      <c r="D144" s="126"/>
      <c r="E144" s="128">
        <f>SUM(E136:E142)</f>
        <v>0</v>
      </c>
      <c r="F144" s="128">
        <f>SUM(F140:F142)</f>
        <v>18000</v>
      </c>
      <c r="G144" s="128">
        <f>E144-F144</f>
        <v>-18000</v>
      </c>
    </row>
    <row r="145" ht="15.75" customHeight="1">
      <c r="A145" s="129"/>
      <c r="B145" s="130"/>
      <c r="C145" s="129"/>
      <c r="D145" s="126"/>
      <c r="E145" s="127"/>
      <c r="F145" s="128"/>
      <c r="G145" s="127"/>
    </row>
    <row r="146" ht="15.75" customHeight="1">
      <c r="A146" s="129"/>
      <c r="B146" s="124" t="s">
        <v>192</v>
      </c>
      <c r="C146" s="125" t="s">
        <v>149</v>
      </c>
      <c r="D146" s="126" t="s">
        <v>153</v>
      </c>
      <c r="E146" s="127"/>
      <c r="F146" s="131">
        <v>1800.0</v>
      </c>
      <c r="G146" s="127"/>
    </row>
    <row r="147" ht="15.75" customHeight="1">
      <c r="A147" s="129"/>
      <c r="B147" s="130"/>
      <c r="C147" s="125" t="s">
        <v>193</v>
      </c>
      <c r="D147" s="126" t="s">
        <v>194</v>
      </c>
      <c r="E147" s="127"/>
      <c r="F147" s="128">
        <v>7000.0</v>
      </c>
      <c r="G147" s="127"/>
    </row>
    <row r="148" ht="15.75" customHeight="1">
      <c r="A148" s="129"/>
      <c r="B148" s="130"/>
      <c r="C148" s="125" t="s">
        <v>195</v>
      </c>
      <c r="D148" s="126" t="s">
        <v>138</v>
      </c>
      <c r="E148" s="127"/>
      <c r="F148" s="128">
        <v>5000.0</v>
      </c>
      <c r="G148" s="127"/>
    </row>
    <row r="149" ht="15.75" customHeight="1">
      <c r="A149" s="129"/>
      <c r="B149" s="130"/>
      <c r="C149" s="129" t="s">
        <v>196</v>
      </c>
      <c r="D149" s="132" t="s">
        <v>127</v>
      </c>
      <c r="E149" s="127"/>
      <c r="F149" s="131">
        <v>5100.0</v>
      </c>
      <c r="G149" s="127"/>
    </row>
    <row r="150" ht="15.75" customHeight="1">
      <c r="A150" s="129"/>
      <c r="B150" s="130"/>
      <c r="C150" s="133" t="s">
        <v>197</v>
      </c>
      <c r="D150" s="132" t="s">
        <v>95</v>
      </c>
      <c r="E150" s="127"/>
      <c r="F150" s="131">
        <v>2329.0</v>
      </c>
      <c r="G150" s="127"/>
    </row>
    <row r="151" ht="15.75" customHeight="1">
      <c r="A151" s="129"/>
      <c r="B151" s="130"/>
      <c r="C151" s="130"/>
      <c r="D151" s="126"/>
      <c r="E151" s="128"/>
      <c r="F151" s="128"/>
      <c r="G151" s="128"/>
    </row>
    <row r="152" ht="15.75" customHeight="1">
      <c r="A152" s="129"/>
      <c r="B152" s="130"/>
      <c r="C152" s="130" t="s">
        <v>103</v>
      </c>
      <c r="D152" s="126"/>
      <c r="E152" s="128">
        <f>SUM(E146:E149)</f>
        <v>0</v>
      </c>
      <c r="F152" s="128">
        <f>SUM(F146:F150)</f>
        <v>21229</v>
      </c>
      <c r="G152" s="128">
        <f>E152-F152</f>
        <v>-21229</v>
      </c>
    </row>
    <row r="153" ht="15.75" customHeight="1">
      <c r="A153" s="129"/>
      <c r="B153" s="130"/>
      <c r="C153" s="129"/>
      <c r="D153" s="126"/>
      <c r="E153" s="127"/>
      <c r="F153" s="128"/>
      <c r="G153" s="127"/>
    </row>
    <row r="154" ht="15.75" customHeight="1">
      <c r="A154" s="129"/>
      <c r="B154" s="124" t="s">
        <v>198</v>
      </c>
      <c r="C154" s="134" t="s">
        <v>149</v>
      </c>
      <c r="D154" s="126" t="s">
        <v>153</v>
      </c>
      <c r="E154" s="127"/>
      <c r="F154" s="135">
        <v>1000.0</v>
      </c>
      <c r="G154" s="127"/>
    </row>
    <row r="155" ht="15.75" customHeight="1">
      <c r="A155" s="129"/>
      <c r="B155" s="130"/>
      <c r="C155" s="134" t="s">
        <v>170</v>
      </c>
      <c r="D155" s="126" t="s">
        <v>171</v>
      </c>
      <c r="E155" s="127"/>
      <c r="F155" s="135">
        <v>10000.0</v>
      </c>
      <c r="G155" s="127"/>
    </row>
    <row r="156" ht="15.75" customHeight="1">
      <c r="A156" s="129"/>
      <c r="B156" s="130"/>
      <c r="C156" s="134" t="s">
        <v>199</v>
      </c>
      <c r="D156" s="126" t="s">
        <v>200</v>
      </c>
      <c r="E156" s="127"/>
      <c r="F156" s="128">
        <v>800.0</v>
      </c>
      <c r="G156" s="127"/>
    </row>
    <row r="157" ht="15.75" customHeight="1">
      <c r="A157" s="129"/>
      <c r="B157" s="130"/>
      <c r="C157" s="134" t="s">
        <v>172</v>
      </c>
      <c r="D157" s="126" t="s">
        <v>201</v>
      </c>
      <c r="E157" s="127"/>
      <c r="F157" s="128">
        <v>500.0</v>
      </c>
      <c r="G157" s="127"/>
    </row>
    <row r="158" ht="15.75" customHeight="1">
      <c r="A158" s="129"/>
      <c r="B158" s="130"/>
      <c r="C158" s="129" t="s">
        <v>202</v>
      </c>
      <c r="D158" s="126" t="s">
        <v>87</v>
      </c>
      <c r="E158" s="127"/>
      <c r="F158" s="131">
        <v>5000.0</v>
      </c>
      <c r="G158" s="127"/>
    </row>
    <row r="159" ht="15.75" customHeight="1">
      <c r="A159" s="129"/>
      <c r="B159" s="130"/>
      <c r="C159" s="129" t="s">
        <v>203</v>
      </c>
      <c r="D159" s="132" t="s">
        <v>204</v>
      </c>
      <c r="E159" s="127"/>
      <c r="F159" s="128">
        <v>5000.0</v>
      </c>
      <c r="G159" s="127"/>
    </row>
    <row r="160" ht="15.75" customHeight="1">
      <c r="A160" s="129"/>
      <c r="B160" s="130"/>
      <c r="C160" s="129" t="s">
        <v>205</v>
      </c>
      <c r="D160" s="132" t="s">
        <v>95</v>
      </c>
      <c r="E160" s="127"/>
      <c r="F160" s="128">
        <v>2400.0</v>
      </c>
      <c r="G160" s="127"/>
    </row>
    <row r="161" ht="15.75" customHeight="1">
      <c r="A161" s="129"/>
      <c r="B161" s="130"/>
      <c r="C161" s="129"/>
      <c r="D161" s="126"/>
      <c r="E161" s="127"/>
      <c r="F161" s="128"/>
      <c r="G161" s="127"/>
    </row>
    <row r="162" ht="15.75" customHeight="1">
      <c r="A162" s="129"/>
      <c r="B162" s="130"/>
      <c r="C162" s="130" t="s">
        <v>103</v>
      </c>
      <c r="D162" s="126"/>
      <c r="E162" s="128">
        <f>SUM(E154:E157)</f>
        <v>0</v>
      </c>
      <c r="F162" s="128">
        <f>SUM(F154:F160)</f>
        <v>24700</v>
      </c>
      <c r="G162" s="128">
        <f>E162-F162</f>
        <v>-24700</v>
      </c>
    </row>
    <row r="163" ht="15.75" customHeight="1">
      <c r="A163" s="129"/>
      <c r="B163" s="130"/>
      <c r="C163" s="129"/>
      <c r="D163" s="126"/>
      <c r="E163" s="127"/>
      <c r="F163" s="128"/>
      <c r="G163" s="127"/>
    </row>
    <row r="164" ht="15.75" customHeight="1">
      <c r="A164" s="129"/>
      <c r="B164" s="130"/>
      <c r="C164" s="130" t="s">
        <v>150</v>
      </c>
      <c r="D164" s="136"/>
      <c r="E164" s="137">
        <f>E144+E152+E162</f>
        <v>0</v>
      </c>
      <c r="F164" s="137">
        <f>F144+F152+F162+F138</f>
        <v>64929</v>
      </c>
      <c r="G164" s="137">
        <f>E164-F164</f>
        <v>-64929</v>
      </c>
    </row>
    <row r="165" ht="15.75" customHeight="1">
      <c r="B165" s="23"/>
      <c r="D165" s="58"/>
      <c r="E165" s="13"/>
      <c r="F165" s="59"/>
      <c r="G165" s="13"/>
    </row>
    <row r="166" ht="15.75" customHeight="1">
      <c r="A166" s="138" t="s">
        <v>19</v>
      </c>
      <c r="B166" s="139" t="s">
        <v>152</v>
      </c>
      <c r="C166" s="140" t="s">
        <v>149</v>
      </c>
      <c r="D166" s="141" t="s">
        <v>153</v>
      </c>
      <c r="E166" s="142"/>
      <c r="F166" s="143">
        <v>1500.0</v>
      </c>
      <c r="G166" s="142"/>
    </row>
    <row r="167" ht="15.75" customHeight="1">
      <c r="A167" s="138"/>
      <c r="B167" s="139"/>
      <c r="C167" s="140" t="s">
        <v>206</v>
      </c>
      <c r="D167" s="141" t="s">
        <v>207</v>
      </c>
      <c r="E167" s="142"/>
      <c r="F167" s="143">
        <v>5000.0</v>
      </c>
      <c r="G167" s="142"/>
    </row>
    <row r="168" ht="15.75" customHeight="1">
      <c r="A168" s="138"/>
      <c r="B168" s="139"/>
      <c r="C168" s="140" t="s">
        <v>208</v>
      </c>
      <c r="D168" s="141" t="s">
        <v>207</v>
      </c>
      <c r="E168" s="142"/>
      <c r="F168" s="143">
        <v>7000.0</v>
      </c>
      <c r="G168" s="142"/>
    </row>
    <row r="169" ht="15.75" customHeight="1">
      <c r="A169" s="138"/>
      <c r="B169" s="139"/>
      <c r="C169" s="140"/>
      <c r="D169" s="141"/>
      <c r="E169" s="142"/>
      <c r="F169" s="143"/>
      <c r="G169" s="142"/>
    </row>
    <row r="170" ht="15.75" customHeight="1">
      <c r="A170" s="138"/>
      <c r="B170" s="139"/>
      <c r="C170" s="139" t="s">
        <v>150</v>
      </c>
      <c r="D170" s="141"/>
      <c r="E170" s="144">
        <f t="shared" ref="E170:F170" si="17">SUM(E166:E168)</f>
        <v>0</v>
      </c>
      <c r="F170" s="145">
        <f t="shared" si="17"/>
        <v>13500</v>
      </c>
      <c r="G170" s="144">
        <f>E170-F170</f>
        <v>-13500</v>
      </c>
    </row>
    <row r="171" ht="15.75" customHeight="1">
      <c r="A171" s="146"/>
      <c r="B171" s="147"/>
      <c r="C171" s="148"/>
      <c r="D171" s="149"/>
      <c r="E171" s="150"/>
      <c r="F171" s="151"/>
      <c r="G171" s="150"/>
    </row>
    <row r="172" ht="15.75" customHeight="1">
      <c r="A172" s="152" t="s">
        <v>20</v>
      </c>
      <c r="B172" s="153" t="s">
        <v>79</v>
      </c>
      <c r="C172" s="154" t="s">
        <v>149</v>
      </c>
      <c r="D172" s="155" t="s">
        <v>153</v>
      </c>
      <c r="E172" s="156"/>
      <c r="F172" s="157">
        <v>1000.0</v>
      </c>
      <c r="G172" s="156"/>
    </row>
    <row r="173" ht="15.75" customHeight="1">
      <c r="A173" s="154"/>
      <c r="B173" s="153"/>
      <c r="C173" s="154"/>
      <c r="D173" s="155"/>
      <c r="E173" s="156"/>
      <c r="F173" s="157"/>
      <c r="G173" s="156"/>
    </row>
    <row r="174" ht="15.75" customHeight="1">
      <c r="A174" s="154"/>
      <c r="B174" s="153"/>
      <c r="C174" s="153" t="s">
        <v>150</v>
      </c>
      <c r="D174" s="158"/>
      <c r="E174" s="159">
        <f t="shared" ref="E174:F174" si="18">SUM(E172:E173)</f>
        <v>0</v>
      </c>
      <c r="F174" s="159">
        <f t="shared" si="18"/>
        <v>1000</v>
      </c>
      <c r="G174" s="159">
        <f>E174-F174</f>
        <v>-1000</v>
      </c>
    </row>
    <row r="175" ht="15.75" customHeight="1">
      <c r="B175" s="23"/>
      <c r="D175" s="58"/>
      <c r="E175" s="13"/>
      <c r="F175" s="59"/>
      <c r="G175" s="13"/>
    </row>
    <row r="176" ht="15.75" customHeight="1">
      <c r="A176" s="160" t="s">
        <v>209</v>
      </c>
      <c r="B176" s="161" t="s">
        <v>79</v>
      </c>
      <c r="C176" s="162" t="s">
        <v>149</v>
      </c>
      <c r="D176" s="163" t="s">
        <v>153</v>
      </c>
      <c r="E176" s="164"/>
      <c r="F176" s="165">
        <f>100*4+150*4</f>
        <v>1000</v>
      </c>
      <c r="G176" s="165">
        <f>sum(E176-F176)</f>
        <v>-1000</v>
      </c>
    </row>
    <row r="177" ht="15.75" customHeight="1">
      <c r="A177" s="166"/>
      <c r="B177" s="161"/>
      <c r="C177" s="162"/>
      <c r="D177" s="163"/>
      <c r="E177" s="164"/>
      <c r="F177" s="165"/>
      <c r="G177" s="165"/>
    </row>
    <row r="178" ht="15.75" customHeight="1">
      <c r="A178" s="166"/>
      <c r="B178" s="161"/>
      <c r="C178" s="161" t="s">
        <v>103</v>
      </c>
      <c r="D178" s="163"/>
      <c r="E178" s="165">
        <f t="shared" ref="E178:G178" si="19">sum(E176:E177)</f>
        <v>0</v>
      </c>
      <c r="F178" s="165">
        <f t="shared" si="19"/>
        <v>1000</v>
      </c>
      <c r="G178" s="165">
        <f t="shared" si="19"/>
        <v>-1000</v>
      </c>
    </row>
    <row r="179" ht="15.75" customHeight="1">
      <c r="A179" s="166"/>
      <c r="B179" s="161"/>
      <c r="C179" s="162"/>
      <c r="D179" s="163"/>
      <c r="E179" s="164"/>
      <c r="F179" s="165"/>
      <c r="G179" s="164"/>
    </row>
    <row r="180" ht="15.75" customHeight="1">
      <c r="A180" s="166"/>
      <c r="B180" s="161" t="s">
        <v>210</v>
      </c>
      <c r="C180" s="162" t="s">
        <v>159</v>
      </c>
      <c r="D180" s="163" t="s">
        <v>207</v>
      </c>
      <c r="E180" s="165">
        <v>3000.0</v>
      </c>
      <c r="F180" s="165">
        <v>4000.0</v>
      </c>
      <c r="G180" s="165">
        <f>sum(E180-F180)</f>
        <v>-1000</v>
      </c>
    </row>
    <row r="181" ht="15.75" customHeight="1">
      <c r="A181" s="166"/>
      <c r="B181" s="161"/>
      <c r="C181" s="162"/>
      <c r="D181" s="163"/>
      <c r="E181" s="164"/>
      <c r="F181" s="165"/>
      <c r="G181" s="165"/>
    </row>
    <row r="182" ht="15.75" customHeight="1">
      <c r="A182" s="166"/>
      <c r="B182" s="161"/>
      <c r="C182" s="161" t="s">
        <v>103</v>
      </c>
      <c r="D182" s="163"/>
      <c r="E182" s="165">
        <f>sum(E180:E181)</f>
        <v>3000</v>
      </c>
      <c r="F182" s="165">
        <f t="shared" ref="F182:G182" si="20">sum(F180)</f>
        <v>4000</v>
      </c>
      <c r="G182" s="165">
        <f t="shared" si="20"/>
        <v>-1000</v>
      </c>
    </row>
    <row r="183" ht="15.75" customHeight="1">
      <c r="A183" s="166"/>
      <c r="B183" s="161"/>
      <c r="C183" s="162"/>
      <c r="D183" s="163"/>
      <c r="E183" s="164"/>
      <c r="F183" s="165"/>
      <c r="G183" s="164"/>
    </row>
    <row r="184" ht="15.75" customHeight="1">
      <c r="A184" s="166"/>
      <c r="B184" s="161" t="s">
        <v>211</v>
      </c>
      <c r="C184" s="162" t="s">
        <v>159</v>
      </c>
      <c r="D184" s="163" t="s">
        <v>207</v>
      </c>
      <c r="E184" s="165">
        <v>3000.0</v>
      </c>
      <c r="F184" s="165">
        <v>4000.0</v>
      </c>
      <c r="G184" s="165">
        <f>sum(E184-F184)</f>
        <v>-1000</v>
      </c>
    </row>
    <row r="185" ht="15.75" customHeight="1">
      <c r="A185" s="166"/>
      <c r="B185" s="161"/>
      <c r="C185" s="162"/>
      <c r="D185" s="163"/>
      <c r="E185" s="164"/>
      <c r="F185" s="165"/>
      <c r="G185" s="165"/>
    </row>
    <row r="186" ht="15.75" customHeight="1">
      <c r="A186" s="166"/>
      <c r="B186" s="161"/>
      <c r="C186" s="161" t="s">
        <v>103</v>
      </c>
      <c r="D186" s="163"/>
      <c r="E186" s="165">
        <f>sum(E184:E185)</f>
        <v>3000</v>
      </c>
      <c r="F186" s="165">
        <f>sum(F184)</f>
        <v>4000</v>
      </c>
      <c r="G186" s="165">
        <f>sum(G184:G185)</f>
        <v>-1000</v>
      </c>
    </row>
    <row r="187" ht="15.75" customHeight="1">
      <c r="A187" s="166"/>
      <c r="B187" s="161"/>
      <c r="C187" s="162"/>
      <c r="D187" s="163"/>
      <c r="E187" s="165"/>
      <c r="F187" s="165"/>
      <c r="G187" s="165"/>
    </row>
    <row r="188" ht="15.75" customHeight="1">
      <c r="A188" s="166"/>
      <c r="B188" s="167"/>
      <c r="C188" s="167" t="s">
        <v>150</v>
      </c>
      <c r="D188" s="168"/>
      <c r="E188" s="169">
        <f t="shared" ref="E188:F188" si="21">E186+E182+E178</f>
        <v>6000</v>
      </c>
      <c r="F188" s="169">
        <f t="shared" si="21"/>
        <v>9000</v>
      </c>
      <c r="G188" s="169">
        <f>E188-F188</f>
        <v>-3000</v>
      </c>
    </row>
    <row r="189" ht="15.75" customHeight="1">
      <c r="B189" s="23"/>
      <c r="D189" s="58"/>
      <c r="E189" s="13"/>
      <c r="F189" s="59"/>
      <c r="G189" s="13"/>
    </row>
    <row r="190" ht="15.75" customHeight="1">
      <c r="A190" s="170" t="s">
        <v>23</v>
      </c>
      <c r="B190" s="171" t="s">
        <v>79</v>
      </c>
      <c r="C190" s="172" t="s">
        <v>149</v>
      </c>
      <c r="D190" s="173" t="s">
        <v>153</v>
      </c>
      <c r="E190" s="174"/>
      <c r="F190" s="175">
        <v>1000.0</v>
      </c>
      <c r="G190" s="176"/>
    </row>
    <row r="191" ht="15.75" customHeight="1">
      <c r="A191" s="170"/>
      <c r="B191" s="171"/>
      <c r="C191" s="172" t="s">
        <v>167</v>
      </c>
      <c r="D191" s="173" t="s">
        <v>168</v>
      </c>
      <c r="E191" s="174"/>
      <c r="F191" s="175">
        <v>10000.0</v>
      </c>
      <c r="G191" s="176"/>
    </row>
    <row r="192" ht="15.75" customHeight="1">
      <c r="A192" s="172"/>
      <c r="B192" s="177"/>
      <c r="C192" s="172" t="s">
        <v>121</v>
      </c>
      <c r="D192" s="173" t="s">
        <v>212</v>
      </c>
      <c r="E192" s="174"/>
      <c r="F192" s="175">
        <v>5000.0</v>
      </c>
      <c r="G192" s="176"/>
    </row>
    <row r="193" ht="15.75" customHeight="1">
      <c r="A193" s="172"/>
      <c r="B193" s="177"/>
      <c r="C193" s="178" t="s">
        <v>213</v>
      </c>
      <c r="D193" s="173" t="s">
        <v>200</v>
      </c>
      <c r="E193" s="174"/>
      <c r="F193" s="175">
        <v>400.0</v>
      </c>
      <c r="G193" s="176"/>
    </row>
    <row r="194" ht="15.75" customHeight="1">
      <c r="A194" s="172"/>
      <c r="B194" s="177"/>
      <c r="C194" s="178" t="s">
        <v>203</v>
      </c>
      <c r="D194" s="173"/>
      <c r="E194" s="174"/>
      <c r="F194" s="175">
        <v>5500.0</v>
      </c>
      <c r="G194" s="176"/>
    </row>
    <row r="195" ht="15.75" customHeight="1">
      <c r="A195" s="172"/>
      <c r="B195" s="177"/>
      <c r="C195" s="178" t="s">
        <v>214</v>
      </c>
      <c r="D195" s="173"/>
      <c r="E195" s="174"/>
      <c r="F195" s="175">
        <v>3000.0</v>
      </c>
      <c r="G195" s="176"/>
    </row>
    <row r="196" ht="15.75" customHeight="1">
      <c r="A196" s="172"/>
      <c r="B196" s="177"/>
      <c r="C196" s="178"/>
      <c r="D196" s="173"/>
      <c r="E196" s="174"/>
      <c r="F196" s="175"/>
      <c r="G196" s="176"/>
    </row>
    <row r="197" ht="15.75" customHeight="1">
      <c r="A197" s="172"/>
      <c r="B197" s="177"/>
      <c r="C197" s="171" t="s">
        <v>103</v>
      </c>
      <c r="D197" s="173"/>
      <c r="E197" s="175">
        <f>SUM(E190:E194)</f>
        <v>0</v>
      </c>
      <c r="F197" s="175">
        <f>SUM(F190:F195)</f>
        <v>24900</v>
      </c>
      <c r="G197" s="176">
        <f>E197-F197</f>
        <v>-24900</v>
      </c>
    </row>
    <row r="198" ht="15.75" customHeight="1">
      <c r="A198" s="172"/>
      <c r="B198" s="177"/>
      <c r="C198" s="172"/>
      <c r="D198" s="173"/>
      <c r="E198" s="174"/>
      <c r="F198" s="175"/>
      <c r="G198" s="176"/>
    </row>
    <row r="199" ht="15.75" customHeight="1">
      <c r="A199" s="172"/>
      <c r="B199" s="171" t="s">
        <v>215</v>
      </c>
      <c r="C199" s="172" t="s">
        <v>216</v>
      </c>
      <c r="D199" s="173" t="s">
        <v>217</v>
      </c>
      <c r="E199" s="175">
        <v>8000.0</v>
      </c>
      <c r="F199" s="175"/>
      <c r="G199" s="176"/>
    </row>
    <row r="200" ht="15.75" customHeight="1">
      <c r="A200" s="172"/>
      <c r="B200" s="177"/>
      <c r="C200" s="172" t="s">
        <v>218</v>
      </c>
      <c r="D200" s="173" t="s">
        <v>219</v>
      </c>
      <c r="E200" s="175">
        <v>17000.0</v>
      </c>
      <c r="F200" s="175"/>
      <c r="G200" s="176"/>
    </row>
    <row r="201" ht="15.75" customHeight="1">
      <c r="A201" s="172"/>
      <c r="B201" s="177"/>
      <c r="C201" s="172" t="s">
        <v>220</v>
      </c>
      <c r="D201" s="173" t="s">
        <v>171</v>
      </c>
      <c r="E201" s="174"/>
      <c r="F201" s="175">
        <v>800.0</v>
      </c>
      <c r="G201" s="176"/>
    </row>
    <row r="202" ht="15.75" customHeight="1">
      <c r="A202" s="172"/>
      <c r="B202" s="177"/>
      <c r="C202" s="178"/>
      <c r="D202" s="173"/>
      <c r="E202" s="174"/>
      <c r="F202" s="175"/>
      <c r="G202" s="176"/>
    </row>
    <row r="203" ht="15.75" customHeight="1">
      <c r="A203" s="172"/>
      <c r="B203" s="177"/>
      <c r="C203" s="171" t="s">
        <v>103</v>
      </c>
      <c r="D203" s="173"/>
      <c r="E203" s="175">
        <f t="shared" ref="E203:F203" si="22">SUM(E199:E201)</f>
        <v>25000</v>
      </c>
      <c r="F203" s="175">
        <f t="shared" si="22"/>
        <v>800</v>
      </c>
      <c r="G203" s="176">
        <f>E203-F203</f>
        <v>24200</v>
      </c>
    </row>
    <row r="204" ht="15.75" customHeight="1">
      <c r="A204" s="172"/>
      <c r="B204" s="177"/>
      <c r="C204" s="178"/>
      <c r="D204" s="173"/>
      <c r="E204" s="174"/>
      <c r="F204" s="175"/>
      <c r="G204" s="176"/>
    </row>
    <row r="205" ht="15.75" customHeight="1">
      <c r="A205" s="172"/>
      <c r="B205" s="171" t="s">
        <v>221</v>
      </c>
      <c r="C205" s="172" t="s">
        <v>222</v>
      </c>
      <c r="D205" s="173" t="s">
        <v>223</v>
      </c>
      <c r="E205" s="175">
        <v>14000.0</v>
      </c>
      <c r="F205" s="175"/>
      <c r="G205" s="176"/>
    </row>
    <row r="206" ht="15.75" customHeight="1">
      <c r="A206" s="172"/>
      <c r="B206" s="177"/>
      <c r="C206" s="178"/>
      <c r="D206" s="173"/>
      <c r="E206" s="174"/>
      <c r="F206" s="175"/>
      <c r="G206" s="176"/>
    </row>
    <row r="207" ht="15.75" customHeight="1">
      <c r="A207" s="172"/>
      <c r="B207" s="177"/>
      <c r="C207" s="171" t="s">
        <v>103</v>
      </c>
      <c r="D207" s="173"/>
      <c r="E207" s="175">
        <f t="shared" ref="E207:F207" si="23">SUM(E205)</f>
        <v>14000</v>
      </c>
      <c r="F207" s="175">
        <f t="shared" si="23"/>
        <v>0</v>
      </c>
      <c r="G207" s="176">
        <f>E207-F207</f>
        <v>14000</v>
      </c>
    </row>
    <row r="208" ht="15.75" customHeight="1">
      <c r="A208" s="172"/>
      <c r="B208" s="177"/>
      <c r="C208" s="178"/>
      <c r="D208" s="173"/>
      <c r="E208" s="174"/>
      <c r="F208" s="175"/>
      <c r="G208" s="176"/>
    </row>
    <row r="209" ht="15.75" customHeight="1">
      <c r="A209" s="172"/>
      <c r="B209" s="171" t="s">
        <v>224</v>
      </c>
      <c r="C209" s="179" t="s">
        <v>222</v>
      </c>
      <c r="D209" s="180" t="s">
        <v>223</v>
      </c>
      <c r="E209" s="181">
        <v>30000.0</v>
      </c>
      <c r="F209" s="175"/>
      <c r="G209" s="176"/>
    </row>
    <row r="210" ht="15.75" customHeight="1">
      <c r="A210" s="172"/>
      <c r="B210" s="177"/>
      <c r="C210" s="179" t="s">
        <v>144</v>
      </c>
      <c r="D210" s="173" t="s">
        <v>99</v>
      </c>
      <c r="E210" s="174"/>
      <c r="F210" s="181">
        <v>3000.0</v>
      </c>
      <c r="G210" s="176"/>
    </row>
    <row r="211" ht="15.75" customHeight="1">
      <c r="A211" s="172"/>
      <c r="B211" s="177"/>
      <c r="C211" s="179" t="s">
        <v>225</v>
      </c>
      <c r="D211" s="173" t="s">
        <v>226</v>
      </c>
      <c r="E211" s="175">
        <v>30000.0</v>
      </c>
      <c r="F211" s="181">
        <v>23000.0</v>
      </c>
      <c r="G211" s="176"/>
    </row>
    <row r="212" ht="15.75" customHeight="1">
      <c r="A212" s="172"/>
      <c r="B212" s="177"/>
      <c r="C212" s="172"/>
      <c r="D212" s="173"/>
      <c r="E212" s="174"/>
      <c r="F212" s="175"/>
      <c r="G212" s="176"/>
    </row>
    <row r="213" ht="15.75" customHeight="1">
      <c r="A213" s="172"/>
      <c r="B213" s="171"/>
      <c r="C213" s="182" t="s">
        <v>103</v>
      </c>
      <c r="D213" s="173"/>
      <c r="E213" s="175">
        <f t="shared" ref="E213:F213" si="24">SUM(E209:E211)</f>
        <v>60000</v>
      </c>
      <c r="F213" s="175">
        <f t="shared" si="24"/>
        <v>26000</v>
      </c>
      <c r="G213" s="176">
        <f>E213-F213</f>
        <v>34000</v>
      </c>
    </row>
    <row r="214" ht="15.75" customHeight="1">
      <c r="A214" s="172"/>
      <c r="B214" s="171"/>
      <c r="C214" s="172"/>
      <c r="D214" s="173"/>
      <c r="E214" s="174"/>
      <c r="F214" s="175"/>
      <c r="G214" s="176"/>
    </row>
    <row r="215" ht="15.75" customHeight="1">
      <c r="A215" s="172"/>
      <c r="B215" s="171" t="s">
        <v>227</v>
      </c>
      <c r="C215" s="179" t="s">
        <v>222</v>
      </c>
      <c r="D215" s="180" t="s">
        <v>223</v>
      </c>
      <c r="E215" s="181">
        <v>60000.0</v>
      </c>
      <c r="F215" s="175"/>
      <c r="G215" s="176"/>
    </row>
    <row r="216" ht="15.75" customHeight="1">
      <c r="A216" s="172"/>
      <c r="B216" s="171"/>
      <c r="C216" s="179" t="s">
        <v>228</v>
      </c>
      <c r="D216" s="180" t="s">
        <v>229</v>
      </c>
      <c r="E216" s="181">
        <v>9000.0</v>
      </c>
      <c r="F216" s="175"/>
      <c r="G216" s="176"/>
    </row>
    <row r="217" ht="15.75" customHeight="1">
      <c r="A217" s="172"/>
      <c r="B217" s="171"/>
      <c r="C217" s="172" t="s">
        <v>220</v>
      </c>
      <c r="D217" s="173"/>
      <c r="E217" s="174"/>
      <c r="F217" s="175">
        <v>2400.0</v>
      </c>
      <c r="G217" s="176"/>
    </row>
    <row r="218" ht="15.75" customHeight="1">
      <c r="A218" s="172"/>
      <c r="B218" s="171"/>
      <c r="C218" s="172"/>
      <c r="D218" s="173"/>
      <c r="E218" s="174"/>
      <c r="F218" s="175"/>
      <c r="G218" s="176"/>
    </row>
    <row r="219" ht="15.75" customHeight="1">
      <c r="A219" s="172"/>
      <c r="B219" s="171"/>
      <c r="C219" s="182" t="s">
        <v>103</v>
      </c>
      <c r="D219" s="173"/>
      <c r="E219" s="175">
        <f t="shared" ref="E219:F219" si="25">SUM(E215:E217)</f>
        <v>69000</v>
      </c>
      <c r="F219" s="175">
        <f t="shared" si="25"/>
        <v>2400</v>
      </c>
      <c r="G219" s="176">
        <f>E219-F219</f>
        <v>66600</v>
      </c>
    </row>
    <row r="220" ht="15.75" customHeight="1">
      <c r="A220" s="172"/>
      <c r="B220" s="171"/>
      <c r="C220" s="180"/>
      <c r="D220" s="180"/>
      <c r="E220" s="181"/>
      <c r="F220" s="175"/>
      <c r="G220" s="176"/>
    </row>
    <row r="221" ht="15.75" customHeight="1">
      <c r="A221" s="172"/>
      <c r="B221" s="171"/>
      <c r="C221" s="183" t="s">
        <v>230</v>
      </c>
      <c r="D221" s="180"/>
      <c r="E221" s="181">
        <f t="shared" ref="E221:F221" si="26">E219+E213+E207+E197+E203</f>
        <v>168000</v>
      </c>
      <c r="F221" s="181">
        <f t="shared" si="26"/>
        <v>54100</v>
      </c>
      <c r="G221" s="176">
        <f>E221-F221</f>
        <v>113900</v>
      </c>
    </row>
    <row r="222" ht="15.75" customHeight="1">
      <c r="A222" s="172"/>
      <c r="B222" s="171"/>
      <c r="C222" s="172"/>
      <c r="D222" s="173"/>
      <c r="E222" s="174"/>
      <c r="F222" s="175"/>
      <c r="G222" s="176"/>
    </row>
    <row r="223" ht="15.75" customHeight="1">
      <c r="A223" s="172"/>
      <c r="B223" s="184" t="s">
        <v>231</v>
      </c>
      <c r="C223" s="185" t="s">
        <v>149</v>
      </c>
      <c r="D223" s="185" t="s">
        <v>153</v>
      </c>
      <c r="E223" s="186"/>
      <c r="F223" s="187">
        <v>1000.0</v>
      </c>
      <c r="G223" s="186"/>
    </row>
    <row r="224" ht="15.75" customHeight="1">
      <c r="A224" s="172"/>
      <c r="B224" s="188"/>
      <c r="C224" s="185" t="s">
        <v>232</v>
      </c>
      <c r="D224" s="185" t="s">
        <v>89</v>
      </c>
      <c r="E224" s="186"/>
      <c r="F224" s="189">
        <v>12000.0</v>
      </c>
      <c r="G224" s="186"/>
    </row>
    <row r="225" ht="15.75" customHeight="1">
      <c r="A225" s="172"/>
      <c r="B225" s="188"/>
      <c r="C225" s="185" t="s">
        <v>233</v>
      </c>
      <c r="D225" s="185" t="s">
        <v>234</v>
      </c>
      <c r="E225" s="186"/>
      <c r="F225" s="189">
        <v>15000.0</v>
      </c>
      <c r="G225" s="186"/>
    </row>
    <row r="226" ht="15.75" customHeight="1">
      <c r="A226" s="172"/>
      <c r="B226" s="188"/>
      <c r="C226" s="185" t="s">
        <v>121</v>
      </c>
      <c r="D226" s="185" t="s">
        <v>89</v>
      </c>
      <c r="E226" s="186"/>
      <c r="F226" s="189">
        <v>10000.0</v>
      </c>
      <c r="G226" s="186"/>
    </row>
    <row r="227" ht="15.75" customHeight="1">
      <c r="A227" s="172"/>
      <c r="B227" s="188"/>
      <c r="C227" s="185" t="s">
        <v>203</v>
      </c>
      <c r="D227" s="190" t="s">
        <v>204</v>
      </c>
      <c r="E227" s="186"/>
      <c r="F227" s="187">
        <v>3000.0</v>
      </c>
      <c r="G227" s="186"/>
    </row>
    <row r="228" ht="15.75" customHeight="1">
      <c r="A228" s="172"/>
      <c r="B228" s="188"/>
      <c r="C228" s="185" t="s">
        <v>235</v>
      </c>
      <c r="D228" s="190" t="s">
        <v>204</v>
      </c>
      <c r="E228" s="186"/>
      <c r="F228" s="189">
        <v>2000.0</v>
      </c>
      <c r="G228" s="186"/>
    </row>
    <row r="229" ht="15.75" customHeight="1">
      <c r="A229" s="172"/>
      <c r="B229" s="188"/>
      <c r="C229" s="190"/>
      <c r="D229" s="190"/>
      <c r="E229" s="186"/>
      <c r="F229" s="186"/>
      <c r="G229" s="186"/>
    </row>
    <row r="230" ht="15.75" customHeight="1">
      <c r="A230" s="172"/>
      <c r="B230" s="188"/>
      <c r="C230" s="191" t="s">
        <v>103</v>
      </c>
      <c r="D230" s="190"/>
      <c r="E230" s="192">
        <f t="shared" ref="E230:F230" si="27">SUM(E223:E228)</f>
        <v>0</v>
      </c>
      <c r="F230" s="192">
        <f t="shared" si="27"/>
        <v>43000</v>
      </c>
      <c r="G230" s="187">
        <f>E230-F230</f>
        <v>-43000</v>
      </c>
    </row>
    <row r="231" ht="15.75" customHeight="1">
      <c r="A231" s="172"/>
      <c r="B231" s="188"/>
      <c r="C231" s="190"/>
      <c r="D231" s="190"/>
      <c r="E231" s="186"/>
      <c r="F231" s="186"/>
      <c r="G231" s="186"/>
    </row>
    <row r="232" ht="15.75" customHeight="1">
      <c r="A232" s="172"/>
      <c r="B232" s="184" t="s">
        <v>236</v>
      </c>
      <c r="C232" s="185" t="s">
        <v>222</v>
      </c>
      <c r="D232" s="185" t="s">
        <v>223</v>
      </c>
      <c r="E232" s="193">
        <v>1574500.0</v>
      </c>
      <c r="F232" s="186"/>
      <c r="G232" s="186"/>
    </row>
    <row r="233" ht="15.75" customHeight="1">
      <c r="A233" s="172"/>
      <c r="B233" s="188"/>
      <c r="C233" s="185" t="s">
        <v>237</v>
      </c>
      <c r="D233" s="185" t="s">
        <v>223</v>
      </c>
      <c r="E233" s="193">
        <v>40000.0</v>
      </c>
      <c r="F233" s="186"/>
      <c r="G233" s="186"/>
    </row>
    <row r="234" ht="15.75" customHeight="1">
      <c r="A234" s="172"/>
      <c r="B234" s="188"/>
      <c r="C234" s="185" t="s">
        <v>238</v>
      </c>
      <c r="D234" s="185" t="s">
        <v>239</v>
      </c>
      <c r="E234" s="193">
        <v>10000.0</v>
      </c>
      <c r="F234" s="187">
        <v>15000.0</v>
      </c>
      <c r="G234" s="186"/>
    </row>
    <row r="235" ht="15.75" customHeight="1">
      <c r="A235" s="172"/>
      <c r="B235" s="188"/>
      <c r="C235" s="194" t="s">
        <v>240</v>
      </c>
      <c r="D235" s="195" t="s">
        <v>171</v>
      </c>
      <c r="E235" s="186"/>
      <c r="F235" s="193">
        <v>98000.0</v>
      </c>
      <c r="G235" s="186"/>
    </row>
    <row r="236" ht="15.75" customHeight="1">
      <c r="A236" s="172"/>
      <c r="B236" s="188"/>
      <c r="C236" s="194" t="s">
        <v>241</v>
      </c>
      <c r="D236" s="195" t="s">
        <v>136</v>
      </c>
      <c r="E236" s="186"/>
      <c r="F236" s="193">
        <v>30741.0</v>
      </c>
      <c r="G236" s="186"/>
    </row>
    <row r="237" ht="15.75" customHeight="1">
      <c r="A237" s="172"/>
      <c r="B237" s="188"/>
      <c r="C237" s="194" t="s">
        <v>242</v>
      </c>
      <c r="D237" s="195" t="s">
        <v>168</v>
      </c>
      <c r="E237" s="186"/>
      <c r="F237" s="192">
        <v>5000.0</v>
      </c>
      <c r="G237" s="186"/>
    </row>
    <row r="238" ht="15.75" customHeight="1">
      <c r="A238" s="172"/>
      <c r="B238" s="188"/>
      <c r="C238" s="194" t="s">
        <v>243</v>
      </c>
      <c r="D238" s="195" t="s">
        <v>168</v>
      </c>
      <c r="E238" s="186"/>
      <c r="F238" s="193">
        <v>6000.0</v>
      </c>
      <c r="G238" s="186"/>
    </row>
    <row r="239" ht="15.75" customHeight="1">
      <c r="A239" s="172"/>
      <c r="B239" s="188"/>
      <c r="C239" s="196" t="s">
        <v>244</v>
      </c>
      <c r="D239" s="195"/>
      <c r="E239" s="186"/>
      <c r="F239" s="193">
        <v>7500.0</v>
      </c>
      <c r="G239" s="186"/>
    </row>
    <row r="240" ht="15.75" customHeight="1">
      <c r="A240" s="172"/>
      <c r="B240" s="188"/>
      <c r="C240" s="194" t="s">
        <v>149</v>
      </c>
      <c r="D240" s="195" t="s">
        <v>124</v>
      </c>
      <c r="E240" s="186"/>
      <c r="F240" s="193">
        <v>12000.0</v>
      </c>
      <c r="G240" s="186"/>
    </row>
    <row r="241" ht="15.75" customHeight="1">
      <c r="A241" s="172"/>
      <c r="B241" s="188"/>
      <c r="C241" s="194" t="s">
        <v>245</v>
      </c>
      <c r="D241" s="195" t="s">
        <v>246</v>
      </c>
      <c r="E241" s="186"/>
      <c r="F241" s="193">
        <v>22000.0</v>
      </c>
      <c r="G241" s="186"/>
    </row>
    <row r="242" ht="15.75" customHeight="1">
      <c r="A242" s="172"/>
      <c r="B242" s="188"/>
      <c r="C242" s="194" t="s">
        <v>144</v>
      </c>
      <c r="D242" s="195" t="s">
        <v>99</v>
      </c>
      <c r="E242" s="186"/>
      <c r="F242" s="193">
        <v>105000.0</v>
      </c>
      <c r="G242" s="186"/>
    </row>
    <row r="243" ht="15.75" customHeight="1">
      <c r="A243" s="172"/>
      <c r="B243" s="188"/>
      <c r="C243" s="194" t="s">
        <v>247</v>
      </c>
      <c r="D243" s="195" t="s">
        <v>112</v>
      </c>
      <c r="E243" s="186"/>
      <c r="F243" s="192">
        <v>2000.0</v>
      </c>
      <c r="G243" s="186"/>
    </row>
    <row r="244" ht="15.75" customHeight="1">
      <c r="A244" s="172"/>
      <c r="B244" s="188"/>
      <c r="C244" s="196" t="s">
        <v>137</v>
      </c>
      <c r="D244" s="197" t="s">
        <v>138</v>
      </c>
      <c r="E244" s="186"/>
      <c r="F244" s="189">
        <v>8000.0</v>
      </c>
      <c r="G244" s="186"/>
    </row>
    <row r="245" ht="15.75" customHeight="1">
      <c r="A245" s="172"/>
      <c r="B245" s="188"/>
      <c r="C245" s="194" t="s">
        <v>248</v>
      </c>
      <c r="D245" s="195" t="s">
        <v>249</v>
      </c>
      <c r="E245" s="186"/>
      <c r="F245" s="187">
        <v>2000.0</v>
      </c>
      <c r="G245" s="186"/>
    </row>
    <row r="246" ht="15.75" customHeight="1">
      <c r="A246" s="172"/>
      <c r="B246" s="188"/>
      <c r="C246" s="188" t="s">
        <v>250</v>
      </c>
      <c r="D246" s="195" t="s">
        <v>251</v>
      </c>
      <c r="E246" s="186"/>
      <c r="F246" s="187">
        <v>35000.0</v>
      </c>
      <c r="G246" s="186"/>
    </row>
    <row r="247" ht="15.75" customHeight="1">
      <c r="A247" s="172"/>
      <c r="B247" s="188"/>
      <c r="C247" s="188" t="s">
        <v>252</v>
      </c>
      <c r="D247" s="195" t="s">
        <v>251</v>
      </c>
      <c r="E247" s="186"/>
      <c r="F247" s="189">
        <v>9000.0</v>
      </c>
      <c r="G247" s="186"/>
    </row>
    <row r="248" ht="15.75" customHeight="1">
      <c r="A248" s="172"/>
      <c r="B248" s="188"/>
      <c r="C248" s="188" t="s">
        <v>253</v>
      </c>
      <c r="D248" s="190" t="s">
        <v>254</v>
      </c>
      <c r="E248" s="186"/>
      <c r="F248" s="198">
        <v>500.0</v>
      </c>
      <c r="G248" s="186"/>
    </row>
    <row r="249" ht="15.75" customHeight="1">
      <c r="A249" s="172"/>
      <c r="B249" s="188"/>
      <c r="C249" s="188"/>
      <c r="D249" s="190"/>
      <c r="E249" s="186"/>
      <c r="F249" s="186"/>
      <c r="G249" s="186"/>
    </row>
    <row r="250" ht="15.75" customHeight="1">
      <c r="A250" s="172"/>
      <c r="B250" s="188"/>
      <c r="C250" s="191" t="s">
        <v>103</v>
      </c>
      <c r="D250" s="190"/>
      <c r="E250" s="187">
        <f>SUM(E232:E234)</f>
        <v>1624500</v>
      </c>
      <c r="F250" s="187">
        <f>SUM(F232:F248)</f>
        <v>357741</v>
      </c>
      <c r="G250" s="187">
        <f>E250-F250</f>
        <v>1266759</v>
      </c>
    </row>
    <row r="251" ht="15.75" customHeight="1">
      <c r="A251" s="172"/>
      <c r="B251" s="188"/>
      <c r="C251" s="188"/>
      <c r="D251" s="190"/>
      <c r="E251" s="186"/>
      <c r="F251" s="186"/>
      <c r="G251" s="186"/>
    </row>
    <row r="252" ht="15.75" customHeight="1">
      <c r="A252" s="172"/>
      <c r="B252" s="184" t="s">
        <v>255</v>
      </c>
      <c r="C252" s="185" t="s">
        <v>256</v>
      </c>
      <c r="D252" s="185" t="s">
        <v>223</v>
      </c>
      <c r="E252" s="192">
        <v>30000.0</v>
      </c>
      <c r="F252" s="186"/>
      <c r="G252" s="186"/>
    </row>
    <row r="253" ht="15.75" customHeight="1">
      <c r="A253" s="172"/>
      <c r="B253" s="188"/>
      <c r="C253" s="185" t="s">
        <v>257</v>
      </c>
      <c r="D253" s="185" t="s">
        <v>136</v>
      </c>
      <c r="E253" s="186"/>
      <c r="F253" s="187">
        <v>21000.0</v>
      </c>
      <c r="G253" s="186"/>
    </row>
    <row r="254" ht="15.75" customHeight="1">
      <c r="A254" s="172"/>
      <c r="B254" s="188"/>
      <c r="C254" s="185" t="s">
        <v>144</v>
      </c>
      <c r="D254" s="185" t="s">
        <v>99</v>
      </c>
      <c r="E254" s="186"/>
      <c r="F254" s="187">
        <v>3500.0</v>
      </c>
      <c r="G254" s="186"/>
    </row>
    <row r="255" ht="15.75" customHeight="1">
      <c r="A255" s="172"/>
      <c r="B255" s="188"/>
      <c r="C255" s="190"/>
      <c r="D255" s="190"/>
      <c r="E255" s="186"/>
      <c r="F255" s="186"/>
      <c r="G255" s="186"/>
    </row>
    <row r="256" ht="15.75" customHeight="1">
      <c r="A256" s="172"/>
      <c r="B256" s="188"/>
      <c r="C256" s="191" t="s">
        <v>103</v>
      </c>
      <c r="D256" s="190"/>
      <c r="E256" s="187">
        <f t="shared" ref="E256:F256" si="28">SUM(E252:E254)</f>
        <v>30000</v>
      </c>
      <c r="F256" s="187">
        <f t="shared" si="28"/>
        <v>24500</v>
      </c>
      <c r="G256" s="187">
        <f>E256-F256</f>
        <v>5500</v>
      </c>
    </row>
    <row r="257" ht="15.75" customHeight="1">
      <c r="A257" s="172"/>
      <c r="B257" s="188"/>
      <c r="C257" s="188"/>
      <c r="D257" s="190"/>
      <c r="E257" s="186"/>
      <c r="F257" s="186"/>
      <c r="G257" s="186"/>
    </row>
    <row r="258" ht="15.75" customHeight="1">
      <c r="A258" s="172"/>
      <c r="B258" s="184" t="s">
        <v>258</v>
      </c>
      <c r="C258" s="194" t="s">
        <v>259</v>
      </c>
      <c r="D258" s="185" t="s">
        <v>142</v>
      </c>
      <c r="E258" s="193">
        <v>81400.0</v>
      </c>
      <c r="F258" s="186"/>
      <c r="G258" s="186"/>
    </row>
    <row r="259" ht="15.75" customHeight="1">
      <c r="A259" s="172"/>
      <c r="B259" s="188"/>
      <c r="C259" s="194" t="s">
        <v>260</v>
      </c>
      <c r="D259" s="190"/>
      <c r="E259" s="186"/>
      <c r="F259" s="189">
        <v>150616.0</v>
      </c>
      <c r="G259" s="186"/>
    </row>
    <row r="260" ht="15.75" customHeight="1">
      <c r="A260" s="172"/>
      <c r="B260" s="188"/>
      <c r="C260" s="194" t="s">
        <v>261</v>
      </c>
      <c r="D260" s="199" t="s">
        <v>262</v>
      </c>
      <c r="E260" s="186"/>
      <c r="F260" s="187">
        <v>1500.0</v>
      </c>
      <c r="G260" s="186"/>
    </row>
    <row r="261" ht="15.75" customHeight="1">
      <c r="A261" s="172"/>
      <c r="B261" s="188"/>
      <c r="C261" s="188"/>
      <c r="D261" s="190"/>
      <c r="E261" s="186"/>
      <c r="F261" s="186"/>
      <c r="G261" s="186"/>
    </row>
    <row r="262" ht="15.75" customHeight="1">
      <c r="A262" s="172"/>
      <c r="B262" s="188"/>
      <c r="C262" s="191" t="s">
        <v>103</v>
      </c>
      <c r="D262" s="190"/>
      <c r="E262" s="192">
        <f>SUM(E258:E259)</f>
        <v>81400</v>
      </c>
      <c r="F262" s="192">
        <f>SUM(F258:F260)</f>
        <v>152116</v>
      </c>
      <c r="G262" s="187">
        <f>E262-F262</f>
        <v>-70716</v>
      </c>
    </row>
    <row r="263" ht="15.75" customHeight="1">
      <c r="A263" s="172"/>
      <c r="B263" s="188"/>
      <c r="C263" s="188"/>
      <c r="D263" s="190"/>
      <c r="E263" s="186"/>
      <c r="F263" s="186"/>
      <c r="G263" s="186"/>
    </row>
    <row r="264" ht="15.75" customHeight="1">
      <c r="A264" s="172"/>
      <c r="B264" s="184" t="s">
        <v>263</v>
      </c>
      <c r="C264" s="194" t="s">
        <v>264</v>
      </c>
      <c r="D264" s="185"/>
      <c r="E264" s="193">
        <v>33500.0</v>
      </c>
      <c r="F264" s="186"/>
      <c r="G264" s="186"/>
    </row>
    <row r="265" ht="15.75" customHeight="1">
      <c r="A265" s="172"/>
      <c r="B265" s="188"/>
      <c r="C265" s="194" t="s">
        <v>133</v>
      </c>
      <c r="D265" s="185" t="s">
        <v>134</v>
      </c>
      <c r="E265" s="186"/>
      <c r="F265" s="187">
        <v>28000.0</v>
      </c>
      <c r="G265" s="186"/>
    </row>
    <row r="266" ht="15.75" customHeight="1">
      <c r="A266" s="172"/>
      <c r="B266" s="188"/>
      <c r="C266" s="200" t="s">
        <v>144</v>
      </c>
      <c r="D266" s="199" t="s">
        <v>99</v>
      </c>
      <c r="E266" s="186"/>
      <c r="F266" s="198">
        <v>12500.0</v>
      </c>
      <c r="G266" s="186"/>
    </row>
    <row r="267" ht="15.75" customHeight="1">
      <c r="A267" s="172"/>
      <c r="B267" s="188"/>
      <c r="C267" s="200" t="s">
        <v>265</v>
      </c>
      <c r="D267" s="199" t="s">
        <v>266</v>
      </c>
      <c r="E267" s="186"/>
      <c r="F267" s="198">
        <v>15000.0</v>
      </c>
      <c r="G267" s="186"/>
    </row>
    <row r="268" ht="15.75" customHeight="1">
      <c r="A268" s="172"/>
      <c r="B268" s="188"/>
      <c r="C268" s="201" t="s">
        <v>267</v>
      </c>
      <c r="D268" s="199" t="s">
        <v>254</v>
      </c>
      <c r="E268" s="192"/>
      <c r="F268" s="193">
        <v>1500.0</v>
      </c>
      <c r="G268" s="187"/>
    </row>
    <row r="269" ht="15.75" customHeight="1">
      <c r="A269" s="172"/>
      <c r="B269" s="188"/>
      <c r="C269" s="184"/>
      <c r="D269" s="190"/>
      <c r="E269" s="192"/>
      <c r="F269" s="192"/>
      <c r="G269" s="187"/>
    </row>
    <row r="270" ht="15.75" customHeight="1">
      <c r="A270" s="172"/>
      <c r="B270" s="188"/>
      <c r="C270" s="184" t="s">
        <v>103</v>
      </c>
      <c r="D270" s="190"/>
      <c r="E270" s="192">
        <f t="shared" ref="E270:F270" si="29">SUM(E264:E268)</f>
        <v>33500</v>
      </c>
      <c r="F270" s="192">
        <f t="shared" si="29"/>
        <v>57000</v>
      </c>
      <c r="G270" s="187">
        <f>E270-F270</f>
        <v>-23500</v>
      </c>
    </row>
    <row r="271" ht="15.75" customHeight="1">
      <c r="A271" s="172"/>
      <c r="B271" s="171"/>
      <c r="C271" s="172"/>
      <c r="D271" s="173"/>
      <c r="E271" s="174"/>
      <c r="F271" s="175"/>
      <c r="G271" s="176"/>
    </row>
    <row r="272" ht="15.75" customHeight="1">
      <c r="A272" s="172"/>
      <c r="B272" s="171"/>
      <c r="C272" s="171" t="s">
        <v>268</v>
      </c>
      <c r="D272" s="173"/>
      <c r="E272" s="174">
        <f t="shared" ref="E272:F272" si="30">E270+E262+E256+E250+E230</f>
        <v>1769400</v>
      </c>
      <c r="F272" s="174">
        <f t="shared" si="30"/>
        <v>634357</v>
      </c>
      <c r="G272" s="176">
        <f>E272-F272</f>
        <v>1135043</v>
      </c>
    </row>
    <row r="273" ht="15.75" customHeight="1">
      <c r="A273" s="172"/>
      <c r="B273" s="171"/>
      <c r="C273" s="172"/>
      <c r="D273" s="173"/>
      <c r="E273" s="174"/>
      <c r="F273" s="175"/>
      <c r="G273" s="176"/>
    </row>
    <row r="274" ht="15.75" customHeight="1">
      <c r="A274" s="172"/>
      <c r="B274" s="171"/>
      <c r="C274" s="172"/>
      <c r="D274" s="173"/>
      <c r="E274" s="174"/>
      <c r="F274" s="175"/>
      <c r="G274" s="176"/>
    </row>
    <row r="275" ht="15.75" customHeight="1">
      <c r="A275" s="172"/>
      <c r="B275" s="171" t="s">
        <v>150</v>
      </c>
      <c r="C275" s="178"/>
      <c r="D275" s="202"/>
      <c r="E275" s="203">
        <f t="shared" ref="E275:F275" si="31">E272+E221</f>
        <v>1937400</v>
      </c>
      <c r="F275" s="203">
        <f t="shared" si="31"/>
        <v>688457</v>
      </c>
      <c r="G275" s="204">
        <f>E275-F275</f>
        <v>1248943</v>
      </c>
    </row>
    <row r="276" ht="15.75" customHeight="1">
      <c r="B276" s="23"/>
      <c r="D276" s="58"/>
      <c r="E276" s="13"/>
      <c r="F276" s="59"/>
      <c r="G276" s="13"/>
    </row>
    <row r="277" ht="15.75" customHeight="1">
      <c r="A277" s="81" t="s">
        <v>269</v>
      </c>
      <c r="B277" s="89" t="s">
        <v>152</v>
      </c>
      <c r="C277" s="87" t="s">
        <v>149</v>
      </c>
      <c r="D277" s="84" t="s">
        <v>153</v>
      </c>
      <c r="E277" s="85"/>
      <c r="F277" s="86">
        <v>1000.0</v>
      </c>
      <c r="G277" s="85"/>
    </row>
    <row r="278" ht="15.75" customHeight="1">
      <c r="A278" s="87"/>
      <c r="B278" s="89"/>
      <c r="C278" s="205" t="s">
        <v>270</v>
      </c>
      <c r="D278" s="84" t="s">
        <v>271</v>
      </c>
      <c r="E278" s="86">
        <v>70000.0</v>
      </c>
      <c r="F278" s="86"/>
      <c r="G278" s="85"/>
    </row>
    <row r="279" ht="15.75" customHeight="1">
      <c r="A279" s="87"/>
      <c r="B279" s="89"/>
      <c r="C279" s="206" t="s">
        <v>272</v>
      </c>
      <c r="D279" s="84" t="s">
        <v>273</v>
      </c>
      <c r="E279" s="86">
        <v>50000.0</v>
      </c>
      <c r="F279" s="86"/>
      <c r="G279" s="85"/>
    </row>
    <row r="280" ht="15.75" customHeight="1">
      <c r="A280" s="87"/>
      <c r="B280" s="89"/>
      <c r="C280" s="205" t="s">
        <v>274</v>
      </c>
      <c r="D280" s="84" t="s">
        <v>275</v>
      </c>
      <c r="E280" s="85"/>
      <c r="F280" s="86">
        <v>70000.0</v>
      </c>
      <c r="G280" s="85"/>
    </row>
    <row r="281" ht="15.75" customHeight="1">
      <c r="A281" s="87"/>
      <c r="B281" s="89"/>
      <c r="C281" s="206" t="s">
        <v>276</v>
      </c>
      <c r="D281" s="84" t="s">
        <v>277</v>
      </c>
      <c r="E281" s="85"/>
      <c r="F281" s="86">
        <v>48000.0</v>
      </c>
      <c r="G281" s="85"/>
    </row>
    <row r="282" ht="15.75" customHeight="1">
      <c r="A282" s="87"/>
      <c r="B282" s="89"/>
      <c r="C282" s="206" t="s">
        <v>278</v>
      </c>
      <c r="D282" s="84" t="s">
        <v>204</v>
      </c>
      <c r="E282" s="85"/>
      <c r="F282" s="86">
        <v>25000.0</v>
      </c>
      <c r="G282" s="85"/>
    </row>
    <row r="283" ht="15.75" customHeight="1">
      <c r="A283" s="87"/>
      <c r="B283" s="89"/>
      <c r="C283" s="206" t="s">
        <v>279</v>
      </c>
      <c r="D283" s="84" t="s">
        <v>280</v>
      </c>
      <c r="E283" s="85">
        <v>15000.0</v>
      </c>
      <c r="F283" s="86"/>
      <c r="G283" s="85"/>
    </row>
    <row r="284" ht="15.75" customHeight="1">
      <c r="A284" s="87"/>
      <c r="B284" s="89"/>
      <c r="C284" s="87"/>
      <c r="D284" s="84"/>
      <c r="E284" s="85"/>
      <c r="F284" s="86"/>
      <c r="G284" s="85"/>
    </row>
    <row r="285" ht="15.75" customHeight="1">
      <c r="A285" s="87"/>
      <c r="B285" s="89"/>
      <c r="C285" s="207" t="s">
        <v>150</v>
      </c>
      <c r="D285" s="88"/>
      <c r="E285" s="90">
        <f t="shared" ref="E285:F285" si="32">SUM(E277:E283)</f>
        <v>135000</v>
      </c>
      <c r="F285" s="90">
        <f t="shared" si="32"/>
        <v>144000</v>
      </c>
      <c r="G285" s="90">
        <f>E285-F285</f>
        <v>-9000</v>
      </c>
    </row>
    <row r="286" ht="15.75" customHeight="1">
      <c r="B286" s="23"/>
      <c r="D286" s="58"/>
      <c r="E286" s="13"/>
      <c r="F286" s="59"/>
      <c r="G286" s="13"/>
    </row>
    <row r="287" ht="15.75" customHeight="1">
      <c r="A287" s="208" t="s">
        <v>26</v>
      </c>
      <c r="B287" s="209" t="s">
        <v>152</v>
      </c>
      <c r="C287" s="210" t="s">
        <v>149</v>
      </c>
      <c r="D287" s="211" t="s">
        <v>153</v>
      </c>
      <c r="E287" s="212"/>
      <c r="F287" s="213">
        <v>1000.0</v>
      </c>
      <c r="G287" s="212"/>
    </row>
    <row r="288" ht="15.75" customHeight="1">
      <c r="A288" s="210"/>
      <c r="B288" s="209"/>
      <c r="C288" s="210" t="s">
        <v>281</v>
      </c>
      <c r="D288" s="214" t="s">
        <v>194</v>
      </c>
      <c r="E288" s="215"/>
      <c r="F288" s="213">
        <v>3000.0</v>
      </c>
      <c r="G288" s="215"/>
    </row>
    <row r="289" ht="15.75" customHeight="1">
      <c r="A289" s="210"/>
      <c r="B289" s="209"/>
      <c r="C289" s="210" t="s">
        <v>282</v>
      </c>
      <c r="D289" s="214" t="s">
        <v>283</v>
      </c>
      <c r="E289" s="215"/>
      <c r="F289" s="213">
        <v>1500.0</v>
      </c>
      <c r="G289" s="215"/>
    </row>
    <row r="290" ht="15.75" customHeight="1">
      <c r="A290" s="210"/>
      <c r="B290" s="209"/>
      <c r="C290" s="210" t="s">
        <v>284</v>
      </c>
      <c r="D290" s="214"/>
      <c r="E290" s="215"/>
      <c r="F290" s="213">
        <v>3500.0</v>
      </c>
      <c r="G290" s="215"/>
    </row>
    <row r="291" ht="15.75" customHeight="1">
      <c r="A291" s="210"/>
      <c r="B291" s="209"/>
      <c r="C291" s="216" t="s">
        <v>285</v>
      </c>
      <c r="D291" s="214"/>
      <c r="E291" s="215"/>
      <c r="F291" s="213">
        <v>0.0</v>
      </c>
      <c r="G291" s="215"/>
    </row>
    <row r="292" ht="15.75" customHeight="1">
      <c r="A292" s="210"/>
      <c r="B292" s="209"/>
      <c r="C292" s="216"/>
      <c r="D292" s="214"/>
      <c r="E292" s="215"/>
      <c r="F292" s="213"/>
      <c r="G292" s="215"/>
    </row>
    <row r="293" ht="15.75" customHeight="1">
      <c r="A293" s="210"/>
      <c r="B293" s="209"/>
      <c r="C293" s="209" t="s">
        <v>150</v>
      </c>
      <c r="D293" s="217"/>
      <c r="E293" s="218">
        <f t="shared" ref="E293:F293" si="33">SUM(E287:E291)</f>
        <v>0</v>
      </c>
      <c r="F293" s="218">
        <f t="shared" si="33"/>
        <v>9000</v>
      </c>
      <c r="G293" s="218">
        <f>E293-F293</f>
        <v>-9000</v>
      </c>
    </row>
    <row r="294" ht="15.75" customHeight="1">
      <c r="B294" s="23"/>
      <c r="D294" s="58"/>
      <c r="E294" s="13"/>
      <c r="F294" s="59"/>
      <c r="G294" s="13"/>
    </row>
    <row r="295" ht="15.75" customHeight="1">
      <c r="A295" s="219" t="s">
        <v>286</v>
      </c>
      <c r="B295" s="130" t="s">
        <v>79</v>
      </c>
      <c r="C295" s="129" t="s">
        <v>149</v>
      </c>
      <c r="D295" s="126" t="s">
        <v>153</v>
      </c>
      <c r="E295" s="127"/>
      <c r="F295" s="128">
        <v>2000.0</v>
      </c>
      <c r="G295" s="127"/>
    </row>
    <row r="296" ht="15.75" customHeight="1">
      <c r="A296" s="220"/>
      <c r="B296" s="130"/>
      <c r="C296" s="129" t="s">
        <v>287</v>
      </c>
      <c r="D296" s="126" t="s">
        <v>288</v>
      </c>
      <c r="E296" s="127"/>
      <c r="F296" s="128">
        <v>9000.0</v>
      </c>
      <c r="G296" s="127"/>
    </row>
    <row r="297" ht="15.75" customHeight="1">
      <c r="A297" s="220"/>
      <c r="B297" s="130"/>
      <c r="C297" s="129" t="s">
        <v>289</v>
      </c>
      <c r="D297" s="126" t="s">
        <v>262</v>
      </c>
      <c r="E297" s="127"/>
      <c r="F297" s="128">
        <v>6000.0</v>
      </c>
      <c r="G297" s="127"/>
    </row>
    <row r="298" ht="15.75" customHeight="1">
      <c r="A298" s="220"/>
      <c r="B298" s="130"/>
      <c r="C298" s="129" t="s">
        <v>290</v>
      </c>
      <c r="D298" s="126" t="s">
        <v>291</v>
      </c>
      <c r="E298" s="127"/>
      <c r="F298" s="128">
        <v>10000.0</v>
      </c>
      <c r="G298" s="127"/>
    </row>
    <row r="299" ht="15.75" customHeight="1">
      <c r="A299" s="220"/>
      <c r="B299" s="130"/>
      <c r="C299" s="129" t="s">
        <v>292</v>
      </c>
      <c r="D299" s="126" t="s">
        <v>186</v>
      </c>
      <c r="E299" s="127"/>
      <c r="F299" s="128">
        <v>5000.0</v>
      </c>
      <c r="G299" s="127"/>
    </row>
    <row r="300" ht="15.75" customHeight="1">
      <c r="A300" s="220"/>
      <c r="B300" s="130"/>
      <c r="C300" s="129" t="s">
        <v>293</v>
      </c>
      <c r="D300" s="126" t="s">
        <v>294</v>
      </c>
      <c r="E300" s="127"/>
      <c r="F300" s="128">
        <v>4000.0</v>
      </c>
      <c r="G300" s="127"/>
    </row>
    <row r="301" ht="15.75" customHeight="1">
      <c r="A301" s="220"/>
      <c r="B301" s="130"/>
      <c r="C301" s="129" t="s">
        <v>295</v>
      </c>
      <c r="D301" s="126" t="s">
        <v>296</v>
      </c>
      <c r="E301" s="127"/>
      <c r="F301" s="128">
        <v>2000.0</v>
      </c>
      <c r="G301" s="127"/>
    </row>
    <row r="302" ht="15.75" customHeight="1">
      <c r="A302" s="220"/>
      <c r="B302" s="130"/>
      <c r="C302" s="129" t="s">
        <v>121</v>
      </c>
      <c r="D302" s="126" t="s">
        <v>297</v>
      </c>
      <c r="E302" s="127"/>
      <c r="F302" s="128">
        <v>5000.0</v>
      </c>
      <c r="G302" s="127"/>
    </row>
    <row r="303" ht="15.75" customHeight="1">
      <c r="A303" s="220"/>
      <c r="B303" s="130"/>
      <c r="C303" s="129" t="s">
        <v>298</v>
      </c>
      <c r="D303" s="126" t="s">
        <v>254</v>
      </c>
      <c r="E303" s="127"/>
      <c r="F303" s="128">
        <v>15000.0</v>
      </c>
      <c r="G303" s="127"/>
    </row>
    <row r="304" ht="15.75" customHeight="1">
      <c r="A304" s="220"/>
      <c r="B304" s="130"/>
      <c r="C304" s="129" t="s">
        <v>299</v>
      </c>
      <c r="D304" s="126" t="s">
        <v>168</v>
      </c>
      <c r="E304" s="127"/>
      <c r="F304" s="128">
        <v>4000.0</v>
      </c>
      <c r="G304" s="127"/>
    </row>
    <row r="305" ht="15.75" customHeight="1">
      <c r="A305" s="220"/>
      <c r="B305" s="130"/>
      <c r="C305" s="125" t="s">
        <v>300</v>
      </c>
      <c r="D305" s="126" t="s">
        <v>89</v>
      </c>
      <c r="E305" s="127"/>
      <c r="F305" s="128">
        <v>2500.0</v>
      </c>
      <c r="G305" s="127"/>
    </row>
    <row r="306" ht="15.75" customHeight="1">
      <c r="A306" s="220"/>
      <c r="B306" s="130"/>
      <c r="C306" s="125" t="s">
        <v>203</v>
      </c>
      <c r="D306" s="126"/>
      <c r="E306" s="127"/>
      <c r="F306" s="128">
        <v>2500.0</v>
      </c>
      <c r="G306" s="127"/>
    </row>
    <row r="307" ht="15.75" customHeight="1">
      <c r="A307" s="220"/>
      <c r="B307" s="130"/>
      <c r="C307" s="130"/>
      <c r="D307" s="126"/>
      <c r="E307" s="128"/>
      <c r="F307" s="128"/>
      <c r="G307" s="127"/>
    </row>
    <row r="308" ht="15.75" customHeight="1">
      <c r="A308" s="220"/>
      <c r="B308" s="130"/>
      <c r="C308" s="130" t="s">
        <v>103</v>
      </c>
      <c r="D308" s="126"/>
      <c r="E308" s="128">
        <f t="shared" ref="E308:F308" si="34">SUM(E295:E306)</f>
        <v>0</v>
      </c>
      <c r="F308" s="128">
        <f t="shared" si="34"/>
        <v>67000</v>
      </c>
      <c r="G308" s="127">
        <f>E308-F308</f>
        <v>-67000</v>
      </c>
    </row>
    <row r="309" ht="15.75" customHeight="1">
      <c r="A309" s="220"/>
      <c r="B309" s="130"/>
      <c r="C309" s="129"/>
      <c r="D309" s="126"/>
      <c r="E309" s="128"/>
      <c r="F309" s="128"/>
      <c r="G309" s="127"/>
    </row>
    <row r="310" ht="15.75" customHeight="1">
      <c r="A310" s="220"/>
      <c r="B310" s="130" t="s">
        <v>301</v>
      </c>
      <c r="C310" s="129" t="s">
        <v>259</v>
      </c>
      <c r="D310" s="126" t="s">
        <v>179</v>
      </c>
      <c r="E310" s="128">
        <v>1000.0</v>
      </c>
      <c r="F310" s="128"/>
      <c r="G310" s="127"/>
    </row>
    <row r="311" ht="15.75" customHeight="1">
      <c r="A311" s="220"/>
      <c r="B311" s="130"/>
      <c r="C311" s="129" t="s">
        <v>131</v>
      </c>
      <c r="D311" s="126" t="s">
        <v>132</v>
      </c>
      <c r="E311" s="128">
        <v>3000.0</v>
      </c>
      <c r="F311" s="128"/>
      <c r="G311" s="127"/>
    </row>
    <row r="312" ht="15.75" customHeight="1">
      <c r="A312" s="220"/>
      <c r="B312" s="130"/>
      <c r="C312" s="129" t="s">
        <v>135</v>
      </c>
      <c r="D312" s="126" t="s">
        <v>136</v>
      </c>
      <c r="E312" s="127"/>
      <c r="F312" s="128">
        <v>3000.0</v>
      </c>
      <c r="G312" s="127"/>
    </row>
    <row r="313" ht="15.75" customHeight="1">
      <c r="A313" s="220"/>
      <c r="B313" s="130"/>
      <c r="C313" s="129" t="s">
        <v>133</v>
      </c>
      <c r="D313" s="126" t="s">
        <v>134</v>
      </c>
      <c r="E313" s="127"/>
      <c r="F313" s="128">
        <v>3000.0</v>
      </c>
      <c r="G313" s="127"/>
    </row>
    <row r="314" ht="15.75" customHeight="1">
      <c r="A314" s="220"/>
      <c r="B314" s="130"/>
      <c r="C314" s="129" t="s">
        <v>137</v>
      </c>
      <c r="D314" s="126" t="s">
        <v>138</v>
      </c>
      <c r="E314" s="127"/>
      <c r="F314" s="128">
        <v>2000.0</v>
      </c>
      <c r="G314" s="127"/>
    </row>
    <row r="315" ht="15.75" customHeight="1">
      <c r="A315" s="220"/>
      <c r="B315" s="130"/>
      <c r="C315" s="130"/>
      <c r="D315" s="126"/>
      <c r="E315" s="128"/>
      <c r="F315" s="128"/>
      <c r="G315" s="127"/>
    </row>
    <row r="316" ht="15.75" customHeight="1">
      <c r="A316" s="220"/>
      <c r="B316" s="130"/>
      <c r="C316" s="130" t="s">
        <v>103</v>
      </c>
      <c r="D316" s="126"/>
      <c r="E316" s="128">
        <f t="shared" ref="E316:F316" si="35">SUM(E310:E314)</f>
        <v>4000</v>
      </c>
      <c r="F316" s="128">
        <f t="shared" si="35"/>
        <v>8000</v>
      </c>
      <c r="G316" s="127">
        <f>E316-F316</f>
        <v>-4000</v>
      </c>
    </row>
    <row r="317" ht="15.75" customHeight="1">
      <c r="A317" s="220"/>
      <c r="B317" s="130"/>
      <c r="C317" s="129"/>
      <c r="D317" s="126"/>
      <c r="E317" s="128"/>
      <c r="F317" s="128"/>
      <c r="G317" s="127"/>
    </row>
    <row r="318" ht="15.75" customHeight="1">
      <c r="A318" s="220"/>
      <c r="B318" s="130" t="s">
        <v>302</v>
      </c>
      <c r="C318" s="129" t="s">
        <v>259</v>
      </c>
      <c r="D318" s="126" t="s">
        <v>179</v>
      </c>
      <c r="E318" s="128">
        <v>1000.0</v>
      </c>
      <c r="F318" s="128"/>
      <c r="G318" s="127"/>
    </row>
    <row r="319" ht="15.75" customHeight="1">
      <c r="A319" s="220"/>
      <c r="B319" s="130"/>
      <c r="C319" s="129" t="s">
        <v>131</v>
      </c>
      <c r="D319" s="126" t="s">
        <v>132</v>
      </c>
      <c r="E319" s="128">
        <v>3000.0</v>
      </c>
      <c r="F319" s="128"/>
      <c r="G319" s="221"/>
    </row>
    <row r="320" ht="15.75" customHeight="1">
      <c r="A320" s="220"/>
      <c r="B320" s="130"/>
      <c r="C320" s="129" t="s">
        <v>135</v>
      </c>
      <c r="D320" s="126" t="s">
        <v>136</v>
      </c>
      <c r="E320" s="127"/>
      <c r="F320" s="128">
        <v>3000.0</v>
      </c>
      <c r="G320" s="221"/>
    </row>
    <row r="321" ht="15.75" customHeight="1">
      <c r="A321" s="220"/>
      <c r="B321" s="130"/>
      <c r="C321" s="129" t="s">
        <v>133</v>
      </c>
      <c r="D321" s="126" t="s">
        <v>134</v>
      </c>
      <c r="E321" s="127"/>
      <c r="F321" s="128">
        <v>3000.0</v>
      </c>
      <c r="G321" s="221"/>
    </row>
    <row r="322" ht="15.75" customHeight="1">
      <c r="A322" s="220"/>
      <c r="B322" s="130"/>
      <c r="C322" s="129" t="s">
        <v>137</v>
      </c>
      <c r="D322" s="126" t="s">
        <v>138</v>
      </c>
      <c r="E322" s="127"/>
      <c r="F322" s="128">
        <v>2000.0</v>
      </c>
      <c r="G322" s="127"/>
    </row>
    <row r="323" ht="15.75" customHeight="1">
      <c r="A323" s="220"/>
      <c r="B323" s="130"/>
      <c r="C323" s="130"/>
      <c r="D323" s="126"/>
      <c r="E323" s="128"/>
      <c r="F323" s="128"/>
      <c r="G323" s="127"/>
    </row>
    <row r="324" ht="15.75" customHeight="1">
      <c r="A324" s="220"/>
      <c r="B324" s="130"/>
      <c r="C324" s="130" t="s">
        <v>103</v>
      </c>
      <c r="D324" s="126"/>
      <c r="E324" s="128">
        <f t="shared" ref="E324:F324" si="36">SUM(E318:E322)</f>
        <v>4000</v>
      </c>
      <c r="F324" s="128">
        <f t="shared" si="36"/>
        <v>8000</v>
      </c>
      <c r="G324" s="127">
        <f>E324-F324</f>
        <v>-4000</v>
      </c>
    </row>
    <row r="325" ht="15.75" customHeight="1">
      <c r="A325" s="220"/>
      <c r="B325" s="130"/>
      <c r="C325" s="129"/>
      <c r="D325" s="126"/>
      <c r="E325" s="128"/>
      <c r="F325" s="128"/>
      <c r="G325" s="127"/>
    </row>
    <row r="326" ht="15.75" customHeight="1">
      <c r="A326" s="220"/>
      <c r="B326" s="130" t="s">
        <v>303</v>
      </c>
      <c r="C326" s="129" t="s">
        <v>259</v>
      </c>
      <c r="D326" s="126" t="s">
        <v>304</v>
      </c>
      <c r="E326" s="128">
        <v>4000.0</v>
      </c>
      <c r="F326" s="128"/>
      <c r="G326" s="127"/>
    </row>
    <row r="327" ht="15.75" customHeight="1">
      <c r="A327" s="220"/>
      <c r="B327" s="130"/>
      <c r="C327" s="129" t="s">
        <v>131</v>
      </c>
      <c r="D327" s="126" t="s">
        <v>132</v>
      </c>
      <c r="E327" s="128">
        <v>3000.0</v>
      </c>
      <c r="F327" s="128"/>
      <c r="G327" s="127"/>
    </row>
    <row r="328" ht="15.75" customHeight="1">
      <c r="A328" s="220"/>
      <c r="B328" s="130"/>
      <c r="C328" s="129" t="s">
        <v>135</v>
      </c>
      <c r="D328" s="126" t="s">
        <v>136</v>
      </c>
      <c r="E328" s="127"/>
      <c r="F328" s="128">
        <v>2500.0</v>
      </c>
      <c r="G328" s="127"/>
    </row>
    <row r="329" ht="15.75" customHeight="1">
      <c r="A329" s="220"/>
      <c r="B329" s="130"/>
      <c r="C329" s="129" t="s">
        <v>133</v>
      </c>
      <c r="D329" s="126" t="s">
        <v>134</v>
      </c>
      <c r="E329" s="127"/>
      <c r="F329" s="128">
        <v>3000.0</v>
      </c>
      <c r="G329" s="127"/>
    </row>
    <row r="330" ht="15.75" customHeight="1">
      <c r="A330" s="220"/>
      <c r="B330" s="130"/>
      <c r="C330" s="129" t="s">
        <v>137</v>
      </c>
      <c r="D330" s="126" t="s">
        <v>138</v>
      </c>
      <c r="E330" s="127"/>
      <c r="F330" s="128">
        <v>1500.0</v>
      </c>
      <c r="G330" s="127"/>
    </row>
    <row r="331" ht="15.75" customHeight="1">
      <c r="A331" s="220"/>
      <c r="B331" s="130"/>
      <c r="C331" s="130"/>
      <c r="D331" s="126"/>
      <c r="E331" s="128"/>
      <c r="F331" s="128"/>
      <c r="G331" s="127"/>
    </row>
    <row r="332" ht="15.75" customHeight="1">
      <c r="A332" s="220"/>
      <c r="B332" s="130"/>
      <c r="C332" s="130" t="s">
        <v>103</v>
      </c>
      <c r="D332" s="126"/>
      <c r="E332" s="128">
        <f t="shared" ref="E332:F332" si="37">SUM(E326:E330)</f>
        <v>7000</v>
      </c>
      <c r="F332" s="128">
        <f t="shared" si="37"/>
        <v>7000</v>
      </c>
      <c r="G332" s="127">
        <f>E332-F332</f>
        <v>0</v>
      </c>
    </row>
    <row r="333" ht="15.75" customHeight="1">
      <c r="A333" s="220"/>
      <c r="B333" s="130"/>
      <c r="C333" s="129"/>
      <c r="D333" s="126"/>
      <c r="E333" s="127"/>
      <c r="F333" s="128"/>
      <c r="G333" s="127"/>
    </row>
    <row r="334" ht="15.75" customHeight="1">
      <c r="A334" s="220"/>
      <c r="B334" s="130"/>
      <c r="C334" s="130" t="s">
        <v>150</v>
      </c>
      <c r="D334" s="136"/>
      <c r="E334" s="137">
        <f>E308+E316+E332+E324</f>
        <v>15000</v>
      </c>
      <c r="F334" s="137">
        <f>F308+F316+F324+F332</f>
        <v>90000</v>
      </c>
      <c r="G334" s="137">
        <f>E334-F334</f>
        <v>-75000</v>
      </c>
    </row>
    <row r="335" ht="15.75" customHeight="1">
      <c r="B335" s="23"/>
      <c r="D335" s="58"/>
      <c r="E335" s="13"/>
      <c r="F335" s="59"/>
      <c r="G335" s="13"/>
    </row>
    <row r="336" ht="15.75" customHeight="1">
      <c r="A336" s="222" t="s">
        <v>28</v>
      </c>
      <c r="B336" s="223" t="s">
        <v>152</v>
      </c>
      <c r="C336" s="224" t="s">
        <v>305</v>
      </c>
      <c r="D336" s="225" t="s">
        <v>136</v>
      </c>
      <c r="E336" s="226"/>
      <c r="F336" s="227">
        <v>2000.0</v>
      </c>
      <c r="G336" s="228"/>
    </row>
    <row r="337" ht="15.75" customHeight="1">
      <c r="A337" s="229"/>
      <c r="B337" s="223"/>
      <c r="C337" s="224" t="s">
        <v>306</v>
      </c>
      <c r="D337" s="230"/>
      <c r="E337" s="226"/>
      <c r="F337" s="226">
        <v>1000.0</v>
      </c>
      <c r="G337" s="228"/>
    </row>
    <row r="338" ht="15.75" customHeight="1">
      <c r="A338" s="229"/>
      <c r="B338" s="223"/>
      <c r="C338" s="224" t="s">
        <v>121</v>
      </c>
      <c r="D338" s="225" t="s">
        <v>91</v>
      </c>
      <c r="E338" s="226"/>
      <c r="F338" s="227">
        <v>4000.0</v>
      </c>
      <c r="G338" s="228"/>
    </row>
    <row r="339" ht="15.75" customHeight="1">
      <c r="A339" s="229"/>
      <c r="B339" s="223"/>
      <c r="C339" s="231" t="s">
        <v>167</v>
      </c>
      <c r="D339" s="225" t="s">
        <v>153</v>
      </c>
      <c r="E339" s="226"/>
      <c r="F339" s="226">
        <v>1000.0</v>
      </c>
      <c r="G339" s="228"/>
    </row>
    <row r="340" ht="15.75" customHeight="1">
      <c r="A340" s="229"/>
      <c r="B340" s="223"/>
      <c r="C340" s="224"/>
      <c r="D340" s="230"/>
      <c r="E340" s="232"/>
      <c r="F340" s="233"/>
      <c r="G340" s="228"/>
    </row>
    <row r="341" ht="15.75" customHeight="1">
      <c r="A341" s="229"/>
      <c r="B341" s="223"/>
      <c r="C341" s="234" t="s">
        <v>150</v>
      </c>
      <c r="D341" s="235"/>
      <c r="E341" s="236">
        <f t="shared" ref="E341:F341" si="38">SUM(E336:E339)</f>
        <v>0</v>
      </c>
      <c r="F341" s="236">
        <f t="shared" si="38"/>
        <v>8000</v>
      </c>
      <c r="G341" s="237">
        <f>E341-F341</f>
        <v>-8000</v>
      </c>
    </row>
    <row r="342" ht="15.75" customHeight="1">
      <c r="B342" s="23"/>
      <c r="D342" s="58"/>
      <c r="E342" s="13"/>
      <c r="F342" s="59"/>
      <c r="G342" s="13"/>
    </row>
    <row r="343" ht="15.75" customHeight="1">
      <c r="A343" s="238" t="s">
        <v>29</v>
      </c>
      <c r="B343" s="239" t="s">
        <v>152</v>
      </c>
      <c r="C343" s="240" t="s">
        <v>149</v>
      </c>
      <c r="D343" s="241" t="s">
        <v>153</v>
      </c>
      <c r="E343" s="240"/>
      <c r="F343" s="242">
        <v>1000.0</v>
      </c>
      <c r="G343" s="240"/>
    </row>
    <row r="344" ht="15.75" customHeight="1">
      <c r="A344" s="243"/>
      <c r="B344" s="244"/>
      <c r="C344" s="243" t="s">
        <v>307</v>
      </c>
      <c r="D344" s="241" t="s">
        <v>136</v>
      </c>
      <c r="E344" s="240"/>
      <c r="F344" s="242">
        <v>5500.0</v>
      </c>
      <c r="G344" s="240"/>
    </row>
    <row r="345" ht="15.75" customHeight="1">
      <c r="A345" s="243"/>
      <c r="B345" s="244"/>
      <c r="C345" s="243" t="s">
        <v>308</v>
      </c>
      <c r="D345" s="241" t="s">
        <v>194</v>
      </c>
      <c r="E345" s="240"/>
      <c r="F345" s="242">
        <v>1400.0</v>
      </c>
      <c r="G345" s="240"/>
    </row>
    <row r="346" ht="15.75" customHeight="1">
      <c r="A346" s="243"/>
      <c r="B346" s="244"/>
      <c r="C346" s="243" t="s">
        <v>121</v>
      </c>
      <c r="D346" s="241" t="s">
        <v>309</v>
      </c>
      <c r="E346" s="240"/>
      <c r="F346" s="242">
        <v>2000.0</v>
      </c>
      <c r="G346" s="240"/>
    </row>
    <row r="347" ht="15.75" customHeight="1">
      <c r="A347" s="243"/>
      <c r="B347" s="244"/>
      <c r="C347" s="243" t="s">
        <v>310</v>
      </c>
      <c r="D347" s="241" t="s">
        <v>136</v>
      </c>
      <c r="E347" s="240"/>
      <c r="F347" s="242">
        <v>11000.0</v>
      </c>
      <c r="G347" s="240"/>
    </row>
    <row r="348" ht="15.75" customHeight="1">
      <c r="A348" s="243"/>
      <c r="B348" s="244"/>
      <c r="C348" s="243" t="s">
        <v>203</v>
      </c>
      <c r="D348" s="245" t="s">
        <v>204</v>
      </c>
      <c r="E348" s="240"/>
      <c r="F348" s="242">
        <v>1000.0</v>
      </c>
      <c r="G348" s="240"/>
    </row>
    <row r="349" ht="15.75" customHeight="1">
      <c r="A349" s="243"/>
      <c r="B349" s="244"/>
      <c r="C349" s="243"/>
      <c r="D349" s="241"/>
      <c r="E349" s="240"/>
      <c r="F349" s="242"/>
      <c r="G349" s="240"/>
    </row>
    <row r="350" ht="15.75" customHeight="1">
      <c r="A350" s="243"/>
      <c r="B350" s="244"/>
      <c r="C350" s="244" t="s">
        <v>150</v>
      </c>
      <c r="D350" s="246"/>
      <c r="E350" s="247">
        <f>SUM(E343:E345)</f>
        <v>0</v>
      </c>
      <c r="F350" s="247">
        <f>SUM(F343:F348)</f>
        <v>21900</v>
      </c>
      <c r="G350" s="247">
        <f>E350-F350</f>
        <v>-21900</v>
      </c>
    </row>
    <row r="351" ht="15.75" customHeight="1">
      <c r="B351" s="23"/>
      <c r="D351" s="58"/>
      <c r="E351" s="13"/>
      <c r="F351" s="59"/>
      <c r="G351" s="13"/>
    </row>
    <row r="352" ht="15.75" customHeight="1">
      <c r="A352" s="248" t="s">
        <v>12</v>
      </c>
      <c r="B352" s="103" t="s">
        <v>79</v>
      </c>
      <c r="C352" s="100" t="s">
        <v>311</v>
      </c>
      <c r="D352" s="249">
        <v>4037.0</v>
      </c>
      <c r="E352" s="102"/>
      <c r="F352" s="104">
        <v>500.0</v>
      </c>
      <c r="G352" s="250"/>
    </row>
    <row r="353" ht="15.75" customHeight="1">
      <c r="A353" s="100"/>
      <c r="B353" s="100"/>
      <c r="C353" s="100" t="s">
        <v>312</v>
      </c>
      <c r="D353" s="249">
        <v>5460.0</v>
      </c>
      <c r="E353" s="102"/>
      <c r="F353" s="104">
        <v>1000.0</v>
      </c>
      <c r="G353" s="250"/>
    </row>
    <row r="354" ht="15.75" customHeight="1">
      <c r="A354" s="100"/>
      <c r="B354" s="100"/>
      <c r="C354" s="100" t="s">
        <v>121</v>
      </c>
      <c r="D354" s="249">
        <v>7631.0</v>
      </c>
      <c r="E354" s="102"/>
      <c r="F354" s="104">
        <v>1000.0</v>
      </c>
      <c r="G354" s="250"/>
    </row>
    <row r="355" ht="15.75" customHeight="1">
      <c r="A355" s="100"/>
      <c r="B355" s="100"/>
      <c r="C355" s="100" t="s">
        <v>149</v>
      </c>
      <c r="D355" s="249">
        <v>7691.0</v>
      </c>
      <c r="E355" s="102"/>
      <c r="F355" s="104">
        <v>1000.0</v>
      </c>
      <c r="G355" s="250"/>
    </row>
    <row r="356" ht="15.75" customHeight="1">
      <c r="A356" s="100"/>
      <c r="B356" s="100"/>
      <c r="C356" s="100" t="s">
        <v>313</v>
      </c>
      <c r="D356" s="249">
        <v>4029.0</v>
      </c>
      <c r="E356" s="102"/>
      <c r="F356" s="104">
        <v>1000.0</v>
      </c>
      <c r="G356" s="250"/>
    </row>
    <row r="357" ht="15.75" customHeight="1">
      <c r="A357" s="100"/>
      <c r="B357" s="100"/>
      <c r="C357" s="100" t="s">
        <v>144</v>
      </c>
      <c r="D357" s="249">
        <v>5010.0</v>
      </c>
      <c r="E357" s="102"/>
      <c r="F357" s="104">
        <v>3000.0</v>
      </c>
      <c r="G357" s="250"/>
    </row>
    <row r="358" ht="15.75" customHeight="1">
      <c r="A358" s="251"/>
      <c r="B358" s="94"/>
      <c r="C358" s="251"/>
      <c r="D358" s="252"/>
      <c r="E358" s="250"/>
      <c r="F358" s="253"/>
      <c r="G358" s="250"/>
    </row>
    <row r="359" ht="15.75" customHeight="1">
      <c r="A359" s="251"/>
      <c r="B359" s="94"/>
      <c r="C359" s="94" t="s">
        <v>150</v>
      </c>
      <c r="D359" s="252"/>
      <c r="E359" s="254">
        <v>0.0</v>
      </c>
      <c r="F359" s="255">
        <f>SUM(F352:F357)</f>
        <v>7500</v>
      </c>
      <c r="G359" s="254">
        <f>E359-F359</f>
        <v>-7500</v>
      </c>
    </row>
    <row r="360" ht="15.75" customHeight="1">
      <c r="B360" s="23"/>
      <c r="D360" s="58"/>
      <c r="E360" s="13"/>
      <c r="F360" s="59"/>
      <c r="G360" s="13"/>
    </row>
    <row r="361" ht="15.75" customHeight="1">
      <c r="B361" s="23"/>
      <c r="D361" s="58"/>
      <c r="E361" s="13"/>
      <c r="F361" s="59"/>
      <c r="G361" s="13"/>
    </row>
    <row r="362" ht="15.75" customHeight="1">
      <c r="B362" s="23"/>
      <c r="D362" s="58"/>
      <c r="E362" s="13"/>
      <c r="F362" s="59"/>
      <c r="G362" s="13"/>
    </row>
    <row r="363" ht="15.75" customHeight="1">
      <c r="B363" s="23"/>
      <c r="D363" s="58"/>
      <c r="E363" s="13"/>
      <c r="F363" s="59"/>
      <c r="G363" s="13"/>
    </row>
    <row r="364" ht="15.75" customHeight="1">
      <c r="B364" s="23"/>
      <c r="D364" s="58"/>
      <c r="E364" s="13"/>
      <c r="F364" s="59"/>
      <c r="G364" s="13"/>
    </row>
    <row r="365" ht="15.75" customHeight="1">
      <c r="B365" s="23"/>
      <c r="D365" s="58"/>
      <c r="E365" s="13"/>
      <c r="F365" s="59"/>
      <c r="G365" s="13"/>
    </row>
    <row r="366" ht="15.75" customHeight="1">
      <c r="B366" s="23"/>
      <c r="D366" s="58"/>
      <c r="E366" s="13"/>
      <c r="F366" s="59"/>
      <c r="G366" s="13"/>
    </row>
    <row r="367" ht="15.75" customHeight="1">
      <c r="B367" s="23"/>
      <c r="D367" s="58"/>
      <c r="E367" s="13"/>
      <c r="F367" s="59"/>
      <c r="G367" s="13"/>
    </row>
    <row r="368" ht="15.75" customHeight="1">
      <c r="B368" s="23"/>
      <c r="D368" s="58"/>
      <c r="E368" s="13"/>
      <c r="F368" s="59"/>
      <c r="G368" s="13"/>
    </row>
    <row r="369" ht="15.75" customHeight="1">
      <c r="B369" s="23"/>
      <c r="D369" s="58"/>
      <c r="E369" s="13"/>
      <c r="F369" s="59"/>
      <c r="G369" s="13"/>
    </row>
    <row r="370" ht="15.75" customHeight="1">
      <c r="B370" s="23"/>
      <c r="D370" s="58"/>
      <c r="E370" s="13"/>
      <c r="F370" s="59"/>
      <c r="G370" s="13"/>
    </row>
    <row r="371" ht="15.75" customHeight="1">
      <c r="B371" s="23"/>
      <c r="D371" s="58"/>
      <c r="E371" s="13"/>
      <c r="F371" s="59"/>
      <c r="G371" s="13"/>
    </row>
    <row r="372" ht="15.75" customHeight="1">
      <c r="B372" s="23"/>
      <c r="D372" s="58"/>
      <c r="E372" s="13"/>
      <c r="F372" s="59"/>
      <c r="G372" s="13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88"/>
    <col customWidth="1" min="3" max="3" width="16.75"/>
    <col customWidth="1" min="4" max="4" width="17.25"/>
    <col customWidth="1" min="5" max="14" width="12.63"/>
  </cols>
  <sheetData>
    <row r="1" ht="15.75" customHeight="1">
      <c r="A1" s="256" t="s">
        <v>15</v>
      </c>
      <c r="B1" s="257" t="s">
        <v>76</v>
      </c>
      <c r="C1" s="257" t="s">
        <v>314</v>
      </c>
      <c r="D1" s="258" t="s">
        <v>315</v>
      </c>
      <c r="E1" s="259" t="s">
        <v>1</v>
      </c>
      <c r="F1" s="260" t="s">
        <v>2</v>
      </c>
      <c r="G1" s="259" t="s">
        <v>5</v>
      </c>
      <c r="H1" s="261"/>
      <c r="I1" s="261"/>
    </row>
    <row r="2" ht="15.75" customHeight="1">
      <c r="A2" s="4"/>
      <c r="B2" s="32"/>
      <c r="C2" s="32"/>
      <c r="D2" s="262"/>
      <c r="E2" s="263"/>
      <c r="F2" s="263"/>
      <c r="G2" s="263"/>
      <c r="H2" s="264"/>
      <c r="I2" s="263"/>
      <c r="J2" s="32"/>
      <c r="K2" s="262"/>
      <c r="L2" s="263"/>
      <c r="M2" s="263"/>
      <c r="N2" s="263"/>
    </row>
    <row r="3" ht="15.75" customHeight="1">
      <c r="A3" s="265"/>
      <c r="B3" s="257" t="s">
        <v>79</v>
      </c>
      <c r="C3" s="32"/>
      <c r="D3" s="32"/>
      <c r="E3" s="32"/>
      <c r="F3" s="32"/>
      <c r="G3" s="263"/>
      <c r="H3" s="264"/>
      <c r="I3" s="266"/>
      <c r="J3" s="32"/>
      <c r="K3" s="32"/>
      <c r="L3" s="32"/>
      <c r="M3" s="32"/>
      <c r="N3" s="263"/>
    </row>
    <row r="4" ht="15.75" customHeight="1">
      <c r="A4" s="4"/>
      <c r="B4" s="32"/>
      <c r="C4" s="267" t="s">
        <v>108</v>
      </c>
      <c r="D4" s="268" t="s">
        <v>316</v>
      </c>
      <c r="E4" s="263"/>
      <c r="F4" s="269">
        <v>8000.0</v>
      </c>
      <c r="G4" s="263"/>
      <c r="H4" s="264"/>
      <c r="I4" s="263"/>
      <c r="J4" s="267"/>
      <c r="K4" s="268"/>
      <c r="L4" s="263"/>
      <c r="M4" s="269"/>
      <c r="N4" s="263"/>
    </row>
    <row r="5" ht="15.75" customHeight="1">
      <c r="A5" s="4"/>
      <c r="B5" s="32"/>
      <c r="C5" s="267" t="s">
        <v>317</v>
      </c>
      <c r="D5" s="268" t="s">
        <v>318</v>
      </c>
      <c r="E5" s="263"/>
      <c r="F5" s="269">
        <v>500.0</v>
      </c>
      <c r="G5" s="263"/>
      <c r="H5" s="264"/>
      <c r="I5" s="263"/>
      <c r="J5" s="267"/>
      <c r="K5" s="268"/>
      <c r="L5" s="263"/>
      <c r="M5" s="269"/>
      <c r="N5" s="263"/>
    </row>
    <row r="6" ht="15.75" customHeight="1">
      <c r="A6" s="4"/>
      <c r="B6" s="32"/>
      <c r="C6" s="267" t="s">
        <v>203</v>
      </c>
      <c r="D6" s="268" t="s">
        <v>204</v>
      </c>
      <c r="E6" s="263"/>
      <c r="F6" s="269">
        <v>10000.0</v>
      </c>
      <c r="G6" s="263"/>
      <c r="H6" s="264"/>
      <c r="I6" s="263"/>
      <c r="J6" s="267"/>
      <c r="K6" s="268"/>
      <c r="L6" s="263"/>
      <c r="M6" s="269"/>
      <c r="N6" s="263"/>
    </row>
    <row r="7" ht="15.75" customHeight="1">
      <c r="A7" s="4"/>
      <c r="B7" s="32"/>
      <c r="C7" s="267" t="s">
        <v>319</v>
      </c>
      <c r="D7" s="268" t="s">
        <v>168</v>
      </c>
      <c r="E7" s="263"/>
      <c r="F7" s="269">
        <v>15000.0</v>
      </c>
      <c r="G7" s="263"/>
      <c r="H7" s="264"/>
      <c r="I7" s="263"/>
      <c r="J7" s="267"/>
      <c r="K7" s="268"/>
      <c r="L7" s="263"/>
      <c r="M7" s="269"/>
      <c r="N7" s="263"/>
    </row>
    <row r="8" ht="15.75" customHeight="1">
      <c r="A8" s="4"/>
      <c r="B8" s="32"/>
      <c r="C8" s="267" t="s">
        <v>109</v>
      </c>
      <c r="D8" s="268" t="s">
        <v>320</v>
      </c>
      <c r="E8" s="263"/>
      <c r="F8" s="269">
        <v>1000.0</v>
      </c>
      <c r="G8" s="263"/>
      <c r="H8" s="264"/>
      <c r="I8" s="263"/>
      <c r="J8" s="267"/>
      <c r="K8" s="268"/>
      <c r="L8" s="263"/>
      <c r="M8" s="269"/>
      <c r="N8" s="263"/>
    </row>
    <row r="9" ht="15.75" customHeight="1">
      <c r="A9" s="4"/>
      <c r="B9" s="32"/>
      <c r="C9" s="267" t="s">
        <v>321</v>
      </c>
      <c r="D9" s="268" t="s">
        <v>186</v>
      </c>
      <c r="E9" s="263"/>
      <c r="F9" s="270">
        <v>11000.0</v>
      </c>
      <c r="G9" s="263"/>
      <c r="H9" s="264"/>
      <c r="I9" s="263"/>
      <c r="J9" s="267"/>
      <c r="K9" s="268"/>
      <c r="L9" s="263"/>
      <c r="M9" s="269"/>
      <c r="N9" s="263"/>
    </row>
    <row r="10" ht="15.75" customHeight="1">
      <c r="A10" s="4"/>
      <c r="B10" s="32"/>
      <c r="C10" s="267" t="s">
        <v>322</v>
      </c>
      <c r="D10" s="268" t="s">
        <v>89</v>
      </c>
      <c r="E10" s="263"/>
      <c r="F10" s="269">
        <v>3000.0</v>
      </c>
      <c r="G10" s="263"/>
      <c r="H10" s="264"/>
      <c r="I10" s="263"/>
      <c r="J10" s="267"/>
      <c r="K10" s="268"/>
      <c r="L10" s="263"/>
      <c r="M10" s="269"/>
      <c r="N10" s="263"/>
    </row>
    <row r="11" ht="15.75" customHeight="1">
      <c r="A11" s="4"/>
      <c r="B11" s="32"/>
      <c r="C11" s="267" t="s">
        <v>323</v>
      </c>
      <c r="D11" s="268" t="s">
        <v>194</v>
      </c>
      <c r="E11" s="263"/>
      <c r="F11" s="270">
        <v>2500.0</v>
      </c>
      <c r="G11" s="263"/>
      <c r="H11" s="264"/>
      <c r="I11" s="263"/>
      <c r="J11" s="267"/>
      <c r="K11" s="268"/>
      <c r="L11" s="263"/>
      <c r="M11" s="269"/>
      <c r="N11" s="263"/>
    </row>
    <row r="12" ht="15.75" customHeight="1">
      <c r="A12" s="4"/>
      <c r="B12" s="32"/>
      <c r="C12" s="267" t="s">
        <v>324</v>
      </c>
      <c r="D12" s="268" t="s">
        <v>325</v>
      </c>
      <c r="E12" s="263"/>
      <c r="F12" s="270">
        <v>1200.0</v>
      </c>
      <c r="G12" s="263"/>
      <c r="H12" s="264"/>
      <c r="I12" s="263"/>
      <c r="J12" s="267"/>
      <c r="K12" s="268"/>
      <c r="L12" s="263"/>
      <c r="M12" s="269"/>
      <c r="N12" s="263"/>
    </row>
    <row r="13" ht="15.75" customHeight="1">
      <c r="A13" s="4"/>
      <c r="B13" s="32"/>
      <c r="C13" s="267" t="s">
        <v>144</v>
      </c>
      <c r="D13" s="268" t="s">
        <v>99</v>
      </c>
      <c r="E13" s="263"/>
      <c r="F13" s="269">
        <v>1000.0</v>
      </c>
      <c r="G13" s="263"/>
      <c r="H13" s="264"/>
      <c r="I13" s="263"/>
      <c r="J13" s="267"/>
      <c r="K13" s="268"/>
      <c r="L13" s="263"/>
      <c r="M13" s="269"/>
      <c r="N13" s="263"/>
    </row>
    <row r="14" ht="15.75" customHeight="1">
      <c r="A14" s="4"/>
      <c r="B14" s="32"/>
      <c r="C14" s="29" t="s">
        <v>326</v>
      </c>
      <c r="D14" s="262"/>
      <c r="E14" s="263"/>
      <c r="F14" s="271">
        <v>3600.0</v>
      </c>
      <c r="G14" s="263"/>
      <c r="H14" s="264"/>
      <c r="I14" s="263"/>
      <c r="J14" s="32"/>
      <c r="K14" s="262"/>
      <c r="L14" s="263"/>
      <c r="M14" s="263"/>
      <c r="N14" s="263"/>
    </row>
    <row r="15" ht="15.75" customHeight="1">
      <c r="A15" s="4"/>
      <c r="B15" s="32"/>
      <c r="C15" s="29" t="s">
        <v>327</v>
      </c>
      <c r="D15" s="262"/>
      <c r="E15" s="263"/>
      <c r="F15" s="271">
        <v>1950.0</v>
      </c>
      <c r="G15" s="263"/>
      <c r="H15" s="264"/>
      <c r="I15" s="263"/>
      <c r="J15" s="32"/>
      <c r="K15" s="262"/>
      <c r="L15" s="263"/>
      <c r="M15" s="263"/>
      <c r="N15" s="263"/>
    </row>
    <row r="16" ht="15.75" customHeight="1">
      <c r="A16" s="4"/>
      <c r="B16" s="32"/>
      <c r="C16" s="29" t="s">
        <v>328</v>
      </c>
      <c r="D16" s="262"/>
      <c r="E16" s="263"/>
      <c r="F16" s="271">
        <v>750.0</v>
      </c>
      <c r="G16" s="263"/>
      <c r="H16" s="264"/>
      <c r="I16" s="263"/>
      <c r="J16" s="32"/>
      <c r="K16" s="262"/>
      <c r="L16" s="263"/>
      <c r="M16" s="263"/>
      <c r="N16" s="263"/>
    </row>
    <row r="17" ht="15.75" customHeight="1">
      <c r="A17" s="4"/>
      <c r="B17" s="32"/>
      <c r="C17" s="32"/>
      <c r="D17" s="262"/>
      <c r="E17" s="263"/>
      <c r="F17" s="263"/>
      <c r="G17" s="263"/>
      <c r="H17" s="264"/>
      <c r="I17" s="263"/>
      <c r="J17" s="32"/>
      <c r="K17" s="262"/>
      <c r="L17" s="263"/>
      <c r="M17" s="263"/>
      <c r="N17" s="263"/>
    </row>
    <row r="18" ht="15.75" customHeight="1">
      <c r="A18" s="4"/>
      <c r="B18" s="32"/>
      <c r="C18" s="272" t="s">
        <v>103</v>
      </c>
      <c r="D18" s="262"/>
      <c r="E18" s="273">
        <f>SUM(E3:E11)</f>
        <v>0</v>
      </c>
      <c r="F18" s="260">
        <f>SUM(F3:F13)</f>
        <v>53200</v>
      </c>
      <c r="G18" s="274">
        <f>E18-F18</f>
        <v>-53200</v>
      </c>
      <c r="H18" s="264"/>
      <c r="I18" s="263"/>
      <c r="J18" s="272"/>
      <c r="K18" s="262"/>
      <c r="L18" s="273"/>
      <c r="M18" s="260"/>
      <c r="N18" s="274"/>
    </row>
    <row r="19" ht="15.75" customHeight="1">
      <c r="A19" s="4"/>
      <c r="B19" s="32"/>
      <c r="C19" s="32"/>
      <c r="D19" s="262"/>
      <c r="E19" s="263"/>
      <c r="F19" s="263"/>
      <c r="G19" s="263"/>
      <c r="H19" s="275"/>
      <c r="I19" s="263"/>
      <c r="J19" s="32"/>
      <c r="K19" s="262"/>
      <c r="L19" s="263"/>
      <c r="M19" s="263"/>
      <c r="N19" s="263"/>
    </row>
    <row r="20" ht="15.75" customHeight="1">
      <c r="A20" s="4"/>
      <c r="B20" s="276" t="s">
        <v>121</v>
      </c>
      <c r="C20" s="267" t="s">
        <v>121</v>
      </c>
      <c r="D20" s="268" t="s">
        <v>212</v>
      </c>
      <c r="E20" s="263"/>
      <c r="F20" s="269">
        <v>5000.0</v>
      </c>
      <c r="G20" s="269"/>
      <c r="H20" s="264"/>
      <c r="I20" s="259"/>
      <c r="J20" s="267"/>
      <c r="K20" s="268"/>
      <c r="L20" s="263"/>
      <c r="M20" s="269"/>
      <c r="N20" s="269"/>
    </row>
    <row r="21" ht="15.75" customHeight="1">
      <c r="A21" s="4"/>
      <c r="B21" s="32"/>
      <c r="C21" s="32"/>
      <c r="D21" s="262"/>
      <c r="E21" s="263"/>
      <c r="F21" s="263"/>
      <c r="G21" s="263"/>
      <c r="H21" s="264"/>
      <c r="I21" s="263"/>
      <c r="J21" s="32"/>
      <c r="K21" s="262"/>
      <c r="L21" s="263"/>
      <c r="M21" s="263"/>
      <c r="N21" s="263"/>
    </row>
    <row r="22" ht="15.75" customHeight="1">
      <c r="A22" s="4"/>
      <c r="B22" s="32"/>
      <c r="C22" s="272" t="s">
        <v>103</v>
      </c>
      <c r="D22" s="262"/>
      <c r="E22" s="273">
        <f t="shared" ref="E22:F22" si="1">SUM(E20)</f>
        <v>0</v>
      </c>
      <c r="F22" s="260">
        <f t="shared" si="1"/>
        <v>5000</v>
      </c>
      <c r="G22" s="274">
        <f>E22-F22</f>
        <v>-5000</v>
      </c>
      <c r="H22" s="264"/>
      <c r="I22" s="263"/>
      <c r="J22" s="272"/>
      <c r="K22" s="262"/>
      <c r="L22" s="273"/>
      <c r="M22" s="260"/>
      <c r="N22" s="274"/>
    </row>
    <row r="23" ht="15.75" customHeight="1">
      <c r="A23" s="4"/>
      <c r="B23" s="32"/>
      <c r="C23" s="32"/>
      <c r="D23" s="262"/>
      <c r="E23" s="263"/>
      <c r="F23" s="263"/>
      <c r="G23" s="263"/>
      <c r="H23" s="275"/>
      <c r="I23" s="263"/>
      <c r="J23" s="32"/>
      <c r="K23" s="262"/>
      <c r="L23" s="263"/>
      <c r="M23" s="263"/>
      <c r="N23" s="263"/>
    </row>
    <row r="24" ht="15.75" customHeight="1">
      <c r="A24" s="4"/>
      <c r="B24" s="257" t="s">
        <v>329</v>
      </c>
      <c r="C24" s="267" t="s">
        <v>330</v>
      </c>
      <c r="D24" s="268" t="s">
        <v>132</v>
      </c>
      <c r="E24" s="269">
        <v>10000.0</v>
      </c>
      <c r="F24" s="263"/>
      <c r="G24" s="263"/>
      <c r="H24" s="264"/>
      <c r="I24" s="266"/>
      <c r="J24" s="267"/>
      <c r="K24" s="268"/>
      <c r="L24" s="269"/>
      <c r="M24" s="263"/>
      <c r="N24" s="263"/>
    </row>
    <row r="25" ht="15.75" customHeight="1">
      <c r="A25" s="4"/>
      <c r="B25" s="32"/>
      <c r="C25" s="267" t="s">
        <v>331</v>
      </c>
      <c r="D25" s="268" t="s">
        <v>332</v>
      </c>
      <c r="E25" s="269">
        <v>2000.0</v>
      </c>
      <c r="F25" s="263"/>
      <c r="G25" s="263"/>
      <c r="H25" s="264"/>
      <c r="I25" s="263"/>
      <c r="J25" s="267"/>
      <c r="K25" s="268"/>
      <c r="L25" s="269"/>
      <c r="M25" s="263"/>
      <c r="N25" s="263"/>
    </row>
    <row r="26" ht="15.75" customHeight="1">
      <c r="A26" s="4"/>
      <c r="B26" s="32"/>
      <c r="C26" s="267" t="s">
        <v>333</v>
      </c>
      <c r="D26" s="268" t="s">
        <v>134</v>
      </c>
      <c r="E26" s="263"/>
      <c r="F26" s="269">
        <v>5600.0</v>
      </c>
      <c r="G26" s="263"/>
      <c r="H26" s="264"/>
      <c r="I26" s="263"/>
      <c r="J26" s="267"/>
      <c r="K26" s="268"/>
      <c r="L26" s="263"/>
      <c r="M26" s="269"/>
      <c r="N26" s="263"/>
    </row>
    <row r="27" ht="15.75" customHeight="1">
      <c r="A27" s="4"/>
      <c r="B27" s="32"/>
      <c r="C27" s="267" t="s">
        <v>143</v>
      </c>
      <c r="D27" s="268" t="s">
        <v>136</v>
      </c>
      <c r="E27" s="263"/>
      <c r="F27" s="269">
        <v>2000.0</v>
      </c>
      <c r="G27" s="263"/>
      <c r="H27" s="264"/>
      <c r="I27" s="263"/>
      <c r="J27" s="267"/>
      <c r="K27" s="268"/>
      <c r="L27" s="263"/>
      <c r="M27" s="269"/>
      <c r="N27" s="263"/>
    </row>
    <row r="28" ht="15.75" customHeight="1">
      <c r="A28" s="4"/>
      <c r="B28" s="32"/>
      <c r="C28" s="267" t="s">
        <v>137</v>
      </c>
      <c r="D28" s="268" t="s">
        <v>138</v>
      </c>
      <c r="E28" s="263"/>
      <c r="F28" s="269">
        <v>500.0</v>
      </c>
      <c r="G28" s="263"/>
      <c r="H28" s="264"/>
      <c r="I28" s="263"/>
      <c r="J28" s="267"/>
      <c r="K28" s="268"/>
      <c r="L28" s="263"/>
      <c r="M28" s="269"/>
      <c r="N28" s="263"/>
    </row>
    <row r="29" ht="15.75" customHeight="1">
      <c r="A29" s="4"/>
      <c r="B29" s="32"/>
      <c r="C29" s="267" t="s">
        <v>334</v>
      </c>
      <c r="D29" s="268" t="s">
        <v>335</v>
      </c>
      <c r="E29" s="263"/>
      <c r="F29" s="269">
        <v>500.0</v>
      </c>
      <c r="G29" s="263"/>
      <c r="H29" s="264"/>
      <c r="I29" s="263"/>
      <c r="J29" s="267"/>
      <c r="K29" s="268"/>
      <c r="L29" s="263"/>
      <c r="M29" s="269"/>
      <c r="N29" s="263"/>
    </row>
    <row r="30" ht="15.75" customHeight="1">
      <c r="A30" s="4"/>
      <c r="B30" s="32"/>
      <c r="C30" s="267" t="s">
        <v>336</v>
      </c>
      <c r="D30" s="268" t="s">
        <v>262</v>
      </c>
      <c r="E30" s="263"/>
      <c r="F30" s="269">
        <v>500.0</v>
      </c>
      <c r="G30" s="263"/>
      <c r="H30" s="264"/>
      <c r="I30" s="263"/>
      <c r="J30" s="267"/>
      <c r="K30" s="268"/>
      <c r="L30" s="263"/>
      <c r="M30" s="269"/>
      <c r="N30" s="263"/>
    </row>
    <row r="31" ht="15.75" customHeight="1">
      <c r="A31" s="4"/>
      <c r="B31" s="32"/>
      <c r="C31" s="32"/>
      <c r="D31" s="262"/>
      <c r="E31" s="263"/>
      <c r="F31" s="263"/>
      <c r="G31" s="263"/>
      <c r="H31" s="264"/>
      <c r="I31" s="263"/>
      <c r="J31" s="267"/>
      <c r="K31" s="262"/>
      <c r="L31" s="263"/>
      <c r="M31" s="269"/>
      <c r="N31" s="263"/>
    </row>
    <row r="32" ht="15.75" customHeight="1">
      <c r="A32" s="4"/>
      <c r="B32" s="32"/>
      <c r="C32" s="272" t="s">
        <v>103</v>
      </c>
      <c r="D32" s="262"/>
      <c r="E32" s="260">
        <f t="shared" ref="E32:F32" si="2">SUM(E24:E30)</f>
        <v>12000</v>
      </c>
      <c r="F32" s="260">
        <f t="shared" si="2"/>
        <v>9100</v>
      </c>
      <c r="G32" s="277">
        <f>E32-F32</f>
        <v>2900</v>
      </c>
      <c r="H32" s="264"/>
      <c r="I32" s="263"/>
      <c r="J32" s="32"/>
      <c r="K32" s="262"/>
      <c r="L32" s="263"/>
      <c r="M32" s="263"/>
      <c r="N32" s="263"/>
    </row>
    <row r="33" ht="15.75" customHeight="1">
      <c r="A33" s="4"/>
      <c r="B33" s="32"/>
      <c r="C33" s="32"/>
      <c r="D33" s="262"/>
      <c r="E33" s="263"/>
      <c r="F33" s="263"/>
      <c r="G33" s="263"/>
      <c r="H33" s="278"/>
      <c r="I33" s="263"/>
      <c r="J33" s="272"/>
      <c r="K33" s="262"/>
      <c r="L33" s="260"/>
      <c r="M33" s="260"/>
      <c r="N33" s="277"/>
    </row>
    <row r="34" ht="15.75" customHeight="1">
      <c r="A34" s="4"/>
      <c r="B34" s="279">
        <v>33.0</v>
      </c>
      <c r="C34" s="257" t="s">
        <v>337</v>
      </c>
      <c r="D34" s="262"/>
      <c r="E34" s="260">
        <f>B34*E32</f>
        <v>396000</v>
      </c>
      <c r="F34" s="260">
        <f>B34*F32</f>
        <v>300300</v>
      </c>
      <c r="G34" s="260">
        <f>E34-F34</f>
        <v>95700</v>
      </c>
      <c r="H34" s="264"/>
      <c r="I34" s="263"/>
      <c r="J34" s="32"/>
      <c r="K34" s="262"/>
      <c r="L34" s="263"/>
      <c r="M34" s="263"/>
      <c r="N34" s="263"/>
    </row>
    <row r="35" ht="15.75" customHeight="1">
      <c r="A35" s="4"/>
      <c r="B35" s="32"/>
      <c r="C35" s="32"/>
      <c r="D35" s="262"/>
      <c r="E35" s="263"/>
      <c r="F35" s="263"/>
      <c r="G35" s="263"/>
      <c r="H35" s="278"/>
      <c r="I35" s="260"/>
      <c r="J35" s="257"/>
      <c r="K35" s="262"/>
      <c r="L35" s="260"/>
      <c r="M35" s="260"/>
      <c r="N35" s="260"/>
    </row>
    <row r="36" ht="15.75" customHeight="1">
      <c r="A36" s="4"/>
      <c r="B36" s="257" t="s">
        <v>338</v>
      </c>
      <c r="C36" s="267" t="s">
        <v>330</v>
      </c>
      <c r="D36" s="268" t="s">
        <v>132</v>
      </c>
      <c r="E36" s="269">
        <v>25000.0</v>
      </c>
      <c r="F36" s="263"/>
      <c r="G36" s="263"/>
      <c r="H36" s="264"/>
      <c r="I36" s="263"/>
      <c r="J36" s="32"/>
      <c r="K36" s="262"/>
      <c r="L36" s="263"/>
      <c r="M36" s="263"/>
      <c r="N36" s="263"/>
    </row>
    <row r="37" ht="15.75" customHeight="1">
      <c r="A37" s="4"/>
      <c r="B37" s="32"/>
      <c r="C37" s="267" t="s">
        <v>333</v>
      </c>
      <c r="D37" s="268" t="s">
        <v>134</v>
      </c>
      <c r="E37" s="263"/>
      <c r="F37" s="269">
        <v>18250.0</v>
      </c>
      <c r="G37" s="263"/>
      <c r="H37" s="264"/>
      <c r="I37" s="266"/>
      <c r="J37" s="267"/>
      <c r="K37" s="268"/>
      <c r="L37" s="269"/>
      <c r="M37" s="263"/>
      <c r="N37" s="263"/>
    </row>
    <row r="38" ht="15.75" customHeight="1">
      <c r="A38" s="4"/>
      <c r="B38" s="32"/>
      <c r="C38" s="267" t="s">
        <v>137</v>
      </c>
      <c r="D38" s="268" t="s">
        <v>138</v>
      </c>
      <c r="E38" s="263"/>
      <c r="F38" s="269">
        <v>2000.0</v>
      </c>
      <c r="G38" s="263"/>
      <c r="H38" s="264"/>
      <c r="I38" s="263"/>
      <c r="J38" s="267"/>
      <c r="K38" s="268"/>
      <c r="L38" s="263"/>
      <c r="M38" s="269"/>
      <c r="N38" s="263"/>
    </row>
    <row r="39" ht="15.75" customHeight="1">
      <c r="A39" s="4"/>
      <c r="B39" s="32"/>
      <c r="C39" s="267" t="s">
        <v>334</v>
      </c>
      <c r="D39" s="268" t="s">
        <v>335</v>
      </c>
      <c r="E39" s="263"/>
      <c r="F39" s="269">
        <v>1000.0</v>
      </c>
      <c r="G39" s="263"/>
      <c r="H39" s="264"/>
      <c r="I39" s="263"/>
      <c r="J39" s="267"/>
      <c r="K39" s="268"/>
      <c r="L39" s="263"/>
      <c r="M39" s="269"/>
      <c r="N39" s="263"/>
    </row>
    <row r="40" ht="15.75" customHeight="1">
      <c r="A40" s="4"/>
      <c r="B40" s="32"/>
      <c r="C40" s="32"/>
      <c r="D40" s="262"/>
      <c r="E40" s="263"/>
      <c r="F40" s="263"/>
      <c r="G40" s="263"/>
      <c r="H40" s="264"/>
      <c r="I40" s="263"/>
      <c r="J40" s="267"/>
      <c r="K40" s="268"/>
      <c r="L40" s="263"/>
      <c r="M40" s="269"/>
      <c r="N40" s="263"/>
    </row>
    <row r="41" ht="15.75" customHeight="1">
      <c r="A41" s="4"/>
      <c r="B41" s="32"/>
      <c r="C41" s="272" t="s">
        <v>103</v>
      </c>
      <c r="D41" s="262"/>
      <c r="E41" s="260">
        <f t="shared" ref="E41:F41" si="3">SUM(E36:E39)</f>
        <v>25000</v>
      </c>
      <c r="F41" s="260">
        <f t="shared" si="3"/>
        <v>21250</v>
      </c>
      <c r="G41" s="277">
        <f>E41-F41</f>
        <v>3750</v>
      </c>
      <c r="H41" s="264"/>
      <c r="I41" s="263"/>
      <c r="J41" s="267"/>
      <c r="K41" s="262"/>
      <c r="L41" s="263"/>
      <c r="M41" s="269"/>
      <c r="N41" s="263"/>
    </row>
    <row r="42" ht="15.75" customHeight="1">
      <c r="A42" s="4"/>
      <c r="B42" s="32"/>
      <c r="C42" s="32"/>
      <c r="D42" s="262"/>
      <c r="E42" s="263"/>
      <c r="F42" s="263"/>
      <c r="G42" s="263"/>
      <c r="H42" s="278"/>
      <c r="I42" s="263"/>
      <c r="J42" s="32"/>
      <c r="K42" s="262"/>
      <c r="L42" s="263"/>
      <c r="M42" s="263"/>
      <c r="N42" s="263"/>
    </row>
    <row r="43" ht="15.75" customHeight="1">
      <c r="A43" s="4"/>
      <c r="B43" s="257" t="s">
        <v>339</v>
      </c>
      <c r="C43" s="267" t="s">
        <v>330</v>
      </c>
      <c r="D43" s="268" t="s">
        <v>132</v>
      </c>
      <c r="E43" s="269">
        <v>25000.0</v>
      </c>
      <c r="F43" s="263"/>
      <c r="G43" s="263"/>
      <c r="H43" s="264"/>
      <c r="I43" s="263"/>
      <c r="J43" s="272"/>
      <c r="K43" s="262"/>
      <c r="L43" s="260"/>
      <c r="M43" s="260"/>
      <c r="N43" s="277"/>
    </row>
    <row r="44" ht="15.75" customHeight="1">
      <c r="A44" s="4"/>
      <c r="B44" s="32"/>
      <c r="C44" s="267" t="s">
        <v>333</v>
      </c>
      <c r="D44" s="268" t="s">
        <v>134</v>
      </c>
      <c r="E44" s="263"/>
      <c r="F44" s="269">
        <v>18250.0</v>
      </c>
      <c r="G44" s="263"/>
      <c r="H44" s="264"/>
      <c r="I44" s="263"/>
      <c r="J44" s="32"/>
      <c r="K44" s="262"/>
      <c r="L44" s="263"/>
      <c r="M44" s="263"/>
      <c r="N44" s="263"/>
    </row>
    <row r="45" ht="15.75" customHeight="1">
      <c r="A45" s="4"/>
      <c r="B45" s="32"/>
      <c r="C45" s="267" t="s">
        <v>137</v>
      </c>
      <c r="D45" s="268" t="s">
        <v>138</v>
      </c>
      <c r="E45" s="263"/>
      <c r="F45" s="269">
        <v>2000.0</v>
      </c>
      <c r="G45" s="263"/>
      <c r="H45" s="264"/>
      <c r="I45" s="266"/>
      <c r="J45" s="267"/>
      <c r="K45" s="268"/>
      <c r="L45" s="269"/>
      <c r="M45" s="263"/>
      <c r="N45" s="263"/>
    </row>
    <row r="46" ht="15.75" customHeight="1">
      <c r="A46" s="4"/>
      <c r="B46" s="32"/>
      <c r="C46" s="267" t="s">
        <v>334</v>
      </c>
      <c r="D46" s="268" t="s">
        <v>335</v>
      </c>
      <c r="E46" s="263"/>
      <c r="F46" s="269">
        <v>1000.0</v>
      </c>
      <c r="G46" s="263"/>
      <c r="H46" s="264"/>
      <c r="I46" s="263"/>
      <c r="J46" s="267"/>
      <c r="K46" s="268"/>
      <c r="L46" s="263"/>
      <c r="M46" s="269"/>
      <c r="N46" s="263"/>
    </row>
    <row r="47" ht="15.75" customHeight="1">
      <c r="A47" s="4"/>
      <c r="B47" s="32"/>
      <c r="C47" s="32"/>
      <c r="D47" s="262"/>
      <c r="E47" s="263"/>
      <c r="F47" s="263"/>
      <c r="G47" s="263"/>
      <c r="H47" s="264"/>
      <c r="I47" s="263"/>
      <c r="J47" s="267"/>
      <c r="K47" s="268"/>
      <c r="L47" s="263"/>
      <c r="M47" s="269"/>
      <c r="N47" s="263"/>
    </row>
    <row r="48" ht="15.75" customHeight="1">
      <c r="A48" s="4"/>
      <c r="B48" s="32"/>
      <c r="C48" s="272" t="s">
        <v>103</v>
      </c>
      <c r="D48" s="262"/>
      <c r="E48" s="260">
        <f t="shared" ref="E48:F48" si="4">SUM(E43:E46)</f>
        <v>25000</v>
      </c>
      <c r="F48" s="260">
        <f t="shared" si="4"/>
        <v>21250</v>
      </c>
      <c r="G48" s="277">
        <f>E48-F48</f>
        <v>3750</v>
      </c>
      <c r="H48" s="264"/>
      <c r="I48" s="263"/>
      <c r="J48" s="267"/>
      <c r="K48" s="268"/>
      <c r="L48" s="263"/>
      <c r="M48" s="269"/>
      <c r="N48" s="263"/>
    </row>
    <row r="49" ht="15.75" customHeight="1">
      <c r="A49" s="4"/>
      <c r="B49" s="32"/>
      <c r="C49" s="32"/>
      <c r="D49" s="262"/>
      <c r="E49" s="263"/>
      <c r="F49" s="263"/>
      <c r="G49" s="263"/>
      <c r="H49" s="278"/>
      <c r="I49" s="263"/>
      <c r="J49" s="267"/>
      <c r="K49" s="262"/>
      <c r="L49" s="263"/>
      <c r="M49" s="269"/>
      <c r="N49" s="263"/>
    </row>
    <row r="50" ht="15.75" customHeight="1">
      <c r="A50" s="4"/>
      <c r="B50" s="257" t="s">
        <v>340</v>
      </c>
      <c r="C50" s="267" t="s">
        <v>341</v>
      </c>
      <c r="D50" s="268" t="s">
        <v>342</v>
      </c>
      <c r="E50" s="269">
        <v>125000.0</v>
      </c>
      <c r="F50" s="263"/>
      <c r="G50" s="263"/>
      <c r="H50" s="264"/>
      <c r="I50" s="263"/>
      <c r="J50" s="32"/>
      <c r="K50" s="262"/>
      <c r="L50" s="263"/>
      <c r="M50" s="263"/>
      <c r="N50" s="263"/>
    </row>
    <row r="51" ht="15.75" customHeight="1">
      <c r="A51" s="4"/>
      <c r="B51" s="32"/>
      <c r="C51" s="267" t="s">
        <v>144</v>
      </c>
      <c r="D51" s="268" t="s">
        <v>99</v>
      </c>
      <c r="E51" s="263"/>
      <c r="F51" s="269">
        <v>25750.0</v>
      </c>
      <c r="G51" s="263"/>
      <c r="H51" s="264"/>
      <c r="I51" s="263"/>
      <c r="J51" s="272"/>
      <c r="K51" s="262"/>
      <c r="L51" s="260"/>
      <c r="M51" s="260"/>
      <c r="N51" s="277"/>
    </row>
    <row r="52" ht="15.75" customHeight="1">
      <c r="A52" s="4"/>
      <c r="B52" s="32"/>
      <c r="C52" s="267" t="s">
        <v>143</v>
      </c>
      <c r="D52" s="268" t="s">
        <v>136</v>
      </c>
      <c r="E52" s="263"/>
      <c r="F52" s="270">
        <v>4000.0</v>
      </c>
      <c r="G52" s="263"/>
      <c r="H52" s="264"/>
      <c r="I52" s="263"/>
      <c r="J52" s="32"/>
      <c r="K52" s="262"/>
      <c r="L52" s="263"/>
      <c r="M52" s="263"/>
      <c r="N52" s="263"/>
    </row>
    <row r="53" ht="15.75" customHeight="1">
      <c r="A53" s="4"/>
      <c r="B53" s="32"/>
      <c r="C53" s="267" t="s">
        <v>333</v>
      </c>
      <c r="D53" s="268" t="s">
        <v>134</v>
      </c>
      <c r="E53" s="263"/>
      <c r="F53" s="269">
        <v>25000.0</v>
      </c>
      <c r="G53" s="263"/>
      <c r="H53" s="264"/>
      <c r="I53" s="266"/>
      <c r="J53" s="267"/>
      <c r="K53" s="268"/>
      <c r="L53" s="269"/>
      <c r="M53" s="263"/>
      <c r="N53" s="263"/>
    </row>
    <row r="54" ht="15.75" customHeight="1">
      <c r="A54" s="4"/>
      <c r="B54" s="32"/>
      <c r="C54" s="267" t="s">
        <v>334</v>
      </c>
      <c r="D54" s="268" t="s">
        <v>335</v>
      </c>
      <c r="E54" s="263"/>
      <c r="F54" s="269">
        <v>1500.0</v>
      </c>
      <c r="G54" s="263"/>
      <c r="H54" s="264"/>
      <c r="I54" s="263"/>
      <c r="J54" s="267"/>
      <c r="K54" s="268"/>
      <c r="L54" s="263"/>
      <c r="M54" s="269"/>
      <c r="N54" s="263"/>
    </row>
    <row r="55" ht="15.75" customHeight="1">
      <c r="A55" s="4"/>
      <c r="B55" s="32"/>
      <c r="C55" s="267" t="s">
        <v>343</v>
      </c>
      <c r="D55" s="268" t="s">
        <v>335</v>
      </c>
      <c r="E55" s="263"/>
      <c r="F55" s="270">
        <v>2000.0</v>
      </c>
      <c r="G55" s="263"/>
      <c r="H55" s="264"/>
      <c r="I55" s="263"/>
      <c r="J55" s="267"/>
      <c r="K55" s="268"/>
      <c r="L55" s="263"/>
      <c r="M55" s="269"/>
      <c r="N55" s="263"/>
    </row>
    <row r="56" ht="15.75" customHeight="1">
      <c r="A56" s="4"/>
      <c r="B56" s="32"/>
      <c r="C56" s="267" t="s">
        <v>344</v>
      </c>
      <c r="D56" s="268" t="s">
        <v>136</v>
      </c>
      <c r="E56" s="263"/>
      <c r="F56" s="270">
        <v>3200.0</v>
      </c>
      <c r="G56" s="263"/>
      <c r="H56" s="264"/>
      <c r="I56" s="263"/>
      <c r="J56" s="267"/>
      <c r="K56" s="268"/>
      <c r="L56" s="263"/>
      <c r="M56" s="269"/>
      <c r="N56" s="263"/>
    </row>
    <row r="57" ht="15.75" customHeight="1">
      <c r="A57" s="4"/>
      <c r="B57" s="32"/>
      <c r="C57" s="267" t="s">
        <v>345</v>
      </c>
      <c r="D57" s="268" t="s">
        <v>335</v>
      </c>
      <c r="E57" s="263"/>
      <c r="F57" s="269">
        <v>2000.0</v>
      </c>
      <c r="G57" s="263"/>
      <c r="H57" s="264"/>
      <c r="I57" s="263"/>
      <c r="J57" s="267"/>
      <c r="K57" s="268"/>
      <c r="L57" s="263"/>
      <c r="M57" s="269"/>
      <c r="N57" s="263"/>
    </row>
    <row r="58" ht="15.75" customHeight="1">
      <c r="A58" s="4"/>
      <c r="B58" s="32"/>
      <c r="C58" s="267" t="s">
        <v>346</v>
      </c>
      <c r="D58" s="268" t="s">
        <v>266</v>
      </c>
      <c r="E58" s="263"/>
      <c r="F58" s="269">
        <v>11000.0</v>
      </c>
      <c r="G58" s="263"/>
      <c r="H58" s="264"/>
      <c r="I58" s="263"/>
      <c r="J58" s="267"/>
      <c r="K58" s="268"/>
      <c r="L58" s="263"/>
      <c r="M58" s="269"/>
      <c r="N58" s="263"/>
    </row>
    <row r="59" ht="15.75" customHeight="1">
      <c r="A59" s="4"/>
      <c r="B59" s="32"/>
      <c r="C59" s="267" t="s">
        <v>347</v>
      </c>
      <c r="D59" s="268" t="s">
        <v>266</v>
      </c>
      <c r="E59" s="263"/>
      <c r="F59" s="269">
        <v>4000.0</v>
      </c>
      <c r="G59" s="263"/>
      <c r="H59" s="264"/>
      <c r="I59" s="263"/>
      <c r="J59" s="267"/>
      <c r="K59" s="268"/>
      <c r="L59" s="263"/>
      <c r="M59" s="269"/>
      <c r="N59" s="263"/>
    </row>
    <row r="60" ht="15.75" customHeight="1">
      <c r="A60" s="4"/>
      <c r="B60" s="32"/>
      <c r="C60" s="267" t="s">
        <v>220</v>
      </c>
      <c r="D60" s="268" t="s">
        <v>171</v>
      </c>
      <c r="E60" s="263"/>
      <c r="F60" s="269">
        <v>3500.0</v>
      </c>
      <c r="G60" s="263"/>
      <c r="H60" s="264"/>
      <c r="I60" s="263"/>
      <c r="J60" s="267"/>
      <c r="K60" s="268"/>
      <c r="L60" s="263"/>
      <c r="M60" s="269"/>
      <c r="N60" s="263"/>
    </row>
    <row r="61" ht="15.75" customHeight="1">
      <c r="A61" s="4"/>
      <c r="B61" s="32"/>
      <c r="C61" s="267" t="s">
        <v>348</v>
      </c>
      <c r="D61" s="268" t="s">
        <v>262</v>
      </c>
      <c r="E61" s="263"/>
      <c r="F61" s="269">
        <v>7200.0</v>
      </c>
      <c r="G61" s="263"/>
      <c r="H61" s="264"/>
      <c r="I61" s="263"/>
      <c r="J61" s="267"/>
      <c r="K61" s="268"/>
      <c r="L61" s="263"/>
      <c r="M61" s="269"/>
      <c r="N61" s="263"/>
    </row>
    <row r="62" ht="15.75" customHeight="1">
      <c r="A62" s="4"/>
      <c r="B62" s="32"/>
      <c r="C62" s="267" t="s">
        <v>336</v>
      </c>
      <c r="D62" s="268" t="s">
        <v>262</v>
      </c>
      <c r="E62" s="263"/>
      <c r="F62" s="269">
        <v>1500.0</v>
      </c>
      <c r="G62" s="263"/>
      <c r="H62" s="264"/>
      <c r="I62" s="263"/>
      <c r="J62" s="267"/>
      <c r="K62" s="268"/>
      <c r="L62" s="263"/>
      <c r="M62" s="269"/>
      <c r="N62" s="263"/>
    </row>
    <row r="63" ht="15.75" customHeight="1">
      <c r="A63" s="4"/>
      <c r="B63" s="32"/>
      <c r="C63" s="267" t="s">
        <v>107</v>
      </c>
      <c r="D63" s="268" t="s">
        <v>277</v>
      </c>
      <c r="E63" s="263"/>
      <c r="F63" s="269">
        <v>3800.0</v>
      </c>
      <c r="G63" s="263"/>
      <c r="H63" s="264"/>
      <c r="I63" s="263"/>
      <c r="J63" s="267"/>
      <c r="K63" s="268"/>
      <c r="L63" s="263"/>
      <c r="M63" s="269"/>
      <c r="N63" s="263"/>
    </row>
    <row r="64" ht="15.75" customHeight="1">
      <c r="A64" s="4"/>
      <c r="B64" s="32"/>
      <c r="C64" s="267" t="s">
        <v>349</v>
      </c>
      <c r="D64" s="268" t="s">
        <v>87</v>
      </c>
      <c r="E64" s="263"/>
      <c r="F64" s="270">
        <v>2600.0</v>
      </c>
      <c r="G64" s="263"/>
      <c r="H64" s="264"/>
      <c r="I64" s="263"/>
      <c r="J64" s="267"/>
      <c r="K64" s="268"/>
      <c r="L64" s="263"/>
      <c r="M64" s="269"/>
      <c r="N64" s="263"/>
    </row>
    <row r="65" ht="15.75" customHeight="1">
      <c r="A65" s="4"/>
      <c r="B65" s="32"/>
      <c r="C65" s="267" t="s">
        <v>350</v>
      </c>
      <c r="D65" s="268" t="s">
        <v>112</v>
      </c>
      <c r="E65" s="263"/>
      <c r="F65" s="269">
        <v>500.0</v>
      </c>
      <c r="G65" s="263"/>
      <c r="H65" s="264"/>
      <c r="I65" s="263"/>
      <c r="J65" s="267"/>
      <c r="K65" s="268"/>
      <c r="L65" s="263"/>
      <c r="M65" s="269"/>
      <c r="N65" s="263"/>
    </row>
    <row r="66" ht="15.75" customHeight="1">
      <c r="A66" s="4"/>
      <c r="B66" s="32"/>
      <c r="C66" s="267" t="s">
        <v>351</v>
      </c>
      <c r="D66" s="268" t="s">
        <v>117</v>
      </c>
      <c r="E66" s="263"/>
      <c r="F66" s="269">
        <v>200.0</v>
      </c>
      <c r="G66" s="263"/>
      <c r="H66" s="264"/>
      <c r="I66" s="263"/>
      <c r="J66" s="267"/>
      <c r="K66" s="268"/>
      <c r="L66" s="263"/>
      <c r="M66" s="269"/>
      <c r="N66" s="263"/>
    </row>
    <row r="67" ht="15.75" customHeight="1">
      <c r="A67" s="4"/>
      <c r="B67" s="32"/>
      <c r="C67" s="267" t="s">
        <v>352</v>
      </c>
      <c r="D67" s="268" t="s">
        <v>353</v>
      </c>
      <c r="E67" s="263"/>
      <c r="F67" s="269">
        <v>3000.0</v>
      </c>
      <c r="G67" s="263"/>
      <c r="H67" s="264"/>
      <c r="I67" s="263"/>
      <c r="J67" s="267"/>
      <c r="K67" s="268"/>
      <c r="L67" s="263"/>
      <c r="M67" s="269"/>
      <c r="N67" s="263"/>
    </row>
    <row r="68" ht="15.75" customHeight="1">
      <c r="A68" s="4"/>
      <c r="B68" s="32"/>
      <c r="C68" s="267" t="s">
        <v>137</v>
      </c>
      <c r="D68" s="268" t="s">
        <v>246</v>
      </c>
      <c r="E68" s="263"/>
      <c r="F68" s="269">
        <v>2000.0</v>
      </c>
      <c r="G68" s="263"/>
      <c r="H68" s="278"/>
      <c r="I68" s="263"/>
      <c r="J68" s="267"/>
      <c r="K68" s="268"/>
      <c r="L68" s="263"/>
      <c r="M68" s="269"/>
      <c r="N68" s="263"/>
    </row>
    <row r="69" ht="15.75" customHeight="1">
      <c r="A69" s="4"/>
      <c r="B69" s="32"/>
      <c r="C69" s="267" t="s">
        <v>354</v>
      </c>
      <c r="D69" s="268" t="s">
        <v>355</v>
      </c>
      <c r="E69" s="263"/>
      <c r="F69" s="269">
        <v>7000.0</v>
      </c>
      <c r="G69" s="263"/>
      <c r="H69" s="264"/>
      <c r="I69" s="263"/>
      <c r="J69" s="267"/>
      <c r="K69" s="268"/>
      <c r="L69" s="263"/>
      <c r="M69" s="269"/>
      <c r="N69" s="263"/>
    </row>
    <row r="70" ht="15.75" customHeight="1">
      <c r="A70" s="4"/>
      <c r="B70" s="32"/>
      <c r="C70" s="29" t="s">
        <v>356</v>
      </c>
      <c r="D70" s="262"/>
      <c r="E70" s="263"/>
      <c r="F70" s="271">
        <v>5700.0</v>
      </c>
      <c r="G70" s="263"/>
      <c r="H70" s="264"/>
      <c r="I70" s="263"/>
      <c r="J70" s="267"/>
      <c r="K70" s="268"/>
      <c r="L70" s="263"/>
      <c r="M70" s="269"/>
      <c r="N70" s="263"/>
    </row>
    <row r="71" ht="15.75" customHeight="1">
      <c r="A71" s="4"/>
      <c r="B71" s="32"/>
      <c r="C71" s="32"/>
      <c r="D71" s="262"/>
      <c r="E71" s="263"/>
      <c r="F71" s="263"/>
      <c r="G71" s="263"/>
      <c r="H71" s="264"/>
      <c r="I71" s="263"/>
      <c r="J71" s="267"/>
      <c r="K71" s="268"/>
      <c r="L71" s="263"/>
      <c r="M71" s="269"/>
      <c r="N71" s="263"/>
    </row>
    <row r="72" ht="15.75" customHeight="1">
      <c r="A72" s="4"/>
      <c r="B72" s="32"/>
      <c r="C72" s="272" t="s">
        <v>103</v>
      </c>
      <c r="D72" s="262"/>
      <c r="E72" s="260">
        <f>SUM(E50:E67)</f>
        <v>125000</v>
      </c>
      <c r="F72" s="260">
        <f>SUM(F50:F69)</f>
        <v>109750</v>
      </c>
      <c r="G72" s="277">
        <f>E72-F72</f>
        <v>15250</v>
      </c>
      <c r="H72" s="264"/>
      <c r="I72" s="263"/>
      <c r="J72" s="267"/>
      <c r="K72" s="268"/>
      <c r="L72" s="263"/>
      <c r="M72" s="269"/>
      <c r="N72" s="263"/>
    </row>
    <row r="73" ht="15.75" customHeight="1">
      <c r="A73" s="4"/>
      <c r="B73" s="32"/>
      <c r="C73" s="32"/>
      <c r="D73" s="262"/>
      <c r="E73" s="263"/>
      <c r="F73" s="263"/>
      <c r="G73" s="263"/>
      <c r="H73" s="264"/>
      <c r="I73" s="263"/>
      <c r="J73" s="267"/>
      <c r="K73" s="268"/>
      <c r="L73" s="263"/>
      <c r="M73" s="269"/>
      <c r="N73" s="263"/>
    </row>
    <row r="74" ht="15.75" customHeight="1">
      <c r="A74" s="4"/>
      <c r="B74" s="257" t="s">
        <v>357</v>
      </c>
      <c r="C74" s="267" t="s">
        <v>330</v>
      </c>
      <c r="D74" s="268" t="s">
        <v>132</v>
      </c>
      <c r="E74" s="269">
        <v>10000.0</v>
      </c>
      <c r="F74" s="263"/>
      <c r="G74" s="263"/>
      <c r="H74" s="264"/>
      <c r="I74" s="263"/>
      <c r="J74" s="267"/>
      <c r="K74" s="262"/>
      <c r="L74" s="263"/>
      <c r="M74" s="269"/>
      <c r="N74" s="263"/>
    </row>
    <row r="75" ht="15.75" customHeight="1">
      <c r="A75" s="4"/>
      <c r="B75" s="32"/>
      <c r="C75" s="267" t="s">
        <v>259</v>
      </c>
      <c r="D75" s="268" t="s">
        <v>304</v>
      </c>
      <c r="E75" s="269">
        <v>12750.0</v>
      </c>
      <c r="F75" s="263"/>
      <c r="G75" s="263"/>
      <c r="H75" s="264"/>
      <c r="I75" s="263"/>
      <c r="J75" s="32"/>
      <c r="K75" s="262"/>
      <c r="L75" s="263"/>
      <c r="M75" s="263"/>
      <c r="N75" s="263"/>
    </row>
    <row r="76" ht="15.75" customHeight="1">
      <c r="A76" s="4"/>
      <c r="B76" s="32"/>
      <c r="C76" s="267" t="s">
        <v>333</v>
      </c>
      <c r="D76" s="268" t="s">
        <v>134</v>
      </c>
      <c r="E76" s="263"/>
      <c r="F76" s="269">
        <v>5600.0</v>
      </c>
      <c r="G76" s="263"/>
      <c r="H76" s="264"/>
      <c r="I76" s="263"/>
      <c r="J76" s="272"/>
      <c r="K76" s="262"/>
      <c r="L76" s="260"/>
      <c r="M76" s="260"/>
      <c r="N76" s="277"/>
    </row>
    <row r="77" ht="15.75" customHeight="1">
      <c r="A77" s="4"/>
      <c r="B77" s="32"/>
      <c r="C77" s="267" t="s">
        <v>143</v>
      </c>
      <c r="D77" s="268" t="s">
        <v>136</v>
      </c>
      <c r="E77" s="263"/>
      <c r="F77" s="269">
        <v>5000.0</v>
      </c>
      <c r="G77" s="263"/>
      <c r="H77" s="264"/>
      <c r="I77" s="263"/>
      <c r="J77" s="32"/>
      <c r="K77" s="262"/>
      <c r="L77" s="263"/>
      <c r="M77" s="263"/>
      <c r="N77" s="263"/>
    </row>
    <row r="78" ht="15.75" customHeight="1">
      <c r="A78" s="4"/>
      <c r="B78" s="32"/>
      <c r="C78" s="267" t="s">
        <v>137</v>
      </c>
      <c r="D78" s="268" t="s">
        <v>138</v>
      </c>
      <c r="E78" s="263"/>
      <c r="F78" s="269">
        <v>2000.0</v>
      </c>
      <c r="G78" s="263"/>
      <c r="H78" s="264"/>
      <c r="I78" s="266"/>
      <c r="J78" s="267"/>
      <c r="K78" s="268"/>
      <c r="L78" s="269"/>
      <c r="M78" s="263"/>
      <c r="N78" s="263"/>
    </row>
    <row r="79" ht="15.75" customHeight="1">
      <c r="A79" s="4"/>
      <c r="B79" s="32"/>
      <c r="C79" s="267" t="s">
        <v>334</v>
      </c>
      <c r="D79" s="268" t="s">
        <v>335</v>
      </c>
      <c r="E79" s="263"/>
      <c r="F79" s="269">
        <v>500.0</v>
      </c>
      <c r="G79" s="263"/>
      <c r="H79" s="278"/>
      <c r="I79" s="263"/>
      <c r="J79" s="267"/>
      <c r="K79" s="268"/>
      <c r="L79" s="269"/>
      <c r="M79" s="263"/>
      <c r="N79" s="263"/>
    </row>
    <row r="80" ht="15.75" customHeight="1">
      <c r="A80" s="4"/>
      <c r="B80" s="32"/>
      <c r="C80" s="267" t="s">
        <v>107</v>
      </c>
      <c r="D80" s="268" t="s">
        <v>277</v>
      </c>
      <c r="E80" s="263"/>
      <c r="F80" s="269">
        <v>2000.0</v>
      </c>
      <c r="G80" s="263"/>
      <c r="H80" s="264"/>
      <c r="I80" s="263"/>
      <c r="J80" s="267"/>
      <c r="K80" s="268"/>
      <c r="L80" s="263"/>
      <c r="M80" s="269"/>
      <c r="N80" s="263"/>
    </row>
    <row r="81" ht="15.75" customHeight="1">
      <c r="A81" s="4"/>
      <c r="B81" s="32"/>
      <c r="C81" s="32"/>
      <c r="D81" s="262"/>
      <c r="E81" s="263"/>
      <c r="F81" s="263"/>
      <c r="G81" s="263"/>
      <c r="H81" s="264"/>
      <c r="I81" s="263"/>
      <c r="J81" s="267"/>
      <c r="K81" s="268"/>
      <c r="L81" s="263"/>
      <c r="M81" s="269"/>
      <c r="N81" s="263"/>
    </row>
    <row r="82" ht="15.75" customHeight="1">
      <c r="A82" s="4"/>
      <c r="B82" s="32"/>
      <c r="C82" s="272" t="s">
        <v>103</v>
      </c>
      <c r="D82" s="262"/>
      <c r="E82" s="260">
        <f t="shared" ref="E82:F82" si="5">SUM(E74:E80)</f>
        <v>22750</v>
      </c>
      <c r="F82" s="260">
        <f t="shared" si="5"/>
        <v>15100</v>
      </c>
      <c r="G82" s="277">
        <f>E82-F82</f>
        <v>7650</v>
      </c>
      <c r="H82" s="264"/>
      <c r="I82" s="263"/>
      <c r="J82" s="267"/>
      <c r="K82" s="268"/>
      <c r="L82" s="263"/>
      <c r="M82" s="269"/>
      <c r="N82" s="263"/>
    </row>
    <row r="83" ht="15.75" customHeight="1">
      <c r="A83" s="4"/>
      <c r="B83" s="32"/>
      <c r="C83" s="32"/>
      <c r="D83" s="262"/>
      <c r="E83" s="263"/>
      <c r="F83" s="263"/>
      <c r="G83" s="263"/>
      <c r="H83" s="264"/>
      <c r="I83" s="263"/>
      <c r="J83" s="267"/>
      <c r="K83" s="268"/>
      <c r="L83" s="263"/>
      <c r="M83" s="269"/>
      <c r="N83" s="263"/>
    </row>
    <row r="84" ht="15.75" customHeight="1">
      <c r="A84" s="4"/>
      <c r="B84" s="257" t="s">
        <v>358</v>
      </c>
      <c r="C84" s="267" t="s">
        <v>330</v>
      </c>
      <c r="D84" s="268" t="s">
        <v>132</v>
      </c>
      <c r="E84" s="269">
        <v>3500.0</v>
      </c>
      <c r="F84" s="263"/>
      <c r="G84" s="263"/>
      <c r="H84" s="264"/>
      <c r="I84" s="263"/>
      <c r="J84" s="267"/>
      <c r="K84" s="268"/>
      <c r="L84" s="263"/>
      <c r="M84" s="269"/>
      <c r="N84" s="263"/>
    </row>
    <row r="85" ht="15.75" customHeight="1">
      <c r="A85" s="4"/>
      <c r="B85" s="32"/>
      <c r="C85" s="267" t="s">
        <v>259</v>
      </c>
      <c r="D85" s="268" t="s">
        <v>304</v>
      </c>
      <c r="E85" s="269">
        <v>12900.0</v>
      </c>
      <c r="F85" s="263"/>
      <c r="G85" s="263"/>
      <c r="H85" s="264"/>
      <c r="I85" s="263"/>
      <c r="J85" s="267"/>
      <c r="K85" s="262"/>
      <c r="L85" s="263"/>
      <c r="M85" s="269"/>
      <c r="N85" s="263"/>
    </row>
    <row r="86" ht="15.75" customHeight="1">
      <c r="A86" s="4"/>
      <c r="B86" s="32"/>
      <c r="C86" s="267" t="s">
        <v>333</v>
      </c>
      <c r="D86" s="268" t="s">
        <v>134</v>
      </c>
      <c r="E86" s="263"/>
      <c r="F86" s="269">
        <v>2250.0</v>
      </c>
      <c r="G86" s="263"/>
      <c r="H86" s="264"/>
      <c r="I86" s="263"/>
      <c r="J86" s="32"/>
      <c r="K86" s="262"/>
      <c r="L86" s="263"/>
      <c r="M86" s="263"/>
      <c r="N86" s="263"/>
    </row>
    <row r="87" ht="15.75" customHeight="1">
      <c r="A87" s="4"/>
      <c r="B87" s="32"/>
      <c r="C87" s="267" t="s">
        <v>143</v>
      </c>
      <c r="D87" s="268" t="s">
        <v>136</v>
      </c>
      <c r="E87" s="263"/>
      <c r="F87" s="269">
        <v>25000.0</v>
      </c>
      <c r="G87" s="263"/>
      <c r="H87" s="264"/>
      <c r="I87" s="263"/>
      <c r="J87" s="272"/>
      <c r="K87" s="262"/>
      <c r="L87" s="260"/>
      <c r="M87" s="260"/>
      <c r="N87" s="277"/>
    </row>
    <row r="88" ht="15.75" customHeight="1">
      <c r="A88" s="4"/>
      <c r="B88" s="32"/>
      <c r="C88" s="267" t="s">
        <v>359</v>
      </c>
      <c r="D88" s="268" t="s">
        <v>99</v>
      </c>
      <c r="E88" s="263"/>
      <c r="F88" s="269">
        <v>1200.0</v>
      </c>
      <c r="G88" s="263"/>
      <c r="H88" s="264"/>
      <c r="I88" s="263"/>
      <c r="J88" s="32"/>
      <c r="K88" s="262"/>
      <c r="L88" s="263"/>
      <c r="M88" s="263"/>
      <c r="N88" s="263"/>
    </row>
    <row r="89" ht="15.75" customHeight="1">
      <c r="A89" s="4"/>
      <c r="B89" s="32"/>
      <c r="C89" s="267" t="s">
        <v>137</v>
      </c>
      <c r="D89" s="268" t="s">
        <v>138</v>
      </c>
      <c r="E89" s="263"/>
      <c r="F89" s="269">
        <v>1000.0</v>
      </c>
      <c r="G89" s="263"/>
      <c r="H89" s="264"/>
      <c r="I89" s="266"/>
      <c r="J89" s="267"/>
      <c r="K89" s="268"/>
      <c r="L89" s="269"/>
      <c r="M89" s="263"/>
      <c r="N89" s="263"/>
    </row>
    <row r="90" ht="15.75" customHeight="1">
      <c r="A90" s="4"/>
      <c r="B90" s="32"/>
      <c r="C90" s="267" t="s">
        <v>334</v>
      </c>
      <c r="D90" s="268" t="s">
        <v>335</v>
      </c>
      <c r="E90" s="263"/>
      <c r="F90" s="269">
        <v>1000.0</v>
      </c>
      <c r="G90" s="263"/>
      <c r="H90" s="264"/>
      <c r="I90" s="263"/>
      <c r="J90" s="267"/>
      <c r="K90" s="268"/>
      <c r="L90" s="263"/>
      <c r="M90" s="269"/>
      <c r="N90" s="263"/>
    </row>
    <row r="91" ht="15.75" customHeight="1">
      <c r="A91" s="4"/>
      <c r="B91" s="32"/>
      <c r="C91" s="267" t="s">
        <v>107</v>
      </c>
      <c r="D91" s="268" t="s">
        <v>277</v>
      </c>
      <c r="E91" s="263"/>
      <c r="F91" s="269">
        <v>2000.0</v>
      </c>
      <c r="G91" s="263"/>
      <c r="H91" s="275"/>
      <c r="I91" s="263"/>
      <c r="J91" s="267"/>
      <c r="K91" s="268"/>
      <c r="L91" s="263"/>
      <c r="M91" s="269"/>
      <c r="N91" s="263"/>
    </row>
    <row r="92" ht="15.75" customHeight="1">
      <c r="A92" s="4"/>
      <c r="B92" s="32"/>
      <c r="C92" s="267" t="s">
        <v>360</v>
      </c>
      <c r="D92" s="268" t="s">
        <v>186</v>
      </c>
      <c r="E92" s="263"/>
      <c r="F92" s="269">
        <v>2000.0</v>
      </c>
      <c r="G92" s="263"/>
      <c r="H92" s="264"/>
      <c r="I92" s="263"/>
      <c r="J92" s="267"/>
      <c r="K92" s="268"/>
      <c r="L92" s="263"/>
      <c r="M92" s="269"/>
      <c r="N92" s="263"/>
    </row>
    <row r="93" ht="15.75" customHeight="1">
      <c r="A93" s="4"/>
      <c r="B93" s="32"/>
      <c r="C93" s="32"/>
      <c r="D93" s="262"/>
      <c r="E93" s="263"/>
      <c r="F93" s="263"/>
      <c r="G93" s="263"/>
      <c r="H93" s="264"/>
      <c r="I93" s="263"/>
      <c r="J93" s="267"/>
      <c r="K93" s="268"/>
      <c r="L93" s="263"/>
      <c r="M93" s="269"/>
      <c r="N93" s="263"/>
    </row>
    <row r="94" ht="15.75" customHeight="1">
      <c r="A94" s="4"/>
      <c r="B94" s="32"/>
      <c r="C94" s="272" t="s">
        <v>103</v>
      </c>
      <c r="D94" s="262"/>
      <c r="E94" s="260">
        <f>SUM(E84:E91)</f>
        <v>16400</v>
      </c>
      <c r="F94" s="260">
        <f>SUM(F84:F92)</f>
        <v>34450</v>
      </c>
      <c r="G94" s="274">
        <f>E94-F94</f>
        <v>-18050</v>
      </c>
      <c r="H94" s="264"/>
      <c r="I94" s="263"/>
      <c r="J94" s="267"/>
      <c r="K94" s="268"/>
      <c r="L94" s="263"/>
      <c r="M94" s="269"/>
      <c r="N94" s="263"/>
    </row>
    <row r="95" ht="15.75" customHeight="1">
      <c r="A95" s="4"/>
      <c r="B95" s="32"/>
      <c r="C95" s="32"/>
      <c r="D95" s="262"/>
      <c r="E95" s="263"/>
      <c r="F95" s="263"/>
      <c r="G95" s="263"/>
      <c r="H95" s="264"/>
      <c r="I95" s="263"/>
      <c r="J95" s="267"/>
      <c r="K95" s="268"/>
      <c r="L95" s="263"/>
      <c r="M95" s="269"/>
      <c r="N95" s="263"/>
    </row>
    <row r="96" ht="15.75" customHeight="1">
      <c r="A96" s="4"/>
      <c r="B96" s="272" t="s">
        <v>361</v>
      </c>
      <c r="C96" s="267" t="s">
        <v>330</v>
      </c>
      <c r="D96" s="268" t="s">
        <v>132</v>
      </c>
      <c r="E96" s="269">
        <v>10000.0</v>
      </c>
      <c r="F96" s="263"/>
      <c r="G96" s="263"/>
      <c r="H96" s="264"/>
      <c r="I96" s="263"/>
      <c r="J96" s="267"/>
      <c r="K96" s="268"/>
      <c r="L96" s="263"/>
      <c r="M96" s="269"/>
      <c r="N96" s="263"/>
    </row>
    <row r="97" ht="15.75" customHeight="1">
      <c r="A97" s="4"/>
      <c r="B97" s="32"/>
      <c r="C97" s="267" t="s">
        <v>259</v>
      </c>
      <c r="D97" s="268" t="s">
        <v>304</v>
      </c>
      <c r="E97" s="269">
        <v>7000.0</v>
      </c>
      <c r="F97" s="263"/>
      <c r="G97" s="263"/>
      <c r="H97" s="264"/>
      <c r="I97" s="263"/>
      <c r="J97" s="267"/>
      <c r="K97" s="268"/>
      <c r="L97" s="263"/>
      <c r="M97" s="269"/>
      <c r="N97" s="263"/>
    </row>
    <row r="98" ht="15.75" customHeight="1">
      <c r="A98" s="4"/>
      <c r="B98" s="32"/>
      <c r="C98" s="267" t="s">
        <v>143</v>
      </c>
      <c r="D98" s="268" t="s">
        <v>136</v>
      </c>
      <c r="E98" s="263"/>
      <c r="F98" s="269">
        <v>5000.0</v>
      </c>
      <c r="G98" s="263"/>
      <c r="H98" s="264"/>
      <c r="I98" s="263"/>
      <c r="J98" s="267"/>
      <c r="K98" s="262"/>
      <c r="L98" s="263"/>
      <c r="M98" s="269"/>
      <c r="N98" s="263"/>
    </row>
    <row r="99" ht="15.75" customHeight="1">
      <c r="A99" s="4"/>
      <c r="B99" s="32"/>
      <c r="C99" s="267" t="s">
        <v>362</v>
      </c>
      <c r="D99" s="268" t="s">
        <v>134</v>
      </c>
      <c r="E99" s="263"/>
      <c r="F99" s="269">
        <v>6600.0</v>
      </c>
      <c r="G99" s="263"/>
      <c r="H99" s="264"/>
      <c r="I99" s="263"/>
      <c r="J99" s="32"/>
      <c r="K99" s="262"/>
      <c r="L99" s="263"/>
      <c r="M99" s="263"/>
      <c r="N99" s="263"/>
    </row>
    <row r="100" ht="15.75" customHeight="1">
      <c r="A100" s="4"/>
      <c r="B100" s="32"/>
      <c r="C100" s="267" t="s">
        <v>107</v>
      </c>
      <c r="D100" s="268" t="s">
        <v>277</v>
      </c>
      <c r="E100" s="263"/>
      <c r="F100" s="269">
        <v>3500.0</v>
      </c>
      <c r="G100" s="263"/>
      <c r="H100" s="264"/>
      <c r="I100" s="263"/>
      <c r="J100" s="272"/>
      <c r="K100" s="262"/>
      <c r="L100" s="260"/>
      <c r="M100" s="260"/>
      <c r="N100" s="274"/>
    </row>
    <row r="101" ht="15.75" customHeight="1">
      <c r="A101" s="4"/>
      <c r="B101" s="32"/>
      <c r="C101" s="267" t="s">
        <v>137</v>
      </c>
      <c r="D101" s="268" t="s">
        <v>138</v>
      </c>
      <c r="E101" s="263"/>
      <c r="F101" s="269">
        <v>1250.0</v>
      </c>
      <c r="G101" s="263"/>
      <c r="H101" s="280"/>
      <c r="I101" s="263"/>
      <c r="J101" s="32"/>
      <c r="K101" s="262"/>
      <c r="L101" s="263"/>
      <c r="M101" s="263"/>
      <c r="N101" s="263"/>
    </row>
    <row r="102" ht="15.75" customHeight="1">
      <c r="A102" s="4"/>
      <c r="B102" s="32"/>
      <c r="C102" s="267" t="s">
        <v>334</v>
      </c>
      <c r="D102" s="268" t="s">
        <v>335</v>
      </c>
      <c r="E102" s="263"/>
      <c r="F102" s="269">
        <v>500.0</v>
      </c>
      <c r="G102" s="263"/>
      <c r="H102" s="264"/>
      <c r="I102" s="281"/>
      <c r="J102" s="267"/>
      <c r="K102" s="268"/>
      <c r="L102" s="269"/>
      <c r="M102" s="263"/>
      <c r="N102" s="263"/>
    </row>
    <row r="103" ht="15.75" customHeight="1">
      <c r="A103" s="4"/>
      <c r="B103" s="32"/>
      <c r="C103" s="32"/>
      <c r="D103" s="262"/>
      <c r="E103" s="263"/>
      <c r="F103" s="263"/>
      <c r="G103" s="263"/>
      <c r="H103" s="280"/>
      <c r="I103" s="263"/>
      <c r="J103" s="267"/>
      <c r="K103" s="268"/>
      <c r="L103" s="269"/>
      <c r="M103" s="263"/>
      <c r="N103" s="263"/>
    </row>
    <row r="104" ht="15.75" customHeight="1">
      <c r="A104" s="4"/>
      <c r="B104" s="32"/>
      <c r="C104" s="257" t="s">
        <v>103</v>
      </c>
      <c r="D104" s="262"/>
      <c r="E104" s="260">
        <f t="shared" ref="E104:F104" si="6">SUM(E96:E102)</f>
        <v>17000</v>
      </c>
      <c r="F104" s="260">
        <f t="shared" si="6"/>
        <v>16850</v>
      </c>
      <c r="G104" s="260">
        <f>E104-F104</f>
        <v>150</v>
      </c>
      <c r="H104" s="264"/>
      <c r="I104" s="263"/>
      <c r="J104" s="267"/>
      <c r="K104" s="268"/>
      <c r="L104" s="263"/>
      <c r="M104" s="269"/>
      <c r="N104" s="263"/>
    </row>
    <row r="105" ht="15.75" customHeight="1">
      <c r="A105" s="4"/>
      <c r="B105" s="32"/>
      <c r="C105" s="32"/>
      <c r="D105" s="262"/>
      <c r="E105" s="263"/>
      <c r="F105" s="263"/>
      <c r="G105" s="263"/>
      <c r="H105" s="264"/>
      <c r="I105" s="263"/>
      <c r="J105" s="267"/>
      <c r="K105" s="268"/>
      <c r="L105" s="263"/>
      <c r="M105" s="269"/>
      <c r="N105" s="263"/>
    </row>
    <row r="106" ht="15.75" customHeight="1">
      <c r="A106" s="4"/>
      <c r="B106" s="272" t="s">
        <v>363</v>
      </c>
      <c r="C106" s="267" t="s">
        <v>330</v>
      </c>
      <c r="D106" s="268" t="s">
        <v>132</v>
      </c>
      <c r="E106" s="269">
        <v>2000.0</v>
      </c>
      <c r="F106" s="263"/>
      <c r="G106" s="263"/>
      <c r="H106" s="264"/>
      <c r="I106" s="263"/>
      <c r="J106" s="267"/>
      <c r="K106" s="268"/>
      <c r="L106" s="263"/>
      <c r="M106" s="269"/>
      <c r="N106" s="263"/>
    </row>
    <row r="107" ht="15.75" customHeight="1">
      <c r="A107" s="4"/>
      <c r="B107" s="32"/>
      <c r="C107" s="267" t="s">
        <v>259</v>
      </c>
      <c r="D107" s="268" t="s">
        <v>304</v>
      </c>
      <c r="E107" s="269">
        <v>3000.0</v>
      </c>
      <c r="F107" s="263"/>
      <c r="G107" s="263"/>
      <c r="H107" s="264"/>
      <c r="I107" s="263"/>
      <c r="J107" s="267"/>
      <c r="K107" s="268"/>
      <c r="L107" s="263"/>
      <c r="M107" s="269"/>
      <c r="N107" s="263"/>
    </row>
    <row r="108" ht="15.75" customHeight="1">
      <c r="A108" s="4"/>
      <c r="B108" s="32"/>
      <c r="C108" s="267" t="s">
        <v>364</v>
      </c>
      <c r="D108" s="268" t="s">
        <v>89</v>
      </c>
      <c r="E108" s="263"/>
      <c r="F108" s="269">
        <v>400.0</v>
      </c>
      <c r="G108" s="263"/>
      <c r="H108" s="264"/>
      <c r="I108" s="263"/>
      <c r="J108" s="267"/>
      <c r="K108" s="268"/>
      <c r="L108" s="263"/>
      <c r="M108" s="269"/>
      <c r="N108" s="263"/>
    </row>
    <row r="109" ht="15.75" customHeight="1">
      <c r="A109" s="4"/>
      <c r="B109" s="32"/>
      <c r="C109" s="267" t="s">
        <v>333</v>
      </c>
      <c r="D109" s="268" t="s">
        <v>134</v>
      </c>
      <c r="E109" s="263"/>
      <c r="F109" s="269">
        <v>2000.0</v>
      </c>
      <c r="G109" s="263"/>
      <c r="H109" s="264"/>
      <c r="I109" s="263"/>
      <c r="J109" s="267"/>
      <c r="K109" s="268"/>
      <c r="L109" s="263"/>
      <c r="M109" s="269"/>
      <c r="N109" s="263"/>
    </row>
    <row r="110" ht="15.75" customHeight="1">
      <c r="A110" s="4"/>
      <c r="B110" s="32"/>
      <c r="C110" s="267" t="s">
        <v>143</v>
      </c>
      <c r="D110" s="268" t="s">
        <v>136</v>
      </c>
      <c r="E110" s="263"/>
      <c r="F110" s="269">
        <v>4600.0</v>
      </c>
      <c r="G110" s="263"/>
      <c r="H110" s="264"/>
      <c r="I110" s="263"/>
      <c r="J110" s="267"/>
      <c r="K110" s="262"/>
      <c r="L110" s="263"/>
      <c r="M110" s="269"/>
      <c r="N110" s="263"/>
    </row>
    <row r="111" ht="15.75" customHeight="1">
      <c r="A111" s="4"/>
      <c r="B111" s="32"/>
      <c r="C111" s="29" t="s">
        <v>365</v>
      </c>
      <c r="D111" s="262"/>
      <c r="E111" s="263"/>
      <c r="F111" s="271">
        <v>500.0</v>
      </c>
      <c r="G111" s="263"/>
      <c r="H111" s="275"/>
      <c r="I111" s="263"/>
      <c r="J111" s="32"/>
      <c r="K111" s="262"/>
      <c r="L111" s="263"/>
      <c r="M111" s="263"/>
      <c r="N111" s="263"/>
    </row>
    <row r="112" ht="15.75" customHeight="1">
      <c r="A112" s="4"/>
      <c r="B112" s="32"/>
      <c r="C112" s="32"/>
      <c r="D112" s="262"/>
      <c r="E112" s="263"/>
      <c r="F112" s="263"/>
      <c r="G112" s="263"/>
      <c r="H112" s="275"/>
      <c r="I112" s="263"/>
      <c r="J112" s="32"/>
      <c r="K112" s="262"/>
      <c r="L112" s="263"/>
      <c r="M112" s="263"/>
      <c r="N112" s="263"/>
    </row>
    <row r="113" ht="15.75" customHeight="1">
      <c r="A113" s="4"/>
      <c r="B113" s="32"/>
      <c r="C113" s="257" t="s">
        <v>103</v>
      </c>
      <c r="D113" s="262"/>
      <c r="E113" s="260">
        <f t="shared" ref="E113:F113" si="7">SUM(E106:E110)</f>
        <v>5000</v>
      </c>
      <c r="F113" s="260">
        <f t="shared" si="7"/>
        <v>7000</v>
      </c>
      <c r="G113" s="282">
        <f>E113-F113</f>
        <v>-2000</v>
      </c>
      <c r="H113" s="264"/>
      <c r="I113" s="263"/>
      <c r="J113" s="257"/>
      <c r="K113" s="262"/>
      <c r="L113" s="260"/>
      <c r="M113" s="260"/>
      <c r="N113" s="260"/>
    </row>
    <row r="114" ht="15.75" customHeight="1">
      <c r="A114" s="4"/>
      <c r="B114" s="32"/>
      <c r="C114" s="32"/>
      <c r="D114" s="262"/>
      <c r="E114" s="263"/>
      <c r="F114" s="263"/>
      <c r="G114" s="263"/>
      <c r="H114" s="264"/>
      <c r="I114" s="263"/>
      <c r="J114" s="32"/>
      <c r="K114" s="262"/>
      <c r="L114" s="263"/>
      <c r="M114" s="263"/>
      <c r="N114" s="263"/>
    </row>
    <row r="115" ht="15.75" customHeight="1">
      <c r="A115" s="4"/>
      <c r="B115" s="257" t="s">
        <v>366</v>
      </c>
      <c r="C115" s="267" t="s">
        <v>330</v>
      </c>
      <c r="D115" s="268" t="s">
        <v>132</v>
      </c>
      <c r="E115" s="269">
        <v>3000.0</v>
      </c>
      <c r="F115" s="263"/>
      <c r="G115" s="263"/>
      <c r="H115" s="264"/>
      <c r="I115" s="281"/>
      <c r="J115" s="267"/>
      <c r="K115" s="268"/>
      <c r="L115" s="269"/>
      <c r="M115" s="263"/>
      <c r="N115" s="263"/>
    </row>
    <row r="116" ht="15.75" customHeight="1">
      <c r="A116" s="4"/>
      <c r="B116" s="32"/>
      <c r="C116" s="267" t="s">
        <v>259</v>
      </c>
      <c r="D116" s="268" t="s">
        <v>304</v>
      </c>
      <c r="E116" s="269">
        <v>3500.0</v>
      </c>
      <c r="F116" s="263"/>
      <c r="G116" s="263"/>
      <c r="H116" s="264"/>
      <c r="I116" s="263"/>
      <c r="J116" s="267"/>
      <c r="K116" s="268"/>
      <c r="L116" s="269"/>
      <c r="M116" s="263"/>
      <c r="N116" s="263"/>
    </row>
    <row r="117" ht="15.75" customHeight="1">
      <c r="A117" s="4"/>
      <c r="B117" s="32"/>
      <c r="C117" s="267" t="s">
        <v>333</v>
      </c>
      <c r="D117" s="268" t="s">
        <v>134</v>
      </c>
      <c r="E117" s="263"/>
      <c r="F117" s="269">
        <v>2000.0</v>
      </c>
      <c r="G117" s="263"/>
      <c r="H117" s="264"/>
      <c r="I117" s="263"/>
      <c r="J117" s="267"/>
      <c r="K117" s="268"/>
      <c r="L117" s="263"/>
      <c r="M117" s="269"/>
      <c r="N117" s="263"/>
    </row>
    <row r="118" ht="15.75" customHeight="1">
      <c r="A118" s="4"/>
      <c r="B118" s="32"/>
      <c r="C118" s="267" t="s">
        <v>143</v>
      </c>
      <c r="D118" s="268" t="s">
        <v>136</v>
      </c>
      <c r="E118" s="263"/>
      <c r="F118" s="269">
        <v>5000.0</v>
      </c>
      <c r="G118" s="263"/>
      <c r="H118" s="264"/>
      <c r="I118" s="263"/>
      <c r="J118" s="267"/>
      <c r="K118" s="268"/>
      <c r="L118" s="263"/>
      <c r="M118" s="269"/>
      <c r="N118" s="263"/>
    </row>
    <row r="119" ht="15.75" customHeight="1">
      <c r="A119" s="4"/>
      <c r="B119" s="32"/>
      <c r="C119" s="32"/>
      <c r="D119" s="262"/>
      <c r="E119" s="263"/>
      <c r="F119" s="263"/>
      <c r="G119" s="263"/>
      <c r="H119" s="278"/>
      <c r="I119" s="263"/>
      <c r="J119" s="267"/>
      <c r="K119" s="262"/>
      <c r="L119" s="263"/>
      <c r="M119" s="269"/>
      <c r="N119" s="263"/>
    </row>
    <row r="120" ht="15.75" customHeight="1">
      <c r="A120" s="4"/>
      <c r="B120" s="32"/>
      <c r="C120" s="257" t="s">
        <v>103</v>
      </c>
      <c r="D120" s="262"/>
      <c r="E120" s="260">
        <f t="shared" ref="E120:F120" si="8">SUM(E115:E118)</f>
        <v>6500</v>
      </c>
      <c r="F120" s="260">
        <f t="shared" si="8"/>
        <v>7000</v>
      </c>
      <c r="G120" s="282">
        <f>E120-F120</f>
        <v>-500</v>
      </c>
      <c r="H120" s="264"/>
      <c r="I120" s="263"/>
      <c r="J120" s="32"/>
      <c r="K120" s="262"/>
      <c r="L120" s="263"/>
      <c r="M120" s="263"/>
      <c r="N120" s="263"/>
    </row>
    <row r="121" ht="15.75" customHeight="1">
      <c r="A121" s="4"/>
      <c r="B121" s="32"/>
      <c r="C121" s="32"/>
      <c r="D121" s="262"/>
      <c r="E121" s="263"/>
      <c r="F121" s="263"/>
      <c r="G121" s="263"/>
      <c r="H121" s="264"/>
      <c r="I121" s="263"/>
      <c r="J121" s="257"/>
      <c r="K121" s="262"/>
      <c r="L121" s="260"/>
      <c r="M121" s="260"/>
      <c r="N121" s="282"/>
    </row>
    <row r="122" ht="15.75" customHeight="1">
      <c r="A122" s="4"/>
      <c r="B122" s="257" t="s">
        <v>367</v>
      </c>
      <c r="C122" s="267" t="s">
        <v>330</v>
      </c>
      <c r="D122" s="268" t="s">
        <v>132</v>
      </c>
      <c r="E122" s="283">
        <v>0.0</v>
      </c>
      <c r="F122" s="263"/>
      <c r="G122" s="263"/>
      <c r="H122" s="264"/>
      <c r="I122" s="263"/>
      <c r="J122" s="32"/>
      <c r="K122" s="262"/>
      <c r="L122" s="263"/>
      <c r="M122" s="263"/>
      <c r="N122" s="263"/>
    </row>
    <row r="123" ht="15.75" customHeight="1">
      <c r="A123" s="4"/>
      <c r="B123" s="32"/>
      <c r="C123" s="267" t="s">
        <v>259</v>
      </c>
      <c r="D123" s="268" t="s">
        <v>304</v>
      </c>
      <c r="E123" s="269">
        <v>7000.0</v>
      </c>
      <c r="F123" s="263"/>
      <c r="G123" s="263"/>
      <c r="H123" s="264"/>
      <c r="I123" s="266"/>
      <c r="J123" s="267"/>
      <c r="K123" s="268"/>
      <c r="L123" s="269"/>
      <c r="M123" s="263"/>
      <c r="N123" s="263"/>
    </row>
    <row r="124" ht="15.75" customHeight="1">
      <c r="A124" s="4"/>
      <c r="B124" s="32"/>
      <c r="C124" s="267" t="s">
        <v>143</v>
      </c>
      <c r="D124" s="268">
        <v>4029.0</v>
      </c>
      <c r="E124" s="263"/>
      <c r="F124" s="269">
        <v>7000.0</v>
      </c>
      <c r="G124" s="263"/>
      <c r="H124" s="264"/>
      <c r="I124" s="263"/>
      <c r="J124" s="267"/>
      <c r="K124" s="268"/>
      <c r="L124" s="269"/>
      <c r="M124" s="263"/>
      <c r="N124" s="263"/>
    </row>
    <row r="125" ht="15.75" customHeight="1">
      <c r="A125" s="4"/>
      <c r="B125" s="32"/>
      <c r="C125" s="267" t="s">
        <v>333</v>
      </c>
      <c r="D125" s="268" t="s">
        <v>134</v>
      </c>
      <c r="E125" s="263"/>
      <c r="F125" s="269">
        <v>2000.0</v>
      </c>
      <c r="G125" s="263"/>
      <c r="H125" s="264"/>
      <c r="I125" s="263"/>
      <c r="J125" s="267"/>
      <c r="K125" s="268"/>
      <c r="L125" s="263"/>
      <c r="M125" s="269"/>
      <c r="N125" s="263"/>
    </row>
    <row r="126" ht="15.75" customHeight="1">
      <c r="A126" s="4"/>
      <c r="B126" s="32"/>
      <c r="C126" s="267" t="s">
        <v>144</v>
      </c>
      <c r="D126" s="268" t="s">
        <v>99</v>
      </c>
      <c r="E126" s="263"/>
      <c r="F126" s="269">
        <v>1750.0</v>
      </c>
      <c r="G126" s="263"/>
      <c r="H126" s="264"/>
      <c r="I126" s="263"/>
      <c r="J126" s="267"/>
      <c r="K126" s="268"/>
      <c r="L126" s="263"/>
      <c r="M126" s="269"/>
      <c r="N126" s="263"/>
    </row>
    <row r="127" ht="15.75" customHeight="1">
      <c r="A127" s="4"/>
      <c r="B127" s="32"/>
      <c r="C127" s="267" t="s">
        <v>137</v>
      </c>
      <c r="D127" s="268" t="s">
        <v>138</v>
      </c>
      <c r="E127" s="263"/>
      <c r="F127" s="269">
        <v>1000.0</v>
      </c>
      <c r="G127" s="263"/>
      <c r="H127" s="264"/>
      <c r="I127" s="263"/>
      <c r="J127" s="267"/>
      <c r="K127" s="262"/>
      <c r="L127" s="263"/>
      <c r="M127" s="269"/>
      <c r="N127" s="263"/>
    </row>
    <row r="128" ht="15.75" customHeight="1">
      <c r="A128" s="4"/>
      <c r="B128" s="32"/>
      <c r="C128" s="267" t="s">
        <v>334</v>
      </c>
      <c r="D128" s="268" t="s">
        <v>335</v>
      </c>
      <c r="E128" s="263"/>
      <c r="F128" s="269">
        <v>500.0</v>
      </c>
      <c r="G128" s="263"/>
      <c r="H128" s="264"/>
      <c r="I128" s="263"/>
      <c r="J128" s="32"/>
      <c r="K128" s="262"/>
      <c r="L128" s="263"/>
      <c r="M128" s="263"/>
      <c r="N128" s="263"/>
    </row>
    <row r="129" ht="15.75" customHeight="1">
      <c r="A129" s="4"/>
      <c r="B129" s="32"/>
      <c r="C129" s="267" t="s">
        <v>368</v>
      </c>
      <c r="D129" s="268" t="s">
        <v>318</v>
      </c>
      <c r="E129" s="263"/>
      <c r="F129" s="269">
        <v>1000.0</v>
      </c>
      <c r="G129" s="263"/>
      <c r="H129" s="264"/>
      <c r="I129" s="263"/>
      <c r="J129" s="257"/>
      <c r="K129" s="262"/>
      <c r="L129" s="260"/>
      <c r="M129" s="260"/>
      <c r="N129" s="282"/>
    </row>
    <row r="130" ht="15.75" customHeight="1">
      <c r="A130" s="4"/>
      <c r="B130" s="32"/>
      <c r="C130" s="32"/>
      <c r="D130" s="262"/>
      <c r="E130" s="263"/>
      <c r="F130" s="263"/>
      <c r="G130" s="263"/>
      <c r="H130" s="280"/>
      <c r="I130" s="263"/>
      <c r="J130" s="32"/>
      <c r="K130" s="262"/>
      <c r="L130" s="263"/>
      <c r="M130" s="263"/>
      <c r="N130" s="263"/>
    </row>
    <row r="131" ht="15.75" customHeight="1">
      <c r="A131" s="4"/>
      <c r="B131" s="32"/>
      <c r="C131" s="257" t="s">
        <v>103</v>
      </c>
      <c r="D131" s="262"/>
      <c r="E131" s="260">
        <f t="shared" ref="E131:F131" si="9">SUM(E122:E129)</f>
        <v>7000</v>
      </c>
      <c r="F131" s="260">
        <f t="shared" si="9"/>
        <v>13250</v>
      </c>
      <c r="G131" s="282">
        <f>E131-F131</f>
        <v>-6250</v>
      </c>
      <c r="H131" s="264"/>
      <c r="I131" s="266"/>
      <c r="J131" s="267"/>
      <c r="K131" s="268"/>
      <c r="L131" s="283"/>
      <c r="M131" s="263"/>
      <c r="N131" s="263"/>
    </row>
    <row r="132" ht="15.75" customHeight="1">
      <c r="A132" s="4"/>
      <c r="B132" s="32"/>
      <c r="C132" s="32"/>
      <c r="D132" s="262"/>
      <c r="E132" s="263"/>
      <c r="F132" s="263"/>
      <c r="G132" s="263"/>
      <c r="H132" s="264"/>
      <c r="I132" s="263"/>
      <c r="J132" s="267"/>
      <c r="K132" s="268"/>
      <c r="L132" s="269"/>
      <c r="M132" s="263"/>
      <c r="N132" s="263"/>
    </row>
    <row r="133" ht="15.75" customHeight="1">
      <c r="A133" s="4"/>
      <c r="B133" s="32"/>
      <c r="C133" s="32"/>
      <c r="D133" s="262"/>
      <c r="E133" s="263"/>
      <c r="F133" s="263"/>
      <c r="G133" s="263"/>
      <c r="H133" s="264"/>
      <c r="I133" s="263"/>
      <c r="J133" s="267"/>
      <c r="K133" s="267"/>
      <c r="L133" s="263"/>
      <c r="M133" s="269"/>
      <c r="N133" s="263"/>
    </row>
    <row r="134" ht="15.75" customHeight="1">
      <c r="A134" s="4"/>
      <c r="B134" s="257" t="s">
        <v>150</v>
      </c>
      <c r="C134" s="32"/>
      <c r="D134" s="262"/>
      <c r="E134" s="260">
        <f>E18+E22+E34+E41+E48+E72+E82+E94+E104+E113+E120+E131</f>
        <v>645650</v>
      </c>
      <c r="F134" s="260">
        <f>F18+F34+F41+F48+F72+F82+F94+F104+F113+F120+F131+F22+F133</f>
        <v>604400</v>
      </c>
      <c r="G134" s="260">
        <f>E134-F134</f>
        <v>41250</v>
      </c>
      <c r="H134" s="264"/>
      <c r="I134" s="263"/>
      <c r="J134" s="267"/>
      <c r="K134" s="268"/>
      <c r="L134" s="263"/>
      <c r="M134" s="269"/>
      <c r="N134" s="263"/>
    </row>
    <row r="135" ht="15.75" customHeight="1">
      <c r="A135" s="4"/>
      <c r="B135" s="32"/>
      <c r="C135" s="32"/>
      <c r="D135" s="262"/>
      <c r="E135" s="263"/>
      <c r="F135" s="263"/>
      <c r="G135" s="263"/>
      <c r="H135" s="264"/>
      <c r="I135" s="263"/>
      <c r="J135" s="267"/>
      <c r="K135" s="268"/>
      <c r="L135" s="263"/>
      <c r="M135" s="269"/>
      <c r="N135" s="263"/>
    </row>
    <row r="136" ht="15.75" customHeight="1">
      <c r="A136" s="4"/>
      <c r="B136" s="32"/>
      <c r="C136" s="32"/>
      <c r="D136" s="262"/>
      <c r="E136" s="263"/>
      <c r="F136" s="263"/>
      <c r="G136" s="263"/>
      <c r="H136" s="264"/>
      <c r="I136" s="263"/>
      <c r="J136" s="267"/>
      <c r="K136" s="268"/>
      <c r="L136" s="263"/>
      <c r="M136" s="269"/>
      <c r="N136" s="263"/>
    </row>
    <row r="137" ht="15.75" customHeight="1">
      <c r="A137" s="4"/>
      <c r="B137" s="32"/>
      <c r="C137" s="267"/>
      <c r="D137" s="268"/>
      <c r="E137" s="263"/>
      <c r="F137" s="269"/>
      <c r="G137" s="263"/>
      <c r="H137" s="264"/>
      <c r="I137" s="263"/>
      <c r="J137" s="267"/>
      <c r="K137" s="268"/>
      <c r="L137" s="263"/>
      <c r="M137" s="269"/>
      <c r="N137" s="263"/>
    </row>
    <row r="138" ht="15.75" customHeight="1">
      <c r="A138" s="4"/>
      <c r="B138" s="32"/>
      <c r="C138" s="267"/>
      <c r="D138" s="268"/>
      <c r="E138" s="263"/>
      <c r="F138" s="269"/>
      <c r="G138" s="263"/>
      <c r="H138" s="264"/>
      <c r="I138" s="263"/>
      <c r="J138" s="267"/>
      <c r="K138" s="268"/>
      <c r="L138" s="263"/>
      <c r="M138" s="269"/>
      <c r="N138" s="263"/>
    </row>
    <row r="139" ht="15.75" customHeight="1">
      <c r="A139" s="4"/>
      <c r="B139" s="32"/>
      <c r="C139" s="32"/>
      <c r="D139" s="262"/>
      <c r="E139" s="263"/>
      <c r="F139" s="263"/>
      <c r="G139" s="263"/>
      <c r="H139" s="278"/>
      <c r="I139" s="263"/>
      <c r="J139" s="32"/>
      <c r="K139" s="32"/>
      <c r="L139" s="263"/>
      <c r="M139" s="263"/>
      <c r="N139" s="263"/>
    </row>
    <row r="140" ht="15.75" customHeight="1">
      <c r="A140" s="4"/>
      <c r="B140" s="32"/>
      <c r="C140" s="257"/>
      <c r="D140" s="262"/>
      <c r="E140" s="260"/>
      <c r="F140" s="260"/>
      <c r="G140" s="282">
        <f>SUM(F4:F131)-F134-F32+F34</f>
        <v>626000</v>
      </c>
      <c r="H140" s="264"/>
      <c r="I140" s="263"/>
      <c r="J140" s="257"/>
      <c r="K140" s="262"/>
      <c r="L140" s="260"/>
      <c r="M140" s="260"/>
      <c r="N140" s="282"/>
    </row>
    <row r="141" ht="15.75" customHeight="1">
      <c r="A141" s="4"/>
      <c r="B141" s="32"/>
      <c r="C141" s="32"/>
      <c r="D141" s="262"/>
      <c r="E141" s="263"/>
      <c r="F141" s="263"/>
      <c r="G141" s="263"/>
      <c r="H141" s="284"/>
      <c r="I141" s="263"/>
      <c r="J141" s="32"/>
      <c r="K141" s="262"/>
      <c r="L141" s="263"/>
      <c r="M141" s="263"/>
      <c r="N141" s="263"/>
    </row>
    <row r="142" ht="15.75" customHeight="1">
      <c r="B142" s="32"/>
      <c r="C142" s="32"/>
      <c r="D142" s="262"/>
      <c r="E142" s="263"/>
      <c r="F142" s="263"/>
      <c r="G142" s="263"/>
      <c r="I142" s="32"/>
      <c r="J142" s="32"/>
      <c r="K142" s="262"/>
      <c r="L142" s="263"/>
      <c r="M142" s="263"/>
      <c r="N142" s="263"/>
    </row>
    <row r="143" ht="15.75" customHeight="1">
      <c r="B143" s="257"/>
      <c r="C143" s="32"/>
      <c r="D143" s="262"/>
      <c r="E143" s="260"/>
      <c r="F143" s="260"/>
      <c r="G143" s="260"/>
      <c r="I143" s="257"/>
      <c r="J143" s="32"/>
      <c r="K143" s="262"/>
      <c r="L143" s="260"/>
      <c r="M143" s="260"/>
      <c r="N143" s="260"/>
    </row>
    <row r="144" ht="15.75" customHeight="1">
      <c r="B144" s="32"/>
      <c r="C144" s="32"/>
      <c r="D144" s="262"/>
      <c r="E144" s="32"/>
      <c r="F144" s="32"/>
      <c r="G144" s="32"/>
    </row>
    <row r="145" ht="15.75" customHeight="1">
      <c r="B145" s="32"/>
      <c r="C145" s="32"/>
      <c r="D145" s="262"/>
      <c r="E145" s="32"/>
      <c r="F145" s="32"/>
      <c r="G145" s="32"/>
    </row>
    <row r="146" ht="15.75" customHeight="1">
      <c r="D146" s="58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27.25"/>
    <col customWidth="1" min="8" max="8" width="31.5"/>
    <col customWidth="1" min="9" max="9" width="20.88"/>
  </cols>
  <sheetData>
    <row r="1" ht="32.25" customHeight="1"/>
    <row r="2">
      <c r="A2" s="285" t="s">
        <v>306</v>
      </c>
      <c r="B2" s="285" t="s">
        <v>369</v>
      </c>
      <c r="C2" s="286" t="s">
        <v>370</v>
      </c>
      <c r="D2" s="287" t="s">
        <v>371</v>
      </c>
      <c r="E2" s="288" t="s">
        <v>372</v>
      </c>
      <c r="F2" s="289" t="s">
        <v>373</v>
      </c>
      <c r="G2" s="285" t="s">
        <v>374</v>
      </c>
      <c r="H2" s="290" t="s">
        <v>375</v>
      </c>
      <c r="I2" s="290" t="s">
        <v>376</v>
      </c>
    </row>
    <row r="3">
      <c r="A3" s="291"/>
      <c r="B3" s="291"/>
      <c r="C3" s="291"/>
      <c r="D3" s="291"/>
      <c r="E3" s="291"/>
      <c r="F3" s="292"/>
      <c r="G3" s="291"/>
      <c r="H3" s="291"/>
      <c r="I3" s="291"/>
    </row>
    <row r="4">
      <c r="A4" s="293" t="s">
        <v>377</v>
      </c>
      <c r="F4" s="294">
        <f>F26</f>
        <v>-75370</v>
      </c>
      <c r="G4" s="293"/>
      <c r="H4" s="293"/>
      <c r="I4" s="293"/>
    </row>
    <row r="5">
      <c r="A5" s="295"/>
      <c r="B5" s="295" t="s">
        <v>378</v>
      </c>
      <c r="C5" s="296">
        <v>6570.0</v>
      </c>
      <c r="D5" s="295"/>
      <c r="E5" s="297">
        <v>400.0</v>
      </c>
      <c r="F5" s="298">
        <f t="shared" ref="F5:F20" si="1">D5-E5</f>
        <v>-400</v>
      </c>
      <c r="G5" s="295" t="s">
        <v>379</v>
      </c>
      <c r="H5" s="299" t="s">
        <v>380</v>
      </c>
      <c r="I5" s="295"/>
    </row>
    <row r="6">
      <c r="A6" s="295"/>
      <c r="B6" s="295" t="s">
        <v>381</v>
      </c>
      <c r="C6" s="296">
        <v>5820.0</v>
      </c>
      <c r="D6" s="295"/>
      <c r="E6" s="297">
        <v>3500.0</v>
      </c>
      <c r="F6" s="298">
        <f t="shared" si="1"/>
        <v>-3500</v>
      </c>
      <c r="G6" s="295" t="s">
        <v>382</v>
      </c>
      <c r="H6" s="299" t="s">
        <v>383</v>
      </c>
      <c r="I6" s="299"/>
    </row>
    <row r="7">
      <c r="A7" s="295"/>
      <c r="B7" s="295" t="s">
        <v>384</v>
      </c>
      <c r="C7" s="296">
        <v>4037.0</v>
      </c>
      <c r="D7" s="295"/>
      <c r="E7" s="297">
        <v>5000.0</v>
      </c>
      <c r="F7" s="298">
        <f t="shared" si="1"/>
        <v>-5000</v>
      </c>
      <c r="G7" s="295" t="s">
        <v>382</v>
      </c>
      <c r="H7" s="299"/>
      <c r="I7" s="299"/>
    </row>
    <row r="8">
      <c r="A8" s="295"/>
      <c r="B8" s="295" t="s">
        <v>385</v>
      </c>
      <c r="C8" s="296">
        <v>5410.0</v>
      </c>
      <c r="D8" s="295"/>
      <c r="E8" s="297">
        <v>1000.0</v>
      </c>
      <c r="F8" s="298">
        <f t="shared" si="1"/>
        <v>-1000</v>
      </c>
      <c r="G8" s="295" t="s">
        <v>382</v>
      </c>
      <c r="H8" s="295"/>
      <c r="I8" s="295"/>
    </row>
    <row r="9">
      <c r="A9" s="295"/>
      <c r="B9" s="295" t="s">
        <v>386</v>
      </c>
      <c r="C9" s="296">
        <v>5460.0</v>
      </c>
      <c r="D9" s="295"/>
      <c r="E9" s="297">
        <v>2000.0</v>
      </c>
      <c r="F9" s="298">
        <f t="shared" si="1"/>
        <v>-2000</v>
      </c>
      <c r="G9" s="295" t="s">
        <v>382</v>
      </c>
      <c r="H9" s="299" t="s">
        <v>387</v>
      </c>
      <c r="I9" s="299"/>
    </row>
    <row r="10">
      <c r="A10" s="295"/>
      <c r="B10" s="295" t="s">
        <v>388</v>
      </c>
      <c r="C10" s="296">
        <v>6072.0</v>
      </c>
      <c r="D10" s="295"/>
      <c r="E10" s="297">
        <v>2700.0</v>
      </c>
      <c r="F10" s="298">
        <f t="shared" si="1"/>
        <v>-2700</v>
      </c>
      <c r="G10" s="295" t="s">
        <v>382</v>
      </c>
      <c r="H10" s="299"/>
      <c r="I10" s="299"/>
    </row>
    <row r="11">
      <c r="A11" s="295"/>
      <c r="B11" s="295" t="s">
        <v>389</v>
      </c>
      <c r="C11" s="296">
        <v>7691.0</v>
      </c>
      <c r="D11" s="295"/>
      <c r="E11" s="297">
        <v>1000.0</v>
      </c>
      <c r="F11" s="298">
        <f t="shared" si="1"/>
        <v>-1000</v>
      </c>
      <c r="G11" s="295" t="s">
        <v>379</v>
      </c>
      <c r="H11" s="299" t="s">
        <v>390</v>
      </c>
      <c r="I11" s="299"/>
    </row>
    <row r="12">
      <c r="A12" s="295"/>
      <c r="B12" s="295" t="s">
        <v>96</v>
      </c>
      <c r="C12" s="296">
        <v>6110.0</v>
      </c>
      <c r="D12" s="295"/>
      <c r="E12" s="297">
        <v>2000.0</v>
      </c>
      <c r="F12" s="298">
        <f t="shared" si="1"/>
        <v>-2000</v>
      </c>
      <c r="G12" s="295" t="s">
        <v>382</v>
      </c>
      <c r="H12" s="299" t="s">
        <v>391</v>
      </c>
      <c r="I12" s="299"/>
    </row>
    <row r="13">
      <c r="A13" s="295"/>
      <c r="B13" s="295" t="s">
        <v>392</v>
      </c>
      <c r="C13" s="296">
        <v>7630.0</v>
      </c>
      <c r="D13" s="295"/>
      <c r="E13" s="297">
        <v>4400.0</v>
      </c>
      <c r="F13" s="298">
        <f t="shared" si="1"/>
        <v>-4400</v>
      </c>
      <c r="G13" s="295" t="s">
        <v>379</v>
      </c>
      <c r="H13" s="295"/>
      <c r="I13" s="295"/>
    </row>
    <row r="14">
      <c r="A14" s="295"/>
      <c r="B14" s="295" t="s">
        <v>393</v>
      </c>
      <c r="C14" s="296">
        <v>5461.0</v>
      </c>
      <c r="D14" s="295"/>
      <c r="E14" s="297">
        <v>7500.0</v>
      </c>
      <c r="F14" s="298">
        <f t="shared" si="1"/>
        <v>-7500</v>
      </c>
      <c r="G14" s="295" t="s">
        <v>382</v>
      </c>
      <c r="H14" s="299" t="s">
        <v>394</v>
      </c>
      <c r="I14" s="295"/>
    </row>
    <row r="15">
      <c r="A15" s="295"/>
      <c r="B15" s="295" t="s">
        <v>395</v>
      </c>
      <c r="C15" s="296">
        <v>7620.0</v>
      </c>
      <c r="D15" s="295"/>
      <c r="E15" s="297">
        <v>3000.0</v>
      </c>
      <c r="F15" s="298">
        <f t="shared" si="1"/>
        <v>-3000</v>
      </c>
      <c r="G15" s="295" t="s">
        <v>382</v>
      </c>
      <c r="H15" s="299"/>
      <c r="I15" s="295"/>
    </row>
    <row r="16">
      <c r="A16" s="295"/>
      <c r="B16" s="295" t="s">
        <v>396</v>
      </c>
      <c r="C16" s="296">
        <v>5420.0</v>
      </c>
      <c r="D16" s="295"/>
      <c r="E16" s="297">
        <v>2000.0</v>
      </c>
      <c r="F16" s="298">
        <f t="shared" si="1"/>
        <v>-2000</v>
      </c>
      <c r="G16" s="295" t="s">
        <v>379</v>
      </c>
      <c r="H16" s="295"/>
      <c r="I16" s="295"/>
    </row>
    <row r="17">
      <c r="A17" s="295"/>
      <c r="B17" s="295" t="s">
        <v>397</v>
      </c>
      <c r="C17" s="296" t="s">
        <v>398</v>
      </c>
      <c r="D17" s="295"/>
      <c r="E17" s="297">
        <v>370.0</v>
      </c>
      <c r="F17" s="298">
        <f t="shared" si="1"/>
        <v>-370</v>
      </c>
      <c r="G17" s="295" t="s">
        <v>379</v>
      </c>
      <c r="H17" s="299" t="s">
        <v>399</v>
      </c>
      <c r="I17" s="299"/>
    </row>
    <row r="18">
      <c r="A18" s="295"/>
      <c r="B18" s="295" t="s">
        <v>400</v>
      </c>
      <c r="C18" s="296">
        <v>6150.0</v>
      </c>
      <c r="D18" s="295"/>
      <c r="E18" s="297">
        <v>16000.0</v>
      </c>
      <c r="F18" s="298">
        <f t="shared" si="1"/>
        <v>-16000</v>
      </c>
      <c r="G18" s="295" t="s">
        <v>382</v>
      </c>
      <c r="H18" s="299"/>
      <c r="I18" s="299"/>
    </row>
    <row r="19">
      <c r="A19" s="295"/>
      <c r="B19" s="295" t="s">
        <v>401</v>
      </c>
      <c r="C19" s="296">
        <v>4027.0</v>
      </c>
      <c r="D19" s="295"/>
      <c r="E19" s="297">
        <v>13000.0</v>
      </c>
      <c r="F19" s="298">
        <f t="shared" si="1"/>
        <v>-13000</v>
      </c>
      <c r="G19" s="295" t="s">
        <v>382</v>
      </c>
      <c r="H19" s="299" t="s">
        <v>402</v>
      </c>
      <c r="I19" s="299"/>
    </row>
    <row r="20">
      <c r="A20" s="295"/>
      <c r="B20" s="295" t="s">
        <v>403</v>
      </c>
      <c r="C20" s="296">
        <v>5510.0</v>
      </c>
      <c r="D20" s="295"/>
      <c r="E20" s="297">
        <v>500.0</v>
      </c>
      <c r="F20" s="298">
        <f t="shared" si="1"/>
        <v>-500</v>
      </c>
      <c r="G20" s="295" t="s">
        <v>382</v>
      </c>
      <c r="H20" s="299" t="s">
        <v>404</v>
      </c>
      <c r="I20" s="299"/>
    </row>
    <row r="21">
      <c r="A21" s="295"/>
      <c r="B21" s="295" t="s">
        <v>405</v>
      </c>
      <c r="C21" s="296">
        <v>5420.0</v>
      </c>
      <c r="D21" s="295"/>
      <c r="E21" s="297">
        <v>5000.0</v>
      </c>
      <c r="F21" s="298">
        <v>-5000.0</v>
      </c>
      <c r="G21" s="295"/>
      <c r="H21" s="299" t="s">
        <v>406</v>
      </c>
      <c r="I21" s="299"/>
    </row>
    <row r="22">
      <c r="A22" s="295"/>
      <c r="B22" s="295" t="s">
        <v>407</v>
      </c>
      <c r="C22" s="296"/>
      <c r="D22" s="295"/>
      <c r="E22" s="297">
        <v>3000.0</v>
      </c>
      <c r="F22" s="298">
        <f t="shared" ref="F22:F24" si="2">D22-E22</f>
        <v>-3000</v>
      </c>
      <c r="G22" s="295" t="s">
        <v>379</v>
      </c>
      <c r="H22" s="299" t="s">
        <v>408</v>
      </c>
      <c r="I22" s="299"/>
    </row>
    <row r="23">
      <c r="A23" s="295"/>
      <c r="B23" s="295" t="s">
        <v>409</v>
      </c>
      <c r="C23" s="296"/>
      <c r="D23" s="295"/>
      <c r="E23" s="297">
        <v>1000.0</v>
      </c>
      <c r="F23" s="298">
        <f t="shared" si="2"/>
        <v>-1000</v>
      </c>
      <c r="G23" s="295" t="s">
        <v>382</v>
      </c>
      <c r="H23" s="299" t="s">
        <v>410</v>
      </c>
      <c r="I23" s="299"/>
    </row>
    <row r="24">
      <c r="A24" s="295"/>
      <c r="B24" s="295" t="s">
        <v>411</v>
      </c>
      <c r="C24" s="296"/>
      <c r="D24" s="295"/>
      <c r="E24" s="297">
        <v>2000.0</v>
      </c>
      <c r="F24" s="298">
        <f t="shared" si="2"/>
        <v>-2000</v>
      </c>
      <c r="G24" s="295" t="s">
        <v>382</v>
      </c>
      <c r="H24" s="299" t="s">
        <v>412</v>
      </c>
      <c r="I24" s="299"/>
    </row>
    <row r="25">
      <c r="A25" s="295"/>
      <c r="B25" s="295"/>
      <c r="C25" s="300"/>
      <c r="D25" s="295"/>
      <c r="E25" s="295"/>
      <c r="F25" s="300"/>
      <c r="G25" s="295"/>
      <c r="H25" s="295"/>
      <c r="I25" s="295"/>
    </row>
    <row r="26">
      <c r="A26" s="295" t="s">
        <v>413</v>
      </c>
      <c r="B26" s="295"/>
      <c r="C26" s="300"/>
      <c r="D26" s="301">
        <f>SUM(D5:D25)</f>
        <v>0</v>
      </c>
      <c r="E26" s="297">
        <f>SUM(E5:E24)</f>
        <v>75370</v>
      </c>
      <c r="F26" s="298">
        <f>D26-E26</f>
        <v>-75370</v>
      </c>
      <c r="G26" s="295"/>
      <c r="H26" s="295"/>
      <c r="I26" s="295"/>
    </row>
    <row r="27">
      <c r="A27" s="295"/>
      <c r="B27" s="295"/>
      <c r="C27" s="300"/>
      <c r="D27" s="295"/>
      <c r="E27" s="295"/>
      <c r="F27" s="300"/>
      <c r="G27" s="295"/>
      <c r="H27" s="295"/>
      <c r="I27" s="295"/>
    </row>
    <row r="28">
      <c r="A28" s="293" t="s">
        <v>414</v>
      </c>
      <c r="F28" s="294">
        <f>F35</f>
        <v>-21600</v>
      </c>
      <c r="G28" s="293" t="s">
        <v>379</v>
      </c>
      <c r="H28" s="293"/>
      <c r="I28" s="293"/>
    </row>
    <row r="29">
      <c r="A29" s="295"/>
      <c r="B29" s="295" t="s">
        <v>415</v>
      </c>
      <c r="C29" s="296">
        <v>7691.0</v>
      </c>
      <c r="D29" s="295"/>
      <c r="E29" s="297">
        <v>5000.0</v>
      </c>
      <c r="F29" s="298">
        <f t="shared" ref="F29:F33" si="3">D29-E29</f>
        <v>-5000</v>
      </c>
      <c r="G29" s="295"/>
      <c r="H29" s="299" t="s">
        <v>416</v>
      </c>
      <c r="I29" s="299"/>
    </row>
    <row r="30">
      <c r="A30" s="295"/>
      <c r="B30" s="295" t="s">
        <v>417</v>
      </c>
      <c r="C30" s="296">
        <v>5010.0</v>
      </c>
      <c r="D30" s="295"/>
      <c r="E30" s="297">
        <v>700.0</v>
      </c>
      <c r="F30" s="298">
        <f t="shared" si="3"/>
        <v>-700</v>
      </c>
      <c r="G30" s="295"/>
      <c r="H30" s="295"/>
      <c r="I30" s="295"/>
    </row>
    <row r="31">
      <c r="A31" s="295"/>
      <c r="B31" s="295" t="s">
        <v>418</v>
      </c>
      <c r="C31" s="296">
        <v>7692.0</v>
      </c>
      <c r="D31" s="295"/>
      <c r="E31" s="297">
        <v>10000.0</v>
      </c>
      <c r="F31" s="298">
        <f t="shared" si="3"/>
        <v>-10000</v>
      </c>
      <c r="G31" s="295"/>
      <c r="H31" s="299"/>
      <c r="I31" s="299"/>
    </row>
    <row r="32">
      <c r="A32" s="295"/>
      <c r="B32" s="295" t="s">
        <v>121</v>
      </c>
      <c r="C32" s="296">
        <v>7631.0</v>
      </c>
      <c r="D32" s="295"/>
      <c r="E32" s="297">
        <v>4700.0</v>
      </c>
      <c r="F32" s="298">
        <f t="shared" si="3"/>
        <v>-4700</v>
      </c>
      <c r="G32" s="295"/>
      <c r="H32" s="299"/>
      <c r="I32" s="299"/>
    </row>
    <row r="33">
      <c r="A33" s="295"/>
      <c r="B33" s="295" t="s">
        <v>419</v>
      </c>
      <c r="C33" s="296">
        <v>5486.0</v>
      </c>
      <c r="D33" s="295"/>
      <c r="E33" s="297">
        <v>1200.0</v>
      </c>
      <c r="F33" s="298">
        <f t="shared" si="3"/>
        <v>-1200</v>
      </c>
      <c r="G33" s="295"/>
      <c r="H33" s="299" t="s">
        <v>420</v>
      </c>
      <c r="I33" s="299"/>
    </row>
    <row r="34">
      <c r="A34" s="295"/>
      <c r="B34" s="295"/>
      <c r="C34" s="300"/>
      <c r="D34" s="295"/>
      <c r="E34" s="295"/>
      <c r="F34" s="300"/>
      <c r="G34" s="295"/>
      <c r="H34" s="295"/>
      <c r="I34" s="295"/>
    </row>
    <row r="35">
      <c r="A35" s="295" t="s">
        <v>413</v>
      </c>
      <c r="B35" s="295"/>
      <c r="C35" s="300"/>
      <c r="D35" s="301">
        <f>SUM(D12:D33)</f>
        <v>0</v>
      </c>
      <c r="E35" s="297">
        <f>SUM(E29:E33)</f>
        <v>21600</v>
      </c>
      <c r="F35" s="298">
        <f>D35-E35</f>
        <v>-21600</v>
      </c>
      <c r="G35" s="295"/>
      <c r="H35" s="295"/>
      <c r="I35" s="295"/>
    </row>
    <row r="36">
      <c r="A36" s="295"/>
      <c r="B36" s="295"/>
      <c r="C36" s="300"/>
      <c r="D36" s="295"/>
      <c r="E36" s="295"/>
      <c r="F36" s="300"/>
      <c r="G36" s="295"/>
      <c r="H36" s="295"/>
      <c r="I36" s="295"/>
    </row>
    <row r="37">
      <c r="A37" s="302" t="s">
        <v>421</v>
      </c>
      <c r="B37" s="293"/>
      <c r="C37" s="303"/>
      <c r="D37" s="293"/>
      <c r="E37" s="293"/>
      <c r="F37" s="294">
        <f>F47</f>
        <v>-36600</v>
      </c>
      <c r="G37" s="293"/>
      <c r="H37" s="293"/>
      <c r="I37" s="293"/>
    </row>
    <row r="38">
      <c r="A38" s="295"/>
      <c r="B38" s="295" t="s">
        <v>422</v>
      </c>
      <c r="C38" s="296" t="s">
        <v>423</v>
      </c>
      <c r="D38" s="295"/>
      <c r="E38" s="297">
        <v>11000.0</v>
      </c>
      <c r="F38" s="304">
        <f t="shared" ref="F38:F45" si="4">D38-E38</f>
        <v>-11000</v>
      </c>
      <c r="G38" s="295" t="s">
        <v>382</v>
      </c>
      <c r="H38" s="299" t="s">
        <v>424</v>
      </c>
      <c r="I38" s="299"/>
    </row>
    <row r="39">
      <c r="A39" s="295"/>
      <c r="B39" s="295" t="s">
        <v>425</v>
      </c>
      <c r="C39" s="296">
        <v>4036.0</v>
      </c>
      <c r="D39" s="295"/>
      <c r="E39" s="297">
        <v>14000.0</v>
      </c>
      <c r="F39" s="304">
        <f t="shared" si="4"/>
        <v>-14000</v>
      </c>
      <c r="G39" s="295" t="s">
        <v>382</v>
      </c>
      <c r="H39" s="299" t="s">
        <v>426</v>
      </c>
      <c r="I39" s="299"/>
    </row>
    <row r="40">
      <c r="A40" s="295"/>
      <c r="B40" s="295" t="s">
        <v>427</v>
      </c>
      <c r="C40" s="296">
        <v>5010.0</v>
      </c>
      <c r="D40" s="295"/>
      <c r="E40" s="297">
        <v>700.0</v>
      </c>
      <c r="F40" s="304">
        <f t="shared" si="4"/>
        <v>-700</v>
      </c>
      <c r="G40" s="295" t="s">
        <v>379</v>
      </c>
      <c r="H40" s="295"/>
      <c r="I40" s="295"/>
    </row>
    <row r="41">
      <c r="A41" s="295"/>
      <c r="B41" s="295" t="s">
        <v>428</v>
      </c>
      <c r="C41" s="296">
        <v>4030.0</v>
      </c>
      <c r="D41" s="295"/>
      <c r="E41" s="297">
        <v>2000.0</v>
      </c>
      <c r="F41" s="304">
        <f t="shared" si="4"/>
        <v>-2000</v>
      </c>
      <c r="G41" s="295" t="s">
        <v>382</v>
      </c>
      <c r="H41" s="295"/>
      <c r="I41" s="295"/>
    </row>
    <row r="42">
      <c r="A42" s="295"/>
      <c r="B42" s="295" t="s">
        <v>429</v>
      </c>
      <c r="C42" s="296">
        <v>7691.0</v>
      </c>
      <c r="D42" s="295"/>
      <c r="E42" s="297">
        <f>9*100</f>
        <v>900</v>
      </c>
      <c r="F42" s="304">
        <f t="shared" si="4"/>
        <v>-900</v>
      </c>
      <c r="G42" s="295" t="s">
        <v>379</v>
      </c>
      <c r="H42" s="299" t="s">
        <v>430</v>
      </c>
      <c r="I42" s="299"/>
    </row>
    <row r="43">
      <c r="A43" s="295"/>
      <c r="B43" s="295" t="s">
        <v>431</v>
      </c>
      <c r="C43" s="296">
        <v>5510.0</v>
      </c>
      <c r="D43" s="295"/>
      <c r="E43" s="297">
        <v>3000.0</v>
      </c>
      <c r="F43" s="304">
        <f t="shared" si="4"/>
        <v>-3000</v>
      </c>
      <c r="G43" s="295" t="s">
        <v>382</v>
      </c>
      <c r="H43" s="299" t="s">
        <v>432</v>
      </c>
      <c r="I43" s="299"/>
    </row>
    <row r="44">
      <c r="A44" s="295"/>
      <c r="B44" s="295" t="s">
        <v>433</v>
      </c>
      <c r="C44" s="296"/>
      <c r="D44" s="295"/>
      <c r="E44" s="297">
        <v>500.0</v>
      </c>
      <c r="F44" s="304">
        <f t="shared" si="4"/>
        <v>-500</v>
      </c>
      <c r="G44" s="295" t="s">
        <v>382</v>
      </c>
      <c r="H44" s="299" t="s">
        <v>434</v>
      </c>
      <c r="I44" s="299"/>
    </row>
    <row r="45">
      <c r="A45" s="295"/>
      <c r="B45" s="295" t="s">
        <v>435</v>
      </c>
      <c r="C45" s="296">
        <v>7692.0</v>
      </c>
      <c r="D45" s="295"/>
      <c r="E45" s="297">
        <v>4500.0</v>
      </c>
      <c r="F45" s="304">
        <f t="shared" si="4"/>
        <v>-4500</v>
      </c>
      <c r="G45" s="295" t="s">
        <v>379</v>
      </c>
      <c r="H45" s="299" t="s">
        <v>436</v>
      </c>
      <c r="I45" s="299"/>
    </row>
    <row r="46">
      <c r="A46" s="295"/>
      <c r="B46" s="295"/>
      <c r="C46" s="300"/>
      <c r="D46" s="295"/>
      <c r="E46" s="295"/>
      <c r="F46" s="300"/>
      <c r="G46" s="295"/>
      <c r="H46" s="295"/>
      <c r="I46" s="295"/>
    </row>
    <row r="47">
      <c r="A47" s="295" t="s">
        <v>413</v>
      </c>
      <c r="B47" s="295"/>
      <c r="C47" s="300"/>
      <c r="D47" s="301">
        <f>SUM(D38:D45)</f>
        <v>0</v>
      </c>
      <c r="E47" s="297">
        <f>SUM(E38:E46)</f>
        <v>36600</v>
      </c>
      <c r="F47" s="304">
        <f>D47-E47</f>
        <v>-36600</v>
      </c>
      <c r="G47" s="295"/>
      <c r="H47" s="295"/>
      <c r="I47" s="295"/>
    </row>
    <row r="48">
      <c r="A48" s="295"/>
      <c r="B48" s="295"/>
      <c r="C48" s="300"/>
      <c r="D48" s="295"/>
      <c r="E48" s="295"/>
      <c r="F48" s="300"/>
      <c r="G48" s="295"/>
      <c r="H48" s="295"/>
      <c r="I48" s="295"/>
    </row>
    <row r="49">
      <c r="A49" s="293" t="s">
        <v>437</v>
      </c>
      <c r="G49" s="293" t="s">
        <v>382</v>
      </c>
      <c r="H49" s="293"/>
      <c r="I49" s="293"/>
    </row>
    <row r="50">
      <c r="A50" s="295"/>
      <c r="B50" s="295" t="s">
        <v>438</v>
      </c>
      <c r="C50" s="296">
        <v>4044.0</v>
      </c>
      <c r="D50" s="295"/>
      <c r="E50" s="297">
        <v>8500.0</v>
      </c>
      <c r="F50" s="298">
        <f t="shared" ref="F50:F62" si="5">D50-E50</f>
        <v>-8500</v>
      </c>
      <c r="G50" s="295"/>
      <c r="H50" s="299" t="s">
        <v>439</v>
      </c>
      <c r="I50" s="299"/>
    </row>
    <row r="51">
      <c r="A51" s="295"/>
      <c r="B51" s="295" t="s">
        <v>440</v>
      </c>
      <c r="C51" s="296">
        <v>5482.0</v>
      </c>
      <c r="D51" s="295"/>
      <c r="E51" s="297">
        <v>2000.0</v>
      </c>
      <c r="F51" s="298">
        <f t="shared" si="5"/>
        <v>-2000</v>
      </c>
      <c r="G51" s="295"/>
      <c r="H51" s="299" t="s">
        <v>441</v>
      </c>
      <c r="I51" s="299"/>
    </row>
    <row r="52">
      <c r="A52" s="295"/>
      <c r="B52" s="295" t="s">
        <v>442</v>
      </c>
      <c r="C52" s="296">
        <v>5483.0</v>
      </c>
      <c r="D52" s="295"/>
      <c r="E52" s="297">
        <v>2000.0</v>
      </c>
      <c r="F52" s="298">
        <f t="shared" si="5"/>
        <v>-2000</v>
      </c>
      <c r="G52" s="295"/>
      <c r="H52" s="299" t="s">
        <v>443</v>
      </c>
      <c r="I52" s="299"/>
    </row>
    <row r="53">
      <c r="A53" s="295"/>
      <c r="B53" s="295" t="s">
        <v>444</v>
      </c>
      <c r="C53" s="296">
        <v>5484.0</v>
      </c>
      <c r="D53" s="295"/>
      <c r="E53" s="297">
        <v>2000.0</v>
      </c>
      <c r="F53" s="298">
        <f t="shared" si="5"/>
        <v>-2000</v>
      </c>
      <c r="G53" s="295"/>
      <c r="H53" s="299" t="s">
        <v>445</v>
      </c>
      <c r="I53" s="299"/>
    </row>
    <row r="54">
      <c r="A54" s="295"/>
      <c r="B54" s="295" t="s">
        <v>446</v>
      </c>
      <c r="C54" s="296">
        <v>5485.0</v>
      </c>
      <c r="D54" s="295"/>
      <c r="E54" s="297">
        <v>400.0</v>
      </c>
      <c r="F54" s="298">
        <f t="shared" si="5"/>
        <v>-400</v>
      </c>
      <c r="G54" s="295"/>
      <c r="H54" s="299" t="s">
        <v>447</v>
      </c>
      <c r="I54" s="299"/>
    </row>
    <row r="55">
      <c r="A55" s="295"/>
      <c r="B55" s="295" t="s">
        <v>448</v>
      </c>
      <c r="C55" s="296">
        <v>5480.0</v>
      </c>
      <c r="D55" s="295"/>
      <c r="E55" s="297">
        <v>0.0</v>
      </c>
      <c r="F55" s="304">
        <f t="shared" si="5"/>
        <v>0</v>
      </c>
      <c r="G55" s="295"/>
      <c r="H55" s="299" t="s">
        <v>449</v>
      </c>
      <c r="I55" s="299" t="s">
        <v>450</v>
      </c>
    </row>
    <row r="56">
      <c r="A56" s="295"/>
      <c r="B56" s="295" t="s">
        <v>451</v>
      </c>
      <c r="C56" s="296">
        <v>5410.0</v>
      </c>
      <c r="D56" s="295"/>
      <c r="E56" s="297">
        <v>200.0</v>
      </c>
      <c r="F56" s="298">
        <f t="shared" si="5"/>
        <v>-200</v>
      </c>
      <c r="G56" s="295"/>
      <c r="H56" s="299" t="s">
        <v>452</v>
      </c>
      <c r="I56" s="299"/>
    </row>
    <row r="57">
      <c r="A57" s="295"/>
      <c r="B57" s="295" t="s">
        <v>336</v>
      </c>
      <c r="C57" s="296">
        <v>5460.0</v>
      </c>
      <c r="D57" s="295"/>
      <c r="E57" s="297">
        <v>1000.0</v>
      </c>
      <c r="F57" s="298">
        <f t="shared" si="5"/>
        <v>-1000</v>
      </c>
      <c r="G57" s="295"/>
      <c r="H57" s="299" t="s">
        <v>453</v>
      </c>
      <c r="I57" s="299"/>
    </row>
    <row r="58">
      <c r="A58" s="295"/>
      <c r="B58" s="295" t="s">
        <v>385</v>
      </c>
      <c r="C58" s="296">
        <v>5410.0</v>
      </c>
      <c r="D58" s="295"/>
      <c r="E58" s="297">
        <v>300.0</v>
      </c>
      <c r="F58" s="298">
        <f t="shared" si="5"/>
        <v>-300</v>
      </c>
      <c r="G58" s="295"/>
      <c r="H58" s="299" t="s">
        <v>454</v>
      </c>
      <c r="I58" s="299"/>
    </row>
    <row r="59">
      <c r="A59" s="295"/>
      <c r="B59" s="295" t="s">
        <v>455</v>
      </c>
      <c r="C59" s="296">
        <v>7692.0</v>
      </c>
      <c r="D59" s="295"/>
      <c r="E59" s="297">
        <v>1500.0</v>
      </c>
      <c r="F59" s="298">
        <f t="shared" si="5"/>
        <v>-1500</v>
      </c>
      <c r="G59" s="295" t="s">
        <v>379</v>
      </c>
      <c r="H59" s="299" t="s">
        <v>456</v>
      </c>
      <c r="I59" s="299"/>
    </row>
    <row r="60">
      <c r="A60" s="295"/>
      <c r="B60" s="295" t="s">
        <v>457</v>
      </c>
      <c r="C60" s="296" t="s">
        <v>147</v>
      </c>
      <c r="D60" s="295"/>
      <c r="E60" s="297">
        <v>1000.0</v>
      </c>
      <c r="F60" s="298">
        <f t="shared" si="5"/>
        <v>-1000</v>
      </c>
      <c r="G60" s="295" t="s">
        <v>379</v>
      </c>
      <c r="H60" s="299" t="s">
        <v>458</v>
      </c>
      <c r="I60" s="299"/>
    </row>
    <row r="61">
      <c r="A61" s="295"/>
      <c r="B61" s="295" t="s">
        <v>459</v>
      </c>
      <c r="C61" s="296"/>
      <c r="D61" s="295"/>
      <c r="E61" s="297">
        <v>1000.0</v>
      </c>
      <c r="F61" s="298">
        <f t="shared" si="5"/>
        <v>-1000</v>
      </c>
      <c r="G61" s="295"/>
      <c r="H61" s="299" t="s">
        <v>439</v>
      </c>
      <c r="I61" s="299"/>
    </row>
    <row r="62">
      <c r="A62" s="295"/>
      <c r="B62" s="295" t="s">
        <v>460</v>
      </c>
      <c r="C62" s="296"/>
      <c r="D62" s="295"/>
      <c r="E62" s="297">
        <v>1000.0</v>
      </c>
      <c r="F62" s="298">
        <f t="shared" si="5"/>
        <v>-1000</v>
      </c>
      <c r="G62" s="295"/>
      <c r="H62" s="299" t="s">
        <v>461</v>
      </c>
      <c r="I62" s="299"/>
    </row>
    <row r="63">
      <c r="A63" s="295"/>
      <c r="B63" s="295"/>
      <c r="C63" s="300"/>
      <c r="D63" s="295"/>
      <c r="E63" s="295"/>
      <c r="F63" s="300"/>
      <c r="G63" s="295"/>
      <c r="H63" s="295"/>
      <c r="I63" s="295"/>
    </row>
    <row r="64">
      <c r="A64" s="295" t="s">
        <v>413</v>
      </c>
      <c r="B64" s="295"/>
      <c r="C64" s="300"/>
      <c r="D64" s="301">
        <f>SUM(D51:D60)</f>
        <v>0</v>
      </c>
      <c r="E64" s="297">
        <f>SUM(E50:E62)</f>
        <v>20900</v>
      </c>
      <c r="F64" s="298">
        <f>D64-E64</f>
        <v>-20900</v>
      </c>
      <c r="G64" s="295"/>
      <c r="H64" s="295"/>
      <c r="I64" s="295"/>
    </row>
    <row r="65">
      <c r="A65" s="295"/>
      <c r="B65" s="295"/>
      <c r="C65" s="300"/>
      <c r="D65" s="295"/>
      <c r="E65" s="295"/>
      <c r="F65" s="300"/>
      <c r="G65" s="295"/>
      <c r="H65" s="295"/>
      <c r="I65" s="295"/>
    </row>
    <row r="66">
      <c r="A66" s="293" t="s">
        <v>462</v>
      </c>
      <c r="G66" s="293" t="s">
        <v>379</v>
      </c>
      <c r="H66" s="293" t="s">
        <v>463</v>
      </c>
      <c r="I66" s="293"/>
    </row>
    <row r="67">
      <c r="A67" s="291"/>
      <c r="B67" s="291" t="s">
        <v>149</v>
      </c>
      <c r="C67" s="305" t="s">
        <v>464</v>
      </c>
      <c r="D67" s="291"/>
      <c r="E67" s="306">
        <v>6000.0</v>
      </c>
      <c r="F67" s="292">
        <f>D67-E67</f>
        <v>-6000</v>
      </c>
      <c r="G67" s="291"/>
      <c r="H67" s="307" t="s">
        <v>465</v>
      </c>
      <c r="I67" s="307"/>
    </row>
    <row r="68">
      <c r="A68" s="295"/>
      <c r="B68" s="295"/>
      <c r="C68" s="300"/>
      <c r="D68" s="295"/>
      <c r="E68" s="295"/>
      <c r="F68" s="300"/>
      <c r="G68" s="295"/>
      <c r="H68" s="295"/>
      <c r="I68" s="295"/>
    </row>
    <row r="69">
      <c r="A69" s="295" t="s">
        <v>413</v>
      </c>
      <c r="B69" s="295"/>
      <c r="C69" s="300"/>
      <c r="D69" s="301">
        <f t="shared" ref="D69:E69" si="6">SUM(D67)</f>
        <v>0</v>
      </c>
      <c r="E69" s="297">
        <f t="shared" si="6"/>
        <v>6000</v>
      </c>
      <c r="F69" s="298">
        <f>D69-E69</f>
        <v>-6000</v>
      </c>
      <c r="G69" s="295"/>
      <c r="H69" s="295"/>
      <c r="I69" s="295"/>
    </row>
    <row r="70">
      <c r="A70" s="295"/>
      <c r="B70" s="295"/>
      <c r="C70" s="300"/>
      <c r="D70" s="295"/>
      <c r="E70" s="295"/>
      <c r="F70" s="300"/>
      <c r="G70" s="295"/>
      <c r="H70" s="295"/>
      <c r="I70" s="295"/>
    </row>
    <row r="71">
      <c r="A71" s="293" t="s">
        <v>466</v>
      </c>
      <c r="G71" s="293" t="s">
        <v>382</v>
      </c>
      <c r="H71" s="293"/>
      <c r="I71" s="293"/>
    </row>
    <row r="72">
      <c r="A72" s="295"/>
      <c r="B72" s="295" t="s">
        <v>111</v>
      </c>
      <c r="C72" s="296">
        <v>5611.0</v>
      </c>
      <c r="D72" s="295"/>
      <c r="E72" s="297">
        <v>4300.0</v>
      </c>
      <c r="F72" s="298">
        <f t="shared" ref="F72:F73" si="7">D72-E72</f>
        <v>-4300</v>
      </c>
      <c r="G72" s="295"/>
      <c r="H72" s="295"/>
      <c r="I72" s="295"/>
    </row>
    <row r="73">
      <c r="A73" s="295"/>
      <c r="B73" s="295" t="s">
        <v>467</v>
      </c>
      <c r="C73" s="296" t="s">
        <v>468</v>
      </c>
      <c r="D73" s="295"/>
      <c r="E73" s="297">
        <v>1400.0</v>
      </c>
      <c r="F73" s="298">
        <f t="shared" si="7"/>
        <v>-1400</v>
      </c>
      <c r="G73" s="295"/>
      <c r="H73" s="299" t="s">
        <v>469</v>
      </c>
      <c r="I73" s="299"/>
    </row>
    <row r="74">
      <c r="A74" s="295"/>
      <c r="B74" s="295"/>
      <c r="C74" s="300"/>
      <c r="D74" s="295"/>
      <c r="E74" s="295"/>
      <c r="F74" s="300"/>
      <c r="G74" s="295"/>
      <c r="H74" s="295"/>
      <c r="I74" s="295"/>
    </row>
    <row r="75">
      <c r="A75" s="295" t="s">
        <v>413</v>
      </c>
      <c r="B75" s="295"/>
      <c r="C75" s="300"/>
      <c r="D75" s="301">
        <f t="shared" ref="D75:E75" si="8">SUM(D72:D73)</f>
        <v>0</v>
      </c>
      <c r="E75" s="297">
        <f t="shared" si="8"/>
        <v>5700</v>
      </c>
      <c r="F75" s="298">
        <f>D75-E75</f>
        <v>-5700</v>
      </c>
      <c r="G75" s="295"/>
      <c r="H75" s="295"/>
      <c r="I75" s="295"/>
    </row>
    <row r="76">
      <c r="A76" s="295"/>
      <c r="B76" s="295"/>
      <c r="C76" s="300"/>
      <c r="D76" s="295"/>
      <c r="E76" s="295"/>
      <c r="F76" s="300"/>
      <c r="G76" s="295"/>
      <c r="H76" s="295"/>
      <c r="I76" s="295"/>
    </row>
    <row r="77">
      <c r="A77" s="293" t="s">
        <v>470</v>
      </c>
      <c r="G77" s="293" t="s">
        <v>382</v>
      </c>
      <c r="H77" s="293"/>
      <c r="I77" s="293"/>
    </row>
    <row r="78">
      <c r="A78" s="295"/>
      <c r="B78" s="295" t="s">
        <v>471</v>
      </c>
      <c r="C78" s="296">
        <v>3044.4044</v>
      </c>
      <c r="D78" s="301">
        <v>25000.0</v>
      </c>
      <c r="E78" s="297">
        <v>47000.0</v>
      </c>
      <c r="F78" s="298">
        <f t="shared" ref="F78:F79" si="9">D78-E78</f>
        <v>-22000</v>
      </c>
      <c r="G78" s="295"/>
      <c r="H78" s="299"/>
      <c r="I78" s="299"/>
    </row>
    <row r="79">
      <c r="A79" s="295"/>
      <c r="B79" s="295" t="s">
        <v>472</v>
      </c>
      <c r="C79" s="296">
        <v>3051.0</v>
      </c>
      <c r="D79" s="301">
        <v>25000.0</v>
      </c>
      <c r="E79" s="295"/>
      <c r="F79" s="308">
        <f t="shared" si="9"/>
        <v>25000</v>
      </c>
      <c r="G79" s="295"/>
      <c r="H79" s="299" t="s">
        <v>473</v>
      </c>
      <c r="I79" s="299"/>
    </row>
    <row r="80">
      <c r="A80" s="295"/>
      <c r="B80" s="295"/>
      <c r="C80" s="300"/>
      <c r="D80" s="295"/>
      <c r="E80" s="295"/>
      <c r="F80" s="300"/>
      <c r="G80" s="295"/>
      <c r="H80" s="295"/>
      <c r="I80" s="295"/>
    </row>
    <row r="81">
      <c r="A81" s="295" t="s">
        <v>413</v>
      </c>
      <c r="B81" s="295"/>
      <c r="C81" s="300"/>
      <c r="D81" s="301">
        <f t="shared" ref="D81:E81" si="10">SUM(D78:D79)</f>
        <v>50000</v>
      </c>
      <c r="E81" s="297">
        <f t="shared" si="10"/>
        <v>47000</v>
      </c>
      <c r="F81" s="308">
        <f>D81-E81</f>
        <v>3000</v>
      </c>
      <c r="G81" s="295"/>
      <c r="H81" s="295"/>
      <c r="I81" s="295"/>
    </row>
    <row r="82">
      <c r="A82" s="295"/>
      <c r="B82" s="295"/>
      <c r="C82" s="300"/>
      <c r="D82" s="295"/>
      <c r="E82" s="295"/>
      <c r="F82" s="300"/>
      <c r="G82" s="295"/>
      <c r="H82" s="295"/>
      <c r="I82" s="295"/>
    </row>
    <row r="83">
      <c r="A83" s="293" t="s">
        <v>474</v>
      </c>
      <c r="G83" s="293" t="s">
        <v>382</v>
      </c>
      <c r="H83" s="293"/>
      <c r="I83" s="293"/>
    </row>
    <row r="84">
      <c r="A84" s="291"/>
      <c r="B84" s="291" t="s">
        <v>475</v>
      </c>
      <c r="C84" s="309">
        <v>7692.0</v>
      </c>
      <c r="D84" s="291"/>
      <c r="E84" s="306">
        <v>5000.0</v>
      </c>
      <c r="F84" s="292">
        <f t="shared" ref="F84:F86" si="11">D84-E84</f>
        <v>-5000</v>
      </c>
      <c r="G84" s="291" t="s">
        <v>379</v>
      </c>
      <c r="H84" s="307"/>
      <c r="I84" s="307"/>
    </row>
    <row r="85">
      <c r="A85" s="291"/>
      <c r="B85" s="291" t="s">
        <v>476</v>
      </c>
      <c r="C85" s="309">
        <v>7692.0</v>
      </c>
      <c r="D85" s="291"/>
      <c r="E85" s="306">
        <v>11000.0</v>
      </c>
      <c r="F85" s="292">
        <f t="shared" si="11"/>
        <v>-11000</v>
      </c>
      <c r="G85" s="291" t="s">
        <v>379</v>
      </c>
      <c r="H85" s="307" t="s">
        <v>477</v>
      </c>
      <c r="I85" s="307"/>
    </row>
    <row r="86">
      <c r="A86" s="295"/>
      <c r="B86" s="295" t="s">
        <v>478</v>
      </c>
      <c r="C86" s="296">
        <v>5462.0</v>
      </c>
      <c r="D86" s="295"/>
      <c r="E86" s="297">
        <v>3000.0</v>
      </c>
      <c r="F86" s="298">
        <f t="shared" si="11"/>
        <v>-3000</v>
      </c>
      <c r="G86" s="295" t="s">
        <v>382</v>
      </c>
      <c r="H86" s="299" t="s">
        <v>479</v>
      </c>
      <c r="I86" s="299"/>
    </row>
    <row r="87">
      <c r="A87" s="295"/>
      <c r="B87" s="295"/>
      <c r="C87" s="296"/>
      <c r="D87" s="295"/>
      <c r="E87" s="295"/>
      <c r="F87" s="300"/>
      <c r="G87" s="295"/>
      <c r="H87" s="295"/>
      <c r="I87" s="295"/>
    </row>
    <row r="88">
      <c r="A88" s="295" t="s">
        <v>413</v>
      </c>
      <c r="B88" s="295"/>
      <c r="C88" s="300"/>
      <c r="D88" s="301">
        <f t="shared" ref="D88:E88" si="12">SUM(D84:D86)</f>
        <v>0</v>
      </c>
      <c r="E88" s="297">
        <f t="shared" si="12"/>
        <v>19000</v>
      </c>
      <c r="F88" s="298">
        <f>D88-E88</f>
        <v>-19000</v>
      </c>
      <c r="G88" s="295"/>
      <c r="H88" s="295"/>
      <c r="I88" s="295"/>
    </row>
    <row r="89">
      <c r="A89" s="295"/>
      <c r="B89" s="295"/>
      <c r="C89" s="300"/>
      <c r="D89" s="295"/>
      <c r="E89" s="295"/>
      <c r="F89" s="300"/>
      <c r="G89" s="295"/>
      <c r="H89" s="295"/>
      <c r="I89" s="295"/>
    </row>
    <row r="90">
      <c r="A90" s="293" t="s">
        <v>480</v>
      </c>
      <c r="G90" s="293" t="s">
        <v>382</v>
      </c>
      <c r="H90" s="293"/>
      <c r="I90" s="293"/>
    </row>
    <row r="91">
      <c r="A91" s="295"/>
      <c r="B91" s="295" t="s">
        <v>360</v>
      </c>
      <c r="C91" s="296">
        <v>5463.0</v>
      </c>
      <c r="D91" s="295"/>
      <c r="E91" s="297">
        <v>1000.0</v>
      </c>
      <c r="F91" s="298">
        <f t="shared" ref="F91:F93" si="13">D91-E91</f>
        <v>-1000</v>
      </c>
      <c r="G91" s="295"/>
      <c r="H91" s="295"/>
      <c r="I91" s="299"/>
    </row>
    <row r="92">
      <c r="A92" s="295"/>
      <c r="B92" s="295" t="s">
        <v>330</v>
      </c>
      <c r="C92" s="296" t="s">
        <v>132</v>
      </c>
      <c r="D92" s="301">
        <v>7000.0</v>
      </c>
      <c r="E92" s="295"/>
      <c r="F92" s="308">
        <f t="shared" si="13"/>
        <v>7000</v>
      </c>
      <c r="G92" s="295"/>
      <c r="H92" s="299" t="s">
        <v>481</v>
      </c>
      <c r="I92" s="299"/>
    </row>
    <row r="93">
      <c r="A93" s="295"/>
      <c r="B93" s="295" t="s">
        <v>482</v>
      </c>
      <c r="C93" s="296" t="s">
        <v>134</v>
      </c>
      <c r="D93" s="295"/>
      <c r="E93" s="297">
        <v>4500.0</v>
      </c>
      <c r="F93" s="298">
        <f t="shared" si="13"/>
        <v>-4500</v>
      </c>
      <c r="G93" s="295"/>
      <c r="H93" s="299" t="s">
        <v>481</v>
      </c>
      <c r="I93" s="299"/>
    </row>
    <row r="94">
      <c r="A94" s="295"/>
      <c r="B94" s="295" t="s">
        <v>481</v>
      </c>
      <c r="C94" s="296"/>
      <c r="D94" s="301">
        <v>7000.0</v>
      </c>
      <c r="E94" s="295"/>
      <c r="F94" s="300"/>
      <c r="G94" s="295"/>
      <c r="H94" s="299"/>
      <c r="I94" s="299"/>
    </row>
    <row r="95">
      <c r="A95" s="295"/>
      <c r="B95" s="295" t="s">
        <v>483</v>
      </c>
      <c r="C95" s="296">
        <v>5350.0</v>
      </c>
      <c r="D95" s="295"/>
      <c r="E95" s="295"/>
      <c r="F95" s="300"/>
      <c r="G95" s="295"/>
      <c r="H95" s="299"/>
      <c r="I95" s="299"/>
    </row>
    <row r="96">
      <c r="A96" s="295"/>
      <c r="B96" s="295"/>
      <c r="C96" s="296"/>
      <c r="D96" s="295"/>
      <c r="E96" s="295"/>
      <c r="F96" s="300"/>
      <c r="G96" s="295"/>
      <c r="H96" s="299"/>
      <c r="I96" s="299"/>
    </row>
    <row r="97">
      <c r="A97" s="295" t="s">
        <v>413</v>
      </c>
      <c r="B97" s="295"/>
      <c r="C97" s="296"/>
      <c r="D97" s="301">
        <f t="shared" ref="D97:E97" si="14">SUM(D90:D94)</f>
        <v>14000</v>
      </c>
      <c r="E97" s="297">
        <f t="shared" si="14"/>
        <v>5500</v>
      </c>
      <c r="F97" s="308">
        <f>D97-E97</f>
        <v>8500</v>
      </c>
      <c r="G97" s="295"/>
      <c r="H97" s="299"/>
      <c r="I97" s="299"/>
    </row>
    <row r="98">
      <c r="A98" s="295"/>
      <c r="B98" s="295"/>
      <c r="C98" s="296"/>
      <c r="D98" s="295"/>
      <c r="E98" s="295"/>
      <c r="F98" s="300"/>
      <c r="G98" s="295"/>
      <c r="H98" s="299"/>
      <c r="I98" s="299"/>
    </row>
    <row r="99">
      <c r="A99" s="293" t="s">
        <v>484</v>
      </c>
      <c r="G99" s="293" t="s">
        <v>382</v>
      </c>
      <c r="H99" s="293"/>
      <c r="I99" s="293"/>
    </row>
    <row r="100">
      <c r="A100" s="295"/>
      <c r="B100" s="295" t="s">
        <v>259</v>
      </c>
      <c r="C100" s="296">
        <v>3041.3042</v>
      </c>
      <c r="D100" s="301">
        <f>120*60+15*40+15*150</f>
        <v>10050</v>
      </c>
      <c r="E100" s="295"/>
      <c r="F100" s="308">
        <f t="shared" ref="F100:F106" si="15">D100-E100</f>
        <v>10050</v>
      </c>
      <c r="G100" s="295"/>
      <c r="H100" s="299" t="s">
        <v>485</v>
      </c>
      <c r="I100" s="299"/>
    </row>
    <row r="101">
      <c r="A101" s="295"/>
      <c r="B101" s="295" t="s">
        <v>486</v>
      </c>
      <c r="C101" s="296">
        <v>4029.0</v>
      </c>
      <c r="D101" s="295"/>
      <c r="E101" s="297">
        <v>500.0</v>
      </c>
      <c r="F101" s="298">
        <f t="shared" si="15"/>
        <v>-500</v>
      </c>
      <c r="G101" s="295"/>
      <c r="H101" s="299" t="s">
        <v>487</v>
      </c>
      <c r="I101" s="299"/>
    </row>
    <row r="102">
      <c r="A102" s="295"/>
      <c r="B102" s="295" t="s">
        <v>482</v>
      </c>
      <c r="C102" s="296" t="s">
        <v>134</v>
      </c>
      <c r="D102" s="295"/>
      <c r="E102" s="297">
        <v>8000.0</v>
      </c>
      <c r="F102" s="298">
        <f t="shared" si="15"/>
        <v>-8000</v>
      </c>
      <c r="G102" s="295"/>
      <c r="H102" s="295"/>
      <c r="I102" s="295"/>
    </row>
    <row r="103">
      <c r="A103" s="295"/>
      <c r="B103" s="295" t="s">
        <v>330</v>
      </c>
      <c r="C103" s="296" t="s">
        <v>132</v>
      </c>
      <c r="D103" s="301">
        <v>3000.0</v>
      </c>
      <c r="E103" s="295"/>
      <c r="F103" s="308">
        <f t="shared" si="15"/>
        <v>3000</v>
      </c>
      <c r="G103" s="295"/>
      <c r="H103" s="295" t="s">
        <v>488</v>
      </c>
      <c r="I103" s="295"/>
    </row>
    <row r="104">
      <c r="A104" s="295"/>
      <c r="B104" s="295" t="s">
        <v>360</v>
      </c>
      <c r="C104" s="296">
        <v>5463.0</v>
      </c>
      <c r="D104" s="295"/>
      <c r="E104" s="297">
        <v>2000.0</v>
      </c>
      <c r="F104" s="298">
        <f t="shared" si="15"/>
        <v>-2000</v>
      </c>
      <c r="G104" s="295"/>
      <c r="H104" s="299"/>
      <c r="I104" s="299"/>
    </row>
    <row r="105">
      <c r="A105" s="295"/>
      <c r="B105" s="295" t="s">
        <v>144</v>
      </c>
      <c r="C105" s="296" t="s">
        <v>489</v>
      </c>
      <c r="D105" s="295"/>
      <c r="E105" s="297">
        <v>22000.0</v>
      </c>
      <c r="F105" s="298">
        <f t="shared" si="15"/>
        <v>-22000</v>
      </c>
      <c r="G105" s="295"/>
      <c r="H105" s="299" t="s">
        <v>490</v>
      </c>
      <c r="I105" s="299"/>
    </row>
    <row r="106">
      <c r="A106" s="295"/>
      <c r="B106" s="295" t="s">
        <v>491</v>
      </c>
      <c r="C106" s="296">
        <v>6950.0</v>
      </c>
      <c r="D106" s="295"/>
      <c r="E106" s="297">
        <v>1100.0</v>
      </c>
      <c r="F106" s="298">
        <f t="shared" si="15"/>
        <v>-1100</v>
      </c>
      <c r="G106" s="295"/>
      <c r="H106" s="295"/>
      <c r="I106" s="295"/>
    </row>
    <row r="107">
      <c r="A107" s="295"/>
      <c r="B107" s="295"/>
      <c r="C107" s="300"/>
      <c r="D107" s="295"/>
      <c r="E107" s="295"/>
      <c r="F107" s="300"/>
      <c r="G107" s="295"/>
      <c r="H107" s="295"/>
      <c r="I107" s="295"/>
    </row>
    <row r="108">
      <c r="A108" s="295" t="s">
        <v>413</v>
      </c>
      <c r="B108" s="295"/>
      <c r="C108" s="300"/>
      <c r="D108" s="301">
        <f t="shared" ref="D108:E108" si="16">SUM(D100:D106)</f>
        <v>13050</v>
      </c>
      <c r="E108" s="297">
        <f t="shared" si="16"/>
        <v>33600</v>
      </c>
      <c r="F108" s="298">
        <f>D108-E108</f>
        <v>-20550</v>
      </c>
      <c r="G108" s="295"/>
      <c r="H108" s="295"/>
      <c r="I108" s="295"/>
    </row>
    <row r="109">
      <c r="A109" s="295"/>
      <c r="B109" s="295"/>
      <c r="C109" s="300"/>
      <c r="D109" s="295"/>
      <c r="E109" s="295"/>
      <c r="F109" s="300"/>
      <c r="G109" s="295"/>
      <c r="H109" s="295"/>
      <c r="I109" s="295"/>
    </row>
    <row r="110">
      <c r="A110" s="293" t="s">
        <v>492</v>
      </c>
      <c r="G110" s="293" t="s">
        <v>382</v>
      </c>
      <c r="H110" s="293"/>
      <c r="I110" s="293"/>
    </row>
    <row r="111">
      <c r="A111" s="295"/>
      <c r="B111" s="295" t="s">
        <v>482</v>
      </c>
      <c r="C111" s="296" t="s">
        <v>134</v>
      </c>
      <c r="D111" s="295"/>
      <c r="E111" s="297">
        <v>5000.0</v>
      </c>
      <c r="F111" s="298">
        <f t="shared" ref="F111:F112" si="17">D111-E111</f>
        <v>-5000</v>
      </c>
      <c r="G111" s="295"/>
      <c r="H111" s="295"/>
      <c r="I111" s="295"/>
    </row>
    <row r="112">
      <c r="A112" s="295"/>
      <c r="B112" s="295" t="s">
        <v>330</v>
      </c>
      <c r="C112" s="296" t="s">
        <v>132</v>
      </c>
      <c r="D112" s="301">
        <v>8000.0</v>
      </c>
      <c r="E112" s="295"/>
      <c r="F112" s="308">
        <f t="shared" si="17"/>
        <v>8000</v>
      </c>
      <c r="G112" s="295"/>
      <c r="H112" s="299" t="s">
        <v>493</v>
      </c>
      <c r="I112" s="299"/>
    </row>
    <row r="113">
      <c r="A113" s="295"/>
      <c r="B113" s="295"/>
      <c r="C113" s="300"/>
      <c r="D113" s="295"/>
      <c r="E113" s="295"/>
      <c r="F113" s="300"/>
      <c r="G113" s="295"/>
      <c r="H113" s="295"/>
      <c r="I113" s="295"/>
    </row>
    <row r="114">
      <c r="A114" s="295" t="s">
        <v>413</v>
      </c>
      <c r="B114" s="295"/>
      <c r="C114" s="300"/>
      <c r="D114" s="301">
        <f t="shared" ref="D114:E114" si="18">SUM(D111:D112)</f>
        <v>8000</v>
      </c>
      <c r="E114" s="297">
        <f t="shared" si="18"/>
        <v>5000</v>
      </c>
      <c r="F114" s="308">
        <f>D114-E114</f>
        <v>3000</v>
      </c>
      <c r="G114" s="295"/>
      <c r="H114" s="295"/>
      <c r="I114" s="295"/>
    </row>
    <row r="115">
      <c r="A115" s="295"/>
      <c r="B115" s="295"/>
      <c r="C115" s="300"/>
      <c r="D115" s="295"/>
      <c r="E115" s="295"/>
      <c r="F115" s="300"/>
      <c r="G115" s="295"/>
      <c r="H115" s="295"/>
      <c r="I115" s="295"/>
    </row>
    <row r="116">
      <c r="A116" s="293" t="s">
        <v>494</v>
      </c>
      <c r="G116" s="293" t="s">
        <v>382</v>
      </c>
      <c r="H116" s="293"/>
      <c r="I116" s="293"/>
    </row>
    <row r="117">
      <c r="A117" s="295"/>
      <c r="B117" s="295" t="s">
        <v>259</v>
      </c>
      <c r="C117" s="296">
        <v>3041.3042</v>
      </c>
      <c r="D117" s="301">
        <f>90*80+15*60+15*150</f>
        <v>10350</v>
      </c>
      <c r="E117" s="295"/>
      <c r="F117" s="308">
        <f t="shared" ref="F117:F120" si="19">D117-E117</f>
        <v>10350</v>
      </c>
      <c r="G117" s="295"/>
      <c r="H117" s="299"/>
      <c r="I117" s="299"/>
    </row>
    <row r="118">
      <c r="A118" s="295"/>
      <c r="B118" s="295" t="s">
        <v>257</v>
      </c>
      <c r="C118" s="296">
        <v>4029.0</v>
      </c>
      <c r="D118" s="295"/>
      <c r="E118" s="297">
        <v>3500.0</v>
      </c>
      <c r="F118" s="298">
        <f t="shared" si="19"/>
        <v>-3500</v>
      </c>
      <c r="G118" s="295"/>
      <c r="H118" s="299" t="s">
        <v>495</v>
      </c>
      <c r="I118" s="299"/>
    </row>
    <row r="119">
      <c r="A119" s="295"/>
      <c r="B119" s="295" t="s">
        <v>496</v>
      </c>
      <c r="C119" s="296" t="s">
        <v>134</v>
      </c>
      <c r="D119" s="295"/>
      <c r="E119" s="297">
        <v>5000.0</v>
      </c>
      <c r="F119" s="298">
        <f t="shared" si="19"/>
        <v>-5000</v>
      </c>
      <c r="G119" s="295"/>
      <c r="H119" s="299"/>
      <c r="I119" s="299"/>
    </row>
    <row r="120">
      <c r="A120" s="295"/>
      <c r="B120" s="295" t="s">
        <v>360</v>
      </c>
      <c r="C120" s="296">
        <v>5463.0</v>
      </c>
      <c r="D120" s="295"/>
      <c r="E120" s="297">
        <v>1000.0</v>
      </c>
      <c r="F120" s="298">
        <f t="shared" si="19"/>
        <v>-1000</v>
      </c>
      <c r="G120" s="295"/>
      <c r="H120" s="299"/>
      <c r="I120" s="299"/>
    </row>
    <row r="121">
      <c r="A121" s="295"/>
      <c r="B121" s="295"/>
      <c r="C121" s="300"/>
      <c r="D121" s="295"/>
      <c r="E121" s="295"/>
      <c r="F121" s="300"/>
      <c r="G121" s="295"/>
      <c r="H121" s="295"/>
      <c r="I121" s="295"/>
    </row>
    <row r="122">
      <c r="A122" s="295" t="s">
        <v>413</v>
      </c>
      <c r="B122" s="295"/>
      <c r="C122" s="300"/>
      <c r="D122" s="301">
        <f t="shared" ref="D122:E122" si="20">SUM(D117:D120)</f>
        <v>10350</v>
      </c>
      <c r="E122" s="297">
        <f t="shared" si="20"/>
        <v>9500</v>
      </c>
      <c r="F122" s="308">
        <f>D122-E122</f>
        <v>850</v>
      </c>
      <c r="G122" s="295"/>
      <c r="H122" s="295"/>
      <c r="I122" s="295"/>
    </row>
    <row r="123">
      <c r="A123" s="295"/>
      <c r="B123" s="295"/>
      <c r="C123" s="300"/>
      <c r="D123" s="295"/>
      <c r="E123" s="295"/>
      <c r="F123" s="300"/>
      <c r="G123" s="295"/>
      <c r="H123" s="295"/>
      <c r="I123" s="295"/>
    </row>
    <row r="124">
      <c r="A124" s="293" t="s">
        <v>497</v>
      </c>
      <c r="G124" s="293" t="s">
        <v>382</v>
      </c>
      <c r="H124" s="293"/>
      <c r="I124" s="293"/>
    </row>
    <row r="125">
      <c r="A125" s="295"/>
      <c r="B125" s="295" t="s">
        <v>482</v>
      </c>
      <c r="C125" s="296" t="s">
        <v>134</v>
      </c>
      <c r="D125" s="295"/>
      <c r="E125" s="297">
        <v>5000.0</v>
      </c>
      <c r="F125" s="298">
        <f t="shared" ref="F125:F126" si="21">D125-E125</f>
        <v>-5000</v>
      </c>
      <c r="G125" s="295"/>
      <c r="H125" s="295"/>
      <c r="I125" s="295"/>
    </row>
    <row r="126">
      <c r="A126" s="295"/>
      <c r="B126" s="295" t="s">
        <v>330</v>
      </c>
      <c r="C126" s="296" t="s">
        <v>132</v>
      </c>
      <c r="D126" s="301">
        <v>8000.0</v>
      </c>
      <c r="E126" s="295"/>
      <c r="F126" s="308">
        <f t="shared" si="21"/>
        <v>8000</v>
      </c>
      <c r="G126" s="295"/>
      <c r="H126" s="299" t="s">
        <v>493</v>
      </c>
      <c r="I126" s="299"/>
    </row>
    <row r="127">
      <c r="A127" s="295" t="s">
        <v>413</v>
      </c>
      <c r="B127" s="295"/>
      <c r="C127" s="300"/>
      <c r="D127" s="295"/>
      <c r="E127" s="295"/>
      <c r="F127" s="300"/>
      <c r="G127" s="295"/>
      <c r="H127" s="295"/>
      <c r="I127" s="295"/>
    </row>
    <row r="128">
      <c r="A128" s="295"/>
      <c r="B128" s="295"/>
      <c r="C128" s="300"/>
      <c r="D128" s="301">
        <f t="shared" ref="D128:E128" si="22">SUM(D125:D126)</f>
        <v>8000</v>
      </c>
      <c r="E128" s="297">
        <f t="shared" si="22"/>
        <v>5000</v>
      </c>
      <c r="F128" s="308">
        <f>D128-E128</f>
        <v>3000</v>
      </c>
      <c r="G128" s="295"/>
      <c r="H128" s="295"/>
      <c r="I128" s="295"/>
    </row>
    <row r="129">
      <c r="A129" s="295"/>
      <c r="B129" s="295"/>
      <c r="C129" s="300"/>
      <c r="D129" s="295"/>
      <c r="E129" s="295"/>
      <c r="F129" s="300"/>
      <c r="G129" s="295"/>
      <c r="H129" s="295"/>
      <c r="I129" s="295"/>
    </row>
    <row r="130">
      <c r="A130" s="293" t="s">
        <v>498</v>
      </c>
      <c r="G130" s="293" t="s">
        <v>382</v>
      </c>
      <c r="H130" s="293"/>
      <c r="I130" s="293"/>
    </row>
    <row r="131">
      <c r="A131" s="295"/>
      <c r="B131" s="295" t="s">
        <v>257</v>
      </c>
      <c r="C131" s="296">
        <v>4029.0</v>
      </c>
      <c r="D131" s="295"/>
      <c r="E131" s="297">
        <v>13000.0</v>
      </c>
      <c r="F131" s="298">
        <f t="shared" ref="F131:F132" si="23">D131-E131</f>
        <v>-13000</v>
      </c>
      <c r="G131" s="295"/>
      <c r="H131" s="299" t="s">
        <v>499</v>
      </c>
      <c r="I131" s="299"/>
    </row>
    <row r="132">
      <c r="A132" s="295"/>
      <c r="B132" s="295" t="s">
        <v>500</v>
      </c>
      <c r="C132" s="296">
        <v>5800.0</v>
      </c>
      <c r="D132" s="295"/>
      <c r="E132" s="297">
        <v>750.0</v>
      </c>
      <c r="F132" s="298">
        <f t="shared" si="23"/>
        <v>-750</v>
      </c>
      <c r="G132" s="295"/>
      <c r="H132" s="299" t="s">
        <v>501</v>
      </c>
      <c r="I132" s="299"/>
    </row>
    <row r="133">
      <c r="A133" s="295"/>
      <c r="B133" s="295"/>
      <c r="C133" s="300"/>
      <c r="D133" s="295"/>
      <c r="E133" s="295"/>
      <c r="F133" s="300"/>
      <c r="G133" s="295"/>
      <c r="H133" s="295"/>
      <c r="I133" s="295"/>
    </row>
    <row r="134">
      <c r="A134" s="295" t="s">
        <v>413</v>
      </c>
      <c r="B134" s="295"/>
      <c r="C134" s="300"/>
      <c r="D134" s="301">
        <f t="shared" ref="D134:E134" si="24">SUM(D131:D132)</f>
        <v>0</v>
      </c>
      <c r="E134" s="297">
        <f t="shared" si="24"/>
        <v>13750</v>
      </c>
      <c r="F134" s="298">
        <f>D134-E134</f>
        <v>-13750</v>
      </c>
      <c r="G134" s="295"/>
      <c r="H134" s="295"/>
      <c r="I134" s="295"/>
    </row>
    <row r="135">
      <c r="A135" s="295"/>
      <c r="B135" s="295"/>
      <c r="C135" s="300"/>
      <c r="D135" s="295"/>
      <c r="E135" s="295"/>
      <c r="F135" s="300"/>
      <c r="G135" s="295"/>
      <c r="H135" s="295"/>
      <c r="I135" s="295"/>
    </row>
    <row r="136">
      <c r="A136" s="293" t="s">
        <v>502</v>
      </c>
      <c r="G136" s="293" t="s">
        <v>382</v>
      </c>
      <c r="H136" s="293"/>
      <c r="I136" s="293"/>
    </row>
    <row r="137">
      <c r="A137" s="295"/>
      <c r="B137" s="295" t="s">
        <v>149</v>
      </c>
      <c r="C137" s="296">
        <v>4045.0</v>
      </c>
      <c r="D137" s="295"/>
      <c r="E137" s="297">
        <v>1000.0</v>
      </c>
      <c r="F137" s="298">
        <f>D137-E137</f>
        <v>-1000</v>
      </c>
      <c r="G137" s="295"/>
      <c r="H137" s="295"/>
      <c r="I137" s="295"/>
    </row>
    <row r="138">
      <c r="A138" s="295"/>
      <c r="B138" s="295"/>
      <c r="C138" s="300"/>
      <c r="D138" s="295"/>
      <c r="E138" s="295"/>
      <c r="F138" s="300"/>
      <c r="G138" s="295"/>
      <c r="H138" s="295"/>
      <c r="I138" s="295"/>
    </row>
    <row r="139">
      <c r="A139" s="295" t="s">
        <v>413</v>
      </c>
      <c r="B139" s="295"/>
      <c r="C139" s="300"/>
      <c r="D139" s="301">
        <f t="shared" ref="D139:E139" si="25">SUM(D137)</f>
        <v>0</v>
      </c>
      <c r="E139" s="297">
        <f t="shared" si="25"/>
        <v>1000</v>
      </c>
      <c r="F139" s="298">
        <f>D139-E139</f>
        <v>-1000</v>
      </c>
      <c r="G139" s="295"/>
      <c r="H139" s="295"/>
      <c r="I139" s="295"/>
    </row>
    <row r="140">
      <c r="A140" s="295"/>
      <c r="B140" s="295"/>
      <c r="C140" s="300"/>
      <c r="D140" s="295"/>
      <c r="E140" s="295"/>
      <c r="F140" s="300"/>
      <c r="G140" s="295"/>
      <c r="H140" s="295"/>
      <c r="I140" s="295"/>
    </row>
    <row r="141">
      <c r="A141" s="293" t="s">
        <v>503</v>
      </c>
      <c r="G141" s="293" t="s">
        <v>379</v>
      </c>
      <c r="H141" s="293"/>
      <c r="I141" s="293"/>
    </row>
    <row r="142">
      <c r="A142" s="295"/>
      <c r="B142" s="295" t="s">
        <v>257</v>
      </c>
      <c r="C142" s="296">
        <v>7692.0</v>
      </c>
      <c r="D142" s="295"/>
      <c r="E142" s="297">
        <v>2000.0</v>
      </c>
      <c r="F142" s="298">
        <f>D142-E142</f>
        <v>-2000</v>
      </c>
      <c r="G142" s="295"/>
      <c r="H142" s="295"/>
      <c r="I142" s="295"/>
    </row>
    <row r="143">
      <c r="A143" s="295"/>
      <c r="B143" s="295"/>
      <c r="C143" s="300"/>
      <c r="D143" s="295"/>
      <c r="E143" s="295"/>
      <c r="F143" s="300"/>
      <c r="G143" s="295"/>
      <c r="H143" s="295"/>
      <c r="I143" s="295"/>
    </row>
    <row r="144">
      <c r="A144" s="295" t="s">
        <v>413</v>
      </c>
      <c r="B144" s="295"/>
      <c r="C144" s="300"/>
      <c r="D144" s="301">
        <f t="shared" ref="D144:E144" si="26">SUM(D142)</f>
        <v>0</v>
      </c>
      <c r="E144" s="297">
        <f t="shared" si="26"/>
        <v>2000</v>
      </c>
      <c r="F144" s="298">
        <f>D144-E144</f>
        <v>-2000</v>
      </c>
      <c r="G144" s="295"/>
      <c r="H144" s="295"/>
      <c r="I144" s="295"/>
    </row>
    <row r="145">
      <c r="A145" s="295"/>
      <c r="B145" s="295"/>
      <c r="C145" s="300"/>
      <c r="D145" s="295"/>
      <c r="E145" s="295"/>
      <c r="F145" s="300"/>
      <c r="G145" s="295"/>
      <c r="H145" s="295"/>
      <c r="I145" s="295"/>
    </row>
    <row r="146">
      <c r="A146" s="293" t="s">
        <v>504</v>
      </c>
      <c r="G146" s="293" t="s">
        <v>379</v>
      </c>
      <c r="H146" s="293"/>
      <c r="I146" s="293"/>
    </row>
    <row r="147">
      <c r="A147" s="291"/>
      <c r="B147" s="291" t="s">
        <v>259</v>
      </c>
      <c r="C147" s="309">
        <v>3041.3042</v>
      </c>
      <c r="D147" s="310">
        <f>60*26+40*5</f>
        <v>1760</v>
      </c>
      <c r="E147" s="291"/>
      <c r="F147" s="311">
        <f t="shared" ref="F147:F151" si="27">D147-E147</f>
        <v>1760</v>
      </c>
      <c r="G147" s="291"/>
      <c r="H147" s="307" t="s">
        <v>505</v>
      </c>
      <c r="I147" s="307"/>
    </row>
    <row r="148">
      <c r="A148" s="295"/>
      <c r="B148" s="295" t="s">
        <v>257</v>
      </c>
      <c r="C148" s="296">
        <v>7692.0</v>
      </c>
      <c r="D148" s="295"/>
      <c r="E148" s="297">
        <v>2500.0</v>
      </c>
      <c r="F148" s="298">
        <f t="shared" si="27"/>
        <v>-2500</v>
      </c>
      <c r="G148" s="295"/>
      <c r="H148" s="295"/>
      <c r="I148" s="295"/>
    </row>
    <row r="149">
      <c r="A149" s="295"/>
      <c r="B149" s="295" t="s">
        <v>137</v>
      </c>
      <c r="C149" s="296">
        <v>5411.0</v>
      </c>
      <c r="D149" s="295"/>
      <c r="E149" s="297">
        <v>600.0</v>
      </c>
      <c r="F149" s="298">
        <f t="shared" si="27"/>
        <v>-600</v>
      </c>
      <c r="G149" s="295"/>
      <c r="H149" s="295"/>
      <c r="I149" s="295"/>
    </row>
    <row r="150">
      <c r="A150" s="295"/>
      <c r="B150" s="295" t="s">
        <v>506</v>
      </c>
      <c r="C150" s="296" t="s">
        <v>134</v>
      </c>
      <c r="D150" s="295"/>
      <c r="E150" s="297">
        <v>1000.0</v>
      </c>
      <c r="F150" s="298">
        <f t="shared" si="27"/>
        <v>-1000</v>
      </c>
      <c r="G150" s="295"/>
      <c r="H150" s="295"/>
      <c r="I150" s="295"/>
    </row>
    <row r="151">
      <c r="A151" s="295"/>
      <c r="B151" s="295" t="s">
        <v>334</v>
      </c>
      <c r="C151" s="296">
        <v>4031.0</v>
      </c>
      <c r="D151" s="295"/>
      <c r="E151" s="297">
        <v>300.0</v>
      </c>
      <c r="F151" s="298">
        <f t="shared" si="27"/>
        <v>-300</v>
      </c>
      <c r="G151" s="295"/>
      <c r="H151" s="295"/>
      <c r="I151" s="295"/>
    </row>
    <row r="152">
      <c r="A152" s="295"/>
      <c r="B152" s="295"/>
      <c r="C152" s="300"/>
      <c r="D152" s="295"/>
      <c r="E152" s="295"/>
      <c r="F152" s="300"/>
      <c r="G152" s="295"/>
      <c r="H152" s="295"/>
      <c r="I152" s="295"/>
    </row>
    <row r="153">
      <c r="A153" s="295" t="s">
        <v>413</v>
      </c>
      <c r="B153" s="295"/>
      <c r="C153" s="300"/>
      <c r="D153" s="301">
        <f t="shared" ref="D153:E153" si="28">SUM(D147:D151)</f>
        <v>1760</v>
      </c>
      <c r="E153" s="297">
        <f t="shared" si="28"/>
        <v>4400</v>
      </c>
      <c r="F153" s="298">
        <f>D153-E153</f>
        <v>-2640</v>
      </c>
      <c r="G153" s="295"/>
      <c r="H153" s="295"/>
      <c r="I153" s="295"/>
    </row>
    <row r="154">
      <c r="A154" s="295"/>
      <c r="B154" s="295"/>
      <c r="C154" s="300"/>
      <c r="D154" s="295"/>
      <c r="E154" s="295"/>
      <c r="F154" s="300"/>
      <c r="G154" s="295"/>
      <c r="H154" s="295"/>
      <c r="I154" s="295"/>
    </row>
    <row r="155">
      <c r="A155" s="293" t="s">
        <v>507</v>
      </c>
      <c r="G155" s="293" t="s">
        <v>379</v>
      </c>
      <c r="H155" s="293"/>
      <c r="I155" s="293"/>
    </row>
    <row r="156">
      <c r="A156" s="295"/>
      <c r="B156" s="295" t="s">
        <v>482</v>
      </c>
      <c r="C156" s="296" t="s">
        <v>134</v>
      </c>
      <c r="D156" s="295"/>
      <c r="E156" s="297">
        <v>3000.0</v>
      </c>
      <c r="F156" s="298">
        <f t="shared" ref="F156:F157" si="29">D156-E156</f>
        <v>-3000</v>
      </c>
      <c r="G156" s="295"/>
      <c r="H156" s="295"/>
      <c r="I156" s="295"/>
    </row>
    <row r="157">
      <c r="A157" s="295"/>
      <c r="B157" s="295" t="s">
        <v>330</v>
      </c>
      <c r="C157" s="296" t="s">
        <v>132</v>
      </c>
      <c r="D157" s="301">
        <v>4500.0</v>
      </c>
      <c r="E157" s="295"/>
      <c r="F157" s="308">
        <f t="shared" si="29"/>
        <v>4500</v>
      </c>
      <c r="G157" s="295"/>
      <c r="H157" s="299" t="s">
        <v>508</v>
      </c>
      <c r="I157" s="299"/>
    </row>
    <row r="158">
      <c r="A158" s="295"/>
      <c r="B158" s="295"/>
      <c r="C158" s="300"/>
      <c r="D158" s="295"/>
      <c r="E158" s="295"/>
      <c r="F158" s="300"/>
      <c r="G158" s="295"/>
      <c r="H158" s="295"/>
      <c r="I158" s="295"/>
    </row>
    <row r="159">
      <c r="A159" s="295" t="s">
        <v>413</v>
      </c>
      <c r="B159" s="295"/>
      <c r="C159" s="300"/>
      <c r="D159" s="301">
        <f t="shared" ref="D159:E159" si="30">SUM(D156:D157)</f>
        <v>4500</v>
      </c>
      <c r="E159" s="297">
        <f t="shared" si="30"/>
        <v>3000</v>
      </c>
      <c r="F159" s="308">
        <f>D159-E159</f>
        <v>1500</v>
      </c>
      <c r="G159" s="295"/>
      <c r="H159" s="295"/>
      <c r="I159" s="295"/>
    </row>
    <row r="160">
      <c r="A160" s="295"/>
      <c r="B160" s="295"/>
      <c r="C160" s="300"/>
      <c r="D160" s="295"/>
      <c r="E160" s="295"/>
      <c r="F160" s="300"/>
      <c r="G160" s="295"/>
      <c r="H160" s="295"/>
      <c r="I160" s="295"/>
    </row>
    <row r="161">
      <c r="A161" s="293" t="s">
        <v>509</v>
      </c>
      <c r="G161" s="293" t="s">
        <v>379</v>
      </c>
      <c r="H161" s="293"/>
      <c r="I161" s="293"/>
    </row>
    <row r="162">
      <c r="A162" s="295"/>
      <c r="B162" s="295" t="s">
        <v>257</v>
      </c>
      <c r="C162" s="296">
        <v>7692.0</v>
      </c>
      <c r="D162" s="295"/>
      <c r="E162" s="297">
        <v>1000.0</v>
      </c>
      <c r="F162" s="298">
        <f>D162-E162</f>
        <v>-1000</v>
      </c>
      <c r="G162" s="295"/>
      <c r="H162" s="295"/>
      <c r="I162" s="295"/>
    </row>
    <row r="163">
      <c r="A163" s="295"/>
      <c r="B163" s="295"/>
      <c r="C163" s="300"/>
      <c r="D163" s="295"/>
      <c r="E163" s="295"/>
      <c r="F163" s="300"/>
      <c r="G163" s="295"/>
      <c r="H163" s="295"/>
      <c r="I163" s="295"/>
    </row>
    <row r="164">
      <c r="A164" s="295" t="s">
        <v>413</v>
      </c>
      <c r="B164" s="295"/>
      <c r="C164" s="300"/>
      <c r="D164" s="301">
        <f t="shared" ref="D164:E164" si="31">SUM(D162)</f>
        <v>0</v>
      </c>
      <c r="E164" s="297">
        <f t="shared" si="31"/>
        <v>1000</v>
      </c>
      <c r="F164" s="298">
        <f>D164-E164</f>
        <v>-1000</v>
      </c>
      <c r="G164" s="295"/>
      <c r="H164" s="295"/>
      <c r="I164" s="295"/>
    </row>
    <row r="165">
      <c r="A165" s="295"/>
      <c r="B165" s="295"/>
      <c r="C165" s="300"/>
      <c r="D165" s="295"/>
      <c r="E165" s="295"/>
      <c r="F165" s="300"/>
      <c r="G165" s="295"/>
      <c r="H165" s="295"/>
      <c r="I165" s="295"/>
    </row>
    <row r="166">
      <c r="A166" s="293" t="s">
        <v>510</v>
      </c>
      <c r="G166" s="293" t="s">
        <v>379</v>
      </c>
      <c r="H166" s="293"/>
      <c r="I166" s="293"/>
    </row>
    <row r="167">
      <c r="A167" s="295"/>
      <c r="B167" s="295" t="s">
        <v>257</v>
      </c>
      <c r="C167" s="296">
        <v>7692.0</v>
      </c>
      <c r="D167" s="295"/>
      <c r="E167" s="297">
        <v>1000.0</v>
      </c>
      <c r="F167" s="298">
        <f>D167-E167</f>
        <v>-1000</v>
      </c>
      <c r="G167" s="295"/>
      <c r="H167" s="295"/>
      <c r="I167" s="295"/>
    </row>
    <row r="168">
      <c r="A168" s="295"/>
      <c r="B168" s="295"/>
      <c r="C168" s="300"/>
      <c r="D168" s="295"/>
      <c r="E168" s="295"/>
      <c r="F168" s="300"/>
      <c r="G168" s="295"/>
      <c r="H168" s="295"/>
      <c r="I168" s="295"/>
    </row>
    <row r="169">
      <c r="A169" s="295" t="s">
        <v>413</v>
      </c>
      <c r="B169" s="295"/>
      <c r="C169" s="300"/>
      <c r="D169" s="301">
        <f t="shared" ref="D169:E169" si="32">SUM(D167)</f>
        <v>0</v>
      </c>
      <c r="E169" s="297">
        <f t="shared" si="32"/>
        <v>1000</v>
      </c>
      <c r="F169" s="298">
        <f>D169-E169</f>
        <v>-1000</v>
      </c>
      <c r="G169" s="295"/>
      <c r="H169" s="295"/>
      <c r="I169" s="295"/>
    </row>
    <row r="170">
      <c r="A170" s="295"/>
      <c r="B170" s="295"/>
      <c r="C170" s="300"/>
      <c r="D170" s="295"/>
      <c r="E170" s="295"/>
      <c r="F170" s="300"/>
      <c r="G170" s="295"/>
      <c r="H170" s="295"/>
      <c r="I170" s="295"/>
    </row>
    <row r="171">
      <c r="A171" s="293" t="s">
        <v>511</v>
      </c>
      <c r="G171" s="293" t="s">
        <v>379</v>
      </c>
      <c r="H171" s="293"/>
      <c r="I171" s="293"/>
    </row>
    <row r="172">
      <c r="A172" s="295"/>
      <c r="B172" s="295" t="s">
        <v>257</v>
      </c>
      <c r="C172" s="296">
        <v>7692.0</v>
      </c>
      <c r="D172" s="295"/>
      <c r="E172" s="297">
        <v>500.0</v>
      </c>
      <c r="F172" s="298">
        <f>D172-E172</f>
        <v>-500</v>
      </c>
      <c r="G172" s="295"/>
      <c r="H172" s="295"/>
      <c r="I172" s="295"/>
    </row>
    <row r="173">
      <c r="A173" s="295"/>
      <c r="B173" s="295"/>
      <c r="C173" s="300"/>
      <c r="D173" s="295"/>
      <c r="E173" s="295"/>
      <c r="F173" s="300"/>
      <c r="G173" s="295"/>
      <c r="H173" s="295"/>
      <c r="I173" s="295"/>
    </row>
    <row r="174">
      <c r="A174" s="295" t="s">
        <v>413</v>
      </c>
      <c r="B174" s="295"/>
      <c r="C174" s="300"/>
      <c r="D174" s="301">
        <f t="shared" ref="D174:E174" si="33">SUM(D172)</f>
        <v>0</v>
      </c>
      <c r="E174" s="297">
        <f t="shared" si="33"/>
        <v>500</v>
      </c>
      <c r="F174" s="298">
        <f>D174-E174</f>
        <v>-500</v>
      </c>
      <c r="G174" s="295"/>
      <c r="H174" s="295"/>
      <c r="I174" s="295"/>
    </row>
    <row r="175">
      <c r="A175" s="295"/>
      <c r="B175" s="295"/>
      <c r="C175" s="300"/>
      <c r="D175" s="295"/>
      <c r="E175" s="295"/>
      <c r="F175" s="300"/>
      <c r="G175" s="295"/>
      <c r="H175" s="295"/>
      <c r="I175" s="295"/>
    </row>
    <row r="176">
      <c r="A176" s="293" t="s">
        <v>512</v>
      </c>
      <c r="G176" s="293" t="s">
        <v>379</v>
      </c>
      <c r="H176" s="293"/>
      <c r="I176" s="293"/>
    </row>
    <row r="177">
      <c r="A177" s="295"/>
      <c r="B177" s="295" t="s">
        <v>476</v>
      </c>
      <c r="C177" s="296">
        <v>7692.0</v>
      </c>
      <c r="D177" s="295"/>
      <c r="E177" s="297">
        <v>700.0</v>
      </c>
      <c r="F177" s="298">
        <f t="shared" ref="F177:F182" si="34">D177-E177</f>
        <v>-700</v>
      </c>
      <c r="G177" s="295"/>
      <c r="H177" s="299"/>
      <c r="I177" s="299"/>
    </row>
    <row r="178">
      <c r="A178" s="295"/>
      <c r="B178" s="295" t="s">
        <v>513</v>
      </c>
      <c r="C178" s="296">
        <v>5220.0</v>
      </c>
      <c r="D178" s="295"/>
      <c r="E178" s="297">
        <v>1100.0</v>
      </c>
      <c r="F178" s="298">
        <f t="shared" si="34"/>
        <v>-1100</v>
      </c>
      <c r="G178" s="295"/>
      <c r="H178" s="295"/>
      <c r="I178" s="295"/>
    </row>
    <row r="179">
      <c r="A179" s="295"/>
      <c r="B179" s="295" t="s">
        <v>137</v>
      </c>
      <c r="C179" s="296">
        <v>5411.0</v>
      </c>
      <c r="D179" s="295"/>
      <c r="E179" s="297">
        <v>700.0</v>
      </c>
      <c r="F179" s="298">
        <f t="shared" si="34"/>
        <v>-700</v>
      </c>
      <c r="G179" s="295"/>
      <c r="H179" s="299" t="s">
        <v>514</v>
      </c>
      <c r="I179" s="299"/>
    </row>
    <row r="180">
      <c r="A180" s="295"/>
      <c r="B180" s="295" t="s">
        <v>360</v>
      </c>
      <c r="C180" s="296">
        <v>5463.0</v>
      </c>
      <c r="D180" s="295"/>
      <c r="E180" s="297">
        <v>1300.0</v>
      </c>
      <c r="F180" s="298">
        <f t="shared" si="34"/>
        <v>-1300</v>
      </c>
      <c r="G180" s="295"/>
      <c r="H180" s="299"/>
      <c r="I180" s="299"/>
    </row>
    <row r="181">
      <c r="A181" s="295"/>
      <c r="B181" s="295" t="s">
        <v>515</v>
      </c>
      <c r="C181" s="296"/>
      <c r="D181" s="295"/>
      <c r="E181" s="297">
        <v>450.0</v>
      </c>
      <c r="F181" s="298">
        <f t="shared" si="34"/>
        <v>-450</v>
      </c>
      <c r="G181" s="295"/>
      <c r="H181" s="299"/>
      <c r="I181" s="299"/>
    </row>
    <row r="182">
      <c r="A182" s="295"/>
      <c r="B182" s="295" t="s">
        <v>516</v>
      </c>
      <c r="C182" s="296">
        <v>5410.0</v>
      </c>
      <c r="D182" s="295"/>
      <c r="E182" s="297">
        <v>800.0</v>
      </c>
      <c r="F182" s="298">
        <f t="shared" si="34"/>
        <v>-800</v>
      </c>
      <c r="G182" s="295"/>
      <c r="H182" s="299"/>
      <c r="I182" s="299"/>
    </row>
    <row r="183">
      <c r="A183" s="295"/>
      <c r="B183" s="295"/>
      <c r="C183" s="300"/>
      <c r="D183" s="295"/>
      <c r="E183" s="295"/>
      <c r="F183" s="300"/>
      <c r="G183" s="295"/>
      <c r="H183" s="299"/>
      <c r="I183" s="299"/>
    </row>
    <row r="184">
      <c r="A184" s="295" t="s">
        <v>413</v>
      </c>
      <c r="B184" s="295"/>
      <c r="C184" s="300"/>
      <c r="D184" s="301">
        <f t="shared" ref="D184:E184" si="35">SUM(D177:D182)</f>
        <v>0</v>
      </c>
      <c r="E184" s="297">
        <f t="shared" si="35"/>
        <v>5050</v>
      </c>
      <c r="F184" s="298">
        <f>D184-E184</f>
        <v>-5050</v>
      </c>
      <c r="G184" s="295"/>
      <c r="H184" s="299"/>
      <c r="I184" s="299"/>
    </row>
    <row r="185">
      <c r="A185" s="295"/>
      <c r="B185" s="295"/>
      <c r="C185" s="300"/>
      <c r="D185" s="295"/>
      <c r="E185" s="295"/>
      <c r="F185" s="300"/>
      <c r="G185" s="295"/>
      <c r="H185" s="295"/>
      <c r="I185" s="295"/>
    </row>
    <row r="186">
      <c r="A186" s="293" t="s">
        <v>517</v>
      </c>
      <c r="G186" s="293" t="s">
        <v>382</v>
      </c>
      <c r="H186" s="293"/>
      <c r="I186" s="293"/>
    </row>
    <row r="187">
      <c r="A187" s="295"/>
      <c r="B187" s="295" t="s">
        <v>257</v>
      </c>
      <c r="C187" s="296">
        <v>4029.0</v>
      </c>
      <c r="D187" s="295"/>
      <c r="E187" s="297">
        <v>600.0</v>
      </c>
      <c r="F187" s="298">
        <f t="shared" ref="F187:F189" si="36">D187-E187</f>
        <v>-600</v>
      </c>
      <c r="G187" s="295"/>
      <c r="H187" s="295"/>
      <c r="I187" s="295"/>
    </row>
    <row r="188">
      <c r="A188" s="295"/>
      <c r="B188" s="295" t="s">
        <v>506</v>
      </c>
      <c r="C188" s="296">
        <v>4021.0</v>
      </c>
      <c r="D188" s="295"/>
      <c r="E188" s="297">
        <v>270.0</v>
      </c>
      <c r="F188" s="298">
        <f t="shared" si="36"/>
        <v>-270</v>
      </c>
      <c r="G188" s="295"/>
      <c r="H188" s="299" t="s">
        <v>518</v>
      </c>
      <c r="I188" s="299"/>
    </row>
    <row r="189">
      <c r="A189" s="295"/>
      <c r="B189" s="295" t="s">
        <v>336</v>
      </c>
      <c r="C189" s="296">
        <v>5460.0</v>
      </c>
      <c r="D189" s="295"/>
      <c r="E189" s="297">
        <v>250.0</v>
      </c>
      <c r="F189" s="298">
        <f t="shared" si="36"/>
        <v>-250</v>
      </c>
      <c r="G189" s="295"/>
      <c r="H189" s="299"/>
      <c r="I189" s="299"/>
    </row>
    <row r="190">
      <c r="A190" s="295"/>
      <c r="B190" s="295"/>
      <c r="C190" s="300"/>
      <c r="D190" s="295"/>
      <c r="E190" s="295"/>
      <c r="F190" s="300"/>
      <c r="G190" s="295"/>
      <c r="H190" s="299"/>
      <c r="I190" s="299"/>
    </row>
    <row r="191">
      <c r="A191" s="295" t="s">
        <v>413</v>
      </c>
      <c r="B191" s="295"/>
      <c r="C191" s="300"/>
      <c r="D191" s="301">
        <f t="shared" ref="D191:E191" si="37">SUM(D187:D189)</f>
        <v>0</v>
      </c>
      <c r="E191" s="297">
        <f t="shared" si="37"/>
        <v>1120</v>
      </c>
      <c r="F191" s="298">
        <f>D191-E191</f>
        <v>-1120</v>
      </c>
      <c r="G191" s="295"/>
      <c r="H191" s="299"/>
      <c r="I191" s="299"/>
    </row>
    <row r="192">
      <c r="A192" s="295"/>
      <c r="B192" s="295"/>
      <c r="C192" s="300"/>
      <c r="D192" s="295"/>
      <c r="E192" s="295"/>
      <c r="F192" s="300"/>
      <c r="G192" s="295"/>
      <c r="H192" s="295"/>
      <c r="I192" s="295"/>
    </row>
    <row r="193">
      <c r="A193" s="293" t="s">
        <v>519</v>
      </c>
      <c r="G193" s="293" t="s">
        <v>382</v>
      </c>
      <c r="H193" s="293"/>
      <c r="I193" s="293"/>
    </row>
    <row r="194">
      <c r="A194" s="295"/>
      <c r="B194" s="295" t="s">
        <v>506</v>
      </c>
      <c r="C194" s="296">
        <v>4021.0</v>
      </c>
      <c r="D194" s="301">
        <v>1500.0</v>
      </c>
      <c r="E194" s="297">
        <v>1100.0</v>
      </c>
      <c r="F194" s="308">
        <f>D194-E194</f>
        <v>400</v>
      </c>
      <c r="G194" s="295"/>
      <c r="H194" s="299" t="s">
        <v>520</v>
      </c>
      <c r="I194" s="299"/>
    </row>
    <row r="195">
      <c r="A195" s="295"/>
      <c r="B195" s="295"/>
      <c r="C195" s="300"/>
      <c r="D195" s="295"/>
      <c r="E195" s="295"/>
      <c r="F195" s="300"/>
      <c r="G195" s="295"/>
      <c r="H195" s="299"/>
      <c r="I195" s="299"/>
    </row>
    <row r="196">
      <c r="A196" s="295" t="s">
        <v>413</v>
      </c>
      <c r="B196" s="295"/>
      <c r="C196" s="300"/>
      <c r="D196" s="301">
        <f t="shared" ref="D196:E196" si="38">SUM(D194)</f>
        <v>1500</v>
      </c>
      <c r="E196" s="297">
        <f t="shared" si="38"/>
        <v>1100</v>
      </c>
      <c r="F196" s="308">
        <f>D196-E196</f>
        <v>400</v>
      </c>
      <c r="G196" s="295"/>
      <c r="H196" s="299"/>
      <c r="I196" s="299"/>
    </row>
    <row r="197">
      <c r="A197" s="295"/>
      <c r="B197" s="295"/>
      <c r="C197" s="300"/>
      <c r="D197" s="295"/>
      <c r="E197" s="295"/>
      <c r="F197" s="300"/>
      <c r="G197" s="295"/>
      <c r="H197" s="295"/>
      <c r="I197" s="295"/>
    </row>
    <row r="198">
      <c r="A198" s="293" t="s">
        <v>521</v>
      </c>
      <c r="G198" s="293" t="s">
        <v>379</v>
      </c>
      <c r="H198" s="293"/>
      <c r="I198" s="293"/>
    </row>
    <row r="199">
      <c r="A199" s="291"/>
      <c r="B199" s="291" t="s">
        <v>257</v>
      </c>
      <c r="C199" s="309">
        <v>7692.0</v>
      </c>
      <c r="D199" s="291"/>
      <c r="E199" s="306">
        <v>1200.0</v>
      </c>
      <c r="F199" s="292">
        <f t="shared" ref="F199:F202" si="39">D199-E199</f>
        <v>-1200</v>
      </c>
      <c r="G199" s="291"/>
      <c r="H199" s="291"/>
      <c r="I199" s="307"/>
    </row>
    <row r="200">
      <c r="A200" s="295"/>
      <c r="B200" s="295" t="s">
        <v>506</v>
      </c>
      <c r="C200" s="296">
        <v>4024.0</v>
      </c>
      <c r="D200" s="295"/>
      <c r="E200" s="297">
        <v>1000.0</v>
      </c>
      <c r="F200" s="298">
        <f t="shared" si="39"/>
        <v>-1000</v>
      </c>
      <c r="G200" s="295"/>
      <c r="H200" s="299"/>
      <c r="I200" s="299"/>
    </row>
    <row r="201">
      <c r="A201" s="295"/>
      <c r="B201" s="295" t="s">
        <v>360</v>
      </c>
      <c r="C201" s="296">
        <v>5463.0</v>
      </c>
      <c r="D201" s="295"/>
      <c r="E201" s="297">
        <v>300.0</v>
      </c>
      <c r="F201" s="298">
        <f t="shared" si="39"/>
        <v>-300</v>
      </c>
      <c r="G201" s="295"/>
      <c r="H201" s="299"/>
      <c r="I201" s="299"/>
    </row>
    <row r="202">
      <c r="A202" s="295"/>
      <c r="B202" s="295" t="s">
        <v>144</v>
      </c>
      <c r="C202" s="296">
        <v>5010.0</v>
      </c>
      <c r="D202" s="295"/>
      <c r="E202" s="297">
        <v>400.0</v>
      </c>
      <c r="F202" s="298">
        <f t="shared" si="39"/>
        <v>-400</v>
      </c>
      <c r="G202" s="295"/>
      <c r="H202" s="299"/>
      <c r="I202" s="299"/>
    </row>
    <row r="203">
      <c r="A203" s="295"/>
      <c r="B203" s="295"/>
      <c r="C203" s="300"/>
      <c r="D203" s="295"/>
      <c r="E203" s="295"/>
      <c r="F203" s="300"/>
      <c r="G203" s="295"/>
      <c r="H203" s="299"/>
      <c r="I203" s="299"/>
    </row>
    <row r="204">
      <c r="A204" s="295" t="s">
        <v>413</v>
      </c>
      <c r="B204" s="295"/>
      <c r="C204" s="300"/>
      <c r="D204" s="301">
        <f t="shared" ref="D204:E204" si="40">SUM(D199:D202)</f>
        <v>0</v>
      </c>
      <c r="E204" s="297">
        <f t="shared" si="40"/>
        <v>2900</v>
      </c>
      <c r="F204" s="298">
        <f>D204-E204</f>
        <v>-2900</v>
      </c>
      <c r="G204" s="295"/>
      <c r="H204" s="299"/>
      <c r="I204" s="299"/>
    </row>
    <row r="205">
      <c r="A205" s="295"/>
      <c r="B205" s="295"/>
      <c r="C205" s="300"/>
      <c r="D205" s="295"/>
      <c r="E205" s="295"/>
      <c r="F205" s="300"/>
      <c r="G205" s="295"/>
      <c r="H205" s="295"/>
      <c r="I205" s="295"/>
    </row>
    <row r="206">
      <c r="A206" s="293" t="s">
        <v>522</v>
      </c>
      <c r="G206" s="293" t="s">
        <v>382</v>
      </c>
      <c r="H206" s="293"/>
      <c r="I206" s="293"/>
    </row>
    <row r="207">
      <c r="A207" s="295"/>
      <c r="B207" s="295" t="s">
        <v>257</v>
      </c>
      <c r="C207" s="296">
        <v>4029.0</v>
      </c>
      <c r="D207" s="295"/>
      <c r="E207" s="297">
        <f>40*180</f>
        <v>7200</v>
      </c>
      <c r="F207" s="298">
        <f t="shared" ref="F207:F208" si="41">D207-E207</f>
        <v>-7200</v>
      </c>
      <c r="G207" s="295"/>
      <c r="H207" s="299"/>
      <c r="I207" s="299"/>
    </row>
    <row r="208">
      <c r="A208" s="295"/>
      <c r="B208" s="295" t="s">
        <v>500</v>
      </c>
      <c r="C208" s="296">
        <v>5800.0</v>
      </c>
      <c r="D208" s="295"/>
      <c r="E208" s="297">
        <v>1300.0</v>
      </c>
      <c r="F208" s="298">
        <f t="shared" si="41"/>
        <v>-1300</v>
      </c>
      <c r="G208" s="295"/>
      <c r="H208" s="295"/>
      <c r="I208" s="295"/>
    </row>
    <row r="209">
      <c r="A209" s="295"/>
      <c r="B209" s="295"/>
      <c r="C209" s="300"/>
      <c r="D209" s="295"/>
      <c r="E209" s="295"/>
      <c r="F209" s="300"/>
      <c r="G209" s="295"/>
      <c r="H209" s="295"/>
      <c r="I209" s="295"/>
    </row>
    <row r="210">
      <c r="A210" s="295" t="s">
        <v>413</v>
      </c>
      <c r="B210" s="295"/>
      <c r="C210" s="300"/>
      <c r="D210" s="301">
        <f t="shared" ref="D210:E210" si="42">SUM(D207:D208)</f>
        <v>0</v>
      </c>
      <c r="E210" s="297">
        <f t="shared" si="42"/>
        <v>8500</v>
      </c>
      <c r="F210" s="298">
        <f>D210-E210</f>
        <v>-8500</v>
      </c>
      <c r="G210" s="295"/>
      <c r="H210" s="295"/>
      <c r="I210" s="295"/>
    </row>
    <row r="211">
      <c r="A211" s="295"/>
      <c r="B211" s="295"/>
      <c r="C211" s="300"/>
      <c r="D211" s="295"/>
      <c r="E211" s="295"/>
      <c r="F211" s="300"/>
      <c r="G211" s="295"/>
      <c r="H211" s="295"/>
      <c r="I211" s="295"/>
    </row>
    <row r="212">
      <c r="A212" s="293" t="s">
        <v>523</v>
      </c>
      <c r="G212" s="293" t="s">
        <v>382</v>
      </c>
      <c r="H212" s="293" t="s">
        <v>524</v>
      </c>
      <c r="I212" s="293"/>
    </row>
    <row r="213">
      <c r="A213" s="295"/>
      <c r="B213" s="295" t="s">
        <v>525</v>
      </c>
      <c r="C213" s="296"/>
      <c r="D213" s="295"/>
      <c r="E213" s="297">
        <v>21500.0</v>
      </c>
      <c r="F213" s="300"/>
      <c r="G213" s="295"/>
      <c r="H213" s="295"/>
      <c r="I213" s="295"/>
    </row>
    <row r="214">
      <c r="A214" s="295"/>
      <c r="B214" s="295" t="s">
        <v>475</v>
      </c>
      <c r="C214" s="296"/>
      <c r="D214" s="295"/>
      <c r="E214" s="297">
        <v>14500.0</v>
      </c>
      <c r="F214" s="300"/>
      <c r="G214" s="295"/>
      <c r="H214" s="295"/>
      <c r="I214" s="295"/>
    </row>
    <row r="215">
      <c r="A215" s="295"/>
      <c r="B215" s="295" t="s">
        <v>360</v>
      </c>
      <c r="C215" s="296"/>
      <c r="D215" s="295"/>
      <c r="E215" s="297">
        <v>700.0</v>
      </c>
      <c r="F215" s="300"/>
      <c r="G215" s="295"/>
      <c r="H215" s="299"/>
      <c r="I215" s="299"/>
    </row>
    <row r="216">
      <c r="A216" s="295"/>
      <c r="B216" s="295" t="s">
        <v>472</v>
      </c>
      <c r="C216" s="296"/>
      <c r="D216" s="301">
        <v>20000.0</v>
      </c>
      <c r="E216" s="295"/>
      <c r="F216" s="300"/>
      <c r="G216" s="295"/>
      <c r="H216" s="299"/>
      <c r="I216" s="299"/>
    </row>
    <row r="217">
      <c r="A217" s="295"/>
      <c r="B217" s="295"/>
      <c r="C217" s="300"/>
      <c r="D217" s="295"/>
      <c r="E217" s="295"/>
      <c r="F217" s="300"/>
      <c r="G217" s="295"/>
      <c r="H217" s="299"/>
      <c r="I217" s="299"/>
    </row>
    <row r="218">
      <c r="A218" s="295" t="s">
        <v>413</v>
      </c>
      <c r="B218" s="295"/>
      <c r="C218" s="300"/>
      <c r="D218" s="301">
        <f t="shared" ref="D218:E218" si="43">SUM(D213:D216)</f>
        <v>20000</v>
      </c>
      <c r="E218" s="297">
        <f t="shared" si="43"/>
        <v>36700</v>
      </c>
      <c r="F218" s="298">
        <f>D218-E218</f>
        <v>-16700</v>
      </c>
      <c r="G218" s="295"/>
      <c r="H218" s="299"/>
      <c r="I218" s="299"/>
    </row>
    <row r="219">
      <c r="A219" s="295"/>
      <c r="B219" s="295"/>
      <c r="C219" s="300"/>
      <c r="D219" s="295"/>
      <c r="E219" s="295"/>
      <c r="F219" s="300"/>
      <c r="G219" s="295"/>
      <c r="H219" s="299"/>
      <c r="I219" s="299"/>
    </row>
    <row r="220">
      <c r="A220" s="293" t="s">
        <v>526</v>
      </c>
      <c r="G220" s="293" t="s">
        <v>382</v>
      </c>
      <c r="H220" s="293" t="s">
        <v>524</v>
      </c>
      <c r="I220" s="293"/>
    </row>
    <row r="221">
      <c r="A221" s="295"/>
      <c r="B221" s="295" t="s">
        <v>527</v>
      </c>
      <c r="C221" s="300"/>
      <c r="D221" s="301">
        <v>8000.0</v>
      </c>
      <c r="E221" s="295"/>
      <c r="F221" s="300"/>
      <c r="G221" s="295"/>
      <c r="H221" s="299"/>
      <c r="I221" s="299"/>
    </row>
    <row r="222">
      <c r="A222" s="295"/>
      <c r="B222" s="295" t="s">
        <v>528</v>
      </c>
      <c r="C222" s="300"/>
      <c r="D222" s="295"/>
      <c r="E222" s="297">
        <v>5000.0</v>
      </c>
      <c r="F222" s="300"/>
      <c r="G222" s="295"/>
      <c r="H222" s="299"/>
      <c r="I222" s="299"/>
    </row>
    <row r="223">
      <c r="A223" s="295"/>
      <c r="B223" s="295" t="s">
        <v>529</v>
      </c>
      <c r="C223" s="300"/>
      <c r="D223" s="295"/>
      <c r="E223" s="297">
        <v>2000.0</v>
      </c>
      <c r="F223" s="300"/>
      <c r="G223" s="295"/>
      <c r="H223" s="299"/>
      <c r="I223" s="299"/>
    </row>
    <row r="224">
      <c r="A224" s="295"/>
      <c r="B224" s="295"/>
      <c r="C224" s="300"/>
      <c r="D224" s="295"/>
      <c r="E224" s="295"/>
      <c r="F224" s="300"/>
      <c r="G224" s="295"/>
      <c r="H224" s="299"/>
      <c r="I224" s="299"/>
    </row>
    <row r="225">
      <c r="A225" s="295" t="s">
        <v>413</v>
      </c>
      <c r="B225" s="295"/>
      <c r="C225" s="300"/>
      <c r="D225" s="301">
        <f>SUM(D220:D223)</f>
        <v>8000</v>
      </c>
      <c r="E225" s="297">
        <f>SUM(E221:E223)</f>
        <v>7000</v>
      </c>
      <c r="F225" s="308">
        <f>D225-E225</f>
        <v>1000</v>
      </c>
      <c r="G225" s="295"/>
      <c r="H225" s="299"/>
      <c r="I225" s="299"/>
    </row>
    <row r="226">
      <c r="A226" s="295"/>
      <c r="B226" s="295"/>
      <c r="C226" s="300"/>
      <c r="D226" s="295"/>
      <c r="E226" s="295"/>
      <c r="F226" s="300"/>
      <c r="G226" s="295"/>
      <c r="H226" s="295"/>
      <c r="I226" s="295"/>
    </row>
    <row r="227">
      <c r="A227" s="293" t="s">
        <v>530</v>
      </c>
      <c r="G227" s="293" t="s">
        <v>382</v>
      </c>
      <c r="H227" s="293"/>
      <c r="I227" s="293"/>
    </row>
    <row r="228">
      <c r="A228" s="295"/>
      <c r="B228" s="295" t="s">
        <v>257</v>
      </c>
      <c r="C228" s="296">
        <v>4029.0</v>
      </c>
      <c r="D228" s="295"/>
      <c r="E228" s="297">
        <v>800.0</v>
      </c>
      <c r="F228" s="298">
        <f t="shared" ref="F228:F230" si="44">D228-E228</f>
        <v>-800</v>
      </c>
      <c r="G228" s="295"/>
      <c r="H228" s="295"/>
      <c r="I228" s="295"/>
    </row>
    <row r="229">
      <c r="A229" s="295"/>
      <c r="B229" s="295" t="s">
        <v>506</v>
      </c>
      <c r="C229" s="296">
        <v>4024.0</v>
      </c>
      <c r="D229" s="295"/>
      <c r="E229" s="297">
        <v>300.0</v>
      </c>
      <c r="F229" s="298">
        <f t="shared" si="44"/>
        <v>-300</v>
      </c>
      <c r="G229" s="295"/>
      <c r="H229" s="299"/>
      <c r="I229" s="299"/>
    </row>
    <row r="230">
      <c r="A230" s="295"/>
      <c r="B230" s="295" t="s">
        <v>360</v>
      </c>
      <c r="C230" s="296">
        <v>5463.0</v>
      </c>
      <c r="D230" s="295"/>
      <c r="E230" s="297">
        <v>400.0</v>
      </c>
      <c r="F230" s="298">
        <f t="shared" si="44"/>
        <v>-400</v>
      </c>
      <c r="G230" s="295"/>
      <c r="H230" s="299"/>
      <c r="I230" s="299"/>
    </row>
    <row r="231">
      <c r="A231" s="295"/>
      <c r="B231" s="295"/>
      <c r="C231" s="300"/>
      <c r="D231" s="295"/>
      <c r="E231" s="295"/>
      <c r="F231" s="300"/>
      <c r="G231" s="295"/>
      <c r="H231" s="299"/>
      <c r="I231" s="299"/>
    </row>
    <row r="232">
      <c r="A232" s="295" t="s">
        <v>413</v>
      </c>
      <c r="B232" s="295"/>
      <c r="C232" s="300"/>
      <c r="D232" s="301">
        <f t="shared" ref="D232:E232" si="45">SUM(D228:D230)</f>
        <v>0</v>
      </c>
      <c r="E232" s="297">
        <f t="shared" si="45"/>
        <v>1500</v>
      </c>
      <c r="F232" s="298">
        <f>D232-E232</f>
        <v>-1500</v>
      </c>
      <c r="G232" s="295"/>
      <c r="H232" s="299"/>
      <c r="I232" s="299"/>
    </row>
    <row r="233">
      <c r="A233" s="295"/>
      <c r="B233" s="295"/>
      <c r="C233" s="300"/>
      <c r="D233" s="295"/>
      <c r="E233" s="295"/>
      <c r="F233" s="300"/>
      <c r="G233" s="295"/>
      <c r="H233" s="299"/>
      <c r="I233" s="299"/>
    </row>
    <row r="234">
      <c r="A234" s="293" t="s">
        <v>531</v>
      </c>
      <c r="G234" s="293" t="s">
        <v>382</v>
      </c>
      <c r="H234" s="293"/>
      <c r="I234" s="293"/>
    </row>
    <row r="235">
      <c r="A235" s="295"/>
      <c r="B235" s="295" t="s">
        <v>257</v>
      </c>
      <c r="C235" s="296">
        <v>4029.0</v>
      </c>
      <c r="D235" s="295"/>
      <c r="E235" s="297">
        <v>800.0</v>
      </c>
      <c r="F235" s="304">
        <f t="shared" ref="F235:F237" si="46">D235-E235</f>
        <v>-800</v>
      </c>
      <c r="G235" s="295"/>
      <c r="H235" s="299"/>
      <c r="I235" s="299"/>
    </row>
    <row r="236">
      <c r="A236" s="295"/>
      <c r="B236" s="295" t="s">
        <v>506</v>
      </c>
      <c r="C236" s="296">
        <v>4024.0</v>
      </c>
      <c r="D236" s="295"/>
      <c r="E236" s="297">
        <v>300.0</v>
      </c>
      <c r="F236" s="304">
        <f t="shared" si="46"/>
        <v>-300</v>
      </c>
      <c r="G236" s="295"/>
      <c r="H236" s="299"/>
      <c r="I236" s="299"/>
    </row>
    <row r="237">
      <c r="A237" s="295"/>
      <c r="B237" s="295" t="s">
        <v>360</v>
      </c>
      <c r="C237" s="296">
        <v>5463.0</v>
      </c>
      <c r="D237" s="295"/>
      <c r="E237" s="297">
        <v>400.0</v>
      </c>
      <c r="F237" s="304">
        <f t="shared" si="46"/>
        <v>-400</v>
      </c>
      <c r="G237" s="295"/>
      <c r="H237" s="299"/>
      <c r="I237" s="299"/>
    </row>
    <row r="238">
      <c r="A238" s="295"/>
      <c r="B238" s="295"/>
      <c r="C238" s="300"/>
      <c r="D238" s="295"/>
      <c r="E238" s="295"/>
      <c r="F238" s="300"/>
      <c r="G238" s="295"/>
      <c r="H238" s="299"/>
      <c r="I238" s="299"/>
    </row>
    <row r="239">
      <c r="A239" s="295" t="s">
        <v>413</v>
      </c>
      <c r="B239" s="295"/>
      <c r="C239" s="300"/>
      <c r="D239" s="301">
        <f t="shared" ref="D239:E239" si="47">SUM(D235:D238)</f>
        <v>0</v>
      </c>
      <c r="E239" s="297">
        <f t="shared" si="47"/>
        <v>1500</v>
      </c>
      <c r="F239" s="304">
        <f>D239-E239</f>
        <v>-1500</v>
      </c>
      <c r="G239" s="295"/>
      <c r="H239" s="295"/>
      <c r="I239" s="295"/>
    </row>
    <row r="240">
      <c r="A240" s="295"/>
      <c r="B240" s="295"/>
      <c r="C240" s="300"/>
      <c r="D240" s="295"/>
      <c r="E240" s="295"/>
      <c r="F240" s="300"/>
      <c r="G240" s="295"/>
      <c r="H240" s="295"/>
      <c r="I240" s="295"/>
    </row>
    <row r="241">
      <c r="A241" s="293" t="s">
        <v>532</v>
      </c>
      <c r="G241" s="293" t="s">
        <v>382</v>
      </c>
      <c r="H241" s="293"/>
      <c r="I241" s="293"/>
    </row>
    <row r="242">
      <c r="A242" s="295"/>
      <c r="B242" s="295" t="s">
        <v>149</v>
      </c>
      <c r="C242" s="296" t="s">
        <v>533</v>
      </c>
      <c r="D242" s="295"/>
      <c r="E242" s="297">
        <v>800.0</v>
      </c>
      <c r="F242" s="304">
        <f t="shared" ref="F242:F249" si="48">D242-E242</f>
        <v>-800</v>
      </c>
      <c r="G242" s="295"/>
      <c r="H242" s="299"/>
      <c r="I242" s="299"/>
    </row>
    <row r="243">
      <c r="A243" s="295"/>
      <c r="B243" s="295" t="s">
        <v>534</v>
      </c>
      <c r="C243" s="296" t="s">
        <v>535</v>
      </c>
      <c r="D243" s="301">
        <f>10*80</f>
        <v>800</v>
      </c>
      <c r="E243" s="297">
        <v>700.0</v>
      </c>
      <c r="F243" s="312">
        <f t="shared" si="48"/>
        <v>100</v>
      </c>
      <c r="G243" s="295"/>
      <c r="H243" s="299"/>
      <c r="I243" s="295"/>
    </row>
    <row r="244">
      <c r="A244" s="295"/>
      <c r="B244" s="295" t="s">
        <v>536</v>
      </c>
      <c r="C244" s="296" t="s">
        <v>537</v>
      </c>
      <c r="D244" s="301">
        <v>6000.0</v>
      </c>
      <c r="E244" s="295"/>
      <c r="F244" s="312">
        <f t="shared" si="48"/>
        <v>6000</v>
      </c>
      <c r="G244" s="295"/>
      <c r="H244" s="299"/>
      <c r="I244" s="299"/>
    </row>
    <row r="245">
      <c r="A245" s="295"/>
      <c r="B245" s="295" t="s">
        <v>137</v>
      </c>
      <c r="C245" s="296">
        <v>5411.0</v>
      </c>
      <c r="D245" s="295"/>
      <c r="E245" s="297">
        <v>2500.0</v>
      </c>
      <c r="F245" s="304">
        <f t="shared" si="48"/>
        <v>-2500</v>
      </c>
      <c r="G245" s="295"/>
      <c r="H245" s="295"/>
      <c r="I245" s="295"/>
    </row>
    <row r="246">
      <c r="A246" s="295"/>
      <c r="B246" s="295" t="s">
        <v>360</v>
      </c>
      <c r="C246" s="296">
        <v>5463.0</v>
      </c>
      <c r="D246" s="295"/>
      <c r="E246" s="297">
        <v>500.0</v>
      </c>
      <c r="F246" s="304">
        <f t="shared" si="48"/>
        <v>-500</v>
      </c>
      <c r="G246" s="295"/>
      <c r="H246" s="299"/>
      <c r="I246" s="299"/>
    </row>
    <row r="247">
      <c r="A247" s="295"/>
      <c r="B247" s="295" t="s">
        <v>336</v>
      </c>
      <c r="C247" s="296">
        <v>5460.0</v>
      </c>
      <c r="D247" s="295"/>
      <c r="E247" s="297">
        <v>1500.0</v>
      </c>
      <c r="F247" s="304">
        <f t="shared" si="48"/>
        <v>-1500</v>
      </c>
      <c r="G247" s="295"/>
      <c r="H247" s="299" t="s">
        <v>538</v>
      </c>
      <c r="I247" s="299"/>
    </row>
    <row r="248">
      <c r="A248" s="295"/>
      <c r="B248" s="295" t="s">
        <v>539</v>
      </c>
      <c r="C248" s="296">
        <v>4029.0</v>
      </c>
      <c r="D248" s="295"/>
      <c r="E248" s="297">
        <v>5000.0</v>
      </c>
      <c r="F248" s="304">
        <f t="shared" si="48"/>
        <v>-5000</v>
      </c>
      <c r="G248" s="295"/>
      <c r="H248" s="299"/>
      <c r="I248" s="299"/>
    </row>
    <row r="249">
      <c r="A249" s="295"/>
      <c r="B249" s="295" t="s">
        <v>540</v>
      </c>
      <c r="C249" s="296" t="s">
        <v>537</v>
      </c>
      <c r="D249" s="301">
        <v>7500.0</v>
      </c>
      <c r="E249" s="295"/>
      <c r="F249" s="312">
        <f t="shared" si="48"/>
        <v>7500</v>
      </c>
      <c r="G249" s="295"/>
      <c r="H249" s="299"/>
      <c r="I249" s="299"/>
    </row>
    <row r="250">
      <c r="A250" s="295"/>
      <c r="B250" s="295"/>
      <c r="C250" s="300"/>
      <c r="D250" s="295"/>
      <c r="E250" s="295"/>
      <c r="F250" s="300"/>
      <c r="G250" s="295"/>
      <c r="H250" s="299"/>
      <c r="I250" s="299"/>
    </row>
    <row r="251">
      <c r="A251" s="295" t="s">
        <v>413</v>
      </c>
      <c r="B251" s="295"/>
      <c r="C251" s="300"/>
      <c r="D251" s="301">
        <f t="shared" ref="D251:E251" si="49">SUM(D242:D250)</f>
        <v>14300</v>
      </c>
      <c r="E251" s="297">
        <f t="shared" si="49"/>
        <v>11000</v>
      </c>
      <c r="F251" s="312">
        <f>D251-E251</f>
        <v>3300</v>
      </c>
      <c r="G251" s="295"/>
      <c r="H251" s="299"/>
      <c r="I251" s="299"/>
    </row>
    <row r="252">
      <c r="A252" s="295"/>
      <c r="B252" s="295"/>
      <c r="C252" s="300"/>
      <c r="D252" s="295"/>
      <c r="E252" s="295"/>
      <c r="F252" s="300"/>
      <c r="G252" s="295"/>
      <c r="H252" s="295"/>
      <c r="I252" s="295"/>
    </row>
    <row r="253">
      <c r="A253" s="293" t="s">
        <v>541</v>
      </c>
      <c r="G253" s="293" t="s">
        <v>382</v>
      </c>
      <c r="H253" s="293"/>
      <c r="I253" s="293"/>
    </row>
    <row r="254">
      <c r="A254" s="295"/>
      <c r="B254" s="295" t="s">
        <v>542</v>
      </c>
      <c r="C254" s="296">
        <v>3041.0</v>
      </c>
      <c r="D254" s="301">
        <v>7000.0</v>
      </c>
      <c r="E254" s="295"/>
      <c r="F254" s="308">
        <f t="shared" ref="F254:F258" si="50">D254-E254</f>
        <v>7000</v>
      </c>
      <c r="G254" s="295"/>
      <c r="H254" s="299" t="s">
        <v>543</v>
      </c>
      <c r="I254" s="299"/>
    </row>
    <row r="255">
      <c r="A255" s="295"/>
      <c r="B255" s="295" t="s">
        <v>144</v>
      </c>
      <c r="C255" s="296">
        <v>5010.0</v>
      </c>
      <c r="D255" s="295"/>
      <c r="E255" s="297">
        <v>16000.0</v>
      </c>
      <c r="F255" s="298">
        <f t="shared" si="50"/>
        <v>-16000</v>
      </c>
      <c r="G255" s="295"/>
      <c r="H255" s="299" t="s">
        <v>544</v>
      </c>
      <c r="I255" s="299"/>
    </row>
    <row r="256">
      <c r="A256" s="295"/>
      <c r="B256" s="295" t="s">
        <v>257</v>
      </c>
      <c r="C256" s="296">
        <v>4029.0</v>
      </c>
      <c r="D256" s="295"/>
      <c r="E256" s="297">
        <v>3500.0</v>
      </c>
      <c r="F256" s="298">
        <f t="shared" si="50"/>
        <v>-3500</v>
      </c>
      <c r="G256" s="295"/>
      <c r="H256" s="299" t="s">
        <v>545</v>
      </c>
      <c r="I256" s="299"/>
    </row>
    <row r="257">
      <c r="A257" s="295"/>
      <c r="B257" s="295" t="s">
        <v>360</v>
      </c>
      <c r="C257" s="296">
        <v>5463.0</v>
      </c>
      <c r="D257" s="295"/>
      <c r="E257" s="297">
        <v>200.0</v>
      </c>
      <c r="F257" s="298">
        <f t="shared" si="50"/>
        <v>-200</v>
      </c>
      <c r="G257" s="295"/>
      <c r="H257" s="299"/>
      <c r="I257" s="299"/>
    </row>
    <row r="258">
      <c r="A258" s="295"/>
      <c r="B258" s="295" t="s">
        <v>506</v>
      </c>
      <c r="C258" s="296">
        <v>4021.0</v>
      </c>
      <c r="D258" s="295"/>
      <c r="E258" s="297">
        <v>550.0</v>
      </c>
      <c r="F258" s="298">
        <f t="shared" si="50"/>
        <v>-550</v>
      </c>
      <c r="G258" s="295"/>
      <c r="H258" s="299"/>
      <c r="I258" s="299"/>
    </row>
    <row r="259">
      <c r="A259" s="295"/>
      <c r="B259" s="295"/>
      <c r="C259" s="300"/>
      <c r="D259" s="295"/>
      <c r="E259" s="295"/>
      <c r="F259" s="300"/>
      <c r="G259" s="295"/>
      <c r="H259" s="299"/>
      <c r="I259" s="299"/>
    </row>
    <row r="260">
      <c r="A260" s="295" t="s">
        <v>413</v>
      </c>
      <c r="B260" s="295"/>
      <c r="C260" s="300"/>
      <c r="D260" s="301">
        <f t="shared" ref="D260:E260" si="51">SUM(D254:D258)</f>
        <v>7000</v>
      </c>
      <c r="E260" s="297">
        <f t="shared" si="51"/>
        <v>20250</v>
      </c>
      <c r="F260" s="304">
        <f>D260-E260</f>
        <v>-13250</v>
      </c>
      <c r="G260" s="295"/>
      <c r="H260" s="299"/>
      <c r="I260" s="299"/>
    </row>
    <row r="261">
      <c r="A261" s="295"/>
      <c r="B261" s="295"/>
      <c r="C261" s="300"/>
      <c r="D261" s="295"/>
      <c r="E261" s="295"/>
      <c r="F261" s="300"/>
      <c r="G261" s="295"/>
      <c r="H261" s="295"/>
      <c r="I261" s="295"/>
    </row>
    <row r="262">
      <c r="A262" s="293" t="s">
        <v>546</v>
      </c>
      <c r="G262" s="293" t="s">
        <v>382</v>
      </c>
      <c r="H262" s="293"/>
      <c r="I262" s="293"/>
    </row>
    <row r="263">
      <c r="A263" s="295"/>
      <c r="B263" s="295" t="s">
        <v>257</v>
      </c>
      <c r="C263" s="296">
        <v>4029.0</v>
      </c>
      <c r="D263" s="301">
        <f>30*70</f>
        <v>2100</v>
      </c>
      <c r="E263" s="297">
        <v>2100.0</v>
      </c>
      <c r="F263" s="296">
        <f t="shared" ref="F263:F269" si="52">D263-E263</f>
        <v>0</v>
      </c>
      <c r="G263" s="295"/>
      <c r="H263" s="299"/>
      <c r="I263" s="299"/>
    </row>
    <row r="264">
      <c r="A264" s="295"/>
      <c r="B264" s="295" t="s">
        <v>360</v>
      </c>
      <c r="C264" s="296">
        <v>5463.0</v>
      </c>
      <c r="D264" s="295"/>
      <c r="E264" s="297">
        <v>200.0</v>
      </c>
      <c r="F264" s="304">
        <f t="shared" si="52"/>
        <v>-200</v>
      </c>
      <c r="G264" s="295"/>
      <c r="H264" s="299" t="s">
        <v>547</v>
      </c>
      <c r="I264" s="299"/>
    </row>
    <row r="265">
      <c r="A265" s="295"/>
      <c r="B265" s="295" t="s">
        <v>334</v>
      </c>
      <c r="C265" s="296">
        <v>4031.0</v>
      </c>
      <c r="D265" s="295"/>
      <c r="E265" s="297">
        <v>300.0</v>
      </c>
      <c r="F265" s="304">
        <f t="shared" si="52"/>
        <v>-300</v>
      </c>
      <c r="G265" s="295"/>
      <c r="H265" s="299"/>
      <c r="I265" s="299"/>
    </row>
    <row r="266">
      <c r="A266" s="295"/>
      <c r="B266" s="295" t="s">
        <v>137</v>
      </c>
      <c r="C266" s="296">
        <v>5411.0</v>
      </c>
      <c r="D266" s="295"/>
      <c r="E266" s="297">
        <v>1500.0</v>
      </c>
      <c r="F266" s="304">
        <f t="shared" si="52"/>
        <v>-1500</v>
      </c>
      <c r="G266" s="295"/>
      <c r="H266" s="299" t="s">
        <v>548</v>
      </c>
      <c r="I266" s="299"/>
    </row>
    <row r="267">
      <c r="A267" s="295"/>
      <c r="B267" s="295" t="s">
        <v>528</v>
      </c>
      <c r="C267" s="296" t="s">
        <v>134</v>
      </c>
      <c r="D267" s="295"/>
      <c r="E267" s="297">
        <v>13000.0</v>
      </c>
      <c r="F267" s="304">
        <f t="shared" si="52"/>
        <v>-13000</v>
      </c>
      <c r="G267" s="295"/>
      <c r="H267" s="299"/>
      <c r="I267" s="299"/>
    </row>
    <row r="268">
      <c r="A268" s="295"/>
      <c r="B268" s="295" t="s">
        <v>330</v>
      </c>
      <c r="C268" s="296" t="s">
        <v>132</v>
      </c>
      <c r="D268" s="301">
        <v>20000.0</v>
      </c>
      <c r="E268" s="295"/>
      <c r="F268" s="312">
        <f t="shared" si="52"/>
        <v>20000</v>
      </c>
      <c r="G268" s="295"/>
      <c r="H268" s="299" t="s">
        <v>549</v>
      </c>
      <c r="I268" s="299"/>
    </row>
    <row r="269">
      <c r="A269" s="295"/>
      <c r="B269" s="295" t="s">
        <v>550</v>
      </c>
      <c r="C269" s="296" t="s">
        <v>551</v>
      </c>
      <c r="D269" s="295"/>
      <c r="E269" s="297">
        <v>200.0</v>
      </c>
      <c r="F269" s="304">
        <f t="shared" si="52"/>
        <v>-200</v>
      </c>
      <c r="G269" s="295"/>
      <c r="H269" s="295"/>
      <c r="I269" s="295"/>
    </row>
    <row r="270">
      <c r="A270" s="295"/>
      <c r="B270" s="295" t="s">
        <v>7</v>
      </c>
      <c r="C270" s="296"/>
      <c r="D270" s="301">
        <v>0.0</v>
      </c>
      <c r="E270" s="297">
        <v>0.0</v>
      </c>
      <c r="F270" s="296">
        <v>0.0</v>
      </c>
      <c r="G270" s="295"/>
      <c r="H270" s="295"/>
      <c r="I270" s="295"/>
    </row>
    <row r="271">
      <c r="A271" s="295"/>
      <c r="B271" s="295"/>
      <c r="C271" s="300"/>
      <c r="D271" s="295"/>
      <c r="E271" s="295"/>
      <c r="F271" s="300"/>
      <c r="G271" s="295"/>
      <c r="H271" s="295"/>
      <c r="I271" s="295"/>
    </row>
    <row r="272">
      <c r="A272" s="295" t="s">
        <v>413</v>
      </c>
      <c r="B272" s="295"/>
      <c r="C272" s="300"/>
      <c r="D272" s="301">
        <f t="shared" ref="D272:E272" si="53">SUM(D263:D269)</f>
        <v>22100</v>
      </c>
      <c r="E272" s="297">
        <f t="shared" si="53"/>
        <v>17300</v>
      </c>
      <c r="F272" s="312">
        <f>D272-E272</f>
        <v>4800</v>
      </c>
      <c r="G272" s="295"/>
      <c r="H272" s="295"/>
      <c r="I272" s="295"/>
    </row>
    <row r="273">
      <c r="A273" s="295"/>
      <c r="B273" s="295"/>
      <c r="C273" s="300"/>
      <c r="D273" s="295"/>
      <c r="E273" s="295"/>
      <c r="F273" s="300"/>
      <c r="G273" s="295"/>
      <c r="H273" s="295"/>
      <c r="I273" s="295"/>
    </row>
    <row r="274">
      <c r="A274" s="293" t="s">
        <v>552</v>
      </c>
      <c r="G274" s="293" t="s">
        <v>382</v>
      </c>
      <c r="H274" s="293"/>
      <c r="I274" s="293"/>
    </row>
    <row r="275">
      <c r="A275" s="295"/>
      <c r="B275" s="295" t="s">
        <v>553</v>
      </c>
      <c r="C275" s="296">
        <v>3041.3042</v>
      </c>
      <c r="D275" s="313">
        <f>130*100+20*80+140*300+10*280</f>
        <v>59400</v>
      </c>
      <c r="E275" s="295"/>
      <c r="F275" s="308">
        <f t="shared" ref="F275:F293" si="54">D275-E275</f>
        <v>59400</v>
      </c>
      <c r="G275" s="295"/>
      <c r="H275" s="299" t="s">
        <v>554</v>
      </c>
      <c r="I275" s="299"/>
    </row>
    <row r="276">
      <c r="A276" s="295"/>
      <c r="B276" s="295" t="s">
        <v>555</v>
      </c>
      <c r="C276" s="296">
        <v>3041.0</v>
      </c>
      <c r="D276" s="301">
        <v>1500.0</v>
      </c>
      <c r="E276" s="295"/>
      <c r="F276" s="308">
        <f t="shared" si="54"/>
        <v>1500</v>
      </c>
      <c r="G276" s="295"/>
      <c r="H276" s="299" t="s">
        <v>556</v>
      </c>
      <c r="I276" s="295"/>
    </row>
    <row r="277">
      <c r="A277" s="295"/>
      <c r="B277" s="295" t="s">
        <v>557</v>
      </c>
      <c r="C277" s="296">
        <v>4029.0</v>
      </c>
      <c r="D277" s="295"/>
      <c r="E277" s="297">
        <v>7500.0</v>
      </c>
      <c r="F277" s="298">
        <f t="shared" si="54"/>
        <v>-7500</v>
      </c>
      <c r="G277" s="295"/>
      <c r="H277" s="299" t="s">
        <v>558</v>
      </c>
      <c r="I277" s="299"/>
    </row>
    <row r="278">
      <c r="A278" s="295"/>
      <c r="B278" s="295" t="s">
        <v>559</v>
      </c>
      <c r="C278" s="296">
        <v>5210.0</v>
      </c>
      <c r="D278" s="295"/>
      <c r="E278" s="297">
        <v>28000.0</v>
      </c>
      <c r="F278" s="298">
        <f t="shared" si="54"/>
        <v>-28000</v>
      </c>
      <c r="G278" s="295"/>
      <c r="H278" s="299" t="s">
        <v>560</v>
      </c>
      <c r="I278" s="299"/>
    </row>
    <row r="279">
      <c r="A279" s="295"/>
      <c r="B279" s="295" t="s">
        <v>137</v>
      </c>
      <c r="C279" s="296">
        <v>5411.0</v>
      </c>
      <c r="D279" s="295"/>
      <c r="E279" s="314">
        <v>10000.0</v>
      </c>
      <c r="F279" s="298">
        <f t="shared" si="54"/>
        <v>-10000</v>
      </c>
      <c r="G279" s="295"/>
      <c r="H279" s="299"/>
      <c r="I279" s="299"/>
    </row>
    <row r="280">
      <c r="A280" s="295"/>
      <c r="B280" s="295" t="s">
        <v>561</v>
      </c>
      <c r="C280" s="296">
        <v>6800.0</v>
      </c>
      <c r="D280" s="295"/>
      <c r="E280" s="297">
        <v>20500.0</v>
      </c>
      <c r="F280" s="298">
        <f t="shared" si="54"/>
        <v>-20500</v>
      </c>
      <c r="G280" s="295"/>
      <c r="H280" s="299" t="s">
        <v>562</v>
      </c>
      <c r="I280" s="299"/>
    </row>
    <row r="281">
      <c r="A281" s="291"/>
      <c r="B281" s="291" t="s">
        <v>563</v>
      </c>
      <c r="C281" s="309">
        <v>7692.0</v>
      </c>
      <c r="D281" s="291"/>
      <c r="E281" s="306">
        <v>2500.0</v>
      </c>
      <c r="F281" s="292">
        <f t="shared" si="54"/>
        <v>-2500</v>
      </c>
      <c r="G281" s="291"/>
      <c r="H281" s="307" t="s">
        <v>564</v>
      </c>
      <c r="I281" s="307"/>
    </row>
    <row r="282">
      <c r="A282" s="295"/>
      <c r="B282" s="295" t="s">
        <v>565</v>
      </c>
      <c r="C282" s="296">
        <v>4029.0</v>
      </c>
      <c r="D282" s="295"/>
      <c r="E282" s="297">
        <v>45000.0</v>
      </c>
      <c r="F282" s="298">
        <f t="shared" si="54"/>
        <v>-45000</v>
      </c>
      <c r="G282" s="295"/>
      <c r="H282" s="299"/>
      <c r="I282" s="299"/>
    </row>
    <row r="283">
      <c r="A283" s="295"/>
      <c r="B283" s="295" t="s">
        <v>506</v>
      </c>
      <c r="C283" s="296" t="s">
        <v>134</v>
      </c>
      <c r="D283" s="295"/>
      <c r="E283" s="297">
        <v>55000.0</v>
      </c>
      <c r="F283" s="298">
        <f t="shared" si="54"/>
        <v>-55000</v>
      </c>
      <c r="G283" s="295"/>
      <c r="H283" s="299" t="s">
        <v>566</v>
      </c>
      <c r="I283" s="295"/>
    </row>
    <row r="284">
      <c r="A284" s="295"/>
      <c r="B284" s="295" t="s">
        <v>360</v>
      </c>
      <c r="C284" s="296">
        <v>5463.0</v>
      </c>
      <c r="D284" s="295"/>
      <c r="E284" s="297">
        <v>5500.0</v>
      </c>
      <c r="F284" s="298">
        <f t="shared" si="54"/>
        <v>-5500</v>
      </c>
      <c r="G284" s="295"/>
      <c r="H284" s="299" t="s">
        <v>567</v>
      </c>
      <c r="I284" s="299"/>
    </row>
    <row r="285">
      <c r="A285" s="295"/>
      <c r="B285" s="295" t="s">
        <v>385</v>
      </c>
      <c r="C285" s="296">
        <v>5410.0</v>
      </c>
      <c r="D285" s="295"/>
      <c r="E285" s="297">
        <v>1000.0</v>
      </c>
      <c r="F285" s="298">
        <f t="shared" si="54"/>
        <v>-1000</v>
      </c>
      <c r="G285" s="295"/>
      <c r="H285" s="295" t="s">
        <v>568</v>
      </c>
      <c r="I285" s="295"/>
    </row>
    <row r="286">
      <c r="A286" s="295"/>
      <c r="B286" s="295" t="s">
        <v>569</v>
      </c>
      <c r="C286" s="296">
        <v>4036.0</v>
      </c>
      <c r="D286" s="295"/>
      <c r="E286" s="297">
        <v>500.0</v>
      </c>
      <c r="F286" s="298">
        <f t="shared" si="54"/>
        <v>-500</v>
      </c>
      <c r="G286" s="295"/>
      <c r="H286" s="299" t="s">
        <v>570</v>
      </c>
      <c r="I286" s="299"/>
    </row>
    <row r="287">
      <c r="A287" s="295"/>
      <c r="B287" s="295" t="s">
        <v>144</v>
      </c>
      <c r="C287" s="296">
        <v>5010.0</v>
      </c>
      <c r="D287" s="295"/>
      <c r="E287" s="297">
        <v>27000.0</v>
      </c>
      <c r="F287" s="298">
        <f t="shared" si="54"/>
        <v>-27000</v>
      </c>
      <c r="G287" s="295"/>
      <c r="H287" s="299" t="s">
        <v>571</v>
      </c>
      <c r="I287" s="299"/>
    </row>
    <row r="288">
      <c r="A288" s="295"/>
      <c r="B288" s="295" t="s">
        <v>572</v>
      </c>
      <c r="C288" s="296">
        <v>5800.0</v>
      </c>
      <c r="D288" s="295"/>
      <c r="E288" s="297">
        <v>14500.0</v>
      </c>
      <c r="F288" s="298">
        <f t="shared" si="54"/>
        <v>-14500</v>
      </c>
      <c r="G288" s="295"/>
      <c r="H288" s="299" t="s">
        <v>567</v>
      </c>
      <c r="I288" s="299"/>
    </row>
    <row r="289">
      <c r="A289" s="295"/>
      <c r="B289" s="295" t="s">
        <v>491</v>
      </c>
      <c r="C289" s="296" t="s">
        <v>551</v>
      </c>
      <c r="D289" s="295"/>
      <c r="E289" s="297">
        <v>600.0</v>
      </c>
      <c r="F289" s="298">
        <f t="shared" si="54"/>
        <v>-600</v>
      </c>
      <c r="G289" s="295"/>
      <c r="H289" s="299"/>
      <c r="I289" s="299"/>
    </row>
    <row r="290">
      <c r="A290" s="295"/>
      <c r="B290" s="295" t="s">
        <v>573</v>
      </c>
      <c r="C290" s="296">
        <v>5800.0</v>
      </c>
      <c r="D290" s="295"/>
      <c r="E290" s="297">
        <v>600.0</v>
      </c>
      <c r="F290" s="298">
        <f t="shared" si="54"/>
        <v>-600</v>
      </c>
      <c r="G290" s="295"/>
      <c r="H290" s="299" t="s">
        <v>574</v>
      </c>
      <c r="I290" s="299"/>
    </row>
    <row r="291">
      <c r="A291" s="295"/>
      <c r="B291" s="295" t="s">
        <v>334</v>
      </c>
      <c r="C291" s="296"/>
      <c r="D291" s="295"/>
      <c r="E291" s="297">
        <v>1000.0</v>
      </c>
      <c r="F291" s="298">
        <f t="shared" si="54"/>
        <v>-1000</v>
      </c>
      <c r="G291" s="295"/>
      <c r="H291" s="299" t="s">
        <v>439</v>
      </c>
      <c r="I291" s="299"/>
    </row>
    <row r="292">
      <c r="A292" s="295"/>
      <c r="B292" s="295" t="s">
        <v>575</v>
      </c>
      <c r="C292" s="296">
        <v>5460.0</v>
      </c>
      <c r="D292" s="295"/>
      <c r="E292" s="297">
        <v>550.0</v>
      </c>
      <c r="F292" s="298">
        <f t="shared" si="54"/>
        <v>-550</v>
      </c>
      <c r="G292" s="295"/>
      <c r="H292" s="299" t="s">
        <v>576</v>
      </c>
      <c r="I292" s="299"/>
    </row>
    <row r="293">
      <c r="A293" s="295"/>
      <c r="B293" s="295" t="s">
        <v>330</v>
      </c>
      <c r="C293" s="296" t="s">
        <v>132</v>
      </c>
      <c r="D293" s="313">
        <v>35000.0</v>
      </c>
      <c r="E293" s="295"/>
      <c r="F293" s="315">
        <f t="shared" si="54"/>
        <v>35000</v>
      </c>
      <c r="G293" s="295"/>
      <c r="H293" s="316"/>
      <c r="I293" s="316"/>
    </row>
    <row r="294">
      <c r="A294" s="295"/>
      <c r="B294" s="295"/>
      <c r="C294" s="300"/>
      <c r="D294" s="295"/>
      <c r="E294" s="295"/>
      <c r="F294" s="300"/>
      <c r="G294" s="295"/>
      <c r="H294" s="299"/>
      <c r="I294" s="299"/>
    </row>
    <row r="295">
      <c r="A295" s="295" t="s">
        <v>413</v>
      </c>
      <c r="B295" s="295"/>
      <c r="C295" s="300"/>
      <c r="D295" s="301">
        <f t="shared" ref="D295:E295" si="55">SUM(D275:D293)</f>
        <v>95900</v>
      </c>
      <c r="E295" s="297">
        <f t="shared" si="55"/>
        <v>219750</v>
      </c>
      <c r="F295" s="298">
        <f>D295-E295</f>
        <v>-123850</v>
      </c>
      <c r="G295" s="295"/>
      <c r="H295" s="299"/>
      <c r="I295" s="299"/>
    </row>
    <row r="296">
      <c r="A296" s="295"/>
      <c r="B296" s="295"/>
      <c r="C296" s="300"/>
      <c r="D296" s="295"/>
      <c r="E296" s="295"/>
      <c r="F296" s="300"/>
      <c r="G296" s="295"/>
      <c r="H296" s="295"/>
      <c r="I296" s="295"/>
    </row>
    <row r="297">
      <c r="A297" s="293" t="s">
        <v>577</v>
      </c>
      <c r="G297" s="293" t="s">
        <v>382</v>
      </c>
      <c r="H297" s="293"/>
      <c r="I297" s="293"/>
    </row>
    <row r="298">
      <c r="A298" s="295"/>
      <c r="B298" s="295" t="s">
        <v>542</v>
      </c>
      <c r="C298" s="296">
        <v>3041.3042</v>
      </c>
      <c r="D298" s="317">
        <v>13300.0</v>
      </c>
      <c r="E298" s="295"/>
      <c r="F298" s="312">
        <f t="shared" ref="F298:F307" si="56">D298-E298</f>
        <v>13300</v>
      </c>
      <c r="G298" s="295"/>
      <c r="H298" s="299" t="s">
        <v>578</v>
      </c>
      <c r="I298" s="299"/>
    </row>
    <row r="299">
      <c r="A299" s="295"/>
      <c r="B299" s="295" t="s">
        <v>257</v>
      </c>
      <c r="C299" s="296">
        <v>4029.0</v>
      </c>
      <c r="D299" s="295"/>
      <c r="E299" s="297">
        <v>35000.0</v>
      </c>
      <c r="F299" s="304">
        <f t="shared" si="56"/>
        <v>-35000</v>
      </c>
      <c r="G299" s="295"/>
      <c r="H299" s="299" t="s">
        <v>579</v>
      </c>
      <c r="I299" s="299"/>
    </row>
    <row r="300">
      <c r="A300" s="295"/>
      <c r="B300" s="295" t="s">
        <v>506</v>
      </c>
      <c r="C300" s="296" t="s">
        <v>134</v>
      </c>
      <c r="D300" s="295"/>
      <c r="E300" s="297">
        <v>15000.0</v>
      </c>
      <c r="F300" s="304">
        <f t="shared" si="56"/>
        <v>-15000</v>
      </c>
      <c r="G300" s="295"/>
      <c r="H300" s="295"/>
      <c r="I300" s="295"/>
    </row>
    <row r="301">
      <c r="A301" s="295"/>
      <c r="B301" s="295" t="s">
        <v>580</v>
      </c>
      <c r="C301" s="296">
        <v>5060.0</v>
      </c>
      <c r="D301" s="295"/>
      <c r="E301" s="297">
        <v>200.0</v>
      </c>
      <c r="F301" s="304">
        <f t="shared" si="56"/>
        <v>-200</v>
      </c>
      <c r="G301" s="295"/>
      <c r="H301" s="299" t="s">
        <v>581</v>
      </c>
      <c r="I301" s="299"/>
    </row>
    <row r="302">
      <c r="A302" s="295"/>
      <c r="B302" s="295" t="s">
        <v>360</v>
      </c>
      <c r="C302" s="296">
        <v>5463.0</v>
      </c>
      <c r="D302" s="295"/>
      <c r="E302" s="297">
        <v>1000.0</v>
      </c>
      <c r="F302" s="304">
        <f t="shared" si="56"/>
        <v>-1000</v>
      </c>
      <c r="G302" s="295"/>
      <c r="H302" s="299"/>
      <c r="I302" s="299"/>
    </row>
    <row r="303">
      <c r="A303" s="295"/>
      <c r="B303" s="295" t="s">
        <v>582</v>
      </c>
      <c r="C303" s="296">
        <v>6800.0</v>
      </c>
      <c r="D303" s="295"/>
      <c r="E303" s="297">
        <v>3000.0</v>
      </c>
      <c r="F303" s="304">
        <f t="shared" si="56"/>
        <v>-3000</v>
      </c>
      <c r="G303" s="295"/>
      <c r="H303" s="299" t="s">
        <v>583</v>
      </c>
      <c r="I303" s="299"/>
    </row>
    <row r="304">
      <c r="A304" s="295"/>
      <c r="B304" s="295" t="s">
        <v>584</v>
      </c>
      <c r="C304" s="296">
        <v>5220.0</v>
      </c>
      <c r="D304" s="295"/>
      <c r="E304" s="297">
        <v>7000.0</v>
      </c>
      <c r="F304" s="304">
        <f t="shared" si="56"/>
        <v>-7000</v>
      </c>
      <c r="G304" s="295"/>
      <c r="H304" s="295"/>
      <c r="I304" s="295"/>
    </row>
    <row r="305">
      <c r="A305" s="295"/>
      <c r="B305" s="295" t="s">
        <v>585</v>
      </c>
      <c r="C305" s="296" t="s">
        <v>586</v>
      </c>
      <c r="D305" s="295"/>
      <c r="E305" s="297">
        <v>2250.0</v>
      </c>
      <c r="F305" s="304">
        <f t="shared" si="56"/>
        <v>-2250</v>
      </c>
      <c r="G305" s="295"/>
      <c r="H305" s="299" t="s">
        <v>587</v>
      </c>
      <c r="I305" s="299"/>
    </row>
    <row r="306">
      <c r="A306" s="295"/>
      <c r="B306" s="295" t="s">
        <v>588</v>
      </c>
      <c r="C306" s="296">
        <v>6800.0</v>
      </c>
      <c r="D306" s="295"/>
      <c r="E306" s="297">
        <v>2250.0</v>
      </c>
      <c r="F306" s="304">
        <f t="shared" si="56"/>
        <v>-2250</v>
      </c>
      <c r="G306" s="295"/>
      <c r="H306" s="299" t="s">
        <v>589</v>
      </c>
      <c r="I306" s="299"/>
    </row>
    <row r="307">
      <c r="A307" s="295"/>
      <c r="B307" s="295" t="s">
        <v>590</v>
      </c>
      <c r="C307" s="296">
        <v>5220.0</v>
      </c>
      <c r="D307" s="295"/>
      <c r="E307" s="297">
        <v>700.0</v>
      </c>
      <c r="F307" s="304">
        <f t="shared" si="56"/>
        <v>-700</v>
      </c>
      <c r="G307" s="295"/>
      <c r="H307" s="299"/>
      <c r="I307" s="299"/>
    </row>
    <row r="308">
      <c r="A308" s="295"/>
      <c r="B308" s="295"/>
      <c r="C308" s="300"/>
      <c r="D308" s="295"/>
      <c r="E308" s="295"/>
      <c r="F308" s="300"/>
      <c r="G308" s="295"/>
      <c r="H308" s="299"/>
      <c r="I308" s="299"/>
    </row>
    <row r="309">
      <c r="A309" s="318" t="s">
        <v>591</v>
      </c>
      <c r="B309" s="295"/>
      <c r="C309" s="300"/>
      <c r="D309" s="301">
        <f t="shared" ref="D309:E309" si="57">SUM(D298:D307)</f>
        <v>13300</v>
      </c>
      <c r="E309" s="297">
        <f t="shared" si="57"/>
        <v>66400</v>
      </c>
      <c r="F309" s="304">
        <f>D309-E309</f>
        <v>-53100</v>
      </c>
      <c r="G309" s="295"/>
      <c r="H309" s="299"/>
      <c r="I309" s="299"/>
    </row>
    <row r="310">
      <c r="A310" s="295"/>
      <c r="B310" s="295"/>
      <c r="C310" s="300"/>
      <c r="D310" s="295"/>
      <c r="E310" s="295"/>
      <c r="F310" s="300"/>
      <c r="G310" s="295"/>
      <c r="H310" s="299"/>
      <c r="I310" s="299"/>
    </row>
    <row r="311">
      <c r="A311" s="295"/>
      <c r="B311" s="295" t="s">
        <v>592</v>
      </c>
      <c r="C311" s="300"/>
      <c r="D311" s="301">
        <f>CEILING(2*E309/3,1)</f>
        <v>44267</v>
      </c>
      <c r="E311" s="295"/>
      <c r="F311" s="312">
        <f>D311-E311</f>
        <v>44267</v>
      </c>
      <c r="G311" s="295"/>
      <c r="H311" s="299" t="s">
        <v>593</v>
      </c>
      <c r="I311" s="299"/>
    </row>
    <row r="312">
      <c r="A312" s="295"/>
      <c r="B312" s="295"/>
      <c r="C312" s="300"/>
      <c r="D312" s="295"/>
      <c r="E312" s="295"/>
      <c r="F312" s="300"/>
      <c r="G312" s="295"/>
      <c r="H312" s="295"/>
      <c r="I312" s="295"/>
    </row>
    <row r="313">
      <c r="A313" s="295" t="s">
        <v>413</v>
      </c>
      <c r="B313" s="295"/>
      <c r="C313" s="300"/>
      <c r="D313" s="301">
        <f t="shared" ref="D313:E313" si="58">SUM(D309:D312)</f>
        <v>57567</v>
      </c>
      <c r="E313" s="297">
        <f t="shared" si="58"/>
        <v>66400</v>
      </c>
      <c r="F313" s="304">
        <f>D313-E313</f>
        <v>-8833</v>
      </c>
      <c r="G313" s="295"/>
      <c r="H313" s="299"/>
      <c r="I313" s="299"/>
    </row>
    <row r="314">
      <c r="A314" s="295"/>
      <c r="B314" s="295"/>
      <c r="C314" s="300"/>
      <c r="D314" s="295"/>
      <c r="E314" s="295"/>
      <c r="F314" s="300"/>
      <c r="G314" s="295"/>
      <c r="H314" s="295"/>
      <c r="I314" s="295"/>
    </row>
    <row r="315">
      <c r="A315" s="293" t="s">
        <v>594</v>
      </c>
      <c r="G315" s="293" t="s">
        <v>382</v>
      </c>
      <c r="H315" s="293"/>
      <c r="I315" s="293"/>
    </row>
    <row r="316">
      <c r="A316" s="295"/>
      <c r="B316" s="295" t="s">
        <v>137</v>
      </c>
      <c r="C316" s="296">
        <v>5411.0</v>
      </c>
      <c r="D316" s="295"/>
      <c r="E316" s="297">
        <v>600.0</v>
      </c>
      <c r="F316" s="304">
        <f t="shared" ref="F316:F317" si="59">D316-E316</f>
        <v>-600</v>
      </c>
      <c r="G316" s="295"/>
      <c r="H316" s="295"/>
      <c r="I316" s="295"/>
    </row>
    <row r="317">
      <c r="A317" s="295"/>
      <c r="B317" s="295" t="s">
        <v>336</v>
      </c>
      <c r="C317" s="296">
        <v>5460.0</v>
      </c>
      <c r="D317" s="295"/>
      <c r="E317" s="297">
        <v>200.0</v>
      </c>
      <c r="F317" s="304">
        <f t="shared" si="59"/>
        <v>-200</v>
      </c>
      <c r="G317" s="295"/>
      <c r="H317" s="295"/>
      <c r="I317" s="295"/>
    </row>
    <row r="318">
      <c r="A318" s="295"/>
      <c r="B318" s="295"/>
      <c r="C318" s="300"/>
      <c r="D318" s="295"/>
      <c r="E318" s="295"/>
      <c r="F318" s="300"/>
      <c r="G318" s="295"/>
      <c r="H318" s="295"/>
      <c r="I318" s="295"/>
    </row>
    <row r="319">
      <c r="A319" s="295" t="s">
        <v>413</v>
      </c>
      <c r="B319" s="295"/>
      <c r="C319" s="300"/>
      <c r="D319" s="301">
        <f t="shared" ref="D319:E319" si="60">SUM(D316:D318)</f>
        <v>0</v>
      </c>
      <c r="E319" s="297">
        <f t="shared" si="60"/>
        <v>800</v>
      </c>
      <c r="F319" s="304">
        <f>D319-E319</f>
        <v>-800</v>
      </c>
      <c r="G319" s="295"/>
      <c r="H319" s="295"/>
      <c r="I319" s="295"/>
    </row>
    <row r="320">
      <c r="A320" s="295"/>
      <c r="B320" s="295"/>
      <c r="C320" s="300"/>
      <c r="D320" s="295"/>
      <c r="E320" s="295"/>
      <c r="F320" s="300"/>
      <c r="G320" s="295"/>
      <c r="H320" s="295"/>
      <c r="I320" s="295"/>
    </row>
    <row r="321">
      <c r="A321" s="293" t="s">
        <v>595</v>
      </c>
      <c r="G321" s="293" t="s">
        <v>382</v>
      </c>
      <c r="H321" s="293"/>
      <c r="I321" s="293"/>
    </row>
    <row r="322">
      <c r="A322" s="295"/>
      <c r="B322" s="295" t="s">
        <v>360</v>
      </c>
      <c r="C322" s="296">
        <v>5463.0</v>
      </c>
      <c r="D322" s="295"/>
      <c r="E322" s="297">
        <v>330.0</v>
      </c>
      <c r="F322" s="304">
        <f t="shared" ref="F322:F325" si="61">D322-E322</f>
        <v>-330</v>
      </c>
      <c r="G322" s="295"/>
      <c r="H322" s="299"/>
      <c r="I322" s="299"/>
    </row>
    <row r="323">
      <c r="A323" s="295"/>
      <c r="B323" s="295" t="s">
        <v>482</v>
      </c>
      <c r="C323" s="296" t="s">
        <v>134</v>
      </c>
      <c r="D323" s="295"/>
      <c r="E323" s="297">
        <v>3333.0</v>
      </c>
      <c r="F323" s="304">
        <f t="shared" si="61"/>
        <v>-3333</v>
      </c>
      <c r="G323" s="295"/>
      <c r="H323" s="299"/>
      <c r="I323" s="299"/>
    </row>
    <row r="324">
      <c r="A324" s="295"/>
      <c r="B324" s="295" t="s">
        <v>330</v>
      </c>
      <c r="C324" s="296" t="s">
        <v>132</v>
      </c>
      <c r="D324" s="301">
        <v>5000.0</v>
      </c>
      <c r="E324" s="295"/>
      <c r="F324" s="312">
        <f t="shared" si="61"/>
        <v>5000</v>
      </c>
      <c r="G324" s="295"/>
      <c r="H324" s="299" t="s">
        <v>596</v>
      </c>
      <c r="I324" s="299"/>
    </row>
    <row r="325">
      <c r="A325" s="295"/>
      <c r="B325" s="295" t="s">
        <v>597</v>
      </c>
      <c r="C325" s="296" t="s">
        <v>226</v>
      </c>
      <c r="D325" s="301">
        <v>1500.0</v>
      </c>
      <c r="E325" s="297">
        <v>1500.0</v>
      </c>
      <c r="F325" s="312">
        <f t="shared" si="61"/>
        <v>0</v>
      </c>
      <c r="G325" s="295"/>
      <c r="H325" s="299" t="s">
        <v>598</v>
      </c>
      <c r="I325" s="299"/>
    </row>
    <row r="326">
      <c r="A326" s="295"/>
      <c r="B326" s="295"/>
      <c r="C326" s="300"/>
      <c r="D326" s="295"/>
      <c r="E326" s="295"/>
      <c r="F326" s="300"/>
      <c r="G326" s="295"/>
      <c r="H326" s="295"/>
      <c r="I326" s="295"/>
    </row>
    <row r="327">
      <c r="A327" s="295" t="s">
        <v>413</v>
      </c>
      <c r="B327" s="295"/>
      <c r="C327" s="300"/>
      <c r="D327" s="301">
        <f t="shared" ref="D327:E327" si="62">SUM(D322:D326)</f>
        <v>6500</v>
      </c>
      <c r="E327" s="297">
        <f t="shared" si="62"/>
        <v>5163</v>
      </c>
      <c r="F327" s="312">
        <f>D327-E327</f>
        <v>1337</v>
      </c>
      <c r="G327" s="295"/>
      <c r="H327" s="295"/>
      <c r="I327" s="295"/>
    </row>
    <row r="328">
      <c r="A328" s="295"/>
      <c r="B328" s="295"/>
      <c r="C328" s="300"/>
      <c r="D328" s="295"/>
      <c r="E328" s="295"/>
      <c r="F328" s="300"/>
      <c r="G328" s="295"/>
      <c r="H328" s="295"/>
      <c r="I328" s="295"/>
    </row>
    <row r="329">
      <c r="A329" s="293" t="s">
        <v>599</v>
      </c>
      <c r="G329" s="293" t="s">
        <v>382</v>
      </c>
      <c r="H329" s="293"/>
      <c r="I329" s="293"/>
    </row>
    <row r="330">
      <c r="A330" s="295"/>
      <c r="B330" s="295" t="s">
        <v>600</v>
      </c>
      <c r="C330" s="296">
        <v>4036.0</v>
      </c>
      <c r="D330" s="295"/>
      <c r="E330" s="297">
        <v>3000.0</v>
      </c>
      <c r="F330" s="304">
        <f t="shared" ref="F330:F332" si="63">D330-E330</f>
        <v>-3000</v>
      </c>
      <c r="G330" s="295"/>
      <c r="H330" s="299" t="s">
        <v>601</v>
      </c>
      <c r="I330" s="299"/>
    </row>
    <row r="331">
      <c r="A331" s="295"/>
      <c r="B331" s="295" t="s">
        <v>386</v>
      </c>
      <c r="C331" s="296">
        <v>5460.0</v>
      </c>
      <c r="D331" s="295"/>
      <c r="E331" s="297">
        <v>1500.0</v>
      </c>
      <c r="F331" s="304">
        <f t="shared" si="63"/>
        <v>-1500</v>
      </c>
      <c r="G331" s="295"/>
      <c r="H331" s="299" t="s">
        <v>602</v>
      </c>
      <c r="I331" s="299"/>
    </row>
    <row r="332">
      <c r="A332" s="295"/>
      <c r="B332" s="295" t="s">
        <v>257</v>
      </c>
      <c r="C332" s="296"/>
      <c r="D332" s="295"/>
      <c r="E332" s="297">
        <v>5000.0</v>
      </c>
      <c r="F332" s="304">
        <f t="shared" si="63"/>
        <v>-5000</v>
      </c>
      <c r="G332" s="295"/>
      <c r="H332" s="299" t="s">
        <v>439</v>
      </c>
      <c r="I332" s="299"/>
    </row>
    <row r="333">
      <c r="A333" s="295"/>
      <c r="B333" s="295"/>
      <c r="C333" s="300"/>
      <c r="D333" s="295"/>
      <c r="E333" s="295"/>
      <c r="F333" s="300"/>
      <c r="G333" s="295"/>
      <c r="H333" s="299"/>
      <c r="I333" s="299"/>
    </row>
    <row r="334">
      <c r="A334" s="295" t="s">
        <v>413</v>
      </c>
      <c r="B334" s="295"/>
      <c r="C334" s="300"/>
      <c r="D334" s="301">
        <f t="shared" ref="D334:E334" si="64">SUM(D330:D333)</f>
        <v>0</v>
      </c>
      <c r="E334" s="297">
        <f t="shared" si="64"/>
        <v>9500</v>
      </c>
      <c r="F334" s="304">
        <f>D334-E334</f>
        <v>-9500</v>
      </c>
      <c r="G334" s="295"/>
      <c r="H334" s="299"/>
      <c r="I334" s="299"/>
    </row>
    <row r="335">
      <c r="A335" s="295"/>
      <c r="B335" s="295"/>
      <c r="C335" s="300"/>
      <c r="D335" s="295"/>
      <c r="E335" s="295"/>
      <c r="F335" s="300"/>
      <c r="G335" s="295"/>
      <c r="H335" s="299"/>
      <c r="I335" s="299"/>
    </row>
    <row r="336">
      <c r="A336" s="302" t="s">
        <v>603</v>
      </c>
      <c r="B336" s="293"/>
      <c r="C336" s="303"/>
      <c r="D336" s="293"/>
      <c r="E336" s="293"/>
      <c r="F336" s="303"/>
      <c r="G336" s="293" t="s">
        <v>382</v>
      </c>
      <c r="H336" s="293"/>
      <c r="I336" s="293"/>
    </row>
    <row r="337">
      <c r="A337" s="295"/>
      <c r="B337" s="295" t="s">
        <v>604</v>
      </c>
      <c r="C337" s="300"/>
      <c r="D337" s="301">
        <v>8000.0</v>
      </c>
      <c r="E337" s="295"/>
      <c r="F337" s="312">
        <f t="shared" ref="F337:F339" si="65">D337-E337</f>
        <v>8000</v>
      </c>
      <c r="G337" s="295"/>
      <c r="H337" s="299"/>
      <c r="I337" s="299"/>
    </row>
    <row r="338">
      <c r="A338" s="295"/>
      <c r="B338" s="295" t="s">
        <v>528</v>
      </c>
      <c r="C338" s="300"/>
      <c r="D338" s="295"/>
      <c r="E338" s="297">
        <v>5000.0</v>
      </c>
      <c r="F338" s="304">
        <f t="shared" si="65"/>
        <v>-5000</v>
      </c>
      <c r="G338" s="295"/>
      <c r="H338" s="299"/>
      <c r="I338" s="299"/>
    </row>
    <row r="339">
      <c r="A339" s="295"/>
      <c r="B339" s="295" t="s">
        <v>529</v>
      </c>
      <c r="C339" s="300"/>
      <c r="D339" s="295"/>
      <c r="E339" s="297">
        <v>500.0</v>
      </c>
      <c r="F339" s="304">
        <f t="shared" si="65"/>
        <v>-500</v>
      </c>
      <c r="G339" s="295"/>
      <c r="H339" s="299"/>
      <c r="I339" s="299"/>
    </row>
    <row r="340">
      <c r="A340" s="295"/>
      <c r="B340" s="295"/>
      <c r="C340" s="300"/>
      <c r="D340" s="295"/>
      <c r="E340" s="295"/>
      <c r="F340" s="300"/>
      <c r="G340" s="295"/>
      <c r="H340" s="299"/>
      <c r="I340" s="299"/>
    </row>
    <row r="341">
      <c r="A341" s="295" t="s">
        <v>413</v>
      </c>
      <c r="B341" s="295"/>
      <c r="C341" s="300"/>
      <c r="D341" s="301">
        <f t="shared" ref="D341:E341" si="66">SUM(D337:D340)</f>
        <v>8000</v>
      </c>
      <c r="E341" s="297">
        <f t="shared" si="66"/>
        <v>5500</v>
      </c>
      <c r="F341" s="312">
        <f>D341-E341</f>
        <v>2500</v>
      </c>
      <c r="G341" s="295"/>
      <c r="H341" s="299"/>
      <c r="I341" s="299"/>
    </row>
    <row r="342">
      <c r="A342" s="295"/>
      <c r="B342" s="295"/>
      <c r="C342" s="300"/>
      <c r="D342" s="295"/>
      <c r="E342" s="295"/>
      <c r="F342" s="300"/>
      <c r="G342" s="295"/>
      <c r="H342" s="295"/>
      <c r="I342" s="295"/>
    </row>
    <row r="343">
      <c r="A343" s="293" t="s">
        <v>605</v>
      </c>
      <c r="G343" s="293" t="s">
        <v>382</v>
      </c>
      <c r="H343" s="293"/>
      <c r="I343" s="293"/>
    </row>
    <row r="344">
      <c r="A344" s="295"/>
      <c r="B344" s="295" t="s">
        <v>257</v>
      </c>
      <c r="C344" s="296">
        <v>4029.0</v>
      </c>
      <c r="D344" s="295"/>
      <c r="E344" s="297">
        <v>4000.0</v>
      </c>
      <c r="F344" s="304">
        <f>D344-E344</f>
        <v>-4000</v>
      </c>
      <c r="G344" s="295"/>
      <c r="H344" s="295"/>
      <c r="I344" s="295"/>
    </row>
    <row r="345">
      <c r="A345" s="295"/>
      <c r="B345" s="295" t="s">
        <v>606</v>
      </c>
      <c r="C345" s="319">
        <v>3029.0</v>
      </c>
      <c r="D345" s="301">
        <v>4000.0</v>
      </c>
      <c r="E345" s="295"/>
      <c r="F345" s="300"/>
      <c r="G345" s="295"/>
      <c r="H345" s="295"/>
      <c r="I345" s="295"/>
    </row>
    <row r="346">
      <c r="A346" s="295"/>
      <c r="B346" s="295" t="s">
        <v>472</v>
      </c>
      <c r="C346" s="296">
        <v>3052.0</v>
      </c>
      <c r="D346" s="301">
        <v>7500.0</v>
      </c>
      <c r="E346" s="295"/>
      <c r="F346" s="312">
        <f>D346-E346</f>
        <v>7500</v>
      </c>
      <c r="G346" s="295"/>
      <c r="H346" s="299"/>
      <c r="I346" s="299"/>
    </row>
    <row r="347">
      <c r="A347" s="295"/>
      <c r="B347" s="295"/>
      <c r="C347" s="300"/>
      <c r="D347" s="295"/>
      <c r="E347" s="295"/>
      <c r="F347" s="300"/>
      <c r="G347" s="295"/>
      <c r="H347" s="295"/>
      <c r="I347" s="295"/>
    </row>
    <row r="348">
      <c r="A348" s="295" t="s">
        <v>413</v>
      </c>
      <c r="B348" s="295"/>
      <c r="C348" s="300"/>
      <c r="D348" s="301">
        <f t="shared" ref="D348:E348" si="67">SUM(D344:D346)</f>
        <v>11500</v>
      </c>
      <c r="E348" s="297">
        <f t="shared" si="67"/>
        <v>4000</v>
      </c>
      <c r="F348" s="312">
        <f>D348-E348</f>
        <v>7500</v>
      </c>
      <c r="G348" s="295"/>
      <c r="H348" s="295"/>
      <c r="I348" s="295"/>
    </row>
    <row r="349">
      <c r="A349" s="295"/>
      <c r="B349" s="295"/>
      <c r="C349" s="300"/>
      <c r="D349" s="295"/>
      <c r="E349" s="295"/>
      <c r="F349" s="300"/>
      <c r="G349" s="295"/>
      <c r="H349" s="295"/>
      <c r="I349" s="295"/>
    </row>
    <row r="350">
      <c r="A350" s="293" t="s">
        <v>607</v>
      </c>
      <c r="G350" s="293" t="s">
        <v>382</v>
      </c>
      <c r="H350" s="293"/>
      <c r="I350" s="293"/>
    </row>
    <row r="351">
      <c r="A351" s="295"/>
      <c r="B351" s="295" t="s">
        <v>608</v>
      </c>
      <c r="C351" s="296">
        <v>5462.0</v>
      </c>
      <c r="D351" s="295"/>
      <c r="E351" s="297">
        <v>2500.0</v>
      </c>
      <c r="F351" s="304">
        <f t="shared" ref="F351:F357" si="68">D351-E351</f>
        <v>-2500</v>
      </c>
      <c r="G351" s="295"/>
      <c r="H351" s="299" t="s">
        <v>609</v>
      </c>
      <c r="I351" s="299"/>
    </row>
    <row r="352">
      <c r="A352" s="295"/>
      <c r="B352" s="295" t="s">
        <v>386</v>
      </c>
      <c r="C352" s="296">
        <v>5460.0</v>
      </c>
      <c r="D352" s="295"/>
      <c r="E352" s="297">
        <v>2000.0</v>
      </c>
      <c r="F352" s="304">
        <f t="shared" si="68"/>
        <v>-2000</v>
      </c>
      <c r="G352" s="295"/>
      <c r="H352" s="299" t="s">
        <v>610</v>
      </c>
      <c r="I352" s="299"/>
    </row>
    <row r="353">
      <c r="A353" s="295"/>
      <c r="B353" s="295" t="s">
        <v>611</v>
      </c>
      <c r="C353" s="296">
        <v>5412.0</v>
      </c>
      <c r="D353" s="295"/>
      <c r="E353" s="297">
        <v>500.0</v>
      </c>
      <c r="F353" s="304">
        <f t="shared" si="68"/>
        <v>-500</v>
      </c>
      <c r="G353" s="295"/>
      <c r="H353" s="299" t="s">
        <v>612</v>
      </c>
      <c r="I353" s="299"/>
    </row>
    <row r="354">
      <c r="A354" s="295"/>
      <c r="B354" s="295" t="s">
        <v>613</v>
      </c>
      <c r="C354" s="296">
        <v>7620.0</v>
      </c>
      <c r="D354" s="295"/>
      <c r="E354" s="297">
        <v>100.0</v>
      </c>
      <c r="F354" s="304">
        <f t="shared" si="68"/>
        <v>-100</v>
      </c>
      <c r="G354" s="295"/>
      <c r="H354" s="295"/>
      <c r="I354" s="295"/>
    </row>
    <row r="355">
      <c r="A355" s="295"/>
      <c r="B355" s="295" t="s">
        <v>597</v>
      </c>
      <c r="C355" s="296" t="s">
        <v>226</v>
      </c>
      <c r="D355" s="301">
        <v>3000.0</v>
      </c>
      <c r="E355" s="297">
        <v>1500.0</v>
      </c>
      <c r="F355" s="312">
        <f t="shared" si="68"/>
        <v>1500</v>
      </c>
      <c r="G355" s="295"/>
      <c r="H355" s="299" t="s">
        <v>614</v>
      </c>
      <c r="I355" s="299"/>
    </row>
    <row r="356">
      <c r="A356" s="295"/>
      <c r="B356" s="295" t="s">
        <v>472</v>
      </c>
      <c r="C356" s="296">
        <v>3052.0</v>
      </c>
      <c r="D356" s="301">
        <v>7500.0</v>
      </c>
      <c r="E356" s="295"/>
      <c r="F356" s="312">
        <f t="shared" si="68"/>
        <v>7500</v>
      </c>
      <c r="G356" s="295"/>
      <c r="H356" s="299" t="s">
        <v>615</v>
      </c>
      <c r="I356" s="299"/>
    </row>
    <row r="357">
      <c r="A357" s="295"/>
      <c r="B357" s="295" t="s">
        <v>360</v>
      </c>
      <c r="C357" s="296">
        <v>5463.0</v>
      </c>
      <c r="D357" s="295"/>
      <c r="E357" s="297">
        <v>50.0</v>
      </c>
      <c r="F357" s="304">
        <f t="shared" si="68"/>
        <v>-50</v>
      </c>
      <c r="G357" s="295"/>
      <c r="H357" s="295"/>
      <c r="I357" s="295"/>
    </row>
    <row r="358">
      <c r="A358" s="295"/>
      <c r="B358" s="295"/>
      <c r="C358" s="300"/>
      <c r="D358" s="295"/>
      <c r="E358" s="295"/>
      <c r="F358" s="300"/>
      <c r="G358" s="295"/>
      <c r="H358" s="295"/>
      <c r="I358" s="295"/>
    </row>
    <row r="359">
      <c r="A359" s="295" t="s">
        <v>413</v>
      </c>
      <c r="B359" s="295"/>
      <c r="C359" s="300"/>
      <c r="D359" s="301">
        <f t="shared" ref="D359:E359" si="69">SUM(D351:D357)</f>
        <v>10500</v>
      </c>
      <c r="E359" s="297">
        <f t="shared" si="69"/>
        <v>6650</v>
      </c>
      <c r="F359" s="312">
        <f>D359-E359</f>
        <v>3850</v>
      </c>
      <c r="G359" s="295"/>
      <c r="H359" s="295"/>
      <c r="I359" s="295"/>
    </row>
    <row r="360">
      <c r="A360" s="295"/>
      <c r="B360" s="295"/>
      <c r="C360" s="300"/>
      <c r="D360" s="295"/>
      <c r="E360" s="295"/>
      <c r="F360" s="300"/>
      <c r="G360" s="295"/>
      <c r="H360" s="295"/>
      <c r="I360" s="295"/>
    </row>
    <row r="361">
      <c r="A361" s="293" t="s">
        <v>616</v>
      </c>
      <c r="G361" s="293" t="s">
        <v>382</v>
      </c>
      <c r="H361" s="293"/>
      <c r="I361" s="293"/>
    </row>
    <row r="362">
      <c r="A362" s="295"/>
      <c r="B362" s="295" t="s">
        <v>542</v>
      </c>
      <c r="C362" s="296">
        <v>3041.3042</v>
      </c>
      <c r="D362" s="301">
        <f>80*100+60*10</f>
        <v>8600</v>
      </c>
      <c r="E362" s="295"/>
      <c r="F362" s="312">
        <f t="shared" ref="F362:F368" si="70">D362-E362</f>
        <v>8600</v>
      </c>
      <c r="G362" s="295"/>
      <c r="H362" s="299" t="s">
        <v>617</v>
      </c>
      <c r="I362" s="299"/>
    </row>
    <row r="363">
      <c r="A363" s="295"/>
      <c r="B363" s="295" t="s">
        <v>257</v>
      </c>
      <c r="C363" s="296">
        <v>4029.0</v>
      </c>
      <c r="D363" s="295"/>
      <c r="E363" s="297">
        <v>4500.0</v>
      </c>
      <c r="F363" s="304">
        <f t="shared" si="70"/>
        <v>-4500</v>
      </c>
      <c r="G363" s="295"/>
      <c r="H363" s="299" t="s">
        <v>618</v>
      </c>
      <c r="I363" s="295"/>
    </row>
    <row r="364">
      <c r="A364" s="295"/>
      <c r="B364" s="295" t="s">
        <v>619</v>
      </c>
      <c r="C364" s="320" t="s">
        <v>620</v>
      </c>
      <c r="D364" s="295"/>
      <c r="E364" s="297">
        <v>3000.0</v>
      </c>
      <c r="F364" s="304">
        <f t="shared" si="70"/>
        <v>-3000</v>
      </c>
      <c r="G364" s="295"/>
      <c r="H364" s="299" t="s">
        <v>621</v>
      </c>
      <c r="I364" s="299"/>
    </row>
    <row r="365">
      <c r="A365" s="295"/>
      <c r="B365" s="295" t="s">
        <v>137</v>
      </c>
      <c r="C365" s="296">
        <v>5411.0</v>
      </c>
      <c r="D365" s="295"/>
      <c r="E365" s="297">
        <v>1500.0</v>
      </c>
      <c r="F365" s="304">
        <f t="shared" si="70"/>
        <v>-1500</v>
      </c>
      <c r="G365" s="295"/>
      <c r="H365" s="299" t="s">
        <v>622</v>
      </c>
      <c r="I365" s="299"/>
    </row>
    <row r="366">
      <c r="A366" s="295"/>
      <c r="B366" s="295" t="s">
        <v>600</v>
      </c>
      <c r="C366" s="296">
        <v>4036.0</v>
      </c>
      <c r="D366" s="295"/>
      <c r="E366" s="297">
        <v>1000.0</v>
      </c>
      <c r="F366" s="304">
        <f t="shared" si="70"/>
        <v>-1000</v>
      </c>
      <c r="G366" s="295"/>
      <c r="H366" s="299" t="s">
        <v>623</v>
      </c>
      <c r="I366" s="299"/>
    </row>
    <row r="367">
      <c r="A367" s="295"/>
      <c r="B367" s="295" t="s">
        <v>360</v>
      </c>
      <c r="C367" s="296">
        <v>5463.0</v>
      </c>
      <c r="D367" s="295"/>
      <c r="E367" s="297">
        <v>700.0</v>
      </c>
      <c r="F367" s="304">
        <f t="shared" si="70"/>
        <v>-700</v>
      </c>
      <c r="G367" s="295"/>
      <c r="H367" s="299"/>
      <c r="I367" s="299"/>
    </row>
    <row r="368">
      <c r="A368" s="295"/>
      <c r="B368" s="295" t="s">
        <v>385</v>
      </c>
      <c r="C368" s="296">
        <v>5410.0</v>
      </c>
      <c r="D368" s="295"/>
      <c r="E368" s="297">
        <v>1000.0</v>
      </c>
      <c r="F368" s="304">
        <f t="shared" si="70"/>
        <v>-1000</v>
      </c>
      <c r="G368" s="295"/>
      <c r="H368" s="299" t="s">
        <v>624</v>
      </c>
      <c r="I368" s="299"/>
    </row>
    <row r="369">
      <c r="A369" s="295"/>
      <c r="B369" s="295"/>
      <c r="C369" s="300"/>
      <c r="D369" s="295"/>
      <c r="E369" s="295"/>
      <c r="F369" s="300"/>
      <c r="G369" s="295"/>
      <c r="H369" s="295"/>
      <c r="I369" s="295"/>
    </row>
    <row r="370">
      <c r="A370" s="295" t="s">
        <v>413</v>
      </c>
      <c r="B370" s="295"/>
      <c r="C370" s="300"/>
      <c r="D370" s="301">
        <f t="shared" ref="D370:E370" si="71">SUM(D362:D369)</f>
        <v>8600</v>
      </c>
      <c r="E370" s="297">
        <f t="shared" si="71"/>
        <v>11700</v>
      </c>
      <c r="F370" s="304">
        <f>D370-E370</f>
        <v>-3100</v>
      </c>
      <c r="G370" s="295"/>
      <c r="H370" s="295"/>
      <c r="I370" s="295"/>
    </row>
    <row r="371">
      <c r="A371" s="295"/>
      <c r="B371" s="295"/>
      <c r="C371" s="300"/>
      <c r="D371" s="295"/>
      <c r="E371" s="295"/>
      <c r="F371" s="300"/>
      <c r="G371" s="295"/>
      <c r="H371" s="295"/>
      <c r="I371" s="295"/>
    </row>
    <row r="372">
      <c r="A372" s="293" t="s">
        <v>625</v>
      </c>
      <c r="G372" s="293" t="s">
        <v>382</v>
      </c>
      <c r="H372" s="293" t="s">
        <v>626</v>
      </c>
      <c r="I372" s="293"/>
    </row>
    <row r="373">
      <c r="A373" s="295"/>
      <c r="B373" s="295" t="s">
        <v>482</v>
      </c>
      <c r="C373" s="296" t="s">
        <v>134</v>
      </c>
      <c r="D373" s="295"/>
      <c r="E373" s="297">
        <v>5500.0</v>
      </c>
      <c r="F373" s="304">
        <f t="shared" ref="F373:F374" si="72">D373-E373</f>
        <v>-5500</v>
      </c>
      <c r="G373" s="295"/>
      <c r="H373" s="295"/>
      <c r="I373" s="295"/>
    </row>
    <row r="374">
      <c r="A374" s="295"/>
      <c r="B374" s="295" t="s">
        <v>330</v>
      </c>
      <c r="C374" s="296" t="s">
        <v>132</v>
      </c>
      <c r="D374" s="301">
        <v>10000.0</v>
      </c>
      <c r="E374" s="295"/>
      <c r="F374" s="312">
        <f t="shared" si="72"/>
        <v>10000</v>
      </c>
      <c r="G374" s="295"/>
      <c r="H374" s="295"/>
      <c r="I374" s="295"/>
    </row>
    <row r="375">
      <c r="A375" s="295"/>
      <c r="B375" s="295"/>
      <c r="C375" s="300"/>
      <c r="D375" s="295"/>
      <c r="E375" s="295"/>
      <c r="F375" s="300"/>
      <c r="G375" s="295"/>
      <c r="H375" s="295"/>
      <c r="I375" s="295"/>
    </row>
    <row r="376">
      <c r="A376" s="295" t="s">
        <v>413</v>
      </c>
      <c r="B376" s="295"/>
      <c r="C376" s="300"/>
      <c r="D376" s="301">
        <f t="shared" ref="D376:E376" si="73">SUM(D373:D375)</f>
        <v>10000</v>
      </c>
      <c r="E376" s="297">
        <f t="shared" si="73"/>
        <v>5500</v>
      </c>
      <c r="F376" s="312">
        <f>D376-E376</f>
        <v>4500</v>
      </c>
      <c r="G376" s="295"/>
      <c r="H376" s="295"/>
      <c r="I376" s="295"/>
    </row>
    <row r="377">
      <c r="A377" s="295"/>
      <c r="B377" s="295"/>
      <c r="C377" s="300"/>
      <c r="D377" s="295"/>
      <c r="E377" s="295"/>
      <c r="F377" s="300"/>
      <c r="G377" s="295"/>
      <c r="H377" s="295"/>
      <c r="I377" s="295"/>
    </row>
    <row r="378">
      <c r="A378" s="293" t="s">
        <v>627</v>
      </c>
      <c r="G378" s="293" t="s">
        <v>382</v>
      </c>
      <c r="H378" s="293"/>
      <c r="I378" s="293"/>
    </row>
    <row r="379">
      <c r="A379" s="291"/>
      <c r="B379" s="291" t="s">
        <v>482</v>
      </c>
      <c r="C379" s="309" t="s">
        <v>134</v>
      </c>
      <c r="D379" s="291"/>
      <c r="E379" s="306">
        <v>24000.0</v>
      </c>
      <c r="F379" s="321">
        <f t="shared" ref="F379:F383" si="74">D379-E379</f>
        <v>-24000</v>
      </c>
      <c r="G379" s="291"/>
      <c r="H379" s="307"/>
      <c r="I379" s="307"/>
    </row>
    <row r="380">
      <c r="A380" s="295"/>
      <c r="B380" s="295" t="s">
        <v>330</v>
      </c>
      <c r="C380" s="296" t="s">
        <v>132</v>
      </c>
      <c r="D380" s="301">
        <v>40000.0</v>
      </c>
      <c r="E380" s="295"/>
      <c r="F380" s="312">
        <f t="shared" si="74"/>
        <v>40000</v>
      </c>
      <c r="G380" s="295"/>
      <c r="H380" s="299" t="s">
        <v>628</v>
      </c>
      <c r="I380" s="299"/>
    </row>
    <row r="381">
      <c r="A381" s="295"/>
      <c r="B381" s="295" t="s">
        <v>491</v>
      </c>
      <c r="C381" s="296">
        <v>6950.0</v>
      </c>
      <c r="D381" s="295"/>
      <c r="E381" s="297">
        <v>600.0</v>
      </c>
      <c r="F381" s="304">
        <f t="shared" si="74"/>
        <v>-600</v>
      </c>
      <c r="G381" s="295"/>
      <c r="H381" s="295"/>
      <c r="I381" s="295"/>
    </row>
    <row r="382">
      <c r="A382" s="295"/>
      <c r="B382" s="295" t="s">
        <v>137</v>
      </c>
      <c r="C382" s="296">
        <v>5411.0</v>
      </c>
      <c r="D382" s="295"/>
      <c r="E382" s="297">
        <v>1000.0</v>
      </c>
      <c r="F382" s="304">
        <f t="shared" si="74"/>
        <v>-1000</v>
      </c>
      <c r="G382" s="295"/>
      <c r="H382" s="299"/>
      <c r="I382" s="299"/>
    </row>
    <row r="383">
      <c r="A383" s="295"/>
      <c r="B383" s="295" t="s">
        <v>107</v>
      </c>
      <c r="C383" s="296" t="s">
        <v>398</v>
      </c>
      <c r="D383" s="301">
        <v>20000.0</v>
      </c>
      <c r="E383" s="297">
        <v>5000.0</v>
      </c>
      <c r="F383" s="312">
        <f t="shared" si="74"/>
        <v>15000</v>
      </c>
      <c r="G383" s="295"/>
      <c r="H383" s="299"/>
      <c r="I383" s="299"/>
    </row>
    <row r="384">
      <c r="A384" s="295"/>
      <c r="B384" s="295"/>
      <c r="C384" s="300"/>
      <c r="D384" s="295"/>
      <c r="E384" s="295"/>
      <c r="F384" s="300"/>
      <c r="G384" s="295"/>
      <c r="H384" s="299"/>
      <c r="I384" s="299"/>
    </row>
    <row r="385">
      <c r="A385" s="318" t="s">
        <v>591</v>
      </c>
      <c r="B385" s="295"/>
      <c r="C385" s="300"/>
      <c r="D385" s="301">
        <f t="shared" ref="D385:E385" si="75">SUM(D379:D383)</f>
        <v>60000</v>
      </c>
      <c r="E385" s="297">
        <f t="shared" si="75"/>
        <v>30600</v>
      </c>
      <c r="F385" s="312">
        <f>D385-E385</f>
        <v>29400</v>
      </c>
      <c r="G385" s="295"/>
      <c r="H385" s="299"/>
      <c r="I385" s="299"/>
    </row>
    <row r="386">
      <c r="A386" s="295"/>
      <c r="B386" s="295"/>
      <c r="C386" s="300"/>
      <c r="D386" s="295"/>
      <c r="E386" s="295"/>
      <c r="F386" s="300"/>
      <c r="G386" s="295"/>
      <c r="H386" s="299"/>
      <c r="I386" s="299"/>
    </row>
    <row r="387">
      <c r="A387" s="295"/>
      <c r="B387" s="295" t="s">
        <v>592</v>
      </c>
      <c r="C387" s="300"/>
      <c r="D387" s="295"/>
      <c r="E387" s="297">
        <f>F385/2</f>
        <v>14700</v>
      </c>
      <c r="F387" s="304">
        <f>D387-E387</f>
        <v>-14700</v>
      </c>
      <c r="G387" s="295"/>
      <c r="H387" s="299" t="s">
        <v>629</v>
      </c>
      <c r="I387" s="299"/>
    </row>
    <row r="388">
      <c r="A388" s="295"/>
      <c r="B388" s="295"/>
      <c r="C388" s="300"/>
      <c r="D388" s="295"/>
      <c r="E388" s="295"/>
      <c r="F388" s="300"/>
      <c r="G388" s="295"/>
      <c r="H388" s="295"/>
      <c r="I388" s="295"/>
    </row>
    <row r="389">
      <c r="A389" s="295" t="s">
        <v>413</v>
      </c>
      <c r="B389" s="295"/>
      <c r="C389" s="300"/>
      <c r="D389" s="301">
        <f t="shared" ref="D389:E389" si="76">SUM(D385:D388)</f>
        <v>60000</v>
      </c>
      <c r="E389" s="297">
        <f t="shared" si="76"/>
        <v>45300</v>
      </c>
      <c r="F389" s="312">
        <f>D389-E389</f>
        <v>14700</v>
      </c>
      <c r="G389" s="295"/>
      <c r="H389" s="295"/>
      <c r="I389" s="295"/>
    </row>
    <row r="390">
      <c r="A390" s="295"/>
      <c r="B390" s="295"/>
      <c r="C390" s="300"/>
      <c r="D390" s="295"/>
      <c r="E390" s="295"/>
      <c r="F390" s="300"/>
      <c r="G390" s="295"/>
      <c r="H390" s="295"/>
      <c r="I390" s="295"/>
    </row>
    <row r="391">
      <c r="A391" s="293" t="s">
        <v>630</v>
      </c>
      <c r="G391" s="293" t="s">
        <v>382</v>
      </c>
      <c r="H391" s="293"/>
      <c r="I391" s="293"/>
    </row>
    <row r="392">
      <c r="A392" s="295"/>
      <c r="B392" s="295" t="s">
        <v>542</v>
      </c>
      <c r="C392" s="296">
        <v>3041.3042</v>
      </c>
      <c r="D392" s="301">
        <f>80*50+60*10+40*20</f>
        <v>5400</v>
      </c>
      <c r="E392" s="295"/>
      <c r="F392" s="312">
        <f t="shared" ref="F392:F403" si="77">D392-E392</f>
        <v>5400</v>
      </c>
      <c r="G392" s="295"/>
      <c r="H392" s="299" t="s">
        <v>631</v>
      </c>
      <c r="I392" s="299"/>
    </row>
    <row r="393">
      <c r="A393" s="295"/>
      <c r="B393" s="295" t="s">
        <v>257</v>
      </c>
      <c r="C393" s="296">
        <v>4029.0</v>
      </c>
      <c r="D393" s="295"/>
      <c r="E393" s="297">
        <v>5000.0</v>
      </c>
      <c r="F393" s="304">
        <f t="shared" si="77"/>
        <v>-5000</v>
      </c>
      <c r="G393" s="295"/>
      <c r="H393" s="299" t="s">
        <v>632</v>
      </c>
      <c r="I393" s="299"/>
    </row>
    <row r="394">
      <c r="A394" s="295"/>
      <c r="B394" s="295" t="s">
        <v>557</v>
      </c>
      <c r="C394" s="296">
        <v>4029.0</v>
      </c>
      <c r="D394" s="295"/>
      <c r="E394" s="297">
        <v>3000.0</v>
      </c>
      <c r="F394" s="304">
        <f t="shared" si="77"/>
        <v>-3000</v>
      </c>
      <c r="G394" s="295"/>
      <c r="H394" s="299"/>
      <c r="I394" s="299"/>
    </row>
    <row r="395">
      <c r="A395" s="295"/>
      <c r="B395" s="295" t="s">
        <v>506</v>
      </c>
      <c r="C395" s="296" t="s">
        <v>633</v>
      </c>
      <c r="D395" s="301">
        <v>1500.0</v>
      </c>
      <c r="E395" s="297">
        <v>6000.0</v>
      </c>
      <c r="F395" s="304">
        <f t="shared" si="77"/>
        <v>-4500</v>
      </c>
      <c r="G395" s="295"/>
      <c r="H395" s="299" t="s">
        <v>634</v>
      </c>
      <c r="I395" s="299"/>
    </row>
    <row r="396">
      <c r="A396" s="295"/>
      <c r="B396" s="295" t="s">
        <v>360</v>
      </c>
      <c r="C396" s="296">
        <v>5463.0</v>
      </c>
      <c r="D396" s="295"/>
      <c r="E396" s="297">
        <v>1000.0</v>
      </c>
      <c r="F396" s="304">
        <f t="shared" si="77"/>
        <v>-1000</v>
      </c>
      <c r="G396" s="295"/>
      <c r="H396" s="299"/>
      <c r="I396" s="299"/>
    </row>
    <row r="397">
      <c r="A397" s="295"/>
      <c r="B397" s="295" t="s">
        <v>386</v>
      </c>
      <c r="C397" s="296">
        <v>5460.0</v>
      </c>
      <c r="D397" s="295"/>
      <c r="E397" s="297">
        <v>750.0</v>
      </c>
      <c r="F397" s="304">
        <f t="shared" si="77"/>
        <v>-750</v>
      </c>
      <c r="G397" s="295"/>
      <c r="H397" s="299" t="s">
        <v>635</v>
      </c>
      <c r="I397" s="299"/>
    </row>
    <row r="398">
      <c r="A398" s="295"/>
      <c r="B398" s="295" t="s">
        <v>636</v>
      </c>
      <c r="C398" s="296">
        <v>5350.0</v>
      </c>
      <c r="D398" s="295"/>
      <c r="E398" s="297">
        <v>200.0</v>
      </c>
      <c r="F398" s="304">
        <f t="shared" si="77"/>
        <v>-200</v>
      </c>
      <c r="G398" s="295"/>
      <c r="H398" s="299" t="s">
        <v>439</v>
      </c>
      <c r="I398" s="299"/>
    </row>
    <row r="399">
      <c r="A399" s="295"/>
      <c r="B399" s="295" t="s">
        <v>144</v>
      </c>
      <c r="C399" s="296">
        <v>5010.0</v>
      </c>
      <c r="D399" s="295"/>
      <c r="E399" s="297">
        <v>1750.0</v>
      </c>
      <c r="F399" s="304">
        <f t="shared" si="77"/>
        <v>-1750</v>
      </c>
      <c r="G399" s="295"/>
      <c r="H399" s="295"/>
      <c r="I399" s="295"/>
    </row>
    <row r="400">
      <c r="A400" s="295"/>
      <c r="B400" s="295" t="s">
        <v>368</v>
      </c>
      <c r="C400" s="296">
        <v>5890.0</v>
      </c>
      <c r="D400" s="295"/>
      <c r="E400" s="297">
        <v>600.0</v>
      </c>
      <c r="F400" s="304">
        <f t="shared" si="77"/>
        <v>-600</v>
      </c>
      <c r="G400" s="295"/>
      <c r="H400" s="299" t="s">
        <v>637</v>
      </c>
      <c r="I400" s="299"/>
    </row>
    <row r="401">
      <c r="A401" s="295"/>
      <c r="B401" s="295" t="s">
        <v>638</v>
      </c>
      <c r="C401" s="296">
        <v>5210.0</v>
      </c>
      <c r="D401" s="295"/>
      <c r="E401" s="297">
        <v>1600.0</v>
      </c>
      <c r="F401" s="304">
        <f t="shared" si="77"/>
        <v>-1600</v>
      </c>
      <c r="G401" s="295"/>
      <c r="H401" s="299" t="s">
        <v>639</v>
      </c>
      <c r="I401" s="299"/>
    </row>
    <row r="402">
      <c r="A402" s="295"/>
      <c r="B402" s="295" t="s">
        <v>137</v>
      </c>
      <c r="C402" s="296">
        <v>5411.0</v>
      </c>
      <c r="D402" s="295"/>
      <c r="E402" s="297">
        <v>600.0</v>
      </c>
      <c r="F402" s="304">
        <f t="shared" si="77"/>
        <v>-600</v>
      </c>
      <c r="G402" s="295"/>
      <c r="H402" s="299"/>
      <c r="I402" s="299"/>
    </row>
    <row r="403">
      <c r="A403" s="295"/>
      <c r="B403" s="295" t="s">
        <v>472</v>
      </c>
      <c r="C403" s="296">
        <v>3052.0</v>
      </c>
      <c r="D403" s="301">
        <v>10000.0</v>
      </c>
      <c r="E403" s="295"/>
      <c r="F403" s="312">
        <f t="shared" si="77"/>
        <v>10000</v>
      </c>
      <c r="G403" s="295"/>
      <c r="H403" s="299" t="s">
        <v>640</v>
      </c>
      <c r="I403" s="299"/>
    </row>
    <row r="404">
      <c r="A404" s="295"/>
      <c r="B404" s="295"/>
      <c r="C404" s="300"/>
      <c r="D404" s="295"/>
      <c r="E404" s="295"/>
      <c r="F404" s="300"/>
      <c r="G404" s="295"/>
      <c r="H404" s="299"/>
      <c r="I404" s="299"/>
    </row>
    <row r="405">
      <c r="A405" s="295" t="s">
        <v>413</v>
      </c>
      <c r="B405" s="295"/>
      <c r="C405" s="300"/>
      <c r="D405" s="301">
        <f t="shared" ref="D405:E405" si="78">SUM(D392:D403)</f>
        <v>16900</v>
      </c>
      <c r="E405" s="297">
        <f t="shared" si="78"/>
        <v>20500</v>
      </c>
      <c r="F405" s="304">
        <f>D405-E405</f>
        <v>-3600</v>
      </c>
      <c r="G405" s="295"/>
      <c r="H405" s="295"/>
      <c r="I405" s="295"/>
    </row>
    <row r="406">
      <c r="A406" s="295"/>
      <c r="B406" s="295"/>
      <c r="C406" s="300"/>
      <c r="D406" s="295"/>
      <c r="E406" s="295"/>
      <c r="F406" s="300"/>
      <c r="G406" s="295"/>
      <c r="H406" s="295"/>
      <c r="I406" s="295"/>
    </row>
    <row r="407">
      <c r="A407" s="293" t="s">
        <v>641</v>
      </c>
      <c r="G407" s="293" t="s">
        <v>379</v>
      </c>
      <c r="H407" s="293"/>
      <c r="I407" s="293"/>
    </row>
    <row r="408">
      <c r="A408" s="295" t="s">
        <v>439</v>
      </c>
      <c r="B408" s="295" t="s">
        <v>642</v>
      </c>
      <c r="C408" s="322">
        <v>5460.0</v>
      </c>
      <c r="D408" s="295"/>
      <c r="E408" s="297">
        <v>400.0</v>
      </c>
      <c r="F408" s="304">
        <f>D408-E408</f>
        <v>-400</v>
      </c>
      <c r="G408" s="295"/>
      <c r="H408" s="295"/>
      <c r="I408" s="295"/>
    </row>
    <row r="409">
      <c r="A409" s="295"/>
      <c r="B409" s="295"/>
      <c r="C409" s="300"/>
      <c r="D409" s="295"/>
      <c r="E409" s="295"/>
      <c r="F409" s="300"/>
      <c r="G409" s="295"/>
      <c r="H409" s="295"/>
      <c r="I409" s="295"/>
    </row>
    <row r="410">
      <c r="A410" s="295" t="s">
        <v>413</v>
      </c>
      <c r="B410" s="295"/>
      <c r="C410" s="300"/>
      <c r="D410" s="301">
        <v>0.0</v>
      </c>
      <c r="E410" s="297">
        <f>SUM(E408:E409)</f>
        <v>400</v>
      </c>
      <c r="F410" s="304">
        <f>D410-E410</f>
        <v>-400</v>
      </c>
      <c r="G410" s="295"/>
      <c r="H410" s="295"/>
      <c r="I410" s="295"/>
    </row>
    <row r="411">
      <c r="A411" s="295"/>
      <c r="B411" s="295"/>
      <c r="C411" s="300"/>
      <c r="D411" s="295"/>
      <c r="E411" s="295"/>
      <c r="F411" s="300"/>
      <c r="G411" s="295"/>
      <c r="H411" s="295"/>
      <c r="I411" s="295"/>
    </row>
    <row r="412">
      <c r="A412" s="293" t="s">
        <v>643</v>
      </c>
      <c r="G412" s="293" t="s">
        <v>379</v>
      </c>
      <c r="H412" s="293"/>
      <c r="I412" s="293"/>
    </row>
    <row r="413">
      <c r="A413" s="295"/>
      <c r="B413" s="295" t="s">
        <v>259</v>
      </c>
      <c r="C413" s="296">
        <v>3041.3042</v>
      </c>
      <c r="D413" s="301">
        <v>4000.0</v>
      </c>
      <c r="E413" s="295"/>
      <c r="F413" s="312">
        <f t="shared" ref="F413:F419" si="79">D413-E413</f>
        <v>4000</v>
      </c>
      <c r="G413" s="295"/>
      <c r="H413" s="299" t="s">
        <v>644</v>
      </c>
      <c r="I413" s="299"/>
    </row>
    <row r="414">
      <c r="A414" s="295"/>
      <c r="B414" s="295" t="s">
        <v>144</v>
      </c>
      <c r="C414" s="296"/>
      <c r="D414" s="295"/>
      <c r="E414" s="297">
        <v>0.0</v>
      </c>
      <c r="F414" s="296">
        <f t="shared" si="79"/>
        <v>0</v>
      </c>
      <c r="G414" s="295"/>
      <c r="H414" s="299" t="s">
        <v>645</v>
      </c>
      <c r="I414" s="299"/>
    </row>
    <row r="415">
      <c r="A415" s="295"/>
      <c r="B415" s="295" t="s">
        <v>506</v>
      </c>
      <c r="C415" s="296" t="s">
        <v>134</v>
      </c>
      <c r="D415" s="295"/>
      <c r="E415" s="297">
        <v>6500.0</v>
      </c>
      <c r="F415" s="304">
        <f t="shared" si="79"/>
        <v>-6500</v>
      </c>
      <c r="G415" s="295"/>
      <c r="H415" s="295"/>
      <c r="I415" s="295"/>
    </row>
    <row r="416">
      <c r="A416" s="295"/>
      <c r="B416" s="295" t="s">
        <v>257</v>
      </c>
      <c r="C416" s="296">
        <v>4029.0</v>
      </c>
      <c r="D416" s="295"/>
      <c r="E416" s="297">
        <v>4000.0</v>
      </c>
      <c r="F416" s="304">
        <f t="shared" si="79"/>
        <v>-4000</v>
      </c>
      <c r="G416" s="295"/>
      <c r="H416" s="299" t="s">
        <v>618</v>
      </c>
      <c r="I416" s="295"/>
    </row>
    <row r="417">
      <c r="A417" s="295"/>
      <c r="B417" s="295" t="s">
        <v>137</v>
      </c>
      <c r="C417" s="296">
        <v>5411.0</v>
      </c>
      <c r="D417" s="295"/>
      <c r="E417" s="297">
        <v>1000.0</v>
      </c>
      <c r="F417" s="304">
        <f t="shared" si="79"/>
        <v>-1000</v>
      </c>
      <c r="G417" s="295"/>
      <c r="H417" s="295"/>
      <c r="I417" s="295"/>
    </row>
    <row r="418">
      <c r="A418" s="295"/>
      <c r="B418" s="295" t="s">
        <v>646</v>
      </c>
      <c r="C418" s="296">
        <v>4036.0</v>
      </c>
      <c r="D418" s="295"/>
      <c r="E418" s="297">
        <v>3000.0</v>
      </c>
      <c r="F418" s="304">
        <f t="shared" si="79"/>
        <v>-3000</v>
      </c>
      <c r="G418" s="295"/>
      <c r="H418" s="299" t="s">
        <v>647</v>
      </c>
      <c r="I418" s="299"/>
    </row>
    <row r="419">
      <c r="A419" s="295"/>
      <c r="B419" s="295" t="s">
        <v>360</v>
      </c>
      <c r="C419" s="296">
        <v>5463.0</v>
      </c>
      <c r="D419" s="295"/>
      <c r="E419" s="297">
        <v>1000.0</v>
      </c>
      <c r="F419" s="304">
        <f t="shared" si="79"/>
        <v>-1000</v>
      </c>
      <c r="G419" s="295"/>
      <c r="H419" s="299"/>
      <c r="I419" s="299"/>
    </row>
    <row r="420">
      <c r="A420" s="295"/>
      <c r="B420" s="295"/>
      <c r="C420" s="300"/>
      <c r="D420" s="295"/>
      <c r="E420" s="295"/>
      <c r="F420" s="300"/>
      <c r="G420" s="295"/>
      <c r="H420" s="295"/>
      <c r="I420" s="295"/>
    </row>
    <row r="421">
      <c r="A421" s="295" t="s">
        <v>413</v>
      </c>
      <c r="B421" s="295"/>
      <c r="C421" s="300"/>
      <c r="D421" s="301">
        <f t="shared" ref="D421:E421" si="80">SUM(D413:D420)</f>
        <v>4000</v>
      </c>
      <c r="E421" s="297">
        <f t="shared" si="80"/>
        <v>15500</v>
      </c>
      <c r="F421" s="304">
        <f>D421-E421</f>
        <v>-11500</v>
      </c>
      <c r="G421" s="295"/>
      <c r="H421" s="295"/>
      <c r="I421" s="295"/>
    </row>
    <row r="422">
      <c r="A422" s="295"/>
      <c r="B422" s="295"/>
      <c r="C422" s="300"/>
      <c r="D422" s="295"/>
      <c r="E422" s="295"/>
      <c r="F422" s="300"/>
      <c r="G422" s="295"/>
      <c r="H422" s="295"/>
      <c r="I422" s="295"/>
    </row>
    <row r="423">
      <c r="A423" s="293" t="s">
        <v>648</v>
      </c>
      <c r="G423" s="293" t="s">
        <v>379</v>
      </c>
      <c r="H423" s="293"/>
      <c r="I423" s="293"/>
    </row>
    <row r="424">
      <c r="A424" s="291"/>
      <c r="B424" s="291" t="s">
        <v>482</v>
      </c>
      <c r="C424" s="309" t="s">
        <v>134</v>
      </c>
      <c r="D424" s="291"/>
      <c r="E424" s="306">
        <v>1000.0</v>
      </c>
      <c r="F424" s="321">
        <f t="shared" ref="F424:F425" si="81">D424-E424</f>
        <v>-1000</v>
      </c>
      <c r="G424" s="291"/>
      <c r="H424" s="307"/>
      <c r="I424" s="291"/>
    </row>
    <row r="425">
      <c r="A425" s="291"/>
      <c r="B425" s="291" t="s">
        <v>330</v>
      </c>
      <c r="C425" s="309" t="s">
        <v>132</v>
      </c>
      <c r="D425" s="310">
        <v>1200.0</v>
      </c>
      <c r="E425" s="291"/>
      <c r="F425" s="323">
        <f t="shared" si="81"/>
        <v>1200</v>
      </c>
      <c r="G425" s="291"/>
      <c r="H425" s="307" t="s">
        <v>649</v>
      </c>
      <c r="I425" s="307"/>
    </row>
    <row r="426">
      <c r="A426" s="295"/>
      <c r="B426" s="295"/>
      <c r="C426" s="300"/>
      <c r="D426" s="295"/>
      <c r="E426" s="295"/>
      <c r="F426" s="300"/>
      <c r="G426" s="295"/>
      <c r="H426" s="295"/>
      <c r="I426" s="295"/>
    </row>
    <row r="427">
      <c r="A427" s="295" t="s">
        <v>413</v>
      </c>
      <c r="B427" s="295"/>
      <c r="C427" s="300"/>
      <c r="D427" s="301">
        <f t="shared" ref="D427:E427" si="82">SUM(D424:D426)</f>
        <v>1200</v>
      </c>
      <c r="E427" s="297">
        <f t="shared" si="82"/>
        <v>1000</v>
      </c>
      <c r="F427" s="312">
        <f>D427-E427</f>
        <v>200</v>
      </c>
      <c r="G427" s="295"/>
      <c r="H427" s="295"/>
      <c r="I427" s="295"/>
    </row>
    <row r="428">
      <c r="A428" s="295"/>
      <c r="B428" s="295"/>
      <c r="C428" s="300"/>
      <c r="D428" s="295"/>
      <c r="E428" s="295"/>
      <c r="F428" s="300"/>
      <c r="G428" s="295"/>
      <c r="H428" s="295"/>
      <c r="I428" s="295"/>
    </row>
    <row r="429">
      <c r="A429" s="293" t="s">
        <v>650</v>
      </c>
      <c r="G429" s="293" t="s">
        <v>379</v>
      </c>
      <c r="H429" s="293"/>
      <c r="I429" s="293"/>
    </row>
    <row r="430">
      <c r="A430" s="295"/>
      <c r="B430" s="295" t="s">
        <v>257</v>
      </c>
      <c r="C430" s="296">
        <v>7692.0</v>
      </c>
      <c r="D430" s="295"/>
      <c r="E430" s="297">
        <v>10000.0</v>
      </c>
      <c r="F430" s="304">
        <f t="shared" ref="F430:F432" si="83">D430-E430</f>
        <v>-10000</v>
      </c>
      <c r="G430" s="295"/>
      <c r="H430" s="295"/>
      <c r="I430" s="295"/>
    </row>
    <row r="431">
      <c r="A431" s="295"/>
      <c r="B431" s="295" t="s">
        <v>506</v>
      </c>
      <c r="C431" s="296" t="s">
        <v>134</v>
      </c>
      <c r="D431" s="295"/>
      <c r="E431" s="297">
        <v>5000.0</v>
      </c>
      <c r="F431" s="304">
        <f t="shared" si="83"/>
        <v>-5000</v>
      </c>
      <c r="G431" s="295"/>
      <c r="H431" s="295"/>
      <c r="I431" s="295"/>
    </row>
    <row r="432">
      <c r="A432" s="295"/>
      <c r="B432" s="295" t="s">
        <v>472</v>
      </c>
      <c r="C432" s="296"/>
      <c r="D432" s="301">
        <v>15000.0</v>
      </c>
      <c r="E432" s="295"/>
      <c r="F432" s="312">
        <f t="shared" si="83"/>
        <v>15000</v>
      </c>
      <c r="G432" s="295"/>
      <c r="H432" s="299"/>
      <c r="I432" s="299"/>
    </row>
    <row r="433">
      <c r="A433" s="295"/>
      <c r="B433" s="295"/>
      <c r="C433" s="300"/>
      <c r="D433" s="295"/>
      <c r="E433" s="295"/>
      <c r="F433" s="300"/>
      <c r="G433" s="295"/>
      <c r="H433" s="295"/>
      <c r="I433" s="295"/>
    </row>
    <row r="434">
      <c r="A434" s="295" t="s">
        <v>413</v>
      </c>
      <c r="B434" s="295"/>
      <c r="C434" s="300"/>
      <c r="D434" s="301">
        <f t="shared" ref="D434:E434" si="84">SUM(D430:D433)</f>
        <v>15000</v>
      </c>
      <c r="E434" s="297">
        <f t="shared" si="84"/>
        <v>15000</v>
      </c>
      <c r="F434" s="296">
        <f>D434-E434</f>
        <v>0</v>
      </c>
      <c r="G434" s="295"/>
      <c r="H434" s="295"/>
      <c r="I434" s="295"/>
    </row>
    <row r="435">
      <c r="A435" s="295"/>
      <c r="B435" s="295"/>
      <c r="C435" s="300"/>
      <c r="D435" s="295"/>
      <c r="E435" s="295"/>
      <c r="F435" s="300"/>
      <c r="G435" s="295"/>
      <c r="H435" s="295"/>
      <c r="I435" s="295"/>
    </row>
    <row r="436">
      <c r="A436" s="293" t="s">
        <v>651</v>
      </c>
      <c r="G436" s="293" t="s">
        <v>379</v>
      </c>
      <c r="H436" s="293"/>
      <c r="I436" s="293"/>
    </row>
    <row r="437">
      <c r="A437" s="295"/>
      <c r="B437" s="295" t="s">
        <v>259</v>
      </c>
      <c r="C437" s="296">
        <v>3041.3042</v>
      </c>
      <c r="D437" s="301">
        <f>80*56+60*8</f>
        <v>4960</v>
      </c>
      <c r="E437" s="295"/>
      <c r="F437" s="312">
        <f t="shared" ref="F437:F445" si="85">D437-E437</f>
        <v>4960</v>
      </c>
      <c r="G437" s="295"/>
      <c r="H437" s="299" t="s">
        <v>652</v>
      </c>
      <c r="I437" s="299"/>
    </row>
    <row r="438">
      <c r="A438" s="291"/>
      <c r="B438" s="291" t="s">
        <v>257</v>
      </c>
      <c r="C438" s="309">
        <v>7692.0</v>
      </c>
      <c r="D438" s="291"/>
      <c r="E438" s="306">
        <v>5500.0</v>
      </c>
      <c r="F438" s="321">
        <f t="shared" si="85"/>
        <v>-5500</v>
      </c>
      <c r="G438" s="291"/>
      <c r="H438" s="307"/>
      <c r="I438" s="307"/>
    </row>
    <row r="439">
      <c r="A439" s="295"/>
      <c r="B439" s="295" t="s">
        <v>636</v>
      </c>
      <c r="C439" s="296">
        <v>5350.0</v>
      </c>
      <c r="D439" s="295"/>
      <c r="E439" s="297">
        <v>200.0</v>
      </c>
      <c r="F439" s="304">
        <f t="shared" si="85"/>
        <v>-200</v>
      </c>
      <c r="G439" s="295"/>
      <c r="H439" s="299" t="s">
        <v>439</v>
      </c>
      <c r="I439" s="299"/>
    </row>
    <row r="440">
      <c r="A440" s="295"/>
      <c r="B440" s="295" t="s">
        <v>506</v>
      </c>
      <c r="C440" s="296" t="s">
        <v>134</v>
      </c>
      <c r="D440" s="295"/>
      <c r="E440" s="297">
        <v>3500.0</v>
      </c>
      <c r="F440" s="304">
        <f t="shared" si="85"/>
        <v>-3500</v>
      </c>
      <c r="G440" s="295"/>
      <c r="H440" s="295"/>
      <c r="I440" s="295"/>
    </row>
    <row r="441">
      <c r="A441" s="295"/>
      <c r="B441" s="295" t="s">
        <v>360</v>
      </c>
      <c r="C441" s="296">
        <v>5463.0</v>
      </c>
      <c r="D441" s="295"/>
      <c r="E441" s="297">
        <v>600.0</v>
      </c>
      <c r="F441" s="304">
        <f t="shared" si="85"/>
        <v>-600</v>
      </c>
      <c r="G441" s="295"/>
      <c r="H441" s="299"/>
      <c r="I441" s="299"/>
    </row>
    <row r="442">
      <c r="A442" s="295"/>
      <c r="B442" s="295" t="s">
        <v>144</v>
      </c>
      <c r="C442" s="296">
        <v>5010.0</v>
      </c>
      <c r="D442" s="295"/>
      <c r="E442" s="297">
        <v>1750.0</v>
      </c>
      <c r="F442" s="304">
        <f t="shared" si="85"/>
        <v>-1750</v>
      </c>
      <c r="G442" s="295"/>
      <c r="H442" s="299"/>
      <c r="I442" s="299"/>
    </row>
    <row r="443">
      <c r="A443" s="295"/>
      <c r="B443" s="295" t="s">
        <v>368</v>
      </c>
      <c r="C443" s="296">
        <v>5890.0</v>
      </c>
      <c r="D443" s="295"/>
      <c r="E443" s="297">
        <v>600.0</v>
      </c>
      <c r="F443" s="304">
        <f t="shared" si="85"/>
        <v>-600</v>
      </c>
      <c r="G443" s="295"/>
      <c r="H443" s="299" t="s">
        <v>637</v>
      </c>
      <c r="I443" s="299"/>
    </row>
    <row r="444">
      <c r="A444" s="295"/>
      <c r="B444" s="295" t="s">
        <v>653</v>
      </c>
      <c r="C444" s="296">
        <v>4037.0</v>
      </c>
      <c r="D444" s="295"/>
      <c r="E444" s="297">
        <v>2000.0</v>
      </c>
      <c r="F444" s="304">
        <f t="shared" si="85"/>
        <v>-2000</v>
      </c>
      <c r="G444" s="295"/>
      <c r="H444" s="295"/>
      <c r="I444" s="295"/>
    </row>
    <row r="445">
      <c r="A445" s="295"/>
      <c r="B445" s="295" t="s">
        <v>137</v>
      </c>
      <c r="C445" s="296">
        <v>5411.0</v>
      </c>
      <c r="D445" s="295"/>
      <c r="E445" s="297">
        <v>500.0</v>
      </c>
      <c r="F445" s="304">
        <f t="shared" si="85"/>
        <v>-500</v>
      </c>
      <c r="G445" s="295"/>
      <c r="H445" s="295"/>
      <c r="I445" s="295"/>
    </row>
    <row r="446">
      <c r="A446" s="295"/>
      <c r="B446" s="295"/>
      <c r="C446" s="300"/>
      <c r="D446" s="295"/>
      <c r="E446" s="295"/>
      <c r="F446" s="300"/>
      <c r="G446" s="295"/>
      <c r="H446" s="295"/>
      <c r="I446" s="295"/>
    </row>
    <row r="447">
      <c r="A447" s="295" t="s">
        <v>413</v>
      </c>
      <c r="B447" s="295"/>
      <c r="C447" s="300"/>
      <c r="D447" s="301">
        <f>SUM(D437:D444)</f>
        <v>4960</v>
      </c>
      <c r="E447" s="297">
        <f>SUM(E437:E446)</f>
        <v>14650</v>
      </c>
      <c r="F447" s="304">
        <f>D447-E447</f>
        <v>-9690</v>
      </c>
      <c r="G447" s="295"/>
      <c r="H447" s="295"/>
      <c r="I447" s="295"/>
    </row>
    <row r="448">
      <c r="A448" s="295"/>
      <c r="B448" s="295"/>
      <c r="C448" s="300"/>
      <c r="D448" s="295"/>
      <c r="E448" s="295"/>
      <c r="F448" s="300"/>
      <c r="G448" s="295"/>
      <c r="H448" s="295"/>
      <c r="I448" s="295"/>
    </row>
    <row r="449">
      <c r="A449" s="293" t="s">
        <v>654</v>
      </c>
      <c r="G449" s="293" t="s">
        <v>379</v>
      </c>
      <c r="H449" s="293"/>
      <c r="I449" s="293"/>
    </row>
    <row r="450">
      <c r="A450" s="295"/>
      <c r="B450" s="295" t="s">
        <v>257</v>
      </c>
      <c r="C450" s="296">
        <v>7692.0</v>
      </c>
      <c r="D450" s="295"/>
      <c r="E450" s="297">
        <v>1200.0</v>
      </c>
      <c r="F450" s="304">
        <f t="shared" ref="F450:F451" si="86">D450-E450</f>
        <v>-1200</v>
      </c>
      <c r="G450" s="295"/>
      <c r="H450" s="295"/>
      <c r="I450" s="295"/>
    </row>
    <row r="451">
      <c r="A451" s="295"/>
      <c r="B451" s="295" t="s">
        <v>506</v>
      </c>
      <c r="C451" s="296" t="s">
        <v>655</v>
      </c>
      <c r="D451" s="295"/>
      <c r="E451" s="297">
        <v>450.0</v>
      </c>
      <c r="F451" s="304">
        <f t="shared" si="86"/>
        <v>-450</v>
      </c>
      <c r="G451" s="295"/>
      <c r="H451" s="295"/>
      <c r="I451" s="295"/>
    </row>
    <row r="452">
      <c r="A452" s="295"/>
      <c r="B452" s="295"/>
      <c r="C452" s="300"/>
      <c r="D452" s="295"/>
      <c r="E452" s="295"/>
      <c r="F452" s="300"/>
      <c r="G452" s="295"/>
      <c r="H452" s="295"/>
      <c r="I452" s="295"/>
    </row>
    <row r="453">
      <c r="A453" s="295" t="s">
        <v>413</v>
      </c>
      <c r="B453" s="295"/>
      <c r="C453" s="300"/>
      <c r="D453" s="301">
        <f t="shared" ref="D453:E453" si="87">SUM(D450:D452)</f>
        <v>0</v>
      </c>
      <c r="E453" s="297">
        <f t="shared" si="87"/>
        <v>1650</v>
      </c>
      <c r="F453" s="304">
        <f>D453-E453</f>
        <v>-1650</v>
      </c>
      <c r="G453" s="295"/>
      <c r="H453" s="295"/>
      <c r="I453" s="295"/>
    </row>
    <row r="454">
      <c r="A454" s="295"/>
      <c r="B454" s="295"/>
      <c r="C454" s="300"/>
      <c r="D454" s="295"/>
      <c r="E454" s="295"/>
      <c r="F454" s="300"/>
      <c r="G454" s="295"/>
      <c r="H454" s="295"/>
      <c r="I454" s="295"/>
    </row>
    <row r="455">
      <c r="A455" s="293" t="s">
        <v>656</v>
      </c>
      <c r="G455" s="293" t="s">
        <v>382</v>
      </c>
      <c r="H455" s="293"/>
      <c r="I455" s="293"/>
    </row>
    <row r="456">
      <c r="A456" s="295"/>
      <c r="B456" s="295" t="s">
        <v>657</v>
      </c>
      <c r="C456" s="296" t="s">
        <v>658</v>
      </c>
      <c r="D456" s="301">
        <v>7500.0</v>
      </c>
      <c r="E456" s="297">
        <v>7000.0</v>
      </c>
      <c r="F456" s="312">
        <f t="shared" ref="F456:F458" si="88">D456-E456</f>
        <v>500</v>
      </c>
      <c r="G456" s="295"/>
      <c r="H456" s="295"/>
      <c r="I456" s="295"/>
    </row>
    <row r="457">
      <c r="A457" s="295"/>
      <c r="B457" s="295" t="s">
        <v>659</v>
      </c>
      <c r="C457" s="296" t="s">
        <v>660</v>
      </c>
      <c r="D457" s="301">
        <v>3500.0</v>
      </c>
      <c r="E457" s="297">
        <v>3000.0</v>
      </c>
      <c r="F457" s="312">
        <f t="shared" si="88"/>
        <v>500</v>
      </c>
      <c r="G457" s="295"/>
      <c r="H457" s="295"/>
      <c r="I457" s="295"/>
    </row>
    <row r="458">
      <c r="A458" s="295"/>
      <c r="B458" s="295" t="s">
        <v>661</v>
      </c>
      <c r="C458" s="296">
        <v>5510.0</v>
      </c>
      <c r="D458" s="295"/>
      <c r="E458" s="297">
        <v>500.0</v>
      </c>
      <c r="F458" s="304">
        <f t="shared" si="88"/>
        <v>-500</v>
      </c>
      <c r="G458" s="295"/>
      <c r="H458" s="295"/>
      <c r="I458" s="295"/>
    </row>
    <row r="459">
      <c r="A459" s="295"/>
      <c r="B459" s="295"/>
      <c r="C459" s="300"/>
      <c r="D459" s="295"/>
      <c r="E459" s="295"/>
      <c r="F459" s="300"/>
      <c r="G459" s="295"/>
      <c r="H459" s="295"/>
      <c r="I459" s="295"/>
    </row>
    <row r="460">
      <c r="A460" s="295" t="s">
        <v>413</v>
      </c>
      <c r="B460" s="295"/>
      <c r="C460" s="300"/>
      <c r="D460" s="301">
        <f t="shared" ref="D460:E460" si="89">SUM(D456:D458)</f>
        <v>11000</v>
      </c>
      <c r="E460" s="297">
        <f t="shared" si="89"/>
        <v>10500</v>
      </c>
      <c r="F460" s="312">
        <f>D460-E460</f>
        <v>500</v>
      </c>
      <c r="G460" s="295"/>
      <c r="H460" s="295"/>
      <c r="I460" s="295"/>
    </row>
    <row r="461">
      <c r="A461" s="295"/>
      <c r="B461" s="295"/>
      <c r="C461" s="300"/>
      <c r="D461" s="295"/>
      <c r="E461" s="295"/>
      <c r="F461" s="300"/>
      <c r="G461" s="295"/>
      <c r="H461" s="295"/>
      <c r="I461" s="295"/>
    </row>
    <row r="462">
      <c r="A462" s="293" t="s">
        <v>662</v>
      </c>
      <c r="G462" s="293" t="s">
        <v>382</v>
      </c>
      <c r="H462" s="293"/>
      <c r="I462" s="293"/>
    </row>
    <row r="463">
      <c r="A463" s="295"/>
      <c r="B463" s="295" t="s">
        <v>663</v>
      </c>
      <c r="C463" s="296">
        <v>6110.0</v>
      </c>
      <c r="D463" s="295"/>
      <c r="E463" s="297">
        <v>500.0</v>
      </c>
      <c r="F463" s="304">
        <f>D463-E463</f>
        <v>-500</v>
      </c>
      <c r="G463" s="295"/>
      <c r="H463" s="295"/>
      <c r="I463" s="295"/>
    </row>
    <row r="464">
      <c r="A464" s="295"/>
      <c r="B464" s="295"/>
      <c r="C464" s="300"/>
      <c r="D464" s="295"/>
      <c r="E464" s="295"/>
      <c r="F464" s="300"/>
      <c r="G464" s="295"/>
      <c r="H464" s="295"/>
      <c r="I464" s="295"/>
    </row>
    <row r="465">
      <c r="A465" s="295" t="s">
        <v>413</v>
      </c>
      <c r="B465" s="295"/>
      <c r="C465" s="300"/>
      <c r="D465" s="301">
        <f t="shared" ref="D465:E465" si="90">SUM(D463)</f>
        <v>0</v>
      </c>
      <c r="E465" s="297">
        <f t="shared" si="90"/>
        <v>500</v>
      </c>
      <c r="F465" s="304">
        <f>D465-E465</f>
        <v>-500</v>
      </c>
      <c r="G465" s="295"/>
      <c r="H465" s="295"/>
      <c r="I465" s="295"/>
    </row>
    <row r="466">
      <c r="A466" s="295"/>
      <c r="B466" s="295"/>
      <c r="C466" s="300"/>
      <c r="D466" s="295"/>
      <c r="E466" s="295"/>
      <c r="F466" s="300"/>
      <c r="G466" s="295"/>
      <c r="H466" s="295"/>
      <c r="I466" s="295"/>
    </row>
    <row r="467">
      <c r="A467" s="293" t="s">
        <v>664</v>
      </c>
      <c r="G467" s="293" t="s">
        <v>379</v>
      </c>
      <c r="H467" s="293"/>
      <c r="I467" s="293"/>
    </row>
    <row r="468">
      <c r="A468" s="295"/>
      <c r="B468" s="295" t="s">
        <v>259</v>
      </c>
      <c r="C468" s="296">
        <v>1610.7631</v>
      </c>
      <c r="D468" s="301">
        <v>13000.0</v>
      </c>
      <c r="E468" s="314">
        <v>17000.0</v>
      </c>
      <c r="F468" s="298">
        <f>D468-E468</f>
        <v>-4000</v>
      </c>
      <c r="G468" s="295"/>
      <c r="H468" s="295"/>
      <c r="I468" s="295"/>
    </row>
    <row r="469">
      <c r="A469" s="295"/>
      <c r="B469" s="295"/>
      <c r="C469" s="300"/>
      <c r="D469" s="295"/>
      <c r="E469" s="295"/>
      <c r="F469" s="300"/>
      <c r="G469" s="295"/>
      <c r="H469" s="295"/>
      <c r="I469" s="295"/>
    </row>
    <row r="470">
      <c r="A470" s="295" t="s">
        <v>413</v>
      </c>
      <c r="B470" s="295"/>
      <c r="C470" s="300"/>
      <c r="D470" s="301">
        <f t="shared" ref="D470:E470" si="91">SUM(D468:D469)</f>
        <v>13000</v>
      </c>
      <c r="E470" s="297">
        <f t="shared" si="91"/>
        <v>17000</v>
      </c>
      <c r="F470" s="304">
        <f>D470-E470</f>
        <v>-4000</v>
      </c>
      <c r="G470" s="295"/>
      <c r="H470" s="295"/>
      <c r="I470" s="295"/>
    </row>
    <row r="471">
      <c r="A471" s="295"/>
      <c r="B471" s="295"/>
      <c r="C471" s="300"/>
      <c r="D471" s="295"/>
      <c r="E471" s="295"/>
      <c r="F471" s="300"/>
      <c r="G471" s="295"/>
      <c r="H471" s="295"/>
      <c r="I471" s="295"/>
    </row>
    <row r="472">
      <c r="A472" s="293" t="s">
        <v>665</v>
      </c>
      <c r="G472" s="293" t="s">
        <v>382</v>
      </c>
      <c r="H472" s="293"/>
      <c r="I472" s="293"/>
    </row>
    <row r="473">
      <c r="A473" s="295"/>
      <c r="B473" s="295" t="s">
        <v>259</v>
      </c>
      <c r="C473" s="296">
        <v>3042.0</v>
      </c>
      <c r="D473" s="301">
        <f>30*20</f>
        <v>600</v>
      </c>
      <c r="E473" s="295"/>
      <c r="F473" s="312">
        <f t="shared" ref="F473:F478" si="92">D473-E473</f>
        <v>600</v>
      </c>
      <c r="G473" s="295"/>
      <c r="H473" s="299" t="s">
        <v>666</v>
      </c>
      <c r="I473" s="299"/>
    </row>
    <row r="474">
      <c r="A474" s="295"/>
      <c r="B474" s="295" t="s">
        <v>257</v>
      </c>
      <c r="C474" s="296">
        <v>7692.0</v>
      </c>
      <c r="D474" s="295"/>
      <c r="E474" s="297">
        <v>3000.0</v>
      </c>
      <c r="F474" s="304">
        <f t="shared" si="92"/>
        <v>-3000</v>
      </c>
      <c r="G474" s="295"/>
      <c r="H474" s="295"/>
      <c r="I474" s="295"/>
    </row>
    <row r="475">
      <c r="A475" s="295"/>
      <c r="B475" s="295" t="s">
        <v>330</v>
      </c>
      <c r="C475" s="296" t="s">
        <v>132</v>
      </c>
      <c r="D475" s="301">
        <v>2000.0</v>
      </c>
      <c r="E475" s="295"/>
      <c r="F475" s="312">
        <f t="shared" si="92"/>
        <v>2000</v>
      </c>
      <c r="G475" s="295"/>
      <c r="H475" s="295"/>
      <c r="I475" s="295"/>
    </row>
    <row r="476">
      <c r="A476" s="295"/>
      <c r="B476" s="295" t="s">
        <v>482</v>
      </c>
      <c r="C476" s="296" t="s">
        <v>134</v>
      </c>
      <c r="D476" s="295"/>
      <c r="E476" s="297">
        <v>1500.0</v>
      </c>
      <c r="F476" s="304">
        <f t="shared" si="92"/>
        <v>-1500</v>
      </c>
      <c r="G476" s="295"/>
      <c r="H476" s="295"/>
      <c r="I476" s="295"/>
    </row>
    <row r="477">
      <c r="A477" s="295"/>
      <c r="B477" s="295" t="s">
        <v>506</v>
      </c>
      <c r="C477" s="320" t="s">
        <v>620</v>
      </c>
      <c r="D477" s="295"/>
      <c r="E477" s="297">
        <v>1200.0</v>
      </c>
      <c r="F477" s="304">
        <f t="shared" si="92"/>
        <v>-1200</v>
      </c>
      <c r="G477" s="295"/>
      <c r="H477" s="295"/>
      <c r="I477" s="295"/>
    </row>
    <row r="478">
      <c r="A478" s="295"/>
      <c r="B478" s="295" t="s">
        <v>137</v>
      </c>
      <c r="C478" s="296">
        <v>5411.0</v>
      </c>
      <c r="D478" s="295"/>
      <c r="E478" s="297">
        <v>300.0</v>
      </c>
      <c r="F478" s="304">
        <f t="shared" si="92"/>
        <v>-300</v>
      </c>
      <c r="G478" s="295"/>
      <c r="H478" s="295"/>
      <c r="I478" s="295"/>
    </row>
    <row r="479">
      <c r="A479" s="295"/>
      <c r="B479" s="295"/>
      <c r="C479" s="300"/>
      <c r="D479" s="295"/>
      <c r="E479" s="295"/>
      <c r="F479" s="300"/>
      <c r="G479" s="295"/>
      <c r="H479" s="295"/>
      <c r="I479" s="295"/>
    </row>
    <row r="480">
      <c r="A480" s="295" t="s">
        <v>413</v>
      </c>
      <c r="B480" s="295"/>
      <c r="C480" s="300"/>
      <c r="D480" s="301">
        <f t="shared" ref="D480:E480" si="93">SUM(D473:D479)</f>
        <v>2600</v>
      </c>
      <c r="E480" s="297">
        <f t="shared" si="93"/>
        <v>6000</v>
      </c>
      <c r="F480" s="304">
        <f>D480-E480</f>
        <v>-3400</v>
      </c>
      <c r="G480" s="295"/>
      <c r="H480" s="295"/>
      <c r="I480" s="295"/>
    </row>
    <row r="481">
      <c r="A481" s="295"/>
      <c r="B481" s="295"/>
      <c r="C481" s="300"/>
      <c r="D481" s="295"/>
      <c r="E481" s="295"/>
      <c r="F481" s="300"/>
      <c r="G481" s="295"/>
      <c r="H481" s="295"/>
      <c r="I481" s="295"/>
    </row>
    <row r="482">
      <c r="A482" s="293" t="s">
        <v>667</v>
      </c>
      <c r="G482" s="293" t="s">
        <v>379</v>
      </c>
      <c r="H482" s="293"/>
      <c r="I482" s="293"/>
    </row>
    <row r="483">
      <c r="A483" s="291"/>
      <c r="B483" s="291" t="s">
        <v>259</v>
      </c>
      <c r="C483" s="309">
        <v>3041.3042</v>
      </c>
      <c r="D483" s="310">
        <f>35*150+5*160</f>
        <v>6050</v>
      </c>
      <c r="E483" s="291"/>
      <c r="F483" s="323">
        <f t="shared" ref="F483:F491" si="94">D483-E483</f>
        <v>6050</v>
      </c>
      <c r="G483" s="291"/>
      <c r="H483" s="307" t="s">
        <v>668</v>
      </c>
      <c r="I483" s="307"/>
    </row>
    <row r="484">
      <c r="A484" s="291"/>
      <c r="B484" s="291" t="s">
        <v>257</v>
      </c>
      <c r="C484" s="309" t="s">
        <v>669</v>
      </c>
      <c r="D484" s="291"/>
      <c r="E484" s="306">
        <v>3200.0</v>
      </c>
      <c r="F484" s="321">
        <f t="shared" si="94"/>
        <v>-3200</v>
      </c>
      <c r="G484" s="291"/>
      <c r="H484" s="307"/>
      <c r="I484" s="291"/>
    </row>
    <row r="485">
      <c r="A485" s="295"/>
      <c r="B485" s="295" t="s">
        <v>506</v>
      </c>
      <c r="C485" s="296" t="s">
        <v>670</v>
      </c>
      <c r="D485" s="295"/>
      <c r="E485" s="297">
        <v>3000.0</v>
      </c>
      <c r="F485" s="304">
        <f t="shared" si="94"/>
        <v>-3000</v>
      </c>
      <c r="G485" s="295"/>
      <c r="H485" s="295"/>
      <c r="I485" s="295"/>
    </row>
    <row r="486">
      <c r="A486" s="295"/>
      <c r="B486" s="295" t="s">
        <v>137</v>
      </c>
      <c r="C486" s="296">
        <v>5411.0</v>
      </c>
      <c r="D486" s="295"/>
      <c r="E486" s="314">
        <v>1000.0</v>
      </c>
      <c r="F486" s="304">
        <f t="shared" si="94"/>
        <v>-1000</v>
      </c>
      <c r="G486" s="295"/>
      <c r="H486" s="295"/>
      <c r="I486" s="295"/>
    </row>
    <row r="487">
      <c r="A487" s="295"/>
      <c r="B487" s="295" t="s">
        <v>671</v>
      </c>
      <c r="C487" s="296">
        <v>5010.0</v>
      </c>
      <c r="D487" s="295"/>
      <c r="E487" s="297">
        <v>700.0</v>
      </c>
      <c r="F487" s="304">
        <f t="shared" si="94"/>
        <v>-700</v>
      </c>
      <c r="G487" s="295"/>
      <c r="H487" s="295"/>
      <c r="I487" s="295"/>
    </row>
    <row r="488">
      <c r="A488" s="295"/>
      <c r="B488" s="295" t="s">
        <v>360</v>
      </c>
      <c r="C488" s="296">
        <v>5463.0</v>
      </c>
      <c r="D488" s="295"/>
      <c r="E488" s="297">
        <v>500.0</v>
      </c>
      <c r="F488" s="304">
        <f t="shared" si="94"/>
        <v>-500</v>
      </c>
      <c r="G488" s="295"/>
      <c r="H488" s="295"/>
      <c r="I488" s="295"/>
    </row>
    <row r="489">
      <c r="A489" s="295"/>
      <c r="B489" s="295" t="s">
        <v>334</v>
      </c>
      <c r="C489" s="296">
        <v>4031.0</v>
      </c>
      <c r="D489" s="295"/>
      <c r="E489" s="297">
        <v>500.0</v>
      </c>
      <c r="F489" s="304">
        <f t="shared" si="94"/>
        <v>-500</v>
      </c>
      <c r="G489" s="295"/>
      <c r="H489" s="295"/>
      <c r="I489" s="295"/>
    </row>
    <row r="490">
      <c r="A490" s="295"/>
      <c r="B490" s="295" t="s">
        <v>672</v>
      </c>
      <c r="C490" s="296"/>
      <c r="D490" s="295"/>
      <c r="E490" s="297">
        <v>2500.0</v>
      </c>
      <c r="F490" s="304">
        <f t="shared" si="94"/>
        <v>-2500</v>
      </c>
      <c r="G490" s="295"/>
      <c r="H490" s="299" t="s">
        <v>673</v>
      </c>
      <c r="I490" s="295"/>
    </row>
    <row r="491">
      <c r="A491" s="295"/>
      <c r="B491" s="324" t="s">
        <v>674</v>
      </c>
      <c r="C491" s="322">
        <v>5420.0</v>
      </c>
      <c r="D491" s="295"/>
      <c r="E491" s="325">
        <v>600.0</v>
      </c>
      <c r="F491" s="326">
        <f t="shared" si="94"/>
        <v>-600</v>
      </c>
      <c r="G491" s="295"/>
      <c r="H491" s="295"/>
      <c r="I491" s="295"/>
    </row>
    <row r="492">
      <c r="A492" s="295"/>
      <c r="B492" s="295"/>
      <c r="C492" s="300"/>
      <c r="D492" s="295"/>
      <c r="E492" s="295"/>
      <c r="F492" s="300"/>
      <c r="G492" s="295"/>
      <c r="H492" s="295"/>
      <c r="I492" s="295"/>
    </row>
    <row r="493">
      <c r="A493" s="295" t="s">
        <v>413</v>
      </c>
      <c r="B493" s="295"/>
      <c r="C493" s="300"/>
      <c r="D493" s="301">
        <f>SUM(D483:D489)</f>
        <v>6050</v>
      </c>
      <c r="E493" s="297">
        <f>SUM(E483:E491)</f>
        <v>12000</v>
      </c>
      <c r="F493" s="304">
        <f>D493-E493</f>
        <v>-5950</v>
      </c>
      <c r="G493" s="295"/>
      <c r="H493" s="295"/>
      <c r="I493" s="295"/>
    </row>
    <row r="494">
      <c r="A494" s="295"/>
      <c r="B494" s="295"/>
      <c r="C494" s="300"/>
      <c r="D494" s="295"/>
      <c r="E494" s="295"/>
      <c r="F494" s="300"/>
      <c r="G494" s="295"/>
      <c r="H494" s="295"/>
      <c r="I494" s="295"/>
    </row>
    <row r="495">
      <c r="A495" s="293" t="s">
        <v>675</v>
      </c>
      <c r="G495" s="293" t="s">
        <v>379</v>
      </c>
      <c r="H495" s="293"/>
      <c r="I495" s="293"/>
    </row>
    <row r="496">
      <c r="A496" s="295"/>
      <c r="B496" s="295" t="s">
        <v>257</v>
      </c>
      <c r="C496" s="296">
        <v>3029.4029</v>
      </c>
      <c r="D496" s="301">
        <f>(40+60)*30</f>
        <v>3000</v>
      </c>
      <c r="E496" s="297">
        <f>(60+40)*35</f>
        <v>3500</v>
      </c>
      <c r="F496" s="304">
        <f t="shared" ref="F496:F500" si="95">D496-E496</f>
        <v>-500</v>
      </c>
      <c r="G496" s="295"/>
      <c r="H496" s="295"/>
      <c r="I496" s="295"/>
    </row>
    <row r="497">
      <c r="A497" s="295"/>
      <c r="B497" s="295" t="s">
        <v>137</v>
      </c>
      <c r="C497" s="296">
        <v>5411.0</v>
      </c>
      <c r="D497" s="295"/>
      <c r="E497" s="297">
        <v>1500.0</v>
      </c>
      <c r="F497" s="304">
        <f t="shared" si="95"/>
        <v>-1500</v>
      </c>
      <c r="G497" s="295"/>
      <c r="H497" s="295"/>
      <c r="I497" s="295"/>
    </row>
    <row r="498">
      <c r="A498" s="295"/>
      <c r="B498" s="295" t="s">
        <v>360</v>
      </c>
      <c r="C498" s="296">
        <v>5463.0</v>
      </c>
      <c r="D498" s="295"/>
      <c r="E498" s="297">
        <v>200.0</v>
      </c>
      <c r="F498" s="304">
        <f t="shared" si="95"/>
        <v>-200</v>
      </c>
      <c r="G498" s="295"/>
      <c r="H498" s="299" t="s">
        <v>547</v>
      </c>
      <c r="I498" s="299"/>
    </row>
    <row r="499">
      <c r="A499" s="295"/>
      <c r="B499" s="295" t="s">
        <v>482</v>
      </c>
      <c r="C499" s="296" t="s">
        <v>134</v>
      </c>
      <c r="D499" s="295"/>
      <c r="E499" s="297">
        <v>3500.0</v>
      </c>
      <c r="F499" s="304">
        <f t="shared" si="95"/>
        <v>-3500</v>
      </c>
      <c r="G499" s="295"/>
      <c r="H499" s="299"/>
      <c r="I499" s="299"/>
    </row>
    <row r="500">
      <c r="A500" s="295"/>
      <c r="B500" s="295" t="s">
        <v>330</v>
      </c>
      <c r="C500" s="296" t="s">
        <v>132</v>
      </c>
      <c r="D500" s="301">
        <v>5000.0</v>
      </c>
      <c r="E500" s="295"/>
      <c r="F500" s="312">
        <f t="shared" si="95"/>
        <v>5000</v>
      </c>
      <c r="G500" s="295"/>
      <c r="H500" s="299"/>
      <c r="I500" s="299"/>
    </row>
    <row r="501">
      <c r="A501" s="295"/>
      <c r="B501" s="295"/>
      <c r="C501" s="300"/>
      <c r="D501" s="295"/>
      <c r="E501" s="295"/>
      <c r="F501" s="300"/>
      <c r="G501" s="295"/>
      <c r="H501" s="299"/>
      <c r="I501" s="299"/>
    </row>
    <row r="502">
      <c r="A502" s="318" t="s">
        <v>591</v>
      </c>
      <c r="B502" s="295"/>
      <c r="C502" s="300"/>
      <c r="D502" s="301">
        <f t="shared" ref="D502:E502" si="96">SUM(D496:D501)</f>
        <v>8000</v>
      </c>
      <c r="E502" s="297">
        <f t="shared" si="96"/>
        <v>8700</v>
      </c>
      <c r="F502" s="304">
        <f>D502-E502</f>
        <v>-700</v>
      </c>
      <c r="G502" s="295"/>
      <c r="H502" s="299"/>
      <c r="I502" s="299"/>
    </row>
    <row r="503">
      <c r="A503" s="295"/>
      <c r="B503" s="295"/>
      <c r="C503" s="300"/>
      <c r="D503" s="295"/>
      <c r="E503" s="295"/>
      <c r="F503" s="300"/>
      <c r="G503" s="295"/>
      <c r="H503" s="299"/>
      <c r="I503" s="299"/>
    </row>
    <row r="504">
      <c r="A504" s="295"/>
      <c r="B504" s="295" t="s">
        <v>592</v>
      </c>
      <c r="C504" s="300"/>
      <c r="D504" s="327">
        <f>-F502/2</f>
        <v>350</v>
      </c>
      <c r="E504" s="295"/>
      <c r="F504" s="312">
        <f>D504-E504</f>
        <v>350</v>
      </c>
      <c r="G504" s="295"/>
      <c r="H504" s="299" t="s">
        <v>629</v>
      </c>
      <c r="I504" s="299"/>
    </row>
    <row r="505">
      <c r="A505" s="295"/>
      <c r="B505" s="295"/>
      <c r="C505" s="300"/>
      <c r="D505" s="295"/>
      <c r="E505" s="295"/>
      <c r="F505" s="300"/>
      <c r="G505" s="295"/>
      <c r="H505" s="295"/>
      <c r="I505" s="295"/>
    </row>
    <row r="506">
      <c r="A506" s="295" t="s">
        <v>413</v>
      </c>
      <c r="B506" s="295"/>
      <c r="C506" s="300"/>
      <c r="D506" s="301">
        <f t="shared" ref="D506:E506" si="97">SUM(D502:D505)</f>
        <v>8350</v>
      </c>
      <c r="E506" s="297">
        <f t="shared" si="97"/>
        <v>8700</v>
      </c>
      <c r="F506" s="304">
        <f>D506-E506</f>
        <v>-350</v>
      </c>
      <c r="G506" s="295"/>
      <c r="H506" s="295"/>
      <c r="I506" s="295"/>
    </row>
    <row r="507">
      <c r="A507" s="295"/>
      <c r="B507" s="295"/>
      <c r="C507" s="300"/>
      <c r="D507" s="295"/>
      <c r="E507" s="295"/>
      <c r="F507" s="300"/>
      <c r="G507" s="295"/>
      <c r="H507" s="295"/>
      <c r="I507" s="295"/>
    </row>
    <row r="508">
      <c r="A508" s="293" t="s">
        <v>676</v>
      </c>
      <c r="G508" s="293" t="s">
        <v>382</v>
      </c>
      <c r="H508" s="293"/>
      <c r="I508" s="293"/>
    </row>
    <row r="509">
      <c r="A509" s="295"/>
      <c r="B509" s="295" t="s">
        <v>259</v>
      </c>
      <c r="C509" s="296">
        <v>3041.3042</v>
      </c>
      <c r="D509" s="301">
        <f>(100*100+80*20)/2</f>
        <v>5800</v>
      </c>
      <c r="E509" s="295"/>
      <c r="F509" s="312">
        <f t="shared" ref="F509:F513" si="98">D509-E509</f>
        <v>5800</v>
      </c>
      <c r="G509" s="295"/>
      <c r="H509" s="299" t="s">
        <v>677</v>
      </c>
      <c r="I509" s="299"/>
    </row>
    <row r="510">
      <c r="A510" s="295"/>
      <c r="B510" s="295" t="s">
        <v>257</v>
      </c>
      <c r="C510" s="296">
        <v>4029.0</v>
      </c>
      <c r="D510" s="295"/>
      <c r="E510" s="297">
        <v>6000.0</v>
      </c>
      <c r="F510" s="304">
        <f t="shared" si="98"/>
        <v>-6000</v>
      </c>
      <c r="G510" s="295"/>
      <c r="H510" s="295"/>
      <c r="I510" s="295"/>
    </row>
    <row r="511">
      <c r="A511" s="295"/>
      <c r="B511" s="295" t="s">
        <v>506</v>
      </c>
      <c r="C511" s="296" t="s">
        <v>134</v>
      </c>
      <c r="D511" s="295"/>
      <c r="E511" s="297">
        <v>3900.0</v>
      </c>
      <c r="F511" s="304">
        <f t="shared" si="98"/>
        <v>-3900</v>
      </c>
      <c r="G511" s="295"/>
      <c r="H511" s="295"/>
      <c r="I511" s="295"/>
    </row>
    <row r="512">
      <c r="A512" s="295"/>
      <c r="B512" s="295" t="s">
        <v>137</v>
      </c>
      <c r="C512" s="296">
        <v>5411.0</v>
      </c>
      <c r="D512" s="295"/>
      <c r="E512" s="297">
        <v>1000.0</v>
      </c>
      <c r="F512" s="304">
        <f t="shared" si="98"/>
        <v>-1000</v>
      </c>
      <c r="G512" s="295"/>
      <c r="H512" s="299"/>
      <c r="I512" s="299"/>
    </row>
    <row r="513">
      <c r="A513" s="295"/>
      <c r="B513" s="295" t="s">
        <v>360</v>
      </c>
      <c r="C513" s="296">
        <v>5463.0</v>
      </c>
      <c r="D513" s="295"/>
      <c r="E513" s="297">
        <v>700.0</v>
      </c>
      <c r="F513" s="304">
        <f t="shared" si="98"/>
        <v>-700</v>
      </c>
      <c r="G513" s="295"/>
      <c r="H513" s="299"/>
      <c r="I513" s="299"/>
    </row>
    <row r="514">
      <c r="A514" s="295"/>
      <c r="B514" s="295"/>
      <c r="C514" s="296"/>
      <c r="D514" s="295"/>
      <c r="E514" s="295"/>
      <c r="F514" s="300"/>
      <c r="G514" s="295"/>
      <c r="H514" s="299"/>
      <c r="I514" s="299"/>
    </row>
    <row r="515">
      <c r="A515" s="318" t="s">
        <v>591</v>
      </c>
      <c r="B515" s="295"/>
      <c r="C515" s="300"/>
      <c r="D515" s="301">
        <f t="shared" ref="D515:E515" si="99">SUM(D509:D514)</f>
        <v>5800</v>
      </c>
      <c r="E515" s="297">
        <f t="shared" si="99"/>
        <v>11600</v>
      </c>
      <c r="F515" s="304">
        <f>D515-E515</f>
        <v>-5800</v>
      </c>
      <c r="G515" s="295"/>
      <c r="H515" s="299"/>
      <c r="I515" s="299"/>
    </row>
    <row r="516">
      <c r="A516" s="295"/>
      <c r="B516" s="295"/>
      <c r="C516" s="300"/>
      <c r="D516" s="295"/>
      <c r="E516" s="295"/>
      <c r="F516" s="300"/>
      <c r="G516" s="295"/>
      <c r="H516" s="295"/>
      <c r="I516" s="295"/>
    </row>
    <row r="517">
      <c r="A517" s="295"/>
      <c r="B517" s="295" t="s">
        <v>592</v>
      </c>
      <c r="C517" s="300"/>
      <c r="D517" s="301">
        <f>E515/2</f>
        <v>5800</v>
      </c>
      <c r="E517" s="295"/>
      <c r="F517" s="312">
        <f>D517-E517</f>
        <v>5800</v>
      </c>
      <c r="G517" s="295"/>
      <c r="H517" s="295"/>
      <c r="I517" s="295"/>
    </row>
    <row r="518">
      <c r="A518" s="295"/>
      <c r="B518" s="295"/>
      <c r="C518" s="300"/>
      <c r="D518" s="295"/>
      <c r="E518" s="295"/>
      <c r="F518" s="300"/>
      <c r="G518" s="295"/>
      <c r="H518" s="295"/>
      <c r="I518" s="295"/>
    </row>
    <row r="519">
      <c r="A519" s="295" t="s">
        <v>413</v>
      </c>
      <c r="B519" s="295"/>
      <c r="C519" s="300"/>
      <c r="D519" s="301">
        <f t="shared" ref="D519:E519" si="100">SUM(D515:D518)</f>
        <v>11600</v>
      </c>
      <c r="E519" s="297">
        <f t="shared" si="100"/>
        <v>11600</v>
      </c>
      <c r="F519" s="296">
        <f>D519-E519</f>
        <v>0</v>
      </c>
      <c r="G519" s="295"/>
      <c r="H519" s="295"/>
      <c r="I519" s="295"/>
    </row>
    <row r="520">
      <c r="A520" s="295"/>
      <c r="B520" s="295"/>
      <c r="C520" s="300"/>
      <c r="D520" s="295"/>
      <c r="E520" s="295"/>
      <c r="F520" s="300"/>
      <c r="G520" s="295"/>
      <c r="H520" s="295"/>
      <c r="I520" s="295"/>
    </row>
    <row r="521">
      <c r="A521" s="293" t="s">
        <v>678</v>
      </c>
      <c r="G521" s="293" t="s">
        <v>382</v>
      </c>
      <c r="H521" s="293"/>
      <c r="I521" s="293"/>
    </row>
    <row r="522">
      <c r="A522" s="295"/>
      <c r="B522" s="295" t="s">
        <v>482</v>
      </c>
      <c r="C522" s="296" t="s">
        <v>134</v>
      </c>
      <c r="D522" s="295"/>
      <c r="E522" s="297">
        <v>7000.0</v>
      </c>
      <c r="F522" s="304">
        <f t="shared" ref="F522:F523" si="101">D522-E522</f>
        <v>-7000</v>
      </c>
      <c r="G522" s="295"/>
      <c r="H522" s="295"/>
      <c r="I522" s="295"/>
    </row>
    <row r="523">
      <c r="A523" s="295"/>
      <c r="B523" s="295" t="s">
        <v>330</v>
      </c>
      <c r="C523" s="296" t="s">
        <v>132</v>
      </c>
      <c r="D523" s="301">
        <v>12000.0</v>
      </c>
      <c r="E523" s="295"/>
      <c r="F523" s="312">
        <f t="shared" si="101"/>
        <v>12000</v>
      </c>
      <c r="G523" s="295"/>
      <c r="H523" s="299" t="s">
        <v>493</v>
      </c>
      <c r="I523" s="299"/>
    </row>
    <row r="524">
      <c r="A524" s="295"/>
      <c r="B524" s="295"/>
      <c r="C524" s="300"/>
      <c r="D524" s="301"/>
      <c r="E524" s="295"/>
      <c r="F524" s="300"/>
      <c r="G524" s="295"/>
      <c r="H524" s="295"/>
      <c r="I524" s="295"/>
    </row>
    <row r="525">
      <c r="A525" s="318" t="s">
        <v>591</v>
      </c>
      <c r="B525" s="295"/>
      <c r="C525" s="300"/>
      <c r="D525" s="301">
        <f t="shared" ref="D525:E525" si="102">SUM(D522:D524)</f>
        <v>12000</v>
      </c>
      <c r="E525" s="297">
        <f t="shared" si="102"/>
        <v>7000</v>
      </c>
      <c r="F525" s="312">
        <f>D525-E525</f>
        <v>5000</v>
      </c>
      <c r="G525" s="295"/>
      <c r="H525" s="295"/>
      <c r="I525" s="295"/>
    </row>
    <row r="526">
      <c r="A526" s="295"/>
      <c r="B526" s="295"/>
      <c r="C526" s="300"/>
      <c r="D526" s="301"/>
      <c r="E526" s="295"/>
      <c r="F526" s="300"/>
      <c r="G526" s="295"/>
      <c r="H526" s="295"/>
      <c r="I526" s="295"/>
    </row>
    <row r="527">
      <c r="A527" s="295"/>
      <c r="B527" s="295" t="s">
        <v>592</v>
      </c>
      <c r="C527" s="300"/>
      <c r="D527" s="295"/>
      <c r="E527" s="297">
        <f>F525/2</f>
        <v>2500</v>
      </c>
      <c r="F527" s="304">
        <f>D527-E527</f>
        <v>-2500</v>
      </c>
      <c r="G527" s="295"/>
      <c r="H527" s="299" t="s">
        <v>679</v>
      </c>
      <c r="I527" s="299"/>
    </row>
    <row r="528">
      <c r="A528" s="295"/>
      <c r="B528" s="295"/>
      <c r="C528" s="300"/>
      <c r="D528" s="295"/>
      <c r="E528" s="295"/>
      <c r="F528" s="300"/>
      <c r="G528" s="295"/>
      <c r="H528" s="295"/>
      <c r="I528" s="295"/>
    </row>
    <row r="529">
      <c r="A529" s="295" t="s">
        <v>413</v>
      </c>
      <c r="B529" s="295"/>
      <c r="C529" s="300"/>
      <c r="D529" s="301">
        <f t="shared" ref="D529:E529" si="103">SUM(D525:D528)</f>
        <v>12000</v>
      </c>
      <c r="E529" s="297">
        <f t="shared" si="103"/>
        <v>9500</v>
      </c>
      <c r="F529" s="312">
        <f>D529-E529</f>
        <v>2500</v>
      </c>
      <c r="G529" s="295"/>
      <c r="H529" s="295"/>
      <c r="I529" s="295"/>
    </row>
    <row r="530">
      <c r="A530" s="295"/>
      <c r="B530" s="295"/>
      <c r="C530" s="300"/>
      <c r="D530" s="295"/>
      <c r="E530" s="295"/>
      <c r="F530" s="300"/>
      <c r="G530" s="295"/>
      <c r="H530" s="295"/>
      <c r="I530" s="295"/>
    </row>
    <row r="531">
      <c r="A531" s="293" t="s">
        <v>680</v>
      </c>
      <c r="G531" s="293" t="s">
        <v>382</v>
      </c>
      <c r="H531" s="293"/>
      <c r="I531" s="293"/>
    </row>
    <row r="532">
      <c r="A532" s="291"/>
      <c r="B532" s="291" t="s">
        <v>259</v>
      </c>
      <c r="C532" s="309">
        <v>3041.3042</v>
      </c>
      <c r="D532" s="310">
        <f>(100*90+80*20)/2</f>
        <v>5300</v>
      </c>
      <c r="E532" s="291"/>
      <c r="F532" s="323">
        <f t="shared" ref="F532:F538" si="104">D532-E532</f>
        <v>5300</v>
      </c>
      <c r="G532" s="291"/>
      <c r="H532" s="307" t="s">
        <v>681</v>
      </c>
      <c r="I532" s="307"/>
    </row>
    <row r="533">
      <c r="A533" s="291"/>
      <c r="B533" s="291" t="s">
        <v>257</v>
      </c>
      <c r="C533" s="309">
        <v>4029.0</v>
      </c>
      <c r="D533" s="291"/>
      <c r="E533" s="306">
        <v>5500.0</v>
      </c>
      <c r="F533" s="321">
        <f t="shared" si="104"/>
        <v>-5500</v>
      </c>
      <c r="G533" s="291"/>
      <c r="H533" s="291"/>
      <c r="I533" s="291"/>
    </row>
    <row r="534">
      <c r="A534" s="291"/>
      <c r="B534" s="291" t="s">
        <v>506</v>
      </c>
      <c r="C534" s="309" t="s">
        <v>134</v>
      </c>
      <c r="D534" s="291"/>
      <c r="E534" s="306">
        <v>3900.0</v>
      </c>
      <c r="F534" s="321">
        <f t="shared" si="104"/>
        <v>-3900</v>
      </c>
      <c r="G534" s="291"/>
      <c r="H534" s="291"/>
      <c r="I534" s="291"/>
    </row>
    <row r="535">
      <c r="A535" s="291"/>
      <c r="B535" s="291" t="s">
        <v>137</v>
      </c>
      <c r="C535" s="309">
        <v>5411.0</v>
      </c>
      <c r="D535" s="291"/>
      <c r="E535" s="306">
        <v>1000.0</v>
      </c>
      <c r="F535" s="321">
        <f t="shared" si="104"/>
        <v>-1000</v>
      </c>
      <c r="G535" s="291"/>
      <c r="H535" s="291"/>
      <c r="I535" s="291"/>
    </row>
    <row r="536">
      <c r="A536" s="291"/>
      <c r="B536" s="291" t="s">
        <v>360</v>
      </c>
      <c r="C536" s="309">
        <v>5463.0</v>
      </c>
      <c r="D536" s="291"/>
      <c r="E536" s="306">
        <v>700.0</v>
      </c>
      <c r="F536" s="321">
        <f t="shared" si="104"/>
        <v>-700</v>
      </c>
      <c r="G536" s="291"/>
      <c r="H536" s="307"/>
      <c r="I536" s="307"/>
    </row>
    <row r="537">
      <c r="A537" s="291"/>
      <c r="B537" s="291" t="s">
        <v>482</v>
      </c>
      <c r="C537" s="328"/>
      <c r="D537" s="291"/>
      <c r="E537" s="306">
        <v>15000.0</v>
      </c>
      <c r="F537" s="321">
        <f t="shared" si="104"/>
        <v>-15000</v>
      </c>
      <c r="G537" s="291"/>
      <c r="H537" s="291"/>
      <c r="I537" s="291"/>
    </row>
    <row r="538">
      <c r="A538" s="291"/>
      <c r="B538" s="291" t="s">
        <v>330</v>
      </c>
      <c r="C538" s="328"/>
      <c r="D538" s="310">
        <v>20000.0</v>
      </c>
      <c r="E538" s="291"/>
      <c r="F538" s="323">
        <f t="shared" si="104"/>
        <v>20000</v>
      </c>
      <c r="G538" s="291"/>
      <c r="H538" s="291"/>
      <c r="I538" s="291"/>
    </row>
    <row r="539">
      <c r="A539" s="291"/>
      <c r="B539" s="291" t="s">
        <v>682</v>
      </c>
      <c r="C539" s="328"/>
      <c r="D539" s="291"/>
      <c r="E539" s="291"/>
      <c r="F539" s="328"/>
      <c r="G539" s="291"/>
      <c r="H539" s="291"/>
      <c r="I539" s="291"/>
    </row>
    <row r="540">
      <c r="A540" s="295"/>
      <c r="B540" s="295"/>
      <c r="C540" s="300"/>
      <c r="D540" s="295"/>
      <c r="E540" s="295"/>
      <c r="F540" s="300"/>
      <c r="G540" s="295"/>
      <c r="H540" s="295"/>
      <c r="I540" s="295"/>
    </row>
    <row r="541">
      <c r="A541" s="318" t="s">
        <v>591</v>
      </c>
      <c r="B541" s="295"/>
      <c r="C541" s="300"/>
      <c r="D541" s="301">
        <f t="shared" ref="D541:E541" si="105">SUM(D532:D540)</f>
        <v>25300</v>
      </c>
      <c r="E541" s="297">
        <f t="shared" si="105"/>
        <v>26100</v>
      </c>
      <c r="F541" s="304">
        <f>D541-E541</f>
        <v>-800</v>
      </c>
      <c r="G541" s="295"/>
      <c r="H541" s="295"/>
      <c r="I541" s="295"/>
    </row>
    <row r="542">
      <c r="A542" s="295"/>
      <c r="B542" s="295"/>
      <c r="C542" s="300"/>
      <c r="D542" s="295"/>
      <c r="E542" s="295"/>
      <c r="F542" s="300"/>
      <c r="G542" s="295"/>
      <c r="H542" s="295"/>
      <c r="I542" s="295"/>
    </row>
    <row r="543">
      <c r="A543" s="295"/>
      <c r="B543" s="295" t="s">
        <v>592</v>
      </c>
      <c r="C543" s="300"/>
      <c r="D543" s="301">
        <f>-F541/2</f>
        <v>400</v>
      </c>
      <c r="E543" s="295"/>
      <c r="F543" s="312">
        <f>D543-E543</f>
        <v>400</v>
      </c>
      <c r="G543" s="295"/>
      <c r="H543" s="299" t="s">
        <v>683</v>
      </c>
      <c r="I543" s="299"/>
    </row>
    <row r="544">
      <c r="A544" s="295"/>
      <c r="B544" s="295"/>
      <c r="C544" s="300"/>
      <c r="D544" s="295"/>
      <c r="E544" s="295"/>
      <c r="F544" s="300"/>
      <c r="G544" s="295"/>
      <c r="H544" s="295"/>
      <c r="I544" s="295"/>
    </row>
    <row r="545">
      <c r="A545" s="295" t="s">
        <v>413</v>
      </c>
      <c r="B545" s="295"/>
      <c r="C545" s="300"/>
      <c r="D545" s="301">
        <f t="shared" ref="D545:E545" si="106">SUM(D541:D544)</f>
        <v>25700</v>
      </c>
      <c r="E545" s="297">
        <f t="shared" si="106"/>
        <v>26100</v>
      </c>
      <c r="F545" s="304">
        <f>D545-E545</f>
        <v>-400</v>
      </c>
      <c r="G545" s="295"/>
      <c r="H545" s="295"/>
      <c r="I545" s="295"/>
    </row>
    <row r="546">
      <c r="A546" s="295"/>
      <c r="B546" s="295"/>
      <c r="C546" s="300"/>
      <c r="D546" s="295"/>
      <c r="E546" s="295"/>
      <c r="F546" s="300"/>
      <c r="G546" s="295"/>
      <c r="H546" s="295"/>
      <c r="I546" s="295"/>
    </row>
    <row r="547">
      <c r="A547" s="295"/>
      <c r="B547" s="295"/>
      <c r="C547" s="300"/>
      <c r="D547" s="295"/>
      <c r="E547" s="295"/>
      <c r="F547" s="300"/>
      <c r="G547" s="295"/>
      <c r="H547" s="295"/>
      <c r="I547" s="295"/>
    </row>
    <row r="548">
      <c r="A548" s="293" t="s">
        <v>684</v>
      </c>
      <c r="G548" s="293" t="s">
        <v>382</v>
      </c>
      <c r="H548" s="293" t="s">
        <v>685</v>
      </c>
      <c r="I548" s="293"/>
    </row>
    <row r="549">
      <c r="A549" s="295"/>
      <c r="B549" s="295" t="s">
        <v>334</v>
      </c>
      <c r="C549" s="296">
        <v>4031.0</v>
      </c>
      <c r="D549" s="295"/>
      <c r="E549" s="297">
        <v>6000.0</v>
      </c>
      <c r="F549" s="298">
        <f t="shared" ref="F549:F554" si="107">D549-E549</f>
        <v>-6000</v>
      </c>
      <c r="G549" s="295"/>
      <c r="H549" s="295"/>
      <c r="I549" s="295"/>
    </row>
    <row r="550">
      <c r="A550" s="295"/>
      <c r="B550" s="295" t="s">
        <v>137</v>
      </c>
      <c r="C550" s="296">
        <v>5411.0</v>
      </c>
      <c r="D550" s="295"/>
      <c r="E550" s="297">
        <v>1000.0</v>
      </c>
      <c r="F550" s="298">
        <f t="shared" si="107"/>
        <v>-1000</v>
      </c>
      <c r="G550" s="295"/>
      <c r="H550" s="295"/>
      <c r="I550" s="295"/>
    </row>
    <row r="551">
      <c r="A551" s="295"/>
      <c r="B551" s="295" t="s">
        <v>686</v>
      </c>
      <c r="C551" s="296">
        <v>5210.0</v>
      </c>
      <c r="D551" s="295"/>
      <c r="E551" s="297">
        <v>700.0</v>
      </c>
      <c r="F551" s="298">
        <f t="shared" si="107"/>
        <v>-700</v>
      </c>
      <c r="G551" s="295"/>
      <c r="H551" s="299" t="s">
        <v>687</v>
      </c>
      <c r="I551" s="299"/>
    </row>
    <row r="552">
      <c r="A552" s="295"/>
      <c r="B552" s="295" t="s">
        <v>360</v>
      </c>
      <c r="C552" s="296">
        <v>5463.0</v>
      </c>
      <c r="D552" s="295"/>
      <c r="E552" s="297">
        <v>500.0</v>
      </c>
      <c r="F552" s="298">
        <f t="shared" si="107"/>
        <v>-500</v>
      </c>
      <c r="G552" s="295"/>
      <c r="H552" s="299" t="s">
        <v>547</v>
      </c>
      <c r="I552" s="299"/>
    </row>
    <row r="553">
      <c r="A553" s="295"/>
      <c r="B553" s="295" t="s">
        <v>257</v>
      </c>
      <c r="C553" s="296">
        <v>4029.0</v>
      </c>
      <c r="D553" s="295"/>
      <c r="E553" s="297">
        <v>200.0</v>
      </c>
      <c r="F553" s="298">
        <f t="shared" si="107"/>
        <v>-200</v>
      </c>
      <c r="G553" s="295"/>
      <c r="H553" s="295"/>
      <c r="I553" s="295"/>
    </row>
    <row r="554">
      <c r="A554" s="295"/>
      <c r="B554" s="295" t="s">
        <v>336</v>
      </c>
      <c r="C554" s="296">
        <v>5460.0</v>
      </c>
      <c r="D554" s="295"/>
      <c r="E554" s="297">
        <v>700.0</v>
      </c>
      <c r="F554" s="298">
        <f t="shared" si="107"/>
        <v>-700</v>
      </c>
      <c r="G554" s="295"/>
      <c r="H554" s="295"/>
      <c r="I554" s="295"/>
    </row>
    <row r="555">
      <c r="A555" s="295"/>
      <c r="B555" s="295"/>
      <c r="C555" s="300"/>
      <c r="D555" s="295"/>
      <c r="E555" s="295"/>
      <c r="F555" s="300"/>
      <c r="G555" s="295"/>
      <c r="H555" s="295"/>
      <c r="I555" s="295"/>
    </row>
    <row r="556">
      <c r="A556" s="295" t="s">
        <v>413</v>
      </c>
      <c r="B556" s="295"/>
      <c r="C556" s="300"/>
      <c r="D556" s="301">
        <f>SUM(D549:D553)</f>
        <v>0</v>
      </c>
      <c r="E556" s="297">
        <f>SUM(E549:E554)</f>
        <v>9100</v>
      </c>
      <c r="F556" s="304">
        <f>D556-E556</f>
        <v>-9100</v>
      </c>
      <c r="G556" s="295"/>
      <c r="H556" s="295"/>
      <c r="I556" s="295"/>
    </row>
    <row r="557">
      <c r="A557" s="295"/>
      <c r="B557" s="295"/>
      <c r="C557" s="300"/>
      <c r="D557" s="295"/>
      <c r="E557" s="295"/>
      <c r="F557" s="300"/>
      <c r="G557" s="295"/>
      <c r="H557" s="295"/>
      <c r="I557" s="295"/>
    </row>
    <row r="558">
      <c r="A558" s="293" t="s">
        <v>688</v>
      </c>
      <c r="G558" s="293" t="s">
        <v>379</v>
      </c>
      <c r="H558" s="293"/>
      <c r="I558" s="293"/>
    </row>
    <row r="559">
      <c r="A559" s="295"/>
      <c r="B559" s="295" t="s">
        <v>257</v>
      </c>
      <c r="C559" s="296">
        <v>7692.0</v>
      </c>
      <c r="D559" s="295"/>
      <c r="E559" s="297">
        <v>2500.0</v>
      </c>
      <c r="F559" s="304">
        <f t="shared" ref="F559:F561" si="108">D559-E559</f>
        <v>-2500</v>
      </c>
      <c r="G559" s="295"/>
      <c r="H559" s="295"/>
      <c r="I559" s="295"/>
    </row>
    <row r="560">
      <c r="A560" s="295"/>
      <c r="B560" s="295" t="s">
        <v>506</v>
      </c>
      <c r="C560" s="296">
        <v>7692.7693</v>
      </c>
      <c r="D560" s="295"/>
      <c r="E560" s="297">
        <v>1500.0</v>
      </c>
      <c r="F560" s="304">
        <f t="shared" si="108"/>
        <v>-1500</v>
      </c>
      <c r="G560" s="295"/>
      <c r="H560" s="295"/>
      <c r="I560" s="295"/>
    </row>
    <row r="561">
      <c r="A561" s="295"/>
      <c r="B561" s="295" t="s">
        <v>121</v>
      </c>
      <c r="C561" s="296">
        <v>7631.0</v>
      </c>
      <c r="D561" s="295"/>
      <c r="E561" s="297">
        <v>2500.0</v>
      </c>
      <c r="F561" s="304">
        <f t="shared" si="108"/>
        <v>-2500</v>
      </c>
      <c r="G561" s="295"/>
      <c r="H561" s="291"/>
      <c r="I561" s="291"/>
    </row>
    <row r="562">
      <c r="A562" s="295"/>
      <c r="B562" s="295"/>
      <c r="C562" s="300"/>
      <c r="D562" s="295"/>
      <c r="E562" s="295"/>
      <c r="F562" s="300"/>
      <c r="G562" s="295"/>
      <c r="H562" s="295"/>
      <c r="I562" s="295"/>
    </row>
    <row r="563">
      <c r="A563" s="295" t="s">
        <v>413</v>
      </c>
      <c r="B563" s="295"/>
      <c r="C563" s="300"/>
      <c r="D563" s="301">
        <f t="shared" ref="D563:E563" si="109">SUM(D559:D562)</f>
        <v>0</v>
      </c>
      <c r="E563" s="297">
        <f t="shared" si="109"/>
        <v>6500</v>
      </c>
      <c r="F563" s="304">
        <f>D563-E563</f>
        <v>-6500</v>
      </c>
      <c r="G563" s="295"/>
      <c r="H563" s="295"/>
      <c r="I563" s="295"/>
    </row>
    <row r="564">
      <c r="A564" s="295"/>
      <c r="B564" s="295"/>
      <c r="C564" s="300"/>
      <c r="D564" s="295"/>
      <c r="E564" s="295"/>
      <c r="F564" s="300"/>
      <c r="G564" s="295"/>
      <c r="H564" s="295"/>
      <c r="I564" s="295"/>
    </row>
    <row r="565">
      <c r="A565" s="293" t="s">
        <v>689</v>
      </c>
      <c r="G565" s="293" t="s">
        <v>379</v>
      </c>
      <c r="H565" s="293"/>
      <c r="I565" s="293"/>
    </row>
    <row r="566">
      <c r="A566" s="295"/>
      <c r="B566" s="295" t="s">
        <v>553</v>
      </c>
      <c r="C566" s="296">
        <v>3041.3042</v>
      </c>
      <c r="D566" s="301">
        <f>50*59+30*3</f>
        <v>3040</v>
      </c>
      <c r="E566" s="295"/>
      <c r="F566" s="312">
        <f t="shared" ref="F566:F571" si="110">D566-E566</f>
        <v>3040</v>
      </c>
      <c r="G566" s="295"/>
      <c r="H566" s="299" t="s">
        <v>690</v>
      </c>
      <c r="I566" s="299"/>
    </row>
    <row r="567">
      <c r="A567" s="295"/>
      <c r="B567" s="295" t="s">
        <v>257</v>
      </c>
      <c r="C567" s="296">
        <v>7692.0</v>
      </c>
      <c r="D567" s="295"/>
      <c r="E567" s="297">
        <v>3000.0</v>
      </c>
      <c r="F567" s="304">
        <f t="shared" si="110"/>
        <v>-3000</v>
      </c>
      <c r="G567" s="295"/>
      <c r="H567" s="295"/>
      <c r="I567" s="295"/>
    </row>
    <row r="568">
      <c r="A568" s="295"/>
      <c r="B568" s="295" t="s">
        <v>506</v>
      </c>
      <c r="C568" s="296" t="s">
        <v>134</v>
      </c>
      <c r="D568" s="295"/>
      <c r="E568" s="297">
        <v>3000.0</v>
      </c>
      <c r="F568" s="304">
        <f t="shared" si="110"/>
        <v>-3000</v>
      </c>
      <c r="G568" s="295"/>
      <c r="H568" s="295"/>
      <c r="I568" s="295"/>
    </row>
    <row r="569">
      <c r="A569" s="295"/>
      <c r="B569" s="295" t="s">
        <v>137</v>
      </c>
      <c r="C569" s="296">
        <v>5411.0</v>
      </c>
      <c r="D569" s="295"/>
      <c r="E569" s="297">
        <v>1000.0</v>
      </c>
      <c r="F569" s="304">
        <f t="shared" si="110"/>
        <v>-1000</v>
      </c>
      <c r="G569" s="295"/>
      <c r="H569" s="295"/>
      <c r="I569" s="295"/>
    </row>
    <row r="570">
      <c r="A570" s="291"/>
      <c r="B570" s="291" t="s">
        <v>107</v>
      </c>
      <c r="C570" s="309">
        <v>4027.0</v>
      </c>
      <c r="D570" s="291"/>
      <c r="E570" s="306">
        <v>2000.0</v>
      </c>
      <c r="F570" s="321">
        <f t="shared" si="110"/>
        <v>-2000</v>
      </c>
      <c r="G570" s="291"/>
      <c r="H570" s="307"/>
      <c r="I570" s="291"/>
    </row>
    <row r="571">
      <c r="A571" s="295"/>
      <c r="B571" s="295" t="s">
        <v>334</v>
      </c>
      <c r="C571" s="296">
        <v>4031.0</v>
      </c>
      <c r="D571" s="295"/>
      <c r="E571" s="297">
        <v>500.0</v>
      </c>
      <c r="F571" s="304">
        <f t="shared" si="110"/>
        <v>-500</v>
      </c>
      <c r="G571" s="295"/>
      <c r="H571" s="295"/>
      <c r="I571" s="295"/>
    </row>
    <row r="572">
      <c r="A572" s="295"/>
      <c r="B572" s="295"/>
      <c r="C572" s="300"/>
      <c r="D572" s="295"/>
      <c r="E572" s="295"/>
      <c r="F572" s="300"/>
      <c r="G572" s="295"/>
      <c r="H572" s="295"/>
      <c r="I572" s="295"/>
    </row>
    <row r="573">
      <c r="A573" s="295" t="s">
        <v>413</v>
      </c>
      <c r="B573" s="295"/>
      <c r="C573" s="300"/>
      <c r="D573" s="301">
        <f t="shared" ref="D573:E573" si="111">SUM(D566:D571)</f>
        <v>3040</v>
      </c>
      <c r="E573" s="297">
        <f t="shared" si="111"/>
        <v>9500</v>
      </c>
      <c r="F573" s="304">
        <f>D573-E573</f>
        <v>-6460</v>
      </c>
      <c r="G573" s="295"/>
      <c r="H573" s="295"/>
      <c r="I573" s="295"/>
    </row>
    <row r="574">
      <c r="A574" s="295"/>
      <c r="B574" s="295"/>
      <c r="C574" s="300"/>
      <c r="D574" s="295"/>
      <c r="E574" s="295"/>
      <c r="F574" s="300"/>
      <c r="G574" s="295"/>
      <c r="H574" s="295"/>
      <c r="I574" s="295"/>
    </row>
    <row r="575">
      <c r="A575" s="293" t="s">
        <v>691</v>
      </c>
      <c r="G575" s="293" t="s">
        <v>382</v>
      </c>
      <c r="H575" s="293"/>
      <c r="I575" s="293"/>
    </row>
    <row r="576">
      <c r="A576" s="295"/>
      <c r="B576" s="295" t="s">
        <v>482</v>
      </c>
      <c r="C576" s="296" t="s">
        <v>134</v>
      </c>
      <c r="D576" s="295"/>
      <c r="E576" s="297">
        <v>10000.0</v>
      </c>
      <c r="F576" s="304">
        <f t="shared" ref="F576:F577" si="112">D576-E576</f>
        <v>-10000</v>
      </c>
      <c r="G576" s="295"/>
      <c r="H576" s="295"/>
      <c r="I576" s="295"/>
    </row>
    <row r="577">
      <c r="A577" s="295"/>
      <c r="B577" s="295" t="s">
        <v>330</v>
      </c>
      <c r="C577" s="296" t="s">
        <v>132</v>
      </c>
      <c r="D577" s="301">
        <v>15000.0</v>
      </c>
      <c r="E577" s="295"/>
      <c r="F577" s="312">
        <f t="shared" si="112"/>
        <v>15000</v>
      </c>
      <c r="G577" s="295"/>
      <c r="H577" s="299" t="s">
        <v>493</v>
      </c>
      <c r="I577" s="299"/>
    </row>
    <row r="578">
      <c r="A578" s="295"/>
      <c r="B578" s="295" t="s">
        <v>555</v>
      </c>
      <c r="C578" s="296">
        <v>3041.0</v>
      </c>
      <c r="D578" s="301">
        <v>1200.0</v>
      </c>
      <c r="E578" s="295"/>
      <c r="F578" s="300"/>
      <c r="G578" s="295"/>
      <c r="H578" s="299" t="s">
        <v>692</v>
      </c>
      <c r="I578" s="299"/>
    </row>
    <row r="579">
      <c r="A579" s="295"/>
      <c r="B579" s="295"/>
      <c r="C579" s="300"/>
      <c r="D579" s="301"/>
      <c r="E579" s="295"/>
      <c r="F579" s="300"/>
      <c r="G579" s="295"/>
      <c r="H579" s="295"/>
      <c r="I579" s="295"/>
    </row>
    <row r="580">
      <c r="A580" s="295" t="s">
        <v>413</v>
      </c>
      <c r="B580" s="295"/>
      <c r="C580" s="300"/>
      <c r="D580" s="301">
        <f t="shared" ref="D580:E580" si="113">SUM(D576:D579)</f>
        <v>16200</v>
      </c>
      <c r="E580" s="297">
        <f t="shared" si="113"/>
        <v>10000</v>
      </c>
      <c r="F580" s="312">
        <f>D580-E580</f>
        <v>6200</v>
      </c>
      <c r="G580" s="295"/>
      <c r="H580" s="295"/>
      <c r="I580" s="295"/>
    </row>
    <row r="581">
      <c r="A581" s="295"/>
      <c r="B581" s="295"/>
      <c r="C581" s="300"/>
      <c r="D581" s="295"/>
      <c r="E581" s="295"/>
      <c r="F581" s="300"/>
      <c r="G581" s="295"/>
      <c r="H581" s="295"/>
      <c r="I581" s="295"/>
    </row>
    <row r="582">
      <c r="A582" s="293" t="s">
        <v>693</v>
      </c>
      <c r="G582" s="293" t="s">
        <v>382</v>
      </c>
      <c r="H582" s="293"/>
      <c r="I582" s="293"/>
    </row>
    <row r="583">
      <c r="A583" s="295"/>
      <c r="B583" s="295" t="s">
        <v>259</v>
      </c>
      <c r="C583" s="296">
        <v>3041.3042</v>
      </c>
      <c r="D583" s="301">
        <v>30500.0</v>
      </c>
      <c r="E583" s="295"/>
      <c r="F583" s="312">
        <f t="shared" ref="F583:F593" si="114">D583-E583</f>
        <v>30500</v>
      </c>
      <c r="G583" s="295"/>
      <c r="H583" s="299" t="s">
        <v>694</v>
      </c>
      <c r="I583" s="299"/>
    </row>
    <row r="584">
      <c r="A584" s="295"/>
      <c r="B584" s="295" t="s">
        <v>257</v>
      </c>
      <c r="C584" s="296">
        <v>4029.0</v>
      </c>
      <c r="D584" s="295"/>
      <c r="E584" s="297">
        <v>12500.0</v>
      </c>
      <c r="F584" s="304">
        <f t="shared" si="114"/>
        <v>-12500</v>
      </c>
      <c r="G584" s="295"/>
      <c r="H584" s="299" t="s">
        <v>695</v>
      </c>
      <c r="I584" s="295"/>
    </row>
    <row r="585">
      <c r="A585" s="295"/>
      <c r="B585" s="295" t="s">
        <v>506</v>
      </c>
      <c r="C585" s="296" t="s">
        <v>134</v>
      </c>
      <c r="D585" s="295"/>
      <c r="E585" s="297">
        <v>5500.0</v>
      </c>
      <c r="F585" s="304">
        <f t="shared" si="114"/>
        <v>-5500</v>
      </c>
      <c r="G585" s="295"/>
      <c r="H585" s="295"/>
      <c r="I585" s="295"/>
    </row>
    <row r="586">
      <c r="A586" s="295"/>
      <c r="B586" s="295" t="s">
        <v>144</v>
      </c>
      <c r="C586" s="296">
        <v>5010.0</v>
      </c>
      <c r="D586" s="295"/>
      <c r="E586" s="297">
        <v>25000.0</v>
      </c>
      <c r="F586" s="304">
        <f t="shared" si="114"/>
        <v>-25000</v>
      </c>
      <c r="G586" s="295"/>
      <c r="H586" s="299" t="s">
        <v>696</v>
      </c>
      <c r="I586" s="295"/>
    </row>
    <row r="587">
      <c r="A587" s="295"/>
      <c r="B587" s="295" t="s">
        <v>697</v>
      </c>
      <c r="C587" s="296">
        <v>6800.0</v>
      </c>
      <c r="D587" s="295"/>
      <c r="E587" s="297">
        <v>3700.0</v>
      </c>
      <c r="F587" s="304">
        <f t="shared" si="114"/>
        <v>-3700</v>
      </c>
      <c r="G587" s="295"/>
      <c r="H587" s="299" t="s">
        <v>698</v>
      </c>
      <c r="I587" s="299"/>
    </row>
    <row r="588">
      <c r="A588" s="295"/>
      <c r="B588" s="295" t="s">
        <v>137</v>
      </c>
      <c r="C588" s="296">
        <v>5411.0</v>
      </c>
      <c r="D588" s="295"/>
      <c r="E588" s="297">
        <v>1500.0</v>
      </c>
      <c r="F588" s="304">
        <f t="shared" si="114"/>
        <v>-1500</v>
      </c>
      <c r="G588" s="295"/>
      <c r="H588" s="295"/>
      <c r="I588" s="295"/>
    </row>
    <row r="589">
      <c r="A589" s="295"/>
      <c r="B589" s="295" t="s">
        <v>107</v>
      </c>
      <c r="C589" s="296">
        <v>4027.0</v>
      </c>
      <c r="D589" s="295"/>
      <c r="E589" s="297">
        <v>1500.0</v>
      </c>
      <c r="F589" s="304">
        <f t="shared" si="114"/>
        <v>-1500</v>
      </c>
      <c r="G589" s="295"/>
      <c r="H589" s="295"/>
      <c r="I589" s="295"/>
    </row>
    <row r="590">
      <c r="A590" s="295"/>
      <c r="B590" s="295" t="s">
        <v>349</v>
      </c>
      <c r="C590" s="296">
        <v>6950.0</v>
      </c>
      <c r="D590" s="295"/>
      <c r="E590" s="297">
        <v>1100.0</v>
      </c>
      <c r="F590" s="304">
        <f t="shared" si="114"/>
        <v>-1100</v>
      </c>
      <c r="G590" s="295"/>
      <c r="H590" s="295"/>
      <c r="I590" s="295"/>
    </row>
    <row r="591">
      <c r="A591" s="295"/>
      <c r="B591" s="295" t="s">
        <v>699</v>
      </c>
      <c r="C591" s="296">
        <v>5420.0</v>
      </c>
      <c r="D591" s="295"/>
      <c r="E591" s="297">
        <v>150.0</v>
      </c>
      <c r="F591" s="304">
        <f t="shared" si="114"/>
        <v>-150</v>
      </c>
      <c r="G591" s="295"/>
      <c r="H591" s="299" t="s">
        <v>439</v>
      </c>
      <c r="I591" s="295"/>
    </row>
    <row r="592">
      <c r="A592" s="295"/>
      <c r="B592" s="295" t="s">
        <v>700</v>
      </c>
      <c r="C592" s="296">
        <v>5220.0</v>
      </c>
      <c r="D592" s="295"/>
      <c r="E592" s="297">
        <v>1400.0</v>
      </c>
      <c r="F592" s="304">
        <f t="shared" si="114"/>
        <v>-1400</v>
      </c>
      <c r="G592" s="295"/>
      <c r="H592" s="299" t="s">
        <v>439</v>
      </c>
      <c r="I592" s="295"/>
    </row>
    <row r="593">
      <c r="A593" s="295"/>
      <c r="B593" s="295" t="s">
        <v>334</v>
      </c>
      <c r="C593" s="296">
        <v>4031.0</v>
      </c>
      <c r="D593" s="295"/>
      <c r="E593" s="297">
        <v>1500.0</v>
      </c>
      <c r="F593" s="304">
        <f t="shared" si="114"/>
        <v>-1500</v>
      </c>
      <c r="G593" s="295"/>
      <c r="H593" s="299" t="s">
        <v>439</v>
      </c>
      <c r="I593" s="295"/>
    </row>
    <row r="594">
      <c r="A594" s="295"/>
      <c r="B594" s="295"/>
      <c r="C594" s="300"/>
      <c r="D594" s="295"/>
      <c r="E594" s="295"/>
      <c r="F594" s="300"/>
      <c r="G594" s="295"/>
      <c r="H594" s="295"/>
      <c r="I594" s="295"/>
    </row>
    <row r="595">
      <c r="A595" s="295" t="s">
        <v>413</v>
      </c>
      <c r="B595" s="295"/>
      <c r="C595" s="300"/>
      <c r="D595" s="301">
        <f>SUM(D583:D590)</f>
        <v>30500</v>
      </c>
      <c r="E595" s="297">
        <f>SUM(E583:E593)</f>
        <v>53850</v>
      </c>
      <c r="F595" s="304">
        <f>D595-E595</f>
        <v>-23350</v>
      </c>
      <c r="G595" s="295"/>
      <c r="H595" s="295"/>
      <c r="I595" s="295"/>
    </row>
    <row r="596">
      <c r="A596" s="295"/>
      <c r="B596" s="295"/>
      <c r="C596" s="300"/>
      <c r="D596" s="295"/>
      <c r="E596" s="295"/>
      <c r="F596" s="300"/>
      <c r="G596" s="295"/>
      <c r="H596" s="295"/>
      <c r="I596" s="295"/>
    </row>
    <row r="597">
      <c r="A597" s="293" t="s">
        <v>701</v>
      </c>
      <c r="G597" s="293" t="s">
        <v>382</v>
      </c>
      <c r="H597" s="293"/>
      <c r="I597" s="293"/>
    </row>
    <row r="598">
      <c r="A598" s="295"/>
      <c r="B598" s="295" t="s">
        <v>482</v>
      </c>
      <c r="C598" s="296" t="s">
        <v>134</v>
      </c>
      <c r="D598" s="295"/>
      <c r="E598" s="297">
        <v>500.0</v>
      </c>
      <c r="F598" s="304">
        <f t="shared" ref="F598:F599" si="115">D598-E598</f>
        <v>-500</v>
      </c>
      <c r="G598" s="295"/>
      <c r="H598" s="299" t="s">
        <v>702</v>
      </c>
      <c r="I598" s="295"/>
    </row>
    <row r="599">
      <c r="A599" s="295"/>
      <c r="B599" s="295" t="s">
        <v>330</v>
      </c>
      <c r="C599" s="296" t="s">
        <v>132</v>
      </c>
      <c r="D599" s="301">
        <v>4400.0</v>
      </c>
      <c r="E599" s="295"/>
      <c r="F599" s="312">
        <f t="shared" si="115"/>
        <v>4400</v>
      </c>
      <c r="G599" s="295"/>
      <c r="H599" s="299" t="s">
        <v>703</v>
      </c>
      <c r="I599" s="299"/>
    </row>
    <row r="600">
      <c r="A600" s="295"/>
      <c r="B600" s="295"/>
      <c r="C600" s="300"/>
      <c r="D600" s="295"/>
      <c r="E600" s="295"/>
      <c r="F600" s="300"/>
      <c r="G600" s="295"/>
      <c r="H600" s="295"/>
      <c r="I600" s="295"/>
    </row>
    <row r="601">
      <c r="A601" s="295" t="s">
        <v>413</v>
      </c>
      <c r="B601" s="295"/>
      <c r="C601" s="300"/>
      <c r="D601" s="301">
        <f t="shared" ref="D601:E601" si="116">SUM(D598:D600)</f>
        <v>4400</v>
      </c>
      <c r="E601" s="297">
        <f t="shared" si="116"/>
        <v>500</v>
      </c>
      <c r="F601" s="312">
        <f>D601-E601</f>
        <v>3900</v>
      </c>
      <c r="G601" s="295"/>
      <c r="H601" s="295"/>
      <c r="I601" s="295"/>
    </row>
    <row r="602">
      <c r="A602" s="295"/>
      <c r="B602" s="295"/>
      <c r="C602" s="300"/>
      <c r="D602" s="295"/>
      <c r="E602" s="295"/>
      <c r="F602" s="300"/>
      <c r="G602" s="295"/>
      <c r="H602" s="295"/>
      <c r="I602" s="295"/>
    </row>
    <row r="603">
      <c r="A603" s="293" t="s">
        <v>704</v>
      </c>
      <c r="G603" s="293" t="s">
        <v>379</v>
      </c>
      <c r="H603" s="293"/>
      <c r="I603" s="293"/>
    </row>
    <row r="604">
      <c r="A604" s="295"/>
      <c r="B604" s="295" t="s">
        <v>259</v>
      </c>
      <c r="C604" s="296">
        <v>3041.3042</v>
      </c>
      <c r="D604" s="301">
        <f>400 * 45</f>
        <v>18000</v>
      </c>
      <c r="E604" s="295"/>
      <c r="F604" s="312">
        <f t="shared" ref="F604:F611" si="117">D604-E604</f>
        <v>18000</v>
      </c>
      <c r="G604" s="295"/>
      <c r="H604" s="295"/>
      <c r="I604" s="295"/>
    </row>
    <row r="605">
      <c r="A605" s="295"/>
      <c r="B605" s="295" t="s">
        <v>257</v>
      </c>
      <c r="C605" s="296">
        <v>4029.0</v>
      </c>
      <c r="D605" s="295"/>
      <c r="E605" s="297">
        <f>180*45</f>
        <v>8100</v>
      </c>
      <c r="F605" s="304">
        <f t="shared" si="117"/>
        <v>-8100</v>
      </c>
      <c r="G605" s="295"/>
      <c r="H605" s="299"/>
      <c r="I605" s="299"/>
    </row>
    <row r="606">
      <c r="A606" s="295"/>
      <c r="B606" s="295" t="s">
        <v>506</v>
      </c>
      <c r="C606" s="296" t="s">
        <v>134</v>
      </c>
      <c r="D606" s="295"/>
      <c r="E606" s="297">
        <v>5500.0</v>
      </c>
      <c r="F606" s="304">
        <f t="shared" si="117"/>
        <v>-5500</v>
      </c>
      <c r="G606" s="295"/>
      <c r="H606" s="299"/>
      <c r="I606" s="299"/>
    </row>
    <row r="607">
      <c r="A607" s="295"/>
      <c r="B607" s="295" t="s">
        <v>705</v>
      </c>
      <c r="C607" s="296"/>
      <c r="D607" s="295"/>
      <c r="E607" s="297">
        <v>2000.0</v>
      </c>
      <c r="F607" s="304">
        <f t="shared" si="117"/>
        <v>-2000</v>
      </c>
      <c r="G607" s="295"/>
      <c r="H607" s="299" t="s">
        <v>706</v>
      </c>
      <c r="I607" s="295"/>
    </row>
    <row r="608">
      <c r="A608" s="295"/>
      <c r="B608" s="295" t="s">
        <v>671</v>
      </c>
      <c r="C608" s="296">
        <v>5010.0</v>
      </c>
      <c r="D608" s="295"/>
      <c r="E608" s="297">
        <v>700.0</v>
      </c>
      <c r="F608" s="304">
        <f t="shared" si="117"/>
        <v>-700</v>
      </c>
      <c r="G608" s="295"/>
      <c r="H608" s="299"/>
      <c r="I608" s="299"/>
    </row>
    <row r="609">
      <c r="A609" s="295"/>
      <c r="B609" s="295" t="s">
        <v>365</v>
      </c>
      <c r="C609" s="296" t="s">
        <v>707</v>
      </c>
      <c r="D609" s="295"/>
      <c r="E609" s="297">
        <v>2000.0</v>
      </c>
      <c r="F609" s="304">
        <f t="shared" si="117"/>
        <v>-2000</v>
      </c>
      <c r="G609" s="295"/>
      <c r="H609" s="299" t="s">
        <v>708</v>
      </c>
      <c r="I609" s="299"/>
    </row>
    <row r="610">
      <c r="A610" s="295"/>
      <c r="B610" s="295" t="s">
        <v>360</v>
      </c>
      <c r="C610" s="296"/>
      <c r="D610" s="295"/>
      <c r="E610" s="297">
        <v>500.0</v>
      </c>
      <c r="F610" s="304">
        <f t="shared" si="117"/>
        <v>-500</v>
      </c>
      <c r="G610" s="295"/>
      <c r="H610" s="295"/>
      <c r="I610" s="295"/>
    </row>
    <row r="611">
      <c r="A611" s="295"/>
      <c r="B611" s="295" t="s">
        <v>137</v>
      </c>
      <c r="C611" s="296">
        <v>5411.0</v>
      </c>
      <c r="D611" s="295"/>
      <c r="E611" s="297">
        <v>1000.0</v>
      </c>
      <c r="F611" s="304">
        <f t="shared" si="117"/>
        <v>-1000</v>
      </c>
      <c r="G611" s="295"/>
      <c r="H611" s="299" t="s">
        <v>706</v>
      </c>
      <c r="I611" s="295"/>
    </row>
    <row r="612">
      <c r="A612" s="295"/>
      <c r="B612" s="295"/>
      <c r="C612" s="300"/>
      <c r="D612" s="295"/>
      <c r="E612" s="295"/>
      <c r="F612" s="300"/>
      <c r="G612" s="295"/>
      <c r="H612" s="295"/>
      <c r="I612" s="295"/>
    </row>
    <row r="613">
      <c r="A613" s="295" t="s">
        <v>413</v>
      </c>
      <c r="B613" s="295"/>
      <c r="C613" s="300"/>
      <c r="D613" s="301">
        <f t="shared" ref="D613:E613" si="118">SUM(D604:D611)</f>
        <v>18000</v>
      </c>
      <c r="E613" s="297">
        <f t="shared" si="118"/>
        <v>19800</v>
      </c>
      <c r="F613" s="304">
        <f>D613-E613</f>
        <v>-1800</v>
      </c>
      <c r="G613" s="295"/>
      <c r="H613" s="295"/>
      <c r="I613" s="295"/>
    </row>
    <row r="614">
      <c r="A614" s="295"/>
      <c r="B614" s="295"/>
      <c r="C614" s="300"/>
      <c r="D614" s="295"/>
      <c r="E614" s="295"/>
      <c r="F614" s="300"/>
      <c r="G614" s="295"/>
      <c r="H614" s="295"/>
      <c r="I614" s="295"/>
    </row>
    <row r="615">
      <c r="A615" s="293" t="s">
        <v>709</v>
      </c>
      <c r="G615" s="293" t="s">
        <v>382</v>
      </c>
      <c r="H615" s="293"/>
      <c r="I615" s="293"/>
    </row>
    <row r="616">
      <c r="A616" s="295"/>
      <c r="B616" s="295" t="s">
        <v>710</v>
      </c>
      <c r="C616" s="296">
        <v>3989.0</v>
      </c>
      <c r="D616" s="301">
        <f>71000-5600</f>
        <v>65400</v>
      </c>
      <c r="E616" s="295"/>
      <c r="F616" s="308">
        <f t="shared" ref="F616:F618" si="119">D616-E616</f>
        <v>65400</v>
      </c>
      <c r="G616" s="295"/>
      <c r="H616" s="299"/>
      <c r="I616" s="299"/>
    </row>
    <row r="617">
      <c r="A617" s="295"/>
      <c r="B617" s="295" t="s">
        <v>711</v>
      </c>
      <c r="C617" s="296">
        <v>3040.0</v>
      </c>
      <c r="D617" s="301">
        <v>41600.0</v>
      </c>
      <c r="E617" s="295"/>
      <c r="F617" s="308">
        <f t="shared" si="119"/>
        <v>41600</v>
      </c>
      <c r="G617" s="295"/>
      <c r="H617" s="299" t="s">
        <v>712</v>
      </c>
      <c r="I617" s="299"/>
    </row>
    <row r="618">
      <c r="A618" s="295"/>
      <c r="B618" s="295" t="s">
        <v>713</v>
      </c>
      <c r="C618" s="296">
        <v>3040.0</v>
      </c>
      <c r="D618" s="301">
        <v>15000.0</v>
      </c>
      <c r="E618" s="295"/>
      <c r="F618" s="308">
        <f t="shared" si="119"/>
        <v>15000</v>
      </c>
      <c r="G618" s="295"/>
      <c r="H618" s="295"/>
      <c r="I618" s="295"/>
    </row>
    <row r="619">
      <c r="A619" s="295"/>
      <c r="B619" s="295"/>
      <c r="C619" s="300"/>
      <c r="D619" s="295"/>
      <c r="E619" s="295"/>
      <c r="F619" s="300"/>
      <c r="G619" s="295"/>
      <c r="H619" s="295"/>
      <c r="I619" s="295"/>
    </row>
    <row r="620">
      <c r="A620" s="295" t="s">
        <v>413</v>
      </c>
      <c r="B620" s="295"/>
      <c r="C620" s="300"/>
      <c r="D620" s="301">
        <f t="shared" ref="D620:E620" si="120">SUM(D616:D619)</f>
        <v>122000</v>
      </c>
      <c r="E620" s="297">
        <f t="shared" si="120"/>
        <v>0</v>
      </c>
      <c r="F620" s="312">
        <f>D620-E620</f>
        <v>122000</v>
      </c>
      <c r="G620" s="295"/>
      <c r="H620" s="295"/>
      <c r="I620" s="295"/>
    </row>
    <row r="621">
      <c r="A621" s="295"/>
      <c r="B621" s="295"/>
      <c r="C621" s="300"/>
      <c r="D621" s="295"/>
      <c r="E621" s="295"/>
      <c r="F621" s="300"/>
      <c r="G621" s="295"/>
      <c r="H621" s="295"/>
      <c r="I621" s="295"/>
    </row>
    <row r="622">
      <c r="A622" s="293" t="s">
        <v>714</v>
      </c>
      <c r="G622" s="293" t="s">
        <v>382</v>
      </c>
      <c r="H622" s="293"/>
      <c r="I622" s="293"/>
    </row>
    <row r="623">
      <c r="A623" s="295"/>
      <c r="B623" s="295" t="s">
        <v>257</v>
      </c>
      <c r="C623" s="296">
        <v>4029.0</v>
      </c>
      <c r="D623" s="295"/>
      <c r="E623" s="297">
        <v>14000.0</v>
      </c>
      <c r="F623" s="304">
        <f t="shared" ref="F623:F626" si="121">D623-E623</f>
        <v>-14000</v>
      </c>
      <c r="G623" s="295"/>
      <c r="H623" s="295"/>
      <c r="I623" s="295"/>
    </row>
    <row r="624">
      <c r="A624" s="295"/>
      <c r="B624" s="295" t="s">
        <v>472</v>
      </c>
      <c r="C624" s="296">
        <v>3052.0</v>
      </c>
      <c r="D624" s="301">
        <v>25000.0</v>
      </c>
      <c r="E624" s="295"/>
      <c r="F624" s="312">
        <f t="shared" si="121"/>
        <v>25000</v>
      </c>
      <c r="G624" s="295"/>
      <c r="H624" s="299" t="s">
        <v>715</v>
      </c>
      <c r="I624" s="299"/>
    </row>
    <row r="625">
      <c r="A625" s="295"/>
      <c r="B625" s="295" t="s">
        <v>137</v>
      </c>
      <c r="C625" s="296">
        <v>5411.0</v>
      </c>
      <c r="D625" s="295"/>
      <c r="E625" s="297">
        <v>3200.0</v>
      </c>
      <c r="F625" s="304">
        <f t="shared" si="121"/>
        <v>-3200</v>
      </c>
      <c r="G625" s="295"/>
      <c r="H625" s="299" t="s">
        <v>716</v>
      </c>
      <c r="I625" s="299"/>
    </row>
    <row r="626">
      <c r="A626" s="295"/>
      <c r="B626" s="295" t="s">
        <v>717</v>
      </c>
      <c r="C626" s="296">
        <v>5210.0</v>
      </c>
      <c r="D626" s="295"/>
      <c r="E626" s="297">
        <v>1500.0</v>
      </c>
      <c r="F626" s="304">
        <f t="shared" si="121"/>
        <v>-1500</v>
      </c>
      <c r="G626" s="295"/>
      <c r="H626" s="299" t="s">
        <v>718</v>
      </c>
      <c r="I626" s="299"/>
    </row>
    <row r="627">
      <c r="A627" s="295"/>
      <c r="B627" s="295"/>
      <c r="C627" s="300"/>
      <c r="D627" s="295"/>
      <c r="E627" s="295"/>
      <c r="F627" s="300"/>
      <c r="G627" s="295"/>
      <c r="H627" s="295"/>
      <c r="I627" s="295"/>
    </row>
    <row r="628">
      <c r="A628" s="295" t="s">
        <v>413</v>
      </c>
      <c r="B628" s="295"/>
      <c r="C628" s="300"/>
      <c r="D628" s="301">
        <f t="shared" ref="D628:E628" si="122">SUM(D623:D627)</f>
        <v>25000</v>
      </c>
      <c r="E628" s="297">
        <f t="shared" si="122"/>
        <v>18700</v>
      </c>
      <c r="F628" s="312">
        <f>D628-E628</f>
        <v>6300</v>
      </c>
      <c r="G628" s="295"/>
      <c r="H628" s="295"/>
      <c r="I628" s="295"/>
    </row>
    <row r="629">
      <c r="A629" s="295"/>
      <c r="B629" s="295"/>
      <c r="C629" s="300"/>
      <c r="D629" s="295"/>
      <c r="E629" s="295"/>
      <c r="F629" s="300"/>
      <c r="G629" s="295"/>
      <c r="H629" s="295"/>
      <c r="I629" s="295"/>
    </row>
    <row r="630">
      <c r="A630" s="293" t="s">
        <v>719</v>
      </c>
      <c r="G630" s="293" t="s">
        <v>379</v>
      </c>
      <c r="H630" s="293" t="s">
        <v>720</v>
      </c>
      <c r="I630" s="293"/>
    </row>
    <row r="631">
      <c r="A631" s="295"/>
      <c r="B631" s="295" t="s">
        <v>600</v>
      </c>
      <c r="C631" s="296">
        <v>4036.0</v>
      </c>
      <c r="D631" s="295"/>
      <c r="E631" s="297">
        <v>2000.0</v>
      </c>
      <c r="F631" s="304">
        <f t="shared" ref="F631:F632" si="123">D631-E631</f>
        <v>-2000</v>
      </c>
      <c r="G631" s="295"/>
      <c r="H631" s="295"/>
      <c r="I631" s="295"/>
    </row>
    <row r="632">
      <c r="A632" s="295"/>
      <c r="B632" s="295" t="s">
        <v>386</v>
      </c>
      <c r="C632" s="296">
        <v>5460.0</v>
      </c>
      <c r="D632" s="295"/>
      <c r="E632" s="297">
        <v>500.0</v>
      </c>
      <c r="F632" s="304">
        <f t="shared" si="123"/>
        <v>-500</v>
      </c>
      <c r="G632" s="295"/>
      <c r="H632" s="295"/>
      <c r="I632" s="295"/>
    </row>
    <row r="633">
      <c r="A633" s="295"/>
      <c r="B633" s="295"/>
      <c r="C633" s="300"/>
      <c r="D633" s="295"/>
      <c r="E633" s="295"/>
      <c r="F633" s="300"/>
      <c r="G633" s="295"/>
      <c r="H633" s="295"/>
      <c r="I633" s="295"/>
    </row>
    <row r="634">
      <c r="A634" s="295" t="s">
        <v>413</v>
      </c>
      <c r="B634" s="295"/>
      <c r="C634" s="300"/>
      <c r="D634" s="301">
        <f t="shared" ref="D634:E634" si="124">SUM(D631:D633)</f>
        <v>0</v>
      </c>
      <c r="E634" s="297">
        <f t="shared" si="124"/>
        <v>2500</v>
      </c>
      <c r="F634" s="304">
        <f>D634-E634</f>
        <v>-2500</v>
      </c>
      <c r="G634" s="295"/>
      <c r="H634" s="295"/>
      <c r="I634" s="295"/>
    </row>
    <row r="635">
      <c r="A635" s="295"/>
      <c r="B635" s="295"/>
      <c r="C635" s="300"/>
      <c r="D635" s="295"/>
      <c r="E635" s="295"/>
      <c r="F635" s="300"/>
      <c r="G635" s="295"/>
      <c r="H635" s="295"/>
      <c r="I635" s="295"/>
    </row>
    <row r="636">
      <c r="A636" s="293" t="s">
        <v>721</v>
      </c>
      <c r="G636" s="293" t="s">
        <v>382</v>
      </c>
      <c r="H636" s="293"/>
      <c r="I636" s="293"/>
    </row>
    <row r="637">
      <c r="A637" s="291"/>
      <c r="B637" s="291" t="s">
        <v>482</v>
      </c>
      <c r="C637" s="309" t="s">
        <v>134</v>
      </c>
      <c r="D637" s="291"/>
      <c r="E637" s="306">
        <v>14000.0</v>
      </c>
      <c r="F637" s="321">
        <f t="shared" ref="F637:F638" si="125">D637-E637</f>
        <v>-14000</v>
      </c>
      <c r="G637" s="291"/>
      <c r="H637" s="291"/>
      <c r="I637" s="291"/>
    </row>
    <row r="638">
      <c r="A638" s="291"/>
      <c r="B638" s="291" t="s">
        <v>330</v>
      </c>
      <c r="C638" s="309" t="s">
        <v>132</v>
      </c>
      <c r="D638" s="310">
        <v>20000.0</v>
      </c>
      <c r="E638" s="291"/>
      <c r="F638" s="323">
        <f t="shared" si="125"/>
        <v>20000</v>
      </c>
      <c r="G638" s="291"/>
      <c r="H638" s="307" t="s">
        <v>722</v>
      </c>
      <c r="I638" s="307"/>
    </row>
    <row r="639">
      <c r="A639" s="291"/>
      <c r="B639" s="291" t="s">
        <v>682</v>
      </c>
      <c r="C639" s="309"/>
      <c r="D639" s="291"/>
      <c r="E639" s="291"/>
      <c r="F639" s="328"/>
      <c r="G639" s="291"/>
      <c r="H639" s="307"/>
      <c r="I639" s="307"/>
    </row>
    <row r="640">
      <c r="A640" s="291"/>
      <c r="B640" s="291" t="s">
        <v>257</v>
      </c>
      <c r="C640" s="309">
        <v>4029.0</v>
      </c>
      <c r="D640" s="310">
        <v>2200.0</v>
      </c>
      <c r="E640" s="306">
        <v>2200.0</v>
      </c>
      <c r="F640" s="309">
        <f t="shared" ref="F640:F642" si="126">D640-E640</f>
        <v>0</v>
      </c>
      <c r="G640" s="291"/>
      <c r="H640" s="291"/>
      <c r="I640" s="291"/>
    </row>
    <row r="641">
      <c r="A641" s="291"/>
      <c r="B641" s="291" t="s">
        <v>360</v>
      </c>
      <c r="C641" s="309">
        <v>5463.0</v>
      </c>
      <c r="D641" s="291"/>
      <c r="E641" s="306">
        <v>200.0</v>
      </c>
      <c r="F641" s="321">
        <f t="shared" si="126"/>
        <v>-200</v>
      </c>
      <c r="G641" s="291"/>
      <c r="H641" s="307" t="s">
        <v>547</v>
      </c>
      <c r="I641" s="307"/>
    </row>
    <row r="642">
      <c r="A642" s="291"/>
      <c r="B642" s="291" t="s">
        <v>137</v>
      </c>
      <c r="C642" s="309">
        <v>5411.0</v>
      </c>
      <c r="D642" s="291"/>
      <c r="E642" s="306">
        <v>500.0</v>
      </c>
      <c r="F642" s="321">
        <f t="shared" si="126"/>
        <v>-500</v>
      </c>
      <c r="G642" s="291"/>
      <c r="H642" s="307" t="s">
        <v>723</v>
      </c>
      <c r="I642" s="307"/>
    </row>
    <row r="643">
      <c r="A643" s="295"/>
      <c r="B643" s="295"/>
      <c r="C643" s="300"/>
      <c r="D643" s="295"/>
      <c r="E643" s="295"/>
      <c r="F643" s="300"/>
      <c r="G643" s="295"/>
      <c r="H643" s="295"/>
      <c r="I643" s="295"/>
    </row>
    <row r="644">
      <c r="A644" s="295" t="s">
        <v>413</v>
      </c>
      <c r="B644" s="295"/>
      <c r="C644" s="300"/>
      <c r="D644" s="301">
        <f t="shared" ref="D644:E644" si="127">SUM(D637:D643)</f>
        <v>22200</v>
      </c>
      <c r="E644" s="297">
        <f t="shared" si="127"/>
        <v>16900</v>
      </c>
      <c r="F644" s="312">
        <f>D644-E644</f>
        <v>5300</v>
      </c>
      <c r="G644" s="295"/>
      <c r="H644" s="295"/>
      <c r="I644" s="295"/>
    </row>
    <row r="645">
      <c r="A645" s="295"/>
      <c r="B645" s="295"/>
      <c r="C645" s="300"/>
      <c r="D645" s="295"/>
      <c r="E645" s="295"/>
      <c r="F645" s="300"/>
      <c r="G645" s="295"/>
      <c r="H645" s="295"/>
      <c r="I645" s="295"/>
    </row>
    <row r="646">
      <c r="A646" s="293" t="s">
        <v>724</v>
      </c>
      <c r="G646" s="293" t="s">
        <v>379</v>
      </c>
      <c r="H646" s="293"/>
      <c r="I646" s="293"/>
    </row>
    <row r="647">
      <c r="A647" s="295"/>
      <c r="B647" s="295" t="s">
        <v>482</v>
      </c>
      <c r="C647" s="296" t="s">
        <v>134</v>
      </c>
      <c r="D647" s="295"/>
      <c r="E647" s="297">
        <v>6000.0</v>
      </c>
      <c r="F647" s="304">
        <f t="shared" ref="F647:F651" si="128">D647-E647</f>
        <v>-6000</v>
      </c>
      <c r="G647" s="295"/>
      <c r="H647" s="295"/>
      <c r="I647" s="295"/>
    </row>
    <row r="648">
      <c r="A648" s="291"/>
      <c r="B648" s="291" t="s">
        <v>330</v>
      </c>
      <c r="C648" s="309" t="s">
        <v>132</v>
      </c>
      <c r="D648" s="310">
        <v>10000.0</v>
      </c>
      <c r="E648" s="291"/>
      <c r="F648" s="323">
        <f t="shared" si="128"/>
        <v>10000</v>
      </c>
      <c r="G648" s="291"/>
      <c r="H648" s="307" t="s">
        <v>725</v>
      </c>
      <c r="I648" s="307"/>
    </row>
    <row r="649">
      <c r="A649" s="295"/>
      <c r="B649" s="295" t="s">
        <v>257</v>
      </c>
      <c r="C649" s="296">
        <v>4029.0</v>
      </c>
      <c r="D649" s="295"/>
      <c r="E649" s="297">
        <v>1600.0</v>
      </c>
      <c r="F649" s="304">
        <f t="shared" si="128"/>
        <v>-1600</v>
      </c>
      <c r="G649" s="295"/>
      <c r="H649" s="299"/>
      <c r="I649" s="299"/>
    </row>
    <row r="650">
      <c r="A650" s="295"/>
      <c r="B650" s="295" t="s">
        <v>726</v>
      </c>
      <c r="C650" s="296">
        <v>3029.0</v>
      </c>
      <c r="D650" s="301">
        <v>1600.0</v>
      </c>
      <c r="E650" s="295"/>
      <c r="F650" s="312">
        <f t="shared" si="128"/>
        <v>1600</v>
      </c>
      <c r="G650" s="295"/>
      <c r="H650" s="299"/>
      <c r="I650" s="299"/>
    </row>
    <row r="651">
      <c r="A651" s="295"/>
      <c r="B651" s="295" t="s">
        <v>472</v>
      </c>
      <c r="C651" s="296">
        <v>3052.0</v>
      </c>
      <c r="D651" s="301">
        <v>6000.0</v>
      </c>
      <c r="E651" s="295"/>
      <c r="F651" s="312">
        <f t="shared" si="128"/>
        <v>6000</v>
      </c>
      <c r="G651" s="295"/>
      <c r="H651" s="299"/>
      <c r="I651" s="299"/>
    </row>
    <row r="652">
      <c r="A652" s="295"/>
      <c r="B652" s="295"/>
      <c r="C652" s="300"/>
      <c r="D652" s="295"/>
      <c r="E652" s="295"/>
      <c r="F652" s="300"/>
      <c r="G652" s="295"/>
      <c r="H652" s="299"/>
      <c r="I652" s="299"/>
    </row>
    <row r="653">
      <c r="A653" s="295" t="s">
        <v>413</v>
      </c>
      <c r="B653" s="295"/>
      <c r="C653" s="300"/>
      <c r="D653" s="301">
        <f t="shared" ref="D653:E653" si="129">SUM(D647:D652)</f>
        <v>17600</v>
      </c>
      <c r="E653" s="297">
        <f t="shared" si="129"/>
        <v>7600</v>
      </c>
      <c r="F653" s="312">
        <f>D653-E653</f>
        <v>10000</v>
      </c>
      <c r="G653" s="295"/>
      <c r="H653" s="295"/>
      <c r="I653" s="295"/>
    </row>
    <row r="654">
      <c r="A654" s="295"/>
      <c r="B654" s="295"/>
      <c r="C654" s="300"/>
      <c r="D654" s="295"/>
      <c r="E654" s="295"/>
      <c r="F654" s="300"/>
      <c r="G654" s="295"/>
      <c r="H654" s="295"/>
      <c r="I654" s="295"/>
    </row>
    <row r="655">
      <c r="A655" s="293" t="s">
        <v>727</v>
      </c>
      <c r="G655" s="293" t="s">
        <v>382</v>
      </c>
      <c r="H655" s="293"/>
      <c r="I655" s="293"/>
    </row>
    <row r="656">
      <c r="A656" s="295"/>
      <c r="B656" s="295" t="s">
        <v>728</v>
      </c>
      <c r="C656" s="296">
        <v>5060.0</v>
      </c>
      <c r="D656" s="295"/>
      <c r="E656" s="297">
        <v>1200.0</v>
      </c>
      <c r="F656" s="304">
        <f>D656-E656</f>
        <v>-1200</v>
      </c>
      <c r="G656" s="295"/>
      <c r="H656" s="295"/>
      <c r="I656" s="295"/>
    </row>
    <row r="657">
      <c r="A657" s="295"/>
      <c r="B657" s="295" t="s">
        <v>144</v>
      </c>
      <c r="C657" s="296">
        <v>5010.0</v>
      </c>
      <c r="D657" s="295"/>
      <c r="E657" s="297">
        <v>0.0</v>
      </c>
      <c r="F657" s="300"/>
      <c r="G657" s="295"/>
      <c r="H657" s="295"/>
      <c r="I657" s="295"/>
    </row>
    <row r="658">
      <c r="A658" s="295"/>
      <c r="B658" s="295" t="s">
        <v>653</v>
      </c>
      <c r="C658" s="296">
        <v>5210.0</v>
      </c>
      <c r="D658" s="295"/>
      <c r="E658" s="297">
        <v>350.0</v>
      </c>
      <c r="F658" s="300"/>
      <c r="G658" s="295"/>
      <c r="H658" s="295"/>
      <c r="I658" s="295"/>
    </row>
    <row r="659">
      <c r="A659" s="295"/>
      <c r="B659" s="295" t="s">
        <v>585</v>
      </c>
      <c r="C659" s="296">
        <v>6800.0</v>
      </c>
      <c r="D659" s="295"/>
      <c r="E659" s="297">
        <v>120.0</v>
      </c>
      <c r="F659" s="300"/>
      <c r="G659" s="295"/>
      <c r="H659" s="295"/>
      <c r="I659" s="295"/>
    </row>
    <row r="660">
      <c r="A660" s="295"/>
      <c r="B660" s="295"/>
      <c r="C660" s="300"/>
      <c r="D660" s="295"/>
      <c r="E660" s="295"/>
      <c r="F660" s="300"/>
      <c r="G660" s="295"/>
      <c r="H660" s="295"/>
      <c r="I660" s="295"/>
    </row>
    <row r="661">
      <c r="A661" s="295" t="s">
        <v>413</v>
      </c>
      <c r="B661" s="295"/>
      <c r="C661" s="300"/>
      <c r="D661" s="301">
        <f t="shared" ref="D661:E661" si="130">SUM(D656:D659)</f>
        <v>0</v>
      </c>
      <c r="E661" s="297">
        <f t="shared" si="130"/>
        <v>1670</v>
      </c>
      <c r="F661" s="304">
        <f>D661-E661</f>
        <v>-1670</v>
      </c>
      <c r="G661" s="295"/>
      <c r="H661" s="295"/>
      <c r="I661" s="295"/>
    </row>
    <row r="662">
      <c r="A662" s="295"/>
      <c r="B662" s="295"/>
      <c r="C662" s="300"/>
      <c r="D662" s="295"/>
      <c r="E662" s="295"/>
      <c r="F662" s="300"/>
      <c r="G662" s="295"/>
      <c r="H662" s="295"/>
      <c r="I662" s="295"/>
    </row>
    <row r="663">
      <c r="A663" s="302" t="s">
        <v>729</v>
      </c>
      <c r="B663" s="293"/>
      <c r="C663" s="303"/>
      <c r="D663" s="293"/>
      <c r="E663" s="293"/>
      <c r="F663" s="303"/>
      <c r="G663" s="293" t="s">
        <v>382</v>
      </c>
      <c r="H663" s="293"/>
      <c r="I663" s="293"/>
    </row>
    <row r="664">
      <c r="A664" s="295"/>
      <c r="B664" s="295" t="s">
        <v>257</v>
      </c>
      <c r="C664" s="300"/>
      <c r="D664" s="295"/>
      <c r="E664" s="297">
        <v>5000.0</v>
      </c>
      <c r="F664" s="304">
        <f>D664-E664</f>
        <v>-5000</v>
      </c>
      <c r="G664" s="295"/>
      <c r="H664" s="299"/>
      <c r="I664" s="299"/>
    </row>
    <row r="665">
      <c r="A665" s="295"/>
      <c r="B665" s="295"/>
      <c r="C665" s="300"/>
      <c r="D665" s="295"/>
      <c r="E665" s="295"/>
      <c r="F665" s="300"/>
      <c r="G665" s="295"/>
      <c r="H665" s="295"/>
      <c r="I665" s="295"/>
    </row>
    <row r="666">
      <c r="A666" s="295" t="s">
        <v>413</v>
      </c>
      <c r="B666" s="295"/>
      <c r="C666" s="300"/>
      <c r="D666" s="301">
        <f t="shared" ref="D666:E666" si="131">SUM(D664:D665)</f>
        <v>0</v>
      </c>
      <c r="E666" s="297">
        <f t="shared" si="131"/>
        <v>5000</v>
      </c>
      <c r="F666" s="304">
        <f>D666-E666</f>
        <v>-5000</v>
      </c>
      <c r="G666" s="295"/>
      <c r="H666" s="295"/>
      <c r="I666" s="295"/>
    </row>
    <row r="667">
      <c r="A667" s="295"/>
      <c r="B667" s="295"/>
      <c r="C667" s="300"/>
      <c r="D667" s="301"/>
      <c r="E667" s="297"/>
      <c r="F667" s="304"/>
      <c r="G667" s="295"/>
      <c r="H667" s="295"/>
      <c r="I667" s="295"/>
    </row>
    <row r="668">
      <c r="A668" s="293" t="s">
        <v>730</v>
      </c>
      <c r="G668" s="293" t="s">
        <v>382</v>
      </c>
      <c r="H668" s="293"/>
      <c r="I668" s="293"/>
    </row>
    <row r="669">
      <c r="A669" s="295"/>
      <c r="B669" s="295" t="s">
        <v>386</v>
      </c>
      <c r="C669" s="296"/>
      <c r="D669" s="295"/>
      <c r="E669" s="297">
        <v>100.0</v>
      </c>
      <c r="F669" s="304">
        <f t="shared" ref="F669:F671" si="132">D669-E669</f>
        <v>-100</v>
      </c>
      <c r="G669" s="295"/>
      <c r="H669" s="295"/>
      <c r="I669" s="295"/>
    </row>
    <row r="670">
      <c r="A670" s="295"/>
      <c r="B670" s="295" t="s">
        <v>731</v>
      </c>
      <c r="C670" s="296">
        <v>5411.0</v>
      </c>
      <c r="D670" s="295"/>
      <c r="E670" s="297">
        <v>400.0</v>
      </c>
      <c r="F670" s="304">
        <f t="shared" si="132"/>
        <v>-400</v>
      </c>
      <c r="G670" s="295"/>
      <c r="H670" s="295"/>
      <c r="I670" s="295"/>
    </row>
    <row r="671">
      <c r="A671" s="295"/>
      <c r="B671" s="295" t="s">
        <v>385</v>
      </c>
      <c r="C671" s="296"/>
      <c r="D671" s="295"/>
      <c r="E671" s="297">
        <v>50.0</v>
      </c>
      <c r="F671" s="304">
        <f t="shared" si="132"/>
        <v>-50</v>
      </c>
      <c r="G671" s="295"/>
      <c r="H671" s="295"/>
      <c r="I671" s="295"/>
    </row>
    <row r="672">
      <c r="A672" s="295"/>
      <c r="B672" s="295"/>
      <c r="C672" s="300"/>
      <c r="D672" s="295"/>
      <c r="E672" s="295"/>
      <c r="F672" s="300"/>
      <c r="G672" s="295"/>
      <c r="H672" s="295"/>
      <c r="I672" s="295"/>
    </row>
    <row r="673">
      <c r="A673" s="295" t="s">
        <v>413</v>
      </c>
      <c r="B673" s="295"/>
      <c r="C673" s="300"/>
      <c r="D673" s="301">
        <f t="shared" ref="D673:E673" si="133">SUM(D669:D672)</f>
        <v>0</v>
      </c>
      <c r="E673" s="297">
        <f t="shared" si="133"/>
        <v>550</v>
      </c>
      <c r="F673" s="304">
        <f>D673-E673</f>
        <v>-550</v>
      </c>
      <c r="G673" s="295"/>
      <c r="H673" s="295"/>
      <c r="I673" s="295"/>
    </row>
    <row r="674">
      <c r="A674" s="295"/>
      <c r="B674" s="295"/>
      <c r="C674" s="300"/>
      <c r="D674" s="295"/>
      <c r="E674" s="295"/>
      <c r="F674" s="300"/>
      <c r="G674" s="295"/>
      <c r="H674" s="295"/>
      <c r="I674" s="295"/>
    </row>
    <row r="675">
      <c r="A675" s="293" t="s">
        <v>732</v>
      </c>
      <c r="G675" s="293" t="s">
        <v>382</v>
      </c>
      <c r="H675" s="293"/>
      <c r="I675" s="293"/>
    </row>
    <row r="676">
      <c r="A676" s="295"/>
      <c r="B676" s="295" t="s">
        <v>472</v>
      </c>
      <c r="C676" s="296">
        <v>3051.0</v>
      </c>
      <c r="D676" s="301">
        <v>45000.0</v>
      </c>
      <c r="E676" s="295"/>
      <c r="F676" s="312">
        <f>D676-E676</f>
        <v>45000</v>
      </c>
      <c r="G676" s="295"/>
      <c r="H676" s="299" t="s">
        <v>733</v>
      </c>
      <c r="I676" s="299"/>
    </row>
    <row r="677">
      <c r="A677" s="295"/>
      <c r="B677" s="295"/>
      <c r="C677" s="300"/>
      <c r="D677" s="295"/>
      <c r="E677" s="295"/>
      <c r="F677" s="300"/>
      <c r="G677" s="295"/>
      <c r="H677" s="295"/>
      <c r="I677" s="295"/>
    </row>
    <row r="678">
      <c r="A678" s="295" t="s">
        <v>413</v>
      </c>
      <c r="B678" s="295"/>
      <c r="C678" s="300"/>
      <c r="D678" s="301">
        <f t="shared" ref="D678:E678" si="134">SUM(D676:D677)</f>
        <v>45000</v>
      </c>
      <c r="E678" s="297">
        <f t="shared" si="134"/>
        <v>0</v>
      </c>
      <c r="F678" s="312">
        <f>D678-E678</f>
        <v>45000</v>
      </c>
      <c r="G678" s="295"/>
      <c r="H678" s="295"/>
      <c r="I678" s="295"/>
    </row>
    <row r="679">
      <c r="A679" s="295"/>
      <c r="B679" s="295"/>
      <c r="C679" s="300"/>
      <c r="D679" s="295"/>
      <c r="E679" s="295"/>
      <c r="F679" s="300"/>
      <c r="G679" s="295"/>
      <c r="H679" s="295"/>
      <c r="I679" s="295"/>
    </row>
    <row r="680">
      <c r="A680" s="293" t="s">
        <v>734</v>
      </c>
      <c r="G680" s="293" t="s">
        <v>382</v>
      </c>
      <c r="H680" s="293"/>
      <c r="I680" s="293"/>
    </row>
    <row r="681">
      <c r="A681" s="295"/>
      <c r="B681" s="295" t="s">
        <v>257</v>
      </c>
      <c r="C681" s="296">
        <v>4029.0</v>
      </c>
      <c r="D681" s="295"/>
      <c r="E681" s="297">
        <v>6000.0</v>
      </c>
      <c r="F681" s="304">
        <f t="shared" ref="F681:F683" si="135">D681-E681</f>
        <v>-6000</v>
      </c>
      <c r="G681" s="295"/>
      <c r="H681" s="299" t="s">
        <v>439</v>
      </c>
      <c r="I681" s="299"/>
    </row>
    <row r="682">
      <c r="A682" s="295"/>
      <c r="B682" s="295" t="s">
        <v>472</v>
      </c>
      <c r="C682" s="296">
        <v>3052.0</v>
      </c>
      <c r="D682" s="301">
        <v>10000.0</v>
      </c>
      <c r="E682" s="295"/>
      <c r="F682" s="312">
        <f t="shared" si="135"/>
        <v>10000</v>
      </c>
      <c r="G682" s="295"/>
      <c r="H682" s="299"/>
      <c r="I682" s="299"/>
    </row>
    <row r="683">
      <c r="A683" s="295"/>
      <c r="B683" s="295" t="s">
        <v>726</v>
      </c>
      <c r="C683" s="296">
        <v>3029.0</v>
      </c>
      <c r="D683" s="301">
        <v>6000.0</v>
      </c>
      <c r="E683" s="295"/>
      <c r="F683" s="312">
        <f t="shared" si="135"/>
        <v>6000</v>
      </c>
      <c r="G683" s="295"/>
      <c r="H683" s="299"/>
      <c r="I683" s="299"/>
    </row>
    <row r="684">
      <c r="A684" s="295"/>
      <c r="B684" s="295"/>
      <c r="C684" s="300"/>
      <c r="D684" s="295"/>
      <c r="E684" s="295"/>
      <c r="F684" s="300"/>
      <c r="G684" s="295"/>
      <c r="H684" s="295"/>
      <c r="I684" s="295"/>
    </row>
    <row r="685">
      <c r="A685" s="295" t="s">
        <v>413</v>
      </c>
      <c r="B685" s="295"/>
      <c r="C685" s="300"/>
      <c r="D685" s="301">
        <f t="shared" ref="D685:E685" si="136">SUM(D681:D684)</f>
        <v>16000</v>
      </c>
      <c r="E685" s="297">
        <f t="shared" si="136"/>
        <v>6000</v>
      </c>
      <c r="F685" s="312">
        <f>D685-E685</f>
        <v>10000</v>
      </c>
      <c r="G685" s="295"/>
      <c r="H685" s="295"/>
      <c r="I685" s="295"/>
    </row>
    <row r="686">
      <c r="A686" s="295"/>
      <c r="B686" s="295"/>
      <c r="C686" s="300"/>
      <c r="D686" s="295"/>
      <c r="E686" s="295"/>
      <c r="F686" s="300"/>
      <c r="G686" s="295"/>
      <c r="H686" s="295"/>
      <c r="I686" s="295"/>
    </row>
    <row r="687">
      <c r="A687" s="293" t="s">
        <v>735</v>
      </c>
      <c r="G687" s="293" t="s">
        <v>382</v>
      </c>
      <c r="H687" s="293"/>
      <c r="I687" s="293"/>
    </row>
    <row r="688">
      <c r="A688" s="295"/>
      <c r="B688" s="295" t="s">
        <v>472</v>
      </c>
      <c r="C688" s="296">
        <v>3052.0</v>
      </c>
      <c r="D688" s="301">
        <v>20000.0</v>
      </c>
      <c r="E688" s="295"/>
      <c r="F688" s="312">
        <f>D688-E688</f>
        <v>20000</v>
      </c>
      <c r="G688" s="295"/>
      <c r="H688" s="299" t="s">
        <v>736</v>
      </c>
      <c r="I688" s="299"/>
    </row>
    <row r="689">
      <c r="A689" s="295"/>
      <c r="B689" s="324" t="s">
        <v>149</v>
      </c>
      <c r="C689" s="322" t="s">
        <v>533</v>
      </c>
      <c r="D689" s="295"/>
      <c r="E689" s="329">
        <v>2500.0</v>
      </c>
      <c r="F689" s="300"/>
      <c r="G689" s="295"/>
      <c r="H689" s="295"/>
      <c r="I689" s="295"/>
    </row>
    <row r="690">
      <c r="A690" s="295"/>
      <c r="B690" s="324" t="s">
        <v>360</v>
      </c>
      <c r="C690" s="322">
        <v>5463.0</v>
      </c>
      <c r="D690" s="301"/>
      <c r="E690" s="314">
        <v>300.0</v>
      </c>
      <c r="F690" s="312"/>
      <c r="G690" s="295"/>
      <c r="H690" s="295"/>
      <c r="I690" s="295"/>
    </row>
    <row r="691">
      <c r="A691" s="295"/>
      <c r="B691" s="295"/>
      <c r="C691" s="300"/>
      <c r="D691" s="301"/>
      <c r="E691" s="297"/>
      <c r="F691" s="312"/>
      <c r="G691" s="295"/>
      <c r="H691" s="295"/>
      <c r="I691" s="295"/>
    </row>
    <row r="692">
      <c r="A692" s="295" t="s">
        <v>413</v>
      </c>
      <c r="B692" s="295"/>
      <c r="C692" s="300"/>
      <c r="D692" s="301">
        <f>SUM(D688:D689)</f>
        <v>20000</v>
      </c>
      <c r="E692" s="297">
        <f>SUM(E688:E690)</f>
        <v>2800</v>
      </c>
      <c r="F692" s="312">
        <f>D692-E692</f>
        <v>17200</v>
      </c>
      <c r="G692" s="295"/>
      <c r="H692" s="295"/>
      <c r="I692" s="295"/>
    </row>
    <row r="693">
      <c r="A693" s="295"/>
      <c r="B693" s="295"/>
      <c r="C693" s="300"/>
      <c r="D693" s="295"/>
      <c r="E693" s="295"/>
      <c r="F693" s="300"/>
      <c r="G693" s="295"/>
      <c r="H693" s="295"/>
      <c r="I693" s="295"/>
    </row>
    <row r="694">
      <c r="A694" s="293" t="s">
        <v>737</v>
      </c>
      <c r="G694" s="293" t="s">
        <v>382</v>
      </c>
      <c r="H694" s="293"/>
      <c r="I694" s="293"/>
    </row>
    <row r="695">
      <c r="A695" s="295"/>
      <c r="B695" s="295" t="s">
        <v>472</v>
      </c>
      <c r="C695" s="296">
        <v>3052.0</v>
      </c>
      <c r="D695" s="301">
        <v>10000.0</v>
      </c>
      <c r="E695" s="295"/>
      <c r="F695" s="312">
        <f>D695-E695</f>
        <v>10000</v>
      </c>
      <c r="G695" s="295"/>
      <c r="H695" s="299" t="s">
        <v>738</v>
      </c>
      <c r="I695" s="299"/>
    </row>
    <row r="696">
      <c r="A696" s="295"/>
      <c r="B696" s="295"/>
      <c r="C696" s="300"/>
      <c r="D696" s="295"/>
      <c r="E696" s="295"/>
      <c r="F696" s="300"/>
      <c r="G696" s="295"/>
      <c r="H696" s="295"/>
      <c r="I696" s="295"/>
    </row>
    <row r="697">
      <c r="A697" s="295" t="s">
        <v>413</v>
      </c>
      <c r="B697" s="295"/>
      <c r="C697" s="300"/>
      <c r="D697" s="301">
        <f t="shared" ref="D697:E697" si="137">SUM(D695:D696)</f>
        <v>10000</v>
      </c>
      <c r="E697" s="297">
        <f t="shared" si="137"/>
        <v>0</v>
      </c>
      <c r="F697" s="312">
        <f>D697-E697</f>
        <v>10000</v>
      </c>
      <c r="G697" s="295"/>
      <c r="H697" s="295"/>
      <c r="I697" s="295"/>
    </row>
    <row r="698">
      <c r="A698" s="295"/>
      <c r="B698" s="295"/>
      <c r="C698" s="300"/>
      <c r="D698" s="295"/>
      <c r="E698" s="295"/>
      <c r="F698" s="300"/>
      <c r="G698" s="295"/>
      <c r="H698" s="295"/>
      <c r="I698" s="295"/>
    </row>
    <row r="699">
      <c r="A699" s="293" t="s">
        <v>739</v>
      </c>
      <c r="G699" s="293" t="s">
        <v>382</v>
      </c>
      <c r="H699" s="293"/>
      <c r="I699" s="293"/>
    </row>
    <row r="700">
      <c r="A700" s="295"/>
      <c r="B700" s="295" t="s">
        <v>472</v>
      </c>
      <c r="C700" s="296">
        <v>3051.0</v>
      </c>
      <c r="D700" s="330">
        <v>20000.0</v>
      </c>
      <c r="E700" s="295"/>
      <c r="F700" s="312">
        <f>D700-E700</f>
        <v>20000</v>
      </c>
      <c r="G700" s="295"/>
      <c r="H700" s="299"/>
      <c r="I700" s="299"/>
    </row>
    <row r="701">
      <c r="A701" s="295"/>
      <c r="B701" s="295"/>
      <c r="C701" s="300"/>
      <c r="D701" s="295"/>
      <c r="E701" s="295"/>
      <c r="F701" s="300"/>
      <c r="G701" s="295"/>
      <c r="H701" s="295"/>
      <c r="I701" s="295"/>
    </row>
    <row r="702">
      <c r="A702" s="295" t="s">
        <v>413</v>
      </c>
      <c r="B702" s="295"/>
      <c r="C702" s="300"/>
      <c r="D702" s="301">
        <f t="shared" ref="D702:E702" si="138">SUM(D700:D701)</f>
        <v>20000</v>
      </c>
      <c r="E702" s="297">
        <f t="shared" si="138"/>
        <v>0</v>
      </c>
      <c r="F702" s="312">
        <f>D702-E702</f>
        <v>20000</v>
      </c>
      <c r="G702" s="295"/>
      <c r="H702" s="295"/>
      <c r="I702" s="295"/>
    </row>
    <row r="703">
      <c r="A703" s="295"/>
      <c r="B703" s="295"/>
      <c r="C703" s="300"/>
      <c r="D703" s="295"/>
      <c r="E703" s="295"/>
      <c r="F703" s="300"/>
      <c r="G703" s="295"/>
      <c r="H703" s="295"/>
      <c r="I703" s="295"/>
    </row>
    <row r="704">
      <c r="A704" s="293" t="s">
        <v>472</v>
      </c>
      <c r="G704" s="293" t="s">
        <v>382</v>
      </c>
      <c r="H704" s="293"/>
      <c r="I704" s="293"/>
    </row>
    <row r="705">
      <c r="A705" s="295"/>
      <c r="B705" s="295" t="s">
        <v>740</v>
      </c>
      <c r="C705" s="300">
        <v>3051.0</v>
      </c>
      <c r="D705" s="301">
        <v>0.0</v>
      </c>
      <c r="E705" s="295"/>
      <c r="F705" s="312">
        <f>D705-E705</f>
        <v>0</v>
      </c>
      <c r="G705" s="295"/>
      <c r="H705" s="299" t="s">
        <v>741</v>
      </c>
      <c r="I705" s="299"/>
    </row>
    <row r="706">
      <c r="A706" s="295"/>
      <c r="B706" s="295" t="s">
        <v>742</v>
      </c>
      <c r="C706" s="300">
        <v>3051.0</v>
      </c>
      <c r="D706" s="301">
        <v>0.0</v>
      </c>
      <c r="E706" s="295"/>
      <c r="F706" s="312"/>
      <c r="G706" s="295"/>
      <c r="H706" s="299" t="s">
        <v>743</v>
      </c>
      <c r="I706" s="299"/>
    </row>
    <row r="707">
      <c r="A707" s="295"/>
      <c r="B707" s="295"/>
      <c r="C707" s="300"/>
      <c r="D707" s="295"/>
      <c r="E707" s="295"/>
      <c r="F707" s="300"/>
      <c r="G707" s="295"/>
      <c r="H707" s="295"/>
      <c r="I707" s="295"/>
    </row>
    <row r="708">
      <c r="A708" s="295" t="s">
        <v>413</v>
      </c>
      <c r="B708" s="295"/>
      <c r="C708" s="300"/>
      <c r="D708" s="301">
        <f t="shared" ref="D708:E708" si="139">SUM(D705:D707)</f>
        <v>0</v>
      </c>
      <c r="E708" s="297">
        <f t="shared" si="139"/>
        <v>0</v>
      </c>
      <c r="F708" s="312">
        <f>D708-E708</f>
        <v>0</v>
      </c>
      <c r="G708" s="295"/>
      <c r="H708" s="295"/>
      <c r="I708" s="295"/>
    </row>
    <row r="709">
      <c r="A709" s="295"/>
      <c r="B709" s="295"/>
      <c r="C709" s="300"/>
      <c r="D709" s="301"/>
      <c r="E709" s="297"/>
      <c r="F709" s="312"/>
      <c r="G709" s="295"/>
      <c r="H709" s="295"/>
      <c r="I709" s="295"/>
    </row>
    <row r="710">
      <c r="A710" s="302" t="s">
        <v>744</v>
      </c>
      <c r="B710" s="293"/>
      <c r="C710" s="293"/>
      <c r="D710" s="293"/>
      <c r="E710" s="293"/>
      <c r="F710" s="303"/>
      <c r="G710" s="293" t="s">
        <v>382</v>
      </c>
      <c r="H710" s="293"/>
      <c r="I710" s="293"/>
    </row>
    <row r="711">
      <c r="A711" s="295"/>
      <c r="B711" s="295" t="s">
        <v>745</v>
      </c>
      <c r="C711" s="296">
        <v>3052.0</v>
      </c>
      <c r="D711" s="301">
        <v>10000.0</v>
      </c>
      <c r="E711" s="297"/>
      <c r="F711" s="308">
        <f t="shared" ref="F711:F713" si="140">D711-E711</f>
        <v>10000</v>
      </c>
      <c r="G711" s="295"/>
      <c r="H711" s="295"/>
      <c r="I711" s="295"/>
    </row>
    <row r="712">
      <c r="A712" s="295"/>
      <c r="B712" s="295" t="s">
        <v>746</v>
      </c>
      <c r="C712" s="296">
        <v>4029.0</v>
      </c>
      <c r="D712" s="301"/>
      <c r="E712" s="297">
        <v>10000.0</v>
      </c>
      <c r="F712" s="298">
        <f t="shared" si="140"/>
        <v>-10000</v>
      </c>
      <c r="G712" s="295"/>
      <c r="H712" s="295"/>
      <c r="I712" s="295"/>
    </row>
    <row r="713">
      <c r="A713" s="295"/>
      <c r="B713" s="295"/>
      <c r="C713" s="300"/>
      <c r="D713" s="301">
        <v>0.0</v>
      </c>
      <c r="E713" s="295"/>
      <c r="F713" s="312">
        <f t="shared" si="140"/>
        <v>0</v>
      </c>
      <c r="G713" s="295"/>
      <c r="H713" s="295"/>
      <c r="I713" s="295"/>
    </row>
    <row r="714">
      <c r="A714" s="295" t="s">
        <v>413</v>
      </c>
      <c r="B714" s="295"/>
      <c r="C714" s="300"/>
      <c r="D714" s="301">
        <f t="shared" ref="D714:F714" si="141">SUM(D711:D713)</f>
        <v>10000</v>
      </c>
      <c r="E714" s="297">
        <f t="shared" si="141"/>
        <v>10000</v>
      </c>
      <c r="F714" s="312">
        <f t="shared" si="141"/>
        <v>0</v>
      </c>
      <c r="G714" s="295"/>
      <c r="H714" s="295"/>
      <c r="I714" s="295"/>
    </row>
    <row r="715">
      <c r="A715" s="295"/>
      <c r="B715" s="295"/>
      <c r="C715" s="300"/>
      <c r="D715" s="301"/>
      <c r="E715" s="295"/>
      <c r="F715" s="300"/>
      <c r="G715" s="295"/>
      <c r="H715" s="295"/>
      <c r="I715" s="295"/>
    </row>
    <row r="716">
      <c r="A716" s="293" t="s">
        <v>747</v>
      </c>
      <c r="G716" s="293" t="s">
        <v>382</v>
      </c>
      <c r="H716" s="293"/>
      <c r="I716" s="293"/>
    </row>
    <row r="717">
      <c r="A717" s="295"/>
      <c r="B717" s="295" t="s">
        <v>257</v>
      </c>
      <c r="C717" s="300">
        <v>4029.0</v>
      </c>
      <c r="D717" s="301"/>
      <c r="E717" s="331">
        <v>4500.0</v>
      </c>
      <c r="F717" s="298">
        <f t="shared" ref="F717:F718" si="142">D717-E717</f>
        <v>-4500</v>
      </c>
      <c r="G717" s="295"/>
      <c r="H717" s="295"/>
      <c r="I717" s="295"/>
    </row>
    <row r="718">
      <c r="A718" s="295"/>
      <c r="B718" s="295" t="s">
        <v>506</v>
      </c>
      <c r="C718" s="300"/>
      <c r="D718" s="301"/>
      <c r="E718" s="331">
        <v>2500.0</v>
      </c>
      <c r="F718" s="298">
        <f t="shared" si="142"/>
        <v>-2500</v>
      </c>
      <c r="G718" s="295"/>
      <c r="H718" s="295"/>
      <c r="I718" s="295"/>
    </row>
    <row r="719">
      <c r="A719" s="295"/>
      <c r="B719" s="295" t="s">
        <v>360</v>
      </c>
      <c r="C719" s="300"/>
      <c r="D719" s="301"/>
      <c r="E719" s="331">
        <v>1000.0</v>
      </c>
      <c r="F719" s="312"/>
      <c r="G719" s="295"/>
      <c r="H719" s="299" t="s">
        <v>439</v>
      </c>
      <c r="I719" s="295"/>
    </row>
    <row r="720">
      <c r="A720" s="295"/>
      <c r="B720" s="295" t="s">
        <v>472</v>
      </c>
      <c r="C720" s="300">
        <v>3052.0</v>
      </c>
      <c r="D720" s="301">
        <v>12000.0</v>
      </c>
      <c r="E720" s="295"/>
      <c r="F720" s="308">
        <f>D720-E720</f>
        <v>12000</v>
      </c>
      <c r="G720" s="295"/>
      <c r="H720" s="299"/>
      <c r="I720" s="295"/>
    </row>
    <row r="721">
      <c r="A721" s="295"/>
      <c r="B721" s="295"/>
      <c r="C721" s="300"/>
      <c r="D721" s="295"/>
      <c r="E721" s="295"/>
      <c r="F721" s="300"/>
      <c r="G721" s="295"/>
      <c r="H721" s="295"/>
      <c r="I721" s="295"/>
    </row>
    <row r="722">
      <c r="A722" s="295" t="s">
        <v>413</v>
      </c>
      <c r="B722" s="295"/>
      <c r="C722" s="300"/>
      <c r="D722" s="301">
        <f t="shared" ref="D722:E722" si="143">SUM(D717:D721)</f>
        <v>12000</v>
      </c>
      <c r="E722" s="297">
        <f t="shared" si="143"/>
        <v>8000</v>
      </c>
      <c r="F722" s="308">
        <f>D722-E722</f>
        <v>4000</v>
      </c>
      <c r="G722" s="295"/>
      <c r="H722" s="295"/>
      <c r="I722" s="295"/>
    </row>
    <row r="723">
      <c r="A723" s="295"/>
      <c r="B723" s="295"/>
      <c r="C723" s="300"/>
      <c r="D723" s="295"/>
      <c r="E723" s="295"/>
      <c r="F723" s="300"/>
      <c r="G723" s="295"/>
      <c r="H723" s="295"/>
      <c r="I723" s="295"/>
    </row>
    <row r="724">
      <c r="A724" s="293" t="s">
        <v>748</v>
      </c>
      <c r="G724" s="293" t="s">
        <v>382</v>
      </c>
      <c r="H724" s="293"/>
      <c r="I724" s="293"/>
    </row>
    <row r="725">
      <c r="A725" s="295"/>
      <c r="B725" s="32" t="s">
        <v>330</v>
      </c>
      <c r="C725" s="300"/>
      <c r="D725" s="317">
        <v>15500.0</v>
      </c>
      <c r="E725" s="295"/>
      <c r="F725" s="308">
        <f t="shared" ref="F725:F727" si="144">D725-E725</f>
        <v>15500</v>
      </c>
      <c r="G725" s="295"/>
      <c r="H725" s="295"/>
      <c r="I725" s="295"/>
    </row>
    <row r="726">
      <c r="A726" s="295"/>
      <c r="B726" s="32" t="s">
        <v>482</v>
      </c>
      <c r="C726" s="300"/>
      <c r="D726" s="295"/>
      <c r="E726" s="332">
        <v>10500.0</v>
      </c>
      <c r="F726" s="333">
        <f t="shared" si="144"/>
        <v>-10500</v>
      </c>
      <c r="G726" s="295"/>
      <c r="H726" s="295"/>
      <c r="I726" s="295"/>
    </row>
    <row r="727">
      <c r="A727" s="295"/>
      <c r="B727" s="32" t="s">
        <v>334</v>
      </c>
      <c r="C727" s="300"/>
      <c r="D727" s="295"/>
      <c r="E727" s="332">
        <v>500.0</v>
      </c>
      <c r="F727" s="333">
        <f t="shared" si="144"/>
        <v>-500</v>
      </c>
      <c r="G727" s="295"/>
      <c r="H727" s="295"/>
      <c r="I727" s="295"/>
    </row>
    <row r="728">
      <c r="A728" s="295"/>
      <c r="B728" s="295" t="s">
        <v>749</v>
      </c>
      <c r="C728" s="300"/>
      <c r="D728" s="295"/>
      <c r="E728" s="295"/>
      <c r="F728" s="300"/>
      <c r="G728" s="295"/>
      <c r="H728" s="295"/>
      <c r="I728" s="295"/>
    </row>
    <row r="729">
      <c r="A729" s="295"/>
      <c r="B729" s="295"/>
      <c r="C729" s="300"/>
      <c r="D729" s="295"/>
      <c r="E729" s="295"/>
      <c r="F729" s="300"/>
      <c r="G729" s="295"/>
      <c r="H729" s="295"/>
      <c r="I729" s="295"/>
    </row>
    <row r="730">
      <c r="A730" s="295" t="s">
        <v>413</v>
      </c>
      <c r="B730" s="295"/>
      <c r="C730" s="300"/>
      <c r="D730" s="313">
        <f t="shared" ref="D730:E730" si="145">SUM(D725:D729)</f>
        <v>15500</v>
      </c>
      <c r="E730" s="334">
        <f t="shared" si="145"/>
        <v>11000</v>
      </c>
      <c r="F730" s="308">
        <f>D730-E730</f>
        <v>4500</v>
      </c>
      <c r="G730" s="295"/>
      <c r="H730" s="295"/>
      <c r="I730" s="295"/>
    </row>
    <row r="731">
      <c r="A731" s="295"/>
      <c r="B731" s="295"/>
      <c r="C731" s="300"/>
      <c r="D731" s="313"/>
      <c r="E731" s="334"/>
      <c r="F731" s="312"/>
      <c r="G731" s="295"/>
      <c r="H731" s="295"/>
      <c r="I731" s="295"/>
    </row>
    <row r="732">
      <c r="A732" s="302" t="s">
        <v>750</v>
      </c>
      <c r="B732" s="293"/>
      <c r="C732" s="303"/>
      <c r="D732" s="293"/>
      <c r="E732" s="293"/>
      <c r="F732" s="303"/>
      <c r="G732" s="293" t="s">
        <v>382</v>
      </c>
      <c r="H732" s="293"/>
      <c r="I732" s="293"/>
    </row>
    <row r="733">
      <c r="A733" s="295"/>
      <c r="B733" s="295" t="s">
        <v>257</v>
      </c>
      <c r="C733" s="300"/>
      <c r="D733" s="313"/>
      <c r="E733" s="335">
        <v>10000.0</v>
      </c>
      <c r="F733" s="298">
        <f t="shared" ref="F733:F734" si="146">D733-E733</f>
        <v>-10000</v>
      </c>
      <c r="G733" s="295"/>
      <c r="H733" s="295"/>
      <c r="I733" s="295"/>
    </row>
    <row r="734">
      <c r="A734" s="295"/>
      <c r="B734" s="295" t="s">
        <v>472</v>
      </c>
      <c r="C734" s="300"/>
      <c r="D734" s="336">
        <v>14000.0</v>
      </c>
      <c r="E734" s="334"/>
      <c r="F734" s="308">
        <f t="shared" si="146"/>
        <v>14000</v>
      </c>
      <c r="G734" s="295"/>
      <c r="H734" s="295"/>
      <c r="I734" s="295"/>
    </row>
    <row r="735">
      <c r="A735" s="295"/>
      <c r="B735" s="295"/>
      <c r="C735" s="300"/>
      <c r="D735" s="313"/>
      <c r="E735" s="334"/>
      <c r="F735" s="312"/>
      <c r="G735" s="295"/>
      <c r="H735" s="295"/>
      <c r="I735" s="295"/>
    </row>
    <row r="736">
      <c r="A736" s="295" t="s">
        <v>413</v>
      </c>
      <c r="B736" s="295"/>
      <c r="C736" s="300"/>
      <c r="D736" s="313">
        <f t="shared" ref="D736:E736" si="147">SUM(D732:D735)</f>
        <v>14000</v>
      </c>
      <c r="E736" s="334">
        <f t="shared" si="147"/>
        <v>10000</v>
      </c>
      <c r="F736" s="308">
        <f>D736-E736</f>
        <v>4000</v>
      </c>
      <c r="G736" s="295"/>
      <c r="H736" s="295"/>
      <c r="I736" s="295"/>
    </row>
    <row r="737">
      <c r="A737" s="295"/>
      <c r="B737" s="295"/>
      <c r="C737" s="300"/>
      <c r="D737" s="295"/>
      <c r="E737" s="334"/>
      <c r="F737" s="312"/>
      <c r="G737" s="295"/>
      <c r="H737" s="295"/>
      <c r="I737" s="295"/>
    </row>
    <row r="738">
      <c r="A738" s="302" t="s">
        <v>751</v>
      </c>
      <c r="B738" s="293"/>
      <c r="C738" s="303"/>
      <c r="D738" s="293"/>
      <c r="E738" s="293"/>
      <c r="F738" s="303"/>
      <c r="G738" s="293" t="s">
        <v>382</v>
      </c>
      <c r="H738" s="337" t="s">
        <v>439</v>
      </c>
      <c r="I738" s="293"/>
    </row>
    <row r="739">
      <c r="A739" s="295"/>
      <c r="B739" s="295" t="s">
        <v>472</v>
      </c>
      <c r="C739" s="300"/>
      <c r="D739" s="336">
        <v>10000.0</v>
      </c>
      <c r="E739" s="334"/>
      <c r="F739" s="312"/>
      <c r="G739" s="295"/>
      <c r="H739" s="338" t="s">
        <v>752</v>
      </c>
      <c r="I739" s="295"/>
    </row>
    <row r="740">
      <c r="A740" s="295"/>
      <c r="B740" s="295" t="s">
        <v>746</v>
      </c>
      <c r="C740" s="300"/>
      <c r="D740" s="313"/>
      <c r="E740" s="335">
        <v>5000.0</v>
      </c>
      <c r="F740" s="312"/>
      <c r="G740" s="295"/>
      <c r="H740" s="299"/>
      <c r="I740" s="295"/>
    </row>
    <row r="741">
      <c r="A741" s="295"/>
      <c r="B741" s="295"/>
      <c r="C741" s="300"/>
      <c r="D741" s="295"/>
      <c r="E741" s="334"/>
      <c r="F741" s="312"/>
      <c r="G741" s="295"/>
      <c r="H741" s="295"/>
      <c r="I741" s="295"/>
    </row>
    <row r="742">
      <c r="A742" s="295" t="s">
        <v>413</v>
      </c>
      <c r="B742" s="295"/>
      <c r="C742" s="300"/>
      <c r="D742" s="313">
        <f t="shared" ref="D742:E742" si="148">SUM(D737:D741)</f>
        <v>10000</v>
      </c>
      <c r="E742" s="334">
        <f t="shared" si="148"/>
        <v>5000</v>
      </c>
      <c r="F742" s="308">
        <f>D742-E742</f>
        <v>5000</v>
      </c>
      <c r="G742" s="295"/>
      <c r="H742" s="295"/>
      <c r="I742" s="295"/>
    </row>
    <row r="743">
      <c r="A743" s="295"/>
      <c r="B743" s="295"/>
      <c r="C743" s="300"/>
      <c r="D743" s="295"/>
      <c r="E743" s="334"/>
      <c r="F743" s="312"/>
      <c r="G743" s="295"/>
      <c r="H743" s="295"/>
      <c r="I743" s="295"/>
    </row>
    <row r="744">
      <c r="A744" s="293" t="s">
        <v>753</v>
      </c>
      <c r="G744" s="293" t="s">
        <v>379</v>
      </c>
      <c r="H744" s="293"/>
      <c r="I744" s="293"/>
    </row>
    <row r="745">
      <c r="A745" s="295"/>
      <c r="B745" s="295" t="s">
        <v>257</v>
      </c>
      <c r="C745" s="300">
        <v>7692.0</v>
      </c>
      <c r="D745" s="295"/>
      <c r="E745" s="297">
        <v>1200.0</v>
      </c>
      <c r="F745" s="298">
        <f t="shared" ref="F745:F746" si="149">D745-E745</f>
        <v>-1200</v>
      </c>
      <c r="G745" s="295"/>
      <c r="H745" s="295" t="s">
        <v>439</v>
      </c>
      <c r="I745" s="295"/>
    </row>
    <row r="746">
      <c r="A746" s="295"/>
      <c r="B746" s="295" t="s">
        <v>506</v>
      </c>
      <c r="C746" s="300">
        <v>7692.7693</v>
      </c>
      <c r="D746" s="295"/>
      <c r="E746" s="297">
        <v>450.0</v>
      </c>
      <c r="F746" s="298">
        <f t="shared" si="149"/>
        <v>-450</v>
      </c>
      <c r="G746" s="295"/>
      <c r="H746" s="295" t="s">
        <v>439</v>
      </c>
      <c r="I746" s="295"/>
    </row>
    <row r="747">
      <c r="A747" s="295"/>
      <c r="B747" s="295"/>
      <c r="C747" s="300"/>
      <c r="D747" s="295"/>
      <c r="E747" s="295"/>
      <c r="F747" s="300"/>
      <c r="G747" s="295"/>
      <c r="H747" s="295"/>
      <c r="I747" s="295"/>
    </row>
    <row r="748">
      <c r="A748" s="295" t="s">
        <v>413</v>
      </c>
      <c r="B748" s="295"/>
      <c r="C748" s="300"/>
      <c r="D748" s="339">
        <f t="shared" ref="D748:E748" si="150">SUM(D745:D747)</f>
        <v>0</v>
      </c>
      <c r="E748" s="297">
        <f t="shared" si="150"/>
        <v>1650</v>
      </c>
      <c r="F748" s="298">
        <f>D748-E748</f>
        <v>-1650</v>
      </c>
      <c r="G748" s="295"/>
      <c r="H748" s="295"/>
      <c r="I748" s="295"/>
    </row>
    <row r="749">
      <c r="A749" s="295"/>
      <c r="B749" s="295"/>
      <c r="C749" s="300"/>
      <c r="D749" s="295"/>
      <c r="E749" s="295"/>
      <c r="F749" s="300"/>
      <c r="G749" s="295"/>
      <c r="H749" s="295"/>
      <c r="I749" s="295"/>
    </row>
    <row r="750">
      <c r="A750" s="340" t="s">
        <v>754</v>
      </c>
      <c r="B750" s="293"/>
      <c r="C750" s="303"/>
      <c r="D750" s="293"/>
      <c r="E750" s="293"/>
      <c r="F750" s="303"/>
      <c r="G750" s="293"/>
      <c r="H750" s="340" t="s">
        <v>439</v>
      </c>
      <c r="I750" s="293"/>
    </row>
    <row r="751">
      <c r="A751" s="295"/>
      <c r="B751" s="324" t="s">
        <v>755</v>
      </c>
      <c r="C751" s="322" t="s">
        <v>756</v>
      </c>
      <c r="D751" s="295"/>
      <c r="E751" s="329">
        <v>1200.0</v>
      </c>
      <c r="F751" s="341">
        <f>D751-E751</f>
        <v>-1200</v>
      </c>
      <c r="G751" s="295"/>
      <c r="H751" s="295"/>
      <c r="I751" s="295"/>
    </row>
    <row r="752">
      <c r="A752" s="295"/>
      <c r="B752" s="295"/>
      <c r="C752" s="300"/>
      <c r="D752" s="295"/>
      <c r="E752" s="295"/>
      <c r="F752" s="300"/>
      <c r="G752" s="295"/>
      <c r="H752" s="295"/>
      <c r="I752" s="295"/>
    </row>
    <row r="753">
      <c r="A753" s="324" t="s">
        <v>413</v>
      </c>
      <c r="B753" s="295"/>
      <c r="C753" s="300"/>
      <c r="D753" s="339">
        <f>sum(D751)</f>
        <v>0</v>
      </c>
      <c r="E753" s="342">
        <f t="shared" ref="E753:F753" si="151">E751</f>
        <v>1200</v>
      </c>
      <c r="F753" s="341">
        <f t="shared" si="151"/>
        <v>-1200</v>
      </c>
      <c r="G753" s="295"/>
      <c r="H753" s="295"/>
      <c r="I753" s="295"/>
    </row>
    <row r="754">
      <c r="A754" s="295"/>
      <c r="B754" s="295"/>
      <c r="C754" s="300"/>
      <c r="D754" s="295"/>
      <c r="E754" s="295"/>
      <c r="F754" s="300"/>
      <c r="G754" s="295"/>
      <c r="H754" s="295"/>
      <c r="I754" s="295"/>
    </row>
    <row r="755">
      <c r="A755" s="340" t="s">
        <v>757</v>
      </c>
      <c r="B755" s="293"/>
      <c r="C755" s="303"/>
      <c r="D755" s="293"/>
      <c r="E755" s="293"/>
      <c r="F755" s="303"/>
      <c r="G755" s="293"/>
      <c r="H755" s="340" t="s">
        <v>439</v>
      </c>
      <c r="I755" s="293"/>
    </row>
    <row r="756">
      <c r="A756" s="295"/>
      <c r="B756" s="324" t="s">
        <v>259</v>
      </c>
      <c r="C756" s="322">
        <v>1610.0</v>
      </c>
      <c r="D756" s="343">
        <v>7000.0</v>
      </c>
      <c r="E756" s="329">
        <v>7000.0</v>
      </c>
      <c r="F756" s="344">
        <f>sum(D756-E756)</f>
        <v>0</v>
      </c>
      <c r="G756" s="295"/>
      <c r="H756" s="295"/>
      <c r="I756" s="295"/>
    </row>
    <row r="757">
      <c r="A757" s="295"/>
      <c r="B757" s="295"/>
      <c r="C757" s="300"/>
      <c r="D757" s="295"/>
      <c r="E757" s="342"/>
      <c r="F757" s="344"/>
      <c r="G757" s="295"/>
      <c r="H757" s="295"/>
      <c r="I757" s="295"/>
    </row>
    <row r="758">
      <c r="A758" s="324" t="s">
        <v>413</v>
      </c>
      <c r="B758" s="295"/>
      <c r="C758" s="300"/>
      <c r="D758" s="339">
        <f t="shared" ref="D758:F758" si="152">sum(D756)</f>
        <v>7000</v>
      </c>
      <c r="E758" s="342">
        <f t="shared" si="152"/>
        <v>7000</v>
      </c>
      <c r="F758" s="344">
        <f t="shared" si="152"/>
        <v>0</v>
      </c>
      <c r="G758" s="295"/>
      <c r="H758" s="295"/>
      <c r="I758" s="295"/>
    </row>
    <row r="759">
      <c r="A759" s="324"/>
      <c r="B759" s="295"/>
      <c r="C759" s="300"/>
      <c r="D759" s="295"/>
      <c r="E759" s="295"/>
      <c r="F759" s="300"/>
      <c r="G759" s="295"/>
      <c r="H759" s="295"/>
      <c r="I759" s="295"/>
    </row>
    <row r="760">
      <c r="A760" s="340" t="s">
        <v>758</v>
      </c>
      <c r="B760" s="293"/>
      <c r="C760" s="303"/>
      <c r="D760" s="293"/>
      <c r="E760" s="293"/>
      <c r="F760" s="303"/>
      <c r="G760" s="293"/>
      <c r="H760" s="340" t="s">
        <v>439</v>
      </c>
      <c r="I760" s="293"/>
    </row>
    <row r="761">
      <c r="A761" s="295"/>
      <c r="B761" s="324" t="s">
        <v>149</v>
      </c>
      <c r="C761" s="322" t="s">
        <v>533</v>
      </c>
      <c r="D761" s="295"/>
      <c r="E761" s="329">
        <v>1000.0</v>
      </c>
      <c r="F761" s="341">
        <f>sum(D761-E761)</f>
        <v>-1000</v>
      </c>
      <c r="G761" s="295"/>
      <c r="H761" s="295"/>
      <c r="I761" s="295"/>
    </row>
    <row r="762">
      <c r="A762" s="295"/>
      <c r="B762" s="324" t="s">
        <v>360</v>
      </c>
      <c r="C762" s="322">
        <v>5463.0</v>
      </c>
      <c r="D762" s="295"/>
      <c r="E762" s="329">
        <v>200.0</v>
      </c>
      <c r="F762" s="344">
        <f>sum(D762:E762)</f>
        <v>200</v>
      </c>
      <c r="G762" s="295"/>
      <c r="H762" s="295"/>
      <c r="I762" s="295"/>
    </row>
    <row r="763">
      <c r="A763" s="291"/>
      <c r="B763" s="291"/>
      <c r="C763" s="345"/>
      <c r="D763" s="346"/>
      <c r="E763" s="347"/>
      <c r="F763" s="348"/>
      <c r="G763" s="291"/>
      <c r="H763" s="291"/>
      <c r="I763" s="291"/>
    </row>
    <row r="764">
      <c r="A764" s="349" t="s">
        <v>413</v>
      </c>
      <c r="B764" s="291"/>
      <c r="C764" s="345"/>
      <c r="D764" s="350">
        <f>sum(D761)</f>
        <v>0</v>
      </c>
      <c r="E764" s="351">
        <f t="shared" ref="E764:F764" si="153">sum(E761:E762)</f>
        <v>1200</v>
      </c>
      <c r="F764" s="352">
        <f t="shared" si="153"/>
        <v>-800</v>
      </c>
      <c r="G764" s="291"/>
      <c r="H764" s="291"/>
      <c r="I764" s="291"/>
    </row>
    <row r="765">
      <c r="A765" s="291"/>
      <c r="B765" s="291"/>
      <c r="C765" s="345"/>
      <c r="D765" s="346"/>
      <c r="E765" s="347"/>
      <c r="F765" s="348"/>
      <c r="G765" s="291"/>
      <c r="H765" s="291"/>
      <c r="I765" s="291"/>
    </row>
    <row r="766">
      <c r="A766" s="293" t="s">
        <v>30</v>
      </c>
      <c r="B766" s="293"/>
      <c r="C766" s="353"/>
      <c r="D766" s="354">
        <f t="shared" ref="D766:E766" si="154">SUM(D26+D35+D47+D64+D69+D75+D81+D88+D97+D108+D114+D122+D128+D134+D139+D144+D153+D159+D164+D169+D174+D184+D191+D196+D204+D210+D218+D225+D232+D239+D251+D260+D272+D295+D313+D319+D327+D334+D341+D348+D359+D370+D376+D389+D405+D421+D410+D427+D434+D447+D453+D460+D465+D470+D480+D493+D506+D519+D529+D545+D556+D563+D573+D580+D595+D601+D613+D620+D628+D634+D644+D653+D661+D666+D673+D678+D685+D692+D697+D702+D708+D714+D722+D730+D736+D742+D748+D753+D758+D764)</f>
        <v>1021927</v>
      </c>
      <c r="E766" s="355">
        <f t="shared" si="154"/>
        <v>1208223</v>
      </c>
      <c r="F766" s="356">
        <f>SUM(D766-E766)</f>
        <v>-186296</v>
      </c>
      <c r="G766" s="293"/>
      <c r="H766" s="293"/>
      <c r="I766" s="293"/>
    </row>
    <row r="767">
      <c r="A767" s="295"/>
      <c r="B767" s="295"/>
      <c r="C767" s="357"/>
      <c r="D767" s="358"/>
      <c r="E767" s="358"/>
      <c r="F767" s="359"/>
      <c r="G767" s="295"/>
      <c r="H767" s="295"/>
      <c r="I767" s="295"/>
    </row>
    <row r="768">
      <c r="A768" s="360" t="s">
        <v>759</v>
      </c>
      <c r="B768" s="361"/>
      <c r="C768" s="362">
        <f>F766</f>
        <v>-186296</v>
      </c>
      <c r="I768" s="363"/>
    </row>
    <row r="769">
      <c r="A769" s="360" t="s">
        <v>760</v>
      </c>
      <c r="B769" s="364"/>
      <c r="C769" s="365">
        <f>D766</f>
        <v>1021927</v>
      </c>
      <c r="I769" s="364"/>
    </row>
    <row r="770">
      <c r="A770" s="360" t="s">
        <v>761</v>
      </c>
      <c r="B770" s="364"/>
      <c r="C770" s="365">
        <f>E766</f>
        <v>1208223</v>
      </c>
      <c r="I770" s="364"/>
    </row>
    <row r="771">
      <c r="A771" s="360" t="s">
        <v>762</v>
      </c>
      <c r="B771" s="364"/>
      <c r="C771" s="365">
        <f>SUM(C769:C770)</f>
        <v>2230150</v>
      </c>
      <c r="I771" s="361"/>
    </row>
  </sheetData>
  <mergeCells count="86">
    <mergeCell ref="A449:F449"/>
    <mergeCell ref="A455:F455"/>
    <mergeCell ref="A462:F462"/>
    <mergeCell ref="A467:F467"/>
    <mergeCell ref="A472:F472"/>
    <mergeCell ref="A482:F482"/>
    <mergeCell ref="A495:F495"/>
    <mergeCell ref="A508:F508"/>
    <mergeCell ref="A521:F521"/>
    <mergeCell ref="A531:F531"/>
    <mergeCell ref="A548:F548"/>
    <mergeCell ref="A558:F558"/>
    <mergeCell ref="A565:F565"/>
    <mergeCell ref="A575:F575"/>
    <mergeCell ref="A582:F582"/>
    <mergeCell ref="A597:F597"/>
    <mergeCell ref="A603:F603"/>
    <mergeCell ref="A615:F615"/>
    <mergeCell ref="A622:F622"/>
    <mergeCell ref="A630:F630"/>
    <mergeCell ref="A636:F636"/>
    <mergeCell ref="A646:F646"/>
    <mergeCell ref="A655:F655"/>
    <mergeCell ref="A668:F668"/>
    <mergeCell ref="A675:F675"/>
    <mergeCell ref="A680:F680"/>
    <mergeCell ref="A687:F687"/>
    <mergeCell ref="A694:F694"/>
    <mergeCell ref="D770:H770"/>
    <mergeCell ref="D771:H771"/>
    <mergeCell ref="A699:F699"/>
    <mergeCell ref="A704:F704"/>
    <mergeCell ref="A716:F716"/>
    <mergeCell ref="A724:F724"/>
    <mergeCell ref="A744:F744"/>
    <mergeCell ref="D768:H768"/>
    <mergeCell ref="D769:H769"/>
    <mergeCell ref="A1:I1"/>
    <mergeCell ref="A4:E4"/>
    <mergeCell ref="A28:E28"/>
    <mergeCell ref="A49:F49"/>
    <mergeCell ref="A66:F66"/>
    <mergeCell ref="A71:F71"/>
    <mergeCell ref="A77:F77"/>
    <mergeCell ref="A83:F83"/>
    <mergeCell ref="A90:F90"/>
    <mergeCell ref="A99:F99"/>
    <mergeCell ref="A110:F110"/>
    <mergeCell ref="A116:F116"/>
    <mergeCell ref="A124:F124"/>
    <mergeCell ref="A130:F130"/>
    <mergeCell ref="A136:F136"/>
    <mergeCell ref="A141:F141"/>
    <mergeCell ref="A146:F146"/>
    <mergeCell ref="A155:F155"/>
    <mergeCell ref="A161:F161"/>
    <mergeCell ref="A166:F166"/>
    <mergeCell ref="A171:F171"/>
    <mergeCell ref="A176:F176"/>
    <mergeCell ref="A186:F186"/>
    <mergeCell ref="A193:F193"/>
    <mergeCell ref="A198:F198"/>
    <mergeCell ref="A206:F206"/>
    <mergeCell ref="A212:F212"/>
    <mergeCell ref="A220:F220"/>
    <mergeCell ref="A227:F227"/>
    <mergeCell ref="A234:F234"/>
    <mergeCell ref="A241:F241"/>
    <mergeCell ref="A253:F253"/>
    <mergeCell ref="A262:F262"/>
    <mergeCell ref="A274:F274"/>
    <mergeCell ref="A297:F297"/>
    <mergeCell ref="A315:F315"/>
    <mergeCell ref="A321:F321"/>
    <mergeCell ref="A329:F329"/>
    <mergeCell ref="A343:F343"/>
    <mergeCell ref="A350:F350"/>
    <mergeCell ref="A361:F361"/>
    <mergeCell ref="A372:F372"/>
    <mergeCell ref="A378:F378"/>
    <mergeCell ref="A391:F391"/>
    <mergeCell ref="A407:F407"/>
    <mergeCell ref="A412:F412"/>
    <mergeCell ref="A423:F423"/>
    <mergeCell ref="A429:F429"/>
    <mergeCell ref="A436:F4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26.25"/>
    <col customWidth="1" min="3" max="7" width="12.63"/>
  </cols>
  <sheetData>
    <row r="1" ht="15.75" customHeight="1">
      <c r="A1" s="35" t="s">
        <v>24</v>
      </c>
      <c r="B1" s="35" t="s">
        <v>1</v>
      </c>
      <c r="C1" s="366" t="s">
        <v>2</v>
      </c>
      <c r="D1" s="35" t="s">
        <v>4</v>
      </c>
      <c r="E1" s="35" t="s">
        <v>3</v>
      </c>
      <c r="F1" s="35" t="s">
        <v>33</v>
      </c>
    </row>
    <row r="2" ht="15.75" customHeight="1">
      <c r="A2" s="35" t="s">
        <v>763</v>
      </c>
      <c r="B2" s="34">
        <f t="shared" ref="B2:C2" si="1">E77</f>
        <v>489700</v>
      </c>
      <c r="C2" s="34">
        <f t="shared" si="1"/>
        <v>674265</v>
      </c>
      <c r="D2" s="34">
        <v>-29000.0</v>
      </c>
      <c r="E2" s="34">
        <f>F2-D2</f>
        <v>-155565</v>
      </c>
      <c r="F2" s="34">
        <f t="shared" ref="F2:F6" si="3">B2-C2</f>
        <v>-184565</v>
      </c>
    </row>
    <row r="3" ht="15.75" customHeight="1">
      <c r="A3" s="35" t="s">
        <v>764</v>
      </c>
      <c r="B3" s="34">
        <f t="shared" ref="B3:C3" si="2">E105</f>
        <v>110800</v>
      </c>
      <c r="C3" s="34">
        <f t="shared" si="2"/>
        <v>139904</v>
      </c>
      <c r="D3" s="32"/>
      <c r="E3" s="32"/>
      <c r="F3" s="34">
        <f t="shared" si="3"/>
        <v>-29104</v>
      </c>
    </row>
    <row r="4" ht="15.75" customHeight="1">
      <c r="A4" s="35" t="s">
        <v>765</v>
      </c>
      <c r="B4" s="34">
        <f t="shared" ref="B4:C4" si="4">E144</f>
        <v>1140000</v>
      </c>
      <c r="C4" s="34">
        <f t="shared" si="4"/>
        <v>1140000</v>
      </c>
      <c r="D4" s="32"/>
      <c r="E4" s="32"/>
      <c r="F4" s="34">
        <f t="shared" si="3"/>
        <v>0</v>
      </c>
    </row>
    <row r="5" ht="15.75" customHeight="1">
      <c r="A5" s="35" t="s">
        <v>766</v>
      </c>
      <c r="B5" s="34">
        <f t="shared" ref="B5:C5" si="5">E191</f>
        <v>55000</v>
      </c>
      <c r="C5" s="34">
        <f t="shared" si="5"/>
        <v>123600</v>
      </c>
      <c r="D5" s="32"/>
      <c r="E5" s="32"/>
      <c r="F5" s="34">
        <f t="shared" si="3"/>
        <v>-68600</v>
      </c>
    </row>
    <row r="6" ht="15.75" customHeight="1">
      <c r="A6" s="367" t="s">
        <v>30</v>
      </c>
      <c r="B6" s="34">
        <f t="shared" ref="B6:C6" si="6">SUM(B2:B5)</f>
        <v>1795500</v>
      </c>
      <c r="C6" s="34">
        <f t="shared" si="6"/>
        <v>2077769</v>
      </c>
      <c r="D6" s="262"/>
      <c r="E6" s="32"/>
      <c r="F6" s="34">
        <f t="shared" si="3"/>
        <v>-282269</v>
      </c>
      <c r="G6" s="32"/>
    </row>
    <row r="7" ht="15.75" customHeight="1">
      <c r="A7" s="368"/>
      <c r="B7" s="35"/>
      <c r="C7" s="32"/>
      <c r="D7" s="262"/>
      <c r="E7" s="32"/>
      <c r="F7" s="32"/>
      <c r="G7" s="32"/>
    </row>
    <row r="8" ht="15.75" customHeight="1">
      <c r="A8" s="369" t="s">
        <v>763</v>
      </c>
      <c r="B8" s="370" t="s">
        <v>79</v>
      </c>
      <c r="C8" s="371"/>
      <c r="D8" s="372"/>
      <c r="E8" s="371"/>
      <c r="F8" s="371"/>
      <c r="G8" s="371"/>
    </row>
    <row r="9" ht="15.75" customHeight="1">
      <c r="A9" s="371"/>
      <c r="B9" s="371"/>
      <c r="C9" s="371" t="s">
        <v>35</v>
      </c>
      <c r="D9" s="372"/>
      <c r="E9" s="373">
        <v>224000.0</v>
      </c>
      <c r="F9" s="374"/>
      <c r="G9" s="371"/>
    </row>
    <row r="10" ht="15.75" customHeight="1">
      <c r="A10" s="371"/>
      <c r="B10" s="371"/>
      <c r="C10" s="371" t="s">
        <v>121</v>
      </c>
      <c r="D10" s="372" t="s">
        <v>91</v>
      </c>
      <c r="E10" s="374"/>
      <c r="F10" s="373">
        <v>15000.0</v>
      </c>
      <c r="G10" s="371"/>
    </row>
    <row r="11" ht="15.75" customHeight="1">
      <c r="A11" s="371"/>
      <c r="B11" s="371"/>
      <c r="C11" s="371" t="s">
        <v>111</v>
      </c>
      <c r="D11" s="372" t="s">
        <v>112</v>
      </c>
      <c r="E11" s="374"/>
      <c r="F11" s="373">
        <v>5000.0</v>
      </c>
      <c r="G11" s="371"/>
    </row>
    <row r="12" ht="15.75" customHeight="1">
      <c r="A12" s="371"/>
      <c r="B12" s="371"/>
      <c r="C12" s="371" t="s">
        <v>767</v>
      </c>
      <c r="D12" s="372"/>
      <c r="E12" s="374"/>
      <c r="F12" s="373">
        <v>5000.0</v>
      </c>
      <c r="G12" s="374"/>
    </row>
    <row r="13" ht="15.75" customHeight="1">
      <c r="A13" s="371"/>
      <c r="B13" s="371"/>
      <c r="C13" s="371" t="s">
        <v>768</v>
      </c>
      <c r="D13" s="372" t="s">
        <v>769</v>
      </c>
      <c r="E13" s="371"/>
      <c r="F13" s="373">
        <v>10000.0</v>
      </c>
      <c r="G13" s="371"/>
    </row>
    <row r="14" ht="15.75" customHeight="1">
      <c r="A14" s="371"/>
      <c r="B14" s="371"/>
      <c r="C14" s="371"/>
      <c r="D14" s="372"/>
      <c r="E14" s="371"/>
      <c r="F14" s="374"/>
      <c r="G14" s="371"/>
    </row>
    <row r="15" ht="15.75" customHeight="1">
      <c r="A15" s="371"/>
      <c r="B15" s="370"/>
      <c r="C15" s="370" t="s">
        <v>158</v>
      </c>
      <c r="D15" s="372"/>
      <c r="E15" s="373">
        <f t="shared" ref="E15:F15" si="7">SUM(E9:E13)</f>
        <v>224000</v>
      </c>
      <c r="F15" s="373">
        <f t="shared" si="7"/>
        <v>35000</v>
      </c>
      <c r="G15" s="373">
        <f>E15-F15</f>
        <v>189000</v>
      </c>
    </row>
    <row r="16" ht="15.75" customHeight="1">
      <c r="A16" s="371"/>
      <c r="B16" s="371"/>
      <c r="C16" s="371"/>
      <c r="D16" s="372"/>
      <c r="E16" s="374"/>
      <c r="F16" s="374"/>
      <c r="G16" s="371"/>
    </row>
    <row r="17" ht="15.75" customHeight="1">
      <c r="A17" s="371"/>
      <c r="B17" s="370" t="s">
        <v>770</v>
      </c>
      <c r="C17" s="371"/>
      <c r="D17" s="372"/>
      <c r="E17" s="374"/>
      <c r="F17" s="374"/>
      <c r="G17" s="371"/>
    </row>
    <row r="18" ht="15.75" customHeight="1">
      <c r="A18" s="371"/>
      <c r="B18" s="371"/>
      <c r="C18" s="371" t="s">
        <v>771</v>
      </c>
      <c r="D18" s="372" t="s">
        <v>772</v>
      </c>
      <c r="E18" s="373">
        <v>9600.0</v>
      </c>
      <c r="F18" s="373"/>
      <c r="G18" s="371"/>
    </row>
    <row r="19" ht="15.75" customHeight="1">
      <c r="A19" s="371"/>
      <c r="B19" s="371"/>
      <c r="C19" s="371" t="s">
        <v>143</v>
      </c>
      <c r="D19" s="372" t="s">
        <v>136</v>
      </c>
      <c r="E19" s="374"/>
      <c r="F19" s="373">
        <v>4000.0</v>
      </c>
      <c r="G19" s="371"/>
    </row>
    <row r="20" ht="15.75" customHeight="1">
      <c r="A20" s="371"/>
      <c r="B20" s="371"/>
      <c r="C20" s="371" t="s">
        <v>482</v>
      </c>
      <c r="D20" s="372" t="s">
        <v>134</v>
      </c>
      <c r="E20" s="374"/>
      <c r="F20" s="373">
        <v>4200.0</v>
      </c>
      <c r="G20" s="371"/>
    </row>
    <row r="21" ht="15.75" customHeight="1">
      <c r="A21" s="371"/>
      <c r="B21" s="371"/>
      <c r="C21" s="371" t="s">
        <v>773</v>
      </c>
      <c r="D21" s="372" t="s">
        <v>335</v>
      </c>
      <c r="E21" s="374"/>
      <c r="F21" s="373">
        <v>500.0</v>
      </c>
      <c r="G21" s="374"/>
    </row>
    <row r="22" ht="15.75" customHeight="1">
      <c r="A22" s="371"/>
      <c r="B22" s="371"/>
      <c r="C22" s="371" t="s">
        <v>137</v>
      </c>
      <c r="D22" s="372" t="s">
        <v>138</v>
      </c>
      <c r="E22" s="374"/>
      <c r="F22" s="373">
        <v>1000.0</v>
      </c>
      <c r="G22" s="371"/>
    </row>
    <row r="23" ht="15.75" customHeight="1">
      <c r="A23" s="371"/>
      <c r="B23" s="371"/>
      <c r="C23" s="371" t="s">
        <v>107</v>
      </c>
      <c r="D23" s="372"/>
      <c r="E23" s="374"/>
      <c r="F23" s="373">
        <v>1500.0</v>
      </c>
      <c r="G23" s="371"/>
    </row>
    <row r="24" ht="15.75" customHeight="1">
      <c r="A24" s="371"/>
      <c r="B24" s="371"/>
      <c r="C24" s="371"/>
      <c r="D24" s="372"/>
      <c r="E24" s="374"/>
      <c r="F24" s="374"/>
      <c r="G24" s="371"/>
    </row>
    <row r="25" ht="15.75" customHeight="1">
      <c r="A25" s="371"/>
      <c r="B25" s="371"/>
      <c r="C25" s="370" t="s">
        <v>158</v>
      </c>
      <c r="D25" s="372"/>
      <c r="E25" s="373">
        <f t="shared" ref="E25:F25" si="8">SUM(E18:E23)</f>
        <v>9600</v>
      </c>
      <c r="F25" s="373">
        <f t="shared" si="8"/>
        <v>11200</v>
      </c>
      <c r="G25" s="373">
        <f>E25-F25</f>
        <v>-1600</v>
      </c>
    </row>
    <row r="26" ht="15.75" customHeight="1">
      <c r="A26" s="371"/>
      <c r="B26" s="371"/>
      <c r="C26" s="371"/>
      <c r="D26" s="372"/>
      <c r="E26" s="371"/>
      <c r="F26" s="374"/>
      <c r="G26" s="371"/>
    </row>
    <row r="27" ht="15.75" customHeight="1">
      <c r="A27" s="371"/>
      <c r="B27" s="375" t="s">
        <v>774</v>
      </c>
      <c r="C27" s="371"/>
      <c r="D27" s="372"/>
      <c r="E27" s="374"/>
      <c r="F27" s="371"/>
      <c r="G27" s="371"/>
    </row>
    <row r="28" ht="15.75" customHeight="1">
      <c r="A28" s="371"/>
      <c r="B28" s="371"/>
      <c r="C28" s="371" t="s">
        <v>771</v>
      </c>
      <c r="D28" s="372" t="s">
        <v>775</v>
      </c>
      <c r="E28" s="373">
        <v>112500.0</v>
      </c>
      <c r="F28" s="374"/>
      <c r="G28" s="374"/>
    </row>
    <row r="29" ht="15.75" customHeight="1">
      <c r="A29" s="371"/>
      <c r="B29" s="371"/>
      <c r="C29" s="376" t="s">
        <v>776</v>
      </c>
      <c r="D29" s="372"/>
      <c r="E29" s="371"/>
      <c r="F29" s="377">
        <v>6250.0</v>
      </c>
      <c r="G29" s="371"/>
    </row>
    <row r="30" ht="15.75" customHeight="1">
      <c r="A30" s="371"/>
      <c r="B30" s="371"/>
      <c r="C30" s="371" t="s">
        <v>143</v>
      </c>
      <c r="D30" s="372"/>
      <c r="E30" s="371"/>
      <c r="F30" s="377">
        <v>133000.0</v>
      </c>
      <c r="G30" s="371"/>
    </row>
    <row r="31" ht="15.75" customHeight="1">
      <c r="A31" s="371"/>
      <c r="B31" s="371"/>
      <c r="C31" s="371" t="s">
        <v>482</v>
      </c>
      <c r="D31" s="372"/>
      <c r="E31" s="374"/>
      <c r="F31" s="378">
        <v>77475.0</v>
      </c>
      <c r="G31" s="371"/>
    </row>
    <row r="32" ht="15.75" customHeight="1">
      <c r="A32" s="371"/>
      <c r="B32" s="371"/>
      <c r="C32" s="371" t="s">
        <v>137</v>
      </c>
      <c r="D32" s="372"/>
      <c r="E32" s="374"/>
      <c r="F32" s="373">
        <v>10000.0</v>
      </c>
      <c r="G32" s="374"/>
    </row>
    <row r="33" ht="15.75" customHeight="1">
      <c r="A33" s="371"/>
      <c r="B33" s="371"/>
      <c r="C33" s="371" t="s">
        <v>777</v>
      </c>
      <c r="D33" s="372"/>
      <c r="E33" s="371"/>
      <c r="F33" s="378">
        <v>20000.0</v>
      </c>
      <c r="G33" s="374"/>
    </row>
    <row r="34" ht="15.75" customHeight="1">
      <c r="A34" s="371"/>
      <c r="B34" s="371"/>
      <c r="C34" s="371" t="s">
        <v>107</v>
      </c>
      <c r="D34" s="372"/>
      <c r="E34" s="374"/>
      <c r="F34" s="373">
        <v>3000.0</v>
      </c>
      <c r="G34" s="374"/>
    </row>
    <row r="35" ht="15.75" customHeight="1">
      <c r="A35" s="371"/>
      <c r="B35" s="371"/>
      <c r="C35" s="371"/>
      <c r="D35" s="372"/>
      <c r="E35" s="374"/>
      <c r="F35" s="373"/>
      <c r="G35" s="374"/>
    </row>
    <row r="36" ht="15.75" customHeight="1">
      <c r="A36" s="371"/>
      <c r="B36" s="371"/>
      <c r="C36" s="370" t="s">
        <v>158</v>
      </c>
      <c r="D36" s="372"/>
      <c r="E36" s="373">
        <f t="shared" ref="E36:F36" si="9">SUM(E28:E34)</f>
        <v>112500</v>
      </c>
      <c r="F36" s="373">
        <f t="shared" si="9"/>
        <v>249725</v>
      </c>
      <c r="G36" s="373">
        <f>E36-F36</f>
        <v>-137225</v>
      </c>
    </row>
    <row r="37" ht="15.75" customHeight="1">
      <c r="A37" s="371"/>
      <c r="B37" s="371"/>
      <c r="C37" s="371"/>
      <c r="D37" s="372"/>
      <c r="E37" s="374"/>
      <c r="F37" s="374"/>
      <c r="G37" s="374"/>
    </row>
    <row r="38" ht="15.75" customHeight="1">
      <c r="A38" s="371"/>
      <c r="B38" s="370" t="s">
        <v>778</v>
      </c>
      <c r="C38" s="371"/>
      <c r="D38" s="372"/>
      <c r="E38" s="374"/>
      <c r="F38" s="374"/>
      <c r="G38" s="374"/>
    </row>
    <row r="39" ht="15.75" customHeight="1">
      <c r="A39" s="371"/>
      <c r="B39" s="371"/>
      <c r="C39" s="371" t="s">
        <v>482</v>
      </c>
      <c r="D39" s="372"/>
      <c r="E39" s="374"/>
      <c r="F39" s="373">
        <v>10000.0</v>
      </c>
      <c r="G39" s="374"/>
    </row>
    <row r="40" ht="15.75" customHeight="1">
      <c r="A40" s="371"/>
      <c r="B40" s="371"/>
      <c r="C40" s="371" t="s">
        <v>773</v>
      </c>
      <c r="D40" s="372"/>
      <c r="E40" s="374"/>
      <c r="F40" s="373">
        <v>1000.0</v>
      </c>
      <c r="G40" s="374"/>
    </row>
    <row r="41" ht="15.75" customHeight="1">
      <c r="A41" s="371"/>
      <c r="B41" s="371"/>
      <c r="C41" s="371" t="s">
        <v>462</v>
      </c>
      <c r="D41" s="372"/>
      <c r="E41" s="374"/>
      <c r="F41" s="373">
        <v>2000.0</v>
      </c>
      <c r="G41" s="374"/>
    </row>
    <row r="42" ht="15.75" customHeight="1">
      <c r="A42" s="371"/>
      <c r="B42" s="371"/>
      <c r="C42" s="371" t="s">
        <v>330</v>
      </c>
      <c r="D42" s="372"/>
      <c r="E42" s="373">
        <v>16000.0</v>
      </c>
      <c r="F42" s="374"/>
      <c r="G42" s="374"/>
    </row>
    <row r="43" ht="15.75" customHeight="1">
      <c r="A43" s="371"/>
      <c r="B43" s="371"/>
      <c r="C43" s="371"/>
      <c r="D43" s="372"/>
      <c r="E43" s="373"/>
      <c r="F43" s="374"/>
      <c r="G43" s="374"/>
    </row>
    <row r="44" ht="15.75" customHeight="1">
      <c r="A44" s="371"/>
      <c r="B44" s="371"/>
      <c r="C44" s="370" t="s">
        <v>158</v>
      </c>
      <c r="D44" s="372"/>
      <c r="E44" s="373">
        <f t="shared" ref="E44:F44" si="10">SUM(E39:E42)</f>
        <v>16000</v>
      </c>
      <c r="F44" s="374">
        <f t="shared" si="10"/>
        <v>13000</v>
      </c>
      <c r="G44" s="373">
        <f>E44-F44</f>
        <v>3000</v>
      </c>
    </row>
    <row r="45" ht="15.75" customHeight="1">
      <c r="A45" s="371"/>
      <c r="B45" s="371"/>
      <c r="C45" s="371"/>
      <c r="D45" s="372"/>
      <c r="E45" s="374"/>
      <c r="F45" s="374"/>
      <c r="G45" s="374"/>
    </row>
    <row r="46" ht="15.75" customHeight="1">
      <c r="A46" s="371"/>
      <c r="B46" s="370" t="s">
        <v>779</v>
      </c>
      <c r="C46" s="371"/>
      <c r="D46" s="372"/>
      <c r="E46" s="374"/>
      <c r="F46" s="374"/>
      <c r="G46" s="374"/>
    </row>
    <row r="47" ht="15.75" customHeight="1">
      <c r="A47" s="371"/>
      <c r="B47" s="371"/>
      <c r="C47" s="371" t="s">
        <v>137</v>
      </c>
      <c r="D47" s="372" t="s">
        <v>138</v>
      </c>
      <c r="E47" s="374"/>
      <c r="F47" s="378">
        <v>5000.0</v>
      </c>
      <c r="G47" s="374"/>
    </row>
    <row r="48" ht="15.75" customHeight="1">
      <c r="A48" s="371"/>
      <c r="B48" s="371"/>
      <c r="C48" s="371" t="s">
        <v>144</v>
      </c>
      <c r="D48" s="372" t="s">
        <v>99</v>
      </c>
      <c r="E48" s="374"/>
      <c r="F48" s="378">
        <v>15000.0</v>
      </c>
      <c r="G48" s="374"/>
    </row>
    <row r="49" ht="15.75" customHeight="1">
      <c r="A49" s="371"/>
      <c r="B49" s="371"/>
      <c r="C49" s="376" t="s">
        <v>349</v>
      </c>
      <c r="D49" s="379" t="s">
        <v>87</v>
      </c>
      <c r="E49" s="374"/>
      <c r="F49" s="378">
        <v>600.0</v>
      </c>
      <c r="G49" s="374"/>
    </row>
    <row r="50" ht="15.75" customHeight="1">
      <c r="A50" s="371"/>
      <c r="B50" s="371"/>
      <c r="C50" s="371"/>
      <c r="D50" s="372"/>
      <c r="E50" s="374"/>
      <c r="F50" s="373"/>
      <c r="G50" s="374"/>
    </row>
    <row r="51" ht="15.75" customHeight="1">
      <c r="A51" s="371"/>
      <c r="B51" s="371"/>
      <c r="C51" s="370" t="s">
        <v>158</v>
      </c>
      <c r="D51" s="372"/>
      <c r="E51" s="374">
        <f>SUM(E47:E48)</f>
        <v>0</v>
      </c>
      <c r="F51" s="373">
        <f>SUM(F47:F49)</f>
        <v>20600</v>
      </c>
      <c r="G51" s="373">
        <f>E51-F51</f>
        <v>-20600</v>
      </c>
    </row>
    <row r="52" ht="15.75" customHeight="1">
      <c r="A52" s="371"/>
      <c r="B52" s="371"/>
      <c r="C52" s="371"/>
      <c r="D52" s="372"/>
      <c r="E52" s="374"/>
      <c r="F52" s="374"/>
      <c r="G52" s="374"/>
    </row>
    <row r="53" ht="15.75" customHeight="1">
      <c r="A53" s="371"/>
      <c r="B53" s="370" t="s">
        <v>780</v>
      </c>
      <c r="C53" s="371"/>
      <c r="D53" s="372"/>
      <c r="E53" s="374"/>
      <c r="F53" s="374"/>
      <c r="G53" s="374"/>
    </row>
    <row r="54" ht="15.75" customHeight="1">
      <c r="A54" s="371"/>
      <c r="B54" s="371"/>
      <c r="C54" s="371" t="s">
        <v>771</v>
      </c>
      <c r="D54" s="372"/>
      <c r="E54" s="373">
        <v>126000.0</v>
      </c>
      <c r="F54" s="374"/>
      <c r="G54" s="374"/>
    </row>
    <row r="55" ht="15.75" customHeight="1">
      <c r="A55" s="371"/>
      <c r="B55" s="371"/>
      <c r="C55" s="371" t="s">
        <v>143</v>
      </c>
      <c r="D55" s="372"/>
      <c r="E55" s="374"/>
      <c r="F55" s="373">
        <v>108000.0</v>
      </c>
      <c r="G55" s="374"/>
    </row>
    <row r="56" ht="15.75" customHeight="1">
      <c r="A56" s="371"/>
      <c r="B56" s="371"/>
      <c r="C56" s="371" t="s">
        <v>482</v>
      </c>
      <c r="D56" s="372"/>
      <c r="E56" s="374"/>
      <c r="F56" s="373">
        <v>18240.0</v>
      </c>
      <c r="G56" s="374"/>
    </row>
    <row r="57" ht="15.75" customHeight="1">
      <c r="A57" s="371"/>
      <c r="B57" s="371"/>
      <c r="C57" s="371" t="s">
        <v>773</v>
      </c>
      <c r="D57" s="372"/>
      <c r="E57" s="374"/>
      <c r="F57" s="373">
        <v>4000.0</v>
      </c>
      <c r="G57" s="374"/>
    </row>
    <row r="58" ht="15.75" customHeight="1">
      <c r="A58" s="371"/>
      <c r="B58" s="371"/>
      <c r="C58" s="371" t="s">
        <v>137</v>
      </c>
      <c r="D58" s="372"/>
      <c r="E58" s="374"/>
      <c r="F58" s="373">
        <v>10000.0</v>
      </c>
      <c r="G58" s="374"/>
    </row>
    <row r="59" ht="15.75" customHeight="1">
      <c r="A59" s="371"/>
      <c r="B59" s="371"/>
      <c r="C59" s="376" t="s">
        <v>781</v>
      </c>
      <c r="D59" s="372"/>
      <c r="E59" s="374"/>
      <c r="F59" s="378">
        <v>20000.0</v>
      </c>
      <c r="G59" s="374"/>
    </row>
    <row r="60" ht="15.75" customHeight="1">
      <c r="A60" s="371"/>
      <c r="B60" s="371"/>
      <c r="C60" s="376" t="s">
        <v>782</v>
      </c>
      <c r="D60" s="372"/>
      <c r="E60" s="374"/>
      <c r="F60" s="378">
        <v>35000.0</v>
      </c>
      <c r="G60" s="374"/>
    </row>
    <row r="61" ht="15.75" customHeight="1">
      <c r="A61" s="371"/>
      <c r="B61" s="371"/>
      <c r="C61" s="371" t="s">
        <v>777</v>
      </c>
      <c r="D61" s="372"/>
      <c r="E61" s="374"/>
      <c r="F61" s="373">
        <v>100000.0</v>
      </c>
      <c r="G61" s="374"/>
    </row>
    <row r="62" ht="15.75" customHeight="1">
      <c r="A62" s="371"/>
      <c r="B62" s="371"/>
      <c r="C62" s="371" t="s">
        <v>462</v>
      </c>
      <c r="D62" s="372"/>
      <c r="E62" s="374"/>
      <c r="F62" s="373">
        <v>2000.0</v>
      </c>
      <c r="G62" s="374"/>
    </row>
    <row r="63" ht="15.75" customHeight="1">
      <c r="A63" s="371"/>
      <c r="B63" s="371"/>
      <c r="C63" s="371" t="s">
        <v>144</v>
      </c>
      <c r="D63" s="372"/>
      <c r="E63" s="374"/>
      <c r="F63" s="378">
        <v>15000.0</v>
      </c>
      <c r="G63" s="374"/>
    </row>
    <row r="64" ht="15.75" customHeight="1">
      <c r="A64" s="371"/>
      <c r="B64" s="371"/>
      <c r="C64" s="371" t="s">
        <v>346</v>
      </c>
      <c r="D64" s="372"/>
      <c r="E64" s="374"/>
      <c r="F64" s="373">
        <v>20000.0</v>
      </c>
      <c r="G64" s="374"/>
    </row>
    <row r="65" ht="15.75" customHeight="1">
      <c r="A65" s="371"/>
      <c r="B65" s="371"/>
      <c r="C65" s="371" t="s">
        <v>107</v>
      </c>
      <c r="D65" s="372"/>
      <c r="E65" s="374"/>
      <c r="F65" s="373">
        <v>4000.0</v>
      </c>
      <c r="G65" s="374"/>
    </row>
    <row r="66" ht="15.75" customHeight="1">
      <c r="A66" s="371"/>
      <c r="B66" s="371"/>
      <c r="C66" s="371"/>
      <c r="D66" s="372"/>
      <c r="E66" s="374"/>
      <c r="F66" s="374"/>
      <c r="G66" s="374"/>
    </row>
    <row r="67" ht="15.75" customHeight="1">
      <c r="A67" s="371"/>
      <c r="B67" s="371"/>
      <c r="C67" s="370" t="s">
        <v>158</v>
      </c>
      <c r="D67" s="372"/>
      <c r="E67" s="374">
        <f t="shared" ref="E67:F67" si="11">SUM(E54:E65)</f>
        <v>126000</v>
      </c>
      <c r="F67" s="374">
        <f t="shared" si="11"/>
        <v>336240</v>
      </c>
      <c r="G67" s="373">
        <f>E67-F67</f>
        <v>-210240</v>
      </c>
    </row>
    <row r="68" ht="15.75" customHeight="1">
      <c r="A68" s="371"/>
      <c r="B68" s="371"/>
      <c r="C68" s="371"/>
      <c r="D68" s="372"/>
      <c r="E68" s="374"/>
      <c r="F68" s="374"/>
      <c r="G68" s="374"/>
    </row>
    <row r="69" ht="15.75" customHeight="1">
      <c r="A69" s="371"/>
      <c r="B69" s="370" t="s">
        <v>783</v>
      </c>
      <c r="C69" s="371"/>
      <c r="D69" s="372"/>
      <c r="E69" s="374"/>
      <c r="F69" s="374"/>
      <c r="G69" s="374"/>
    </row>
    <row r="70" ht="15.75" customHeight="1">
      <c r="A70" s="371"/>
      <c r="B70" s="371"/>
      <c r="C70" s="371" t="s">
        <v>771</v>
      </c>
      <c r="D70" s="372"/>
      <c r="E70" s="373">
        <v>1600.0</v>
      </c>
      <c r="F70" s="374"/>
      <c r="G70" s="374"/>
    </row>
    <row r="71" ht="15.75" customHeight="1">
      <c r="A71" s="371"/>
      <c r="B71" s="371"/>
      <c r="C71" s="371" t="s">
        <v>143</v>
      </c>
      <c r="D71" s="372"/>
      <c r="E71" s="374"/>
      <c r="F71" s="373">
        <v>4000.0</v>
      </c>
      <c r="G71" s="374"/>
    </row>
    <row r="72" ht="15.75" customHeight="1">
      <c r="A72" s="371"/>
      <c r="B72" s="371"/>
      <c r="C72" s="371" t="s">
        <v>482</v>
      </c>
      <c r="D72" s="372"/>
      <c r="E72" s="374"/>
      <c r="F72" s="373">
        <v>4000.0</v>
      </c>
      <c r="G72" s="374"/>
    </row>
    <row r="73" ht="15.75" customHeight="1">
      <c r="A73" s="371"/>
      <c r="B73" s="371"/>
      <c r="C73" s="371" t="s">
        <v>137</v>
      </c>
      <c r="D73" s="372"/>
      <c r="E73" s="374"/>
      <c r="F73" s="373">
        <v>500.0</v>
      </c>
      <c r="G73" s="374"/>
    </row>
    <row r="74" ht="15.75" customHeight="1">
      <c r="A74" s="371"/>
      <c r="B74" s="371"/>
      <c r="C74" s="371"/>
      <c r="D74" s="372"/>
      <c r="E74" s="374"/>
      <c r="F74" s="373"/>
      <c r="G74" s="374"/>
    </row>
    <row r="75" ht="15.75" customHeight="1">
      <c r="A75" s="371"/>
      <c r="B75" s="371"/>
      <c r="C75" s="370" t="s">
        <v>158</v>
      </c>
      <c r="D75" s="372"/>
      <c r="E75" s="374">
        <f t="shared" ref="E75:F75" si="12">SUM(E70:E73)</f>
        <v>1600</v>
      </c>
      <c r="F75" s="374">
        <f t="shared" si="12"/>
        <v>8500</v>
      </c>
      <c r="G75" s="373">
        <f>E75-F75</f>
        <v>-6900</v>
      </c>
    </row>
    <row r="76" ht="15.75" customHeight="1">
      <c r="A76" s="371"/>
      <c r="B76" s="371"/>
      <c r="C76" s="370"/>
      <c r="D76" s="372"/>
      <c r="E76" s="374"/>
      <c r="F76" s="374"/>
      <c r="G76" s="371"/>
    </row>
    <row r="77" ht="15.75" customHeight="1">
      <c r="A77" s="371"/>
      <c r="B77" s="370" t="s">
        <v>413</v>
      </c>
      <c r="C77" s="370"/>
      <c r="D77" s="372"/>
      <c r="E77" s="374">
        <f t="shared" ref="E77:F77" si="13">SUM(E75,E67,E51,E44,E36,E25,E15)</f>
        <v>489700</v>
      </c>
      <c r="F77" s="374">
        <f t="shared" si="13"/>
        <v>674265</v>
      </c>
      <c r="G77" s="373">
        <f>E77-F77</f>
        <v>-184565</v>
      </c>
    </row>
    <row r="78" ht="15.75" customHeight="1">
      <c r="A78" s="32"/>
      <c r="B78" s="32"/>
      <c r="C78" s="262"/>
      <c r="D78" s="32"/>
      <c r="E78" s="32"/>
      <c r="F78" s="32"/>
      <c r="G78" s="32"/>
    </row>
    <row r="79" ht="15.75" customHeight="1">
      <c r="A79" s="380" t="s">
        <v>764</v>
      </c>
      <c r="B79" s="381" t="s">
        <v>79</v>
      </c>
      <c r="C79" s="382"/>
      <c r="D79" s="383"/>
      <c r="E79" s="383"/>
      <c r="F79" s="383"/>
      <c r="G79" s="383"/>
    </row>
    <row r="80" ht="15.75" customHeight="1">
      <c r="A80" s="383"/>
      <c r="B80" s="383"/>
      <c r="C80" s="382" t="s">
        <v>784</v>
      </c>
      <c r="D80" s="384">
        <v>7631.0</v>
      </c>
      <c r="E80" s="385"/>
      <c r="F80" s="386">
        <v>3000.0</v>
      </c>
      <c r="G80" s="385"/>
    </row>
    <row r="81" ht="15.75" customHeight="1">
      <c r="A81" s="383"/>
      <c r="B81" s="383"/>
      <c r="C81" s="382" t="s">
        <v>282</v>
      </c>
      <c r="D81" s="384">
        <v>7692.7693</v>
      </c>
      <c r="E81" s="385"/>
      <c r="F81" s="386">
        <v>1200.0</v>
      </c>
      <c r="G81" s="385"/>
    </row>
    <row r="82" ht="15.75" customHeight="1">
      <c r="A82" s="383"/>
      <c r="B82" s="383"/>
      <c r="C82" s="382"/>
      <c r="D82" s="383"/>
      <c r="E82" s="385"/>
      <c r="F82" s="385"/>
      <c r="G82" s="385"/>
    </row>
    <row r="83" ht="15.75" customHeight="1">
      <c r="A83" s="383"/>
      <c r="B83" s="383"/>
      <c r="C83" s="387" t="s">
        <v>158</v>
      </c>
      <c r="D83" s="383"/>
      <c r="E83" s="386">
        <f t="shared" ref="E83:F83" si="14">SUM(E80:E81)</f>
        <v>0</v>
      </c>
      <c r="F83" s="386">
        <f t="shared" si="14"/>
        <v>4200</v>
      </c>
      <c r="G83" s="386">
        <f>E83-F83</f>
        <v>-4200</v>
      </c>
    </row>
    <row r="84" ht="15.75" customHeight="1">
      <c r="A84" s="383"/>
      <c r="B84" s="383"/>
      <c r="C84" s="382"/>
      <c r="D84" s="383"/>
      <c r="E84" s="385"/>
      <c r="F84" s="385"/>
      <c r="G84" s="385"/>
    </row>
    <row r="85" ht="15.75" customHeight="1">
      <c r="A85" s="383"/>
      <c r="B85" s="381" t="s">
        <v>785</v>
      </c>
      <c r="C85" s="382"/>
      <c r="D85" s="383"/>
      <c r="E85" s="385"/>
      <c r="F85" s="385"/>
      <c r="G85" s="385"/>
    </row>
    <row r="86" ht="15.75" customHeight="1">
      <c r="A86" s="383"/>
      <c r="B86" s="383"/>
      <c r="C86" s="382" t="s">
        <v>259</v>
      </c>
      <c r="D86" s="384">
        <v>3041.0</v>
      </c>
      <c r="E86" s="386">
        <v>105600.0</v>
      </c>
      <c r="F86" s="385"/>
      <c r="G86" s="385"/>
    </row>
    <row r="87" ht="15.75" customHeight="1">
      <c r="A87" s="383"/>
      <c r="B87" s="383"/>
      <c r="C87" s="382" t="s">
        <v>786</v>
      </c>
      <c r="D87" s="384">
        <v>4041.0</v>
      </c>
      <c r="E87" s="385"/>
      <c r="F87" s="386">
        <v>89470.0</v>
      </c>
      <c r="G87" s="385"/>
    </row>
    <row r="88" ht="15.75" customHeight="1">
      <c r="A88" s="383"/>
      <c r="B88" s="383"/>
      <c r="C88" s="382" t="s">
        <v>787</v>
      </c>
      <c r="D88" s="384">
        <v>5800.0</v>
      </c>
      <c r="E88" s="385"/>
      <c r="F88" s="386">
        <v>33284.0</v>
      </c>
      <c r="G88" s="385"/>
    </row>
    <row r="89" ht="15.75" customHeight="1">
      <c r="A89" s="383"/>
      <c r="B89" s="383"/>
      <c r="C89" s="382" t="s">
        <v>401</v>
      </c>
      <c r="D89" s="384">
        <v>4027.0</v>
      </c>
      <c r="E89" s="385"/>
      <c r="F89" s="386">
        <v>1450.0</v>
      </c>
      <c r="G89" s="385"/>
    </row>
    <row r="90" ht="15.75" customHeight="1">
      <c r="A90" s="383"/>
      <c r="B90" s="383"/>
      <c r="C90" s="382" t="s">
        <v>788</v>
      </c>
      <c r="D90" s="384">
        <v>4044.0</v>
      </c>
      <c r="E90" s="385"/>
      <c r="F90" s="386">
        <v>5000.0</v>
      </c>
      <c r="G90" s="385"/>
    </row>
    <row r="91" ht="15.75" customHeight="1">
      <c r="A91" s="383"/>
      <c r="B91" s="383"/>
      <c r="C91" s="382" t="s">
        <v>789</v>
      </c>
      <c r="D91" s="383" t="s">
        <v>207</v>
      </c>
      <c r="E91" s="385"/>
      <c r="F91" s="386">
        <v>1000.0</v>
      </c>
      <c r="G91" s="385"/>
    </row>
    <row r="92" ht="15.75" customHeight="1">
      <c r="A92" s="383"/>
      <c r="B92" s="383"/>
      <c r="C92" s="382"/>
      <c r="D92" s="383"/>
      <c r="E92" s="385"/>
      <c r="F92" s="385"/>
      <c r="G92" s="385"/>
    </row>
    <row r="93" ht="15.75" customHeight="1">
      <c r="A93" s="383"/>
      <c r="B93" s="383"/>
      <c r="C93" s="387" t="s">
        <v>158</v>
      </c>
      <c r="D93" s="383"/>
      <c r="E93" s="386">
        <f t="shared" ref="E93:F93" si="15">SUM(E86:E91)</f>
        <v>105600</v>
      </c>
      <c r="F93" s="386">
        <f t="shared" si="15"/>
        <v>130204</v>
      </c>
      <c r="G93" s="386">
        <f>E93-F93</f>
        <v>-24604</v>
      </c>
    </row>
    <row r="94" ht="15.75" customHeight="1">
      <c r="A94" s="383"/>
      <c r="B94" s="383"/>
      <c r="C94" s="382"/>
      <c r="D94" s="383"/>
      <c r="E94" s="385"/>
      <c r="F94" s="385"/>
      <c r="G94" s="385"/>
    </row>
    <row r="95" ht="15.75" customHeight="1">
      <c r="A95" s="383"/>
      <c r="B95" s="381" t="s">
        <v>790</v>
      </c>
      <c r="C95" s="382"/>
      <c r="D95" s="383"/>
      <c r="E95" s="385"/>
      <c r="F95" s="385"/>
      <c r="G95" s="385"/>
    </row>
    <row r="96" ht="15.75" customHeight="1">
      <c r="A96" s="383"/>
      <c r="B96" s="383"/>
      <c r="C96" s="382" t="s">
        <v>259</v>
      </c>
      <c r="D96" s="383"/>
      <c r="E96" s="386">
        <v>4000.0</v>
      </c>
      <c r="F96" s="385"/>
      <c r="G96" s="385"/>
    </row>
    <row r="97" ht="15.75" customHeight="1">
      <c r="A97" s="383"/>
      <c r="B97" s="383"/>
      <c r="C97" s="382" t="s">
        <v>129</v>
      </c>
      <c r="D97" s="383"/>
      <c r="E97" s="386">
        <v>1200.0</v>
      </c>
      <c r="F97" s="385"/>
      <c r="G97" s="385"/>
    </row>
    <row r="98" ht="15.75" customHeight="1">
      <c r="A98" s="383"/>
      <c r="B98" s="383"/>
      <c r="C98" s="382" t="s">
        <v>144</v>
      </c>
      <c r="D98" s="383"/>
      <c r="E98" s="385"/>
      <c r="F98" s="386">
        <v>300.0</v>
      </c>
      <c r="G98" s="385"/>
    </row>
    <row r="99" ht="15.75" customHeight="1">
      <c r="A99" s="383"/>
      <c r="B99" s="383"/>
      <c r="C99" s="382" t="s">
        <v>257</v>
      </c>
      <c r="D99" s="383"/>
      <c r="E99" s="385"/>
      <c r="F99" s="386">
        <v>3500.0</v>
      </c>
      <c r="G99" s="385"/>
    </row>
    <row r="100" ht="15.75" customHeight="1">
      <c r="A100" s="383"/>
      <c r="B100" s="383"/>
      <c r="C100" s="382" t="s">
        <v>137</v>
      </c>
      <c r="D100" s="383"/>
      <c r="E100" s="385"/>
      <c r="F100" s="386">
        <v>500.0</v>
      </c>
      <c r="G100" s="385"/>
    </row>
    <row r="101" ht="15.75" customHeight="1">
      <c r="A101" s="383"/>
      <c r="B101" s="383"/>
      <c r="C101" s="382" t="s">
        <v>791</v>
      </c>
      <c r="D101" s="383"/>
      <c r="E101" s="385"/>
      <c r="F101" s="386">
        <v>1200.0</v>
      </c>
      <c r="G101" s="385"/>
    </row>
    <row r="102" ht="15.75" customHeight="1">
      <c r="A102" s="383"/>
      <c r="B102" s="383"/>
      <c r="C102" s="382"/>
      <c r="D102" s="383"/>
      <c r="E102" s="385"/>
      <c r="F102" s="385"/>
      <c r="G102" s="385"/>
    </row>
    <row r="103" ht="15.75" customHeight="1">
      <c r="A103" s="383"/>
      <c r="B103" s="383"/>
      <c r="C103" s="387" t="s">
        <v>158</v>
      </c>
      <c r="D103" s="383"/>
      <c r="E103" s="386">
        <f t="shared" ref="E103:F103" si="16">SUM(E96:E101)</f>
        <v>5200</v>
      </c>
      <c r="F103" s="386">
        <f t="shared" si="16"/>
        <v>5500</v>
      </c>
      <c r="G103" s="386">
        <f>E103-F103</f>
        <v>-300</v>
      </c>
    </row>
    <row r="104" ht="15.75" customHeight="1">
      <c r="A104" s="383"/>
      <c r="B104" s="383"/>
      <c r="C104" s="382"/>
      <c r="D104" s="383"/>
      <c r="E104" s="385"/>
      <c r="F104" s="385"/>
      <c r="G104" s="385"/>
    </row>
    <row r="105" ht="15.75" customHeight="1">
      <c r="A105" s="383"/>
      <c r="B105" s="381" t="s">
        <v>413</v>
      </c>
      <c r="C105" s="382"/>
      <c r="D105" s="383"/>
      <c r="E105" s="386">
        <f t="shared" ref="E105:G105" si="17">SUM(E103,E93,E83)</f>
        <v>110800</v>
      </c>
      <c r="F105" s="386">
        <f t="shared" si="17"/>
        <v>139904</v>
      </c>
      <c r="G105" s="386">
        <f t="shared" si="17"/>
        <v>-29104</v>
      </c>
    </row>
    <row r="106" ht="15.75" customHeight="1">
      <c r="A106" s="32"/>
      <c r="B106" s="32"/>
      <c r="C106" s="262"/>
      <c r="D106" s="32"/>
      <c r="E106" s="32"/>
      <c r="F106" s="32"/>
      <c r="G106" s="32"/>
    </row>
    <row r="107" ht="15.75" customHeight="1">
      <c r="A107" s="388" t="s">
        <v>792</v>
      </c>
      <c r="B107" s="389" t="s">
        <v>793</v>
      </c>
      <c r="C107" s="390"/>
      <c r="D107" s="391"/>
      <c r="E107" s="391"/>
      <c r="F107" s="391"/>
      <c r="G107" s="391"/>
    </row>
    <row r="108" ht="15.75" customHeight="1">
      <c r="A108" s="391"/>
      <c r="B108" s="391"/>
      <c r="C108" s="390" t="s">
        <v>793</v>
      </c>
      <c r="D108" s="391"/>
      <c r="E108" s="392">
        <v>1140000.0</v>
      </c>
      <c r="F108" s="393"/>
      <c r="G108" s="393"/>
    </row>
    <row r="109" ht="15.75" customHeight="1">
      <c r="A109" s="391"/>
      <c r="B109" s="391"/>
      <c r="C109" s="390" t="s">
        <v>794</v>
      </c>
      <c r="D109" s="391"/>
      <c r="E109" s="393"/>
      <c r="F109" s="392">
        <v>5000.0</v>
      </c>
      <c r="G109" s="393"/>
    </row>
    <row r="110" ht="15.75" customHeight="1">
      <c r="A110" s="391"/>
      <c r="B110" s="391"/>
      <c r="C110" s="390"/>
      <c r="D110" s="391"/>
      <c r="E110" s="393"/>
      <c r="F110" s="393"/>
      <c r="G110" s="393"/>
    </row>
    <row r="111" ht="15.75" customHeight="1">
      <c r="A111" s="391"/>
      <c r="B111" s="391"/>
      <c r="C111" s="394" t="s">
        <v>158</v>
      </c>
      <c r="D111" s="391"/>
      <c r="E111" s="392">
        <f t="shared" ref="E111:F111" si="18">SUM(E108:E109)</f>
        <v>1140000</v>
      </c>
      <c r="F111" s="392">
        <f t="shared" si="18"/>
        <v>5000</v>
      </c>
      <c r="G111" s="392">
        <f>E111-F111</f>
        <v>1135000</v>
      </c>
    </row>
    <row r="112" ht="15.75" customHeight="1">
      <c r="A112" s="391"/>
      <c r="B112" s="391"/>
      <c r="C112" s="390"/>
      <c r="D112" s="391"/>
      <c r="E112" s="393"/>
      <c r="F112" s="393"/>
      <c r="G112" s="393"/>
    </row>
    <row r="113" ht="15.75" customHeight="1">
      <c r="A113" s="391"/>
      <c r="B113" s="389" t="s">
        <v>79</v>
      </c>
      <c r="C113" s="390"/>
      <c r="D113" s="391"/>
      <c r="E113" s="393"/>
      <c r="F113" s="393"/>
      <c r="G113" s="393"/>
    </row>
    <row r="114" ht="15.75" customHeight="1">
      <c r="A114" s="391"/>
      <c r="B114" s="391"/>
      <c r="C114" s="390" t="s">
        <v>795</v>
      </c>
      <c r="D114" s="391"/>
      <c r="E114" s="393"/>
      <c r="F114" s="392">
        <v>31060.0</v>
      </c>
      <c r="G114" s="393"/>
    </row>
    <row r="115" ht="15.75" customHeight="1">
      <c r="A115" s="391"/>
      <c r="B115" s="391"/>
      <c r="C115" s="390" t="s">
        <v>796</v>
      </c>
      <c r="D115" s="391"/>
      <c r="E115" s="393"/>
      <c r="F115" s="392">
        <v>1000.0</v>
      </c>
      <c r="G115" s="393"/>
    </row>
    <row r="116" ht="15.75" customHeight="1">
      <c r="A116" s="391"/>
      <c r="B116" s="391"/>
      <c r="C116" s="390" t="s">
        <v>797</v>
      </c>
      <c r="D116" s="391"/>
      <c r="E116" s="393"/>
      <c r="F116" s="392">
        <v>9500.0</v>
      </c>
      <c r="G116" s="393"/>
    </row>
    <row r="117" ht="15.75" customHeight="1">
      <c r="A117" s="391"/>
      <c r="B117" s="391"/>
      <c r="C117" s="390" t="s">
        <v>385</v>
      </c>
      <c r="D117" s="391"/>
      <c r="E117" s="393"/>
      <c r="F117" s="392">
        <v>3000.0</v>
      </c>
      <c r="G117" s="393"/>
    </row>
    <row r="118" ht="15.75" customHeight="1">
      <c r="A118" s="391"/>
      <c r="B118" s="391"/>
      <c r="C118" s="390"/>
      <c r="D118" s="391"/>
      <c r="E118" s="393"/>
      <c r="F118" s="393"/>
      <c r="G118" s="393"/>
    </row>
    <row r="119" ht="15.75" customHeight="1">
      <c r="A119" s="391"/>
      <c r="B119" s="391"/>
      <c r="C119" s="394" t="s">
        <v>158</v>
      </c>
      <c r="D119" s="391"/>
      <c r="E119" s="392">
        <f>SUM(E114:E116)</f>
        <v>0</v>
      </c>
      <c r="F119" s="392">
        <f>SUM(F114:F117)</f>
        <v>44560</v>
      </c>
      <c r="G119" s="392">
        <f>E119-F119</f>
        <v>-44560</v>
      </c>
    </row>
    <row r="120" ht="15.75" customHeight="1">
      <c r="A120" s="391"/>
      <c r="B120" s="391"/>
      <c r="C120" s="390"/>
      <c r="D120" s="391"/>
      <c r="E120" s="393"/>
      <c r="F120" s="393"/>
      <c r="G120" s="393"/>
    </row>
    <row r="121" ht="15.75" customHeight="1">
      <c r="A121" s="391"/>
      <c r="B121" s="395" t="s">
        <v>121</v>
      </c>
      <c r="C121" s="390"/>
      <c r="D121" s="391"/>
      <c r="E121" s="393"/>
      <c r="F121" s="393"/>
      <c r="G121" s="393"/>
    </row>
    <row r="122" ht="15.75" customHeight="1">
      <c r="A122" s="391"/>
      <c r="B122" s="391"/>
      <c r="C122" s="396" t="s">
        <v>121</v>
      </c>
      <c r="D122" s="391"/>
      <c r="E122" s="393"/>
      <c r="F122" s="397">
        <v>100000.0</v>
      </c>
      <c r="G122" s="393"/>
    </row>
    <row r="123" ht="15.75" customHeight="1">
      <c r="A123" s="391"/>
      <c r="B123" s="389"/>
      <c r="C123" s="390"/>
      <c r="D123" s="391"/>
      <c r="E123" s="393"/>
      <c r="F123" s="393"/>
      <c r="G123" s="393"/>
    </row>
    <row r="124" ht="15.75" customHeight="1">
      <c r="A124" s="391"/>
      <c r="B124" s="389"/>
      <c r="C124" s="398" t="s">
        <v>158</v>
      </c>
      <c r="D124" s="391"/>
      <c r="E124" s="393">
        <f t="shared" ref="E124:F124" si="19">SUM(E122)</f>
        <v>0</v>
      </c>
      <c r="F124" s="393">
        <f t="shared" si="19"/>
        <v>100000</v>
      </c>
      <c r="G124" s="393"/>
    </row>
    <row r="125" ht="15.75" customHeight="1">
      <c r="A125" s="391"/>
      <c r="B125" s="389"/>
      <c r="C125" s="390"/>
      <c r="D125" s="391"/>
      <c r="E125" s="393"/>
      <c r="F125" s="393"/>
      <c r="G125" s="393"/>
    </row>
    <row r="126" ht="15.75" customHeight="1">
      <c r="A126" s="391"/>
      <c r="B126" s="395" t="s">
        <v>400</v>
      </c>
      <c r="C126" s="390"/>
      <c r="D126" s="391"/>
      <c r="E126" s="393"/>
      <c r="F126" s="393"/>
      <c r="G126" s="393"/>
    </row>
    <row r="127" ht="15.75" customHeight="1">
      <c r="A127" s="391"/>
      <c r="B127" s="389"/>
      <c r="C127" s="396" t="s">
        <v>400</v>
      </c>
      <c r="D127" s="391"/>
      <c r="E127" s="393"/>
      <c r="F127" s="397">
        <v>20000.0</v>
      </c>
      <c r="G127" s="393"/>
    </row>
    <row r="128" ht="15.75" customHeight="1">
      <c r="A128" s="391"/>
      <c r="B128" s="389"/>
      <c r="C128" s="390"/>
      <c r="D128" s="391"/>
      <c r="E128" s="393"/>
      <c r="F128" s="393"/>
      <c r="G128" s="393"/>
    </row>
    <row r="129" ht="15.75" customHeight="1">
      <c r="A129" s="391"/>
      <c r="B129" s="389"/>
      <c r="C129" s="398" t="s">
        <v>158</v>
      </c>
      <c r="D129" s="391"/>
      <c r="E129" s="393">
        <f t="shared" ref="E129:F129" si="20">SUM(E127)</f>
        <v>0</v>
      </c>
      <c r="F129" s="393">
        <f t="shared" si="20"/>
        <v>20000</v>
      </c>
      <c r="G129" s="393"/>
    </row>
    <row r="130" ht="15.75" customHeight="1">
      <c r="A130" s="391"/>
      <c r="B130" s="389"/>
      <c r="C130" s="390"/>
      <c r="D130" s="391"/>
      <c r="E130" s="393"/>
      <c r="F130" s="393"/>
      <c r="G130" s="393"/>
    </row>
    <row r="131" ht="15.75" customHeight="1">
      <c r="A131" s="391"/>
      <c r="B131" s="395" t="s">
        <v>798</v>
      </c>
      <c r="C131" s="390"/>
      <c r="D131" s="391"/>
      <c r="E131" s="393"/>
      <c r="F131" s="393"/>
      <c r="G131" s="393"/>
    </row>
    <row r="132" ht="15.75" customHeight="1">
      <c r="A132" s="391"/>
      <c r="B132" s="389"/>
      <c r="C132" s="396" t="s">
        <v>799</v>
      </c>
      <c r="D132" s="391"/>
      <c r="E132" s="393"/>
      <c r="F132" s="397">
        <v>1000.0</v>
      </c>
      <c r="G132" s="393"/>
    </row>
    <row r="133" ht="15.75" customHeight="1">
      <c r="A133" s="391"/>
      <c r="B133" s="389"/>
      <c r="C133" s="396" t="s">
        <v>800</v>
      </c>
      <c r="D133" s="391"/>
      <c r="E133" s="393"/>
      <c r="F133" s="397">
        <v>1200.0</v>
      </c>
      <c r="G133" s="393"/>
    </row>
    <row r="134" ht="15.75" customHeight="1">
      <c r="A134" s="391"/>
      <c r="B134" s="389"/>
      <c r="C134" s="390"/>
      <c r="D134" s="391"/>
      <c r="E134" s="393"/>
      <c r="F134" s="393"/>
      <c r="G134" s="393"/>
    </row>
    <row r="135" ht="15.75" customHeight="1">
      <c r="A135" s="391"/>
      <c r="B135" s="389"/>
      <c r="C135" s="398" t="s">
        <v>158</v>
      </c>
      <c r="D135" s="391"/>
      <c r="E135" s="393">
        <f t="shared" ref="E135:F135" si="21">SUM(E132:E133)</f>
        <v>0</v>
      </c>
      <c r="F135" s="393">
        <f t="shared" si="21"/>
        <v>2200</v>
      </c>
      <c r="G135" s="393"/>
    </row>
    <row r="136" ht="15.75" customHeight="1">
      <c r="A136" s="391"/>
      <c r="B136" s="389"/>
      <c r="C136" s="390"/>
      <c r="D136" s="391"/>
      <c r="E136" s="393"/>
      <c r="F136" s="393"/>
      <c r="G136" s="393"/>
    </row>
    <row r="137" ht="15.75" customHeight="1">
      <c r="A137" s="391"/>
      <c r="B137" s="389" t="s">
        <v>801</v>
      </c>
      <c r="C137" s="390"/>
      <c r="D137" s="391"/>
      <c r="E137" s="393"/>
      <c r="F137" s="393"/>
      <c r="G137" s="393"/>
    </row>
    <row r="138" ht="15.75" customHeight="1">
      <c r="A138" s="391"/>
      <c r="B138" s="391"/>
      <c r="C138" s="390" t="s">
        <v>500</v>
      </c>
      <c r="D138" s="391"/>
      <c r="E138" s="393"/>
      <c r="F138" s="392">
        <v>950000.0</v>
      </c>
      <c r="G138" s="393"/>
    </row>
    <row r="139" ht="15.75" customHeight="1">
      <c r="A139" s="391"/>
      <c r="B139" s="391"/>
      <c r="C139" s="390" t="s">
        <v>802</v>
      </c>
      <c r="D139" s="391"/>
      <c r="E139" s="393"/>
      <c r="F139" s="392">
        <v>15000.0</v>
      </c>
      <c r="G139" s="393"/>
    </row>
    <row r="140" ht="15.75" customHeight="1">
      <c r="A140" s="391"/>
      <c r="B140" s="391"/>
      <c r="C140" s="390" t="s">
        <v>803</v>
      </c>
      <c r="D140" s="391"/>
      <c r="E140" s="393"/>
      <c r="F140" s="392">
        <v>3240.0</v>
      </c>
      <c r="G140" s="393"/>
    </row>
    <row r="141" ht="15.75" customHeight="1">
      <c r="A141" s="391"/>
      <c r="B141" s="391"/>
      <c r="C141" s="390"/>
      <c r="D141" s="391"/>
      <c r="E141" s="393"/>
      <c r="F141" s="393"/>
      <c r="G141" s="393"/>
    </row>
    <row r="142" ht="15.75" customHeight="1">
      <c r="A142" s="391"/>
      <c r="B142" s="391"/>
      <c r="C142" s="394" t="s">
        <v>158</v>
      </c>
      <c r="D142" s="391"/>
      <c r="E142" s="392">
        <f t="shared" ref="E142:F142" si="22">SUM(E138:E140)</f>
        <v>0</v>
      </c>
      <c r="F142" s="392">
        <f t="shared" si="22"/>
        <v>968240</v>
      </c>
      <c r="G142" s="392">
        <f>E142-F142</f>
        <v>-968240</v>
      </c>
    </row>
    <row r="143" ht="15.75" customHeight="1">
      <c r="A143" s="391"/>
      <c r="B143" s="391"/>
      <c r="C143" s="390"/>
      <c r="D143" s="391"/>
      <c r="E143" s="391"/>
      <c r="F143" s="391"/>
      <c r="G143" s="391"/>
    </row>
    <row r="144" ht="15.75" customHeight="1">
      <c r="A144" s="391"/>
      <c r="B144" s="389" t="s">
        <v>413</v>
      </c>
      <c r="C144" s="390"/>
      <c r="D144" s="391"/>
      <c r="E144" s="392">
        <f>SUM(E142,E119,E111)</f>
        <v>1140000</v>
      </c>
      <c r="F144" s="392">
        <f>SUM(F142,F119,F111,F124,F129,F135)</f>
        <v>1140000</v>
      </c>
      <c r="G144" s="392">
        <f>E144-F144</f>
        <v>0</v>
      </c>
    </row>
    <row r="145" ht="15.75" customHeight="1"/>
    <row r="146" ht="15.75" customHeight="1">
      <c r="A146" s="399" t="s">
        <v>766</v>
      </c>
      <c r="B146" s="400" t="s">
        <v>79</v>
      </c>
      <c r="C146" s="83" t="s">
        <v>199</v>
      </c>
      <c r="D146" s="401">
        <v>6541.0</v>
      </c>
      <c r="E146" s="402"/>
      <c r="F146" s="403">
        <v>200.0</v>
      </c>
      <c r="G146" s="403">
        <v>-200.0</v>
      </c>
    </row>
    <row r="147" ht="15.75" customHeight="1">
      <c r="A147" s="404"/>
      <c r="B147" s="83"/>
      <c r="C147" s="83" t="s">
        <v>804</v>
      </c>
      <c r="D147" s="401">
        <v>5420.0</v>
      </c>
      <c r="E147" s="402"/>
      <c r="F147" s="403">
        <v>2000.0</v>
      </c>
      <c r="G147" s="403">
        <v>-2000.0</v>
      </c>
    </row>
    <row r="148" ht="15.75" customHeight="1">
      <c r="A148" s="404"/>
      <c r="B148" s="83"/>
      <c r="C148" s="83" t="s">
        <v>805</v>
      </c>
      <c r="D148" s="401">
        <v>4037.0</v>
      </c>
      <c r="E148" s="402"/>
      <c r="F148" s="403">
        <v>1700.0</v>
      </c>
      <c r="G148" s="403">
        <v>-1700.0</v>
      </c>
    </row>
    <row r="149" ht="15.75" customHeight="1">
      <c r="A149" s="404"/>
      <c r="B149" s="83"/>
      <c r="C149" s="83" t="s">
        <v>806</v>
      </c>
      <c r="D149" s="405" t="s">
        <v>807</v>
      </c>
      <c r="E149" s="402"/>
      <c r="F149" s="403">
        <v>13200.0</v>
      </c>
      <c r="G149" s="403">
        <v>-13200.0</v>
      </c>
    </row>
    <row r="150" ht="15.75" customHeight="1">
      <c r="A150" s="404"/>
      <c r="B150" s="83"/>
      <c r="C150" s="83" t="s">
        <v>808</v>
      </c>
      <c r="D150" s="401">
        <v>7692.0</v>
      </c>
      <c r="E150" s="402"/>
      <c r="F150" s="403">
        <v>3200.0</v>
      </c>
      <c r="G150" s="403">
        <v>-3200.0</v>
      </c>
    </row>
    <row r="151" ht="15.75" customHeight="1">
      <c r="A151" s="404"/>
      <c r="B151" s="83"/>
      <c r="C151" s="83" t="s">
        <v>809</v>
      </c>
      <c r="D151" s="401">
        <v>5410.0</v>
      </c>
      <c r="E151" s="402"/>
      <c r="F151" s="403">
        <v>2600.0</v>
      </c>
      <c r="G151" s="403">
        <v>-2600.0</v>
      </c>
    </row>
    <row r="152" ht="15.75" customHeight="1">
      <c r="A152" s="404"/>
      <c r="B152" s="83"/>
      <c r="C152" s="83" t="s">
        <v>220</v>
      </c>
      <c r="D152" s="401">
        <v>5930.0</v>
      </c>
      <c r="E152" s="402"/>
      <c r="F152" s="403">
        <v>3800.0</v>
      </c>
      <c r="G152" s="403">
        <v>-3800.0</v>
      </c>
    </row>
    <row r="153" ht="15.75" customHeight="1">
      <c r="A153" s="404"/>
      <c r="B153" s="83"/>
      <c r="C153" s="83" t="s">
        <v>810</v>
      </c>
      <c r="D153" s="406" t="s">
        <v>173</v>
      </c>
      <c r="E153" s="403">
        <v>4800.0</v>
      </c>
      <c r="F153" s="403">
        <v>7800.0</v>
      </c>
      <c r="G153" s="403">
        <v>-3000.0</v>
      </c>
    </row>
    <row r="154" ht="15.75" customHeight="1">
      <c r="A154" s="404"/>
      <c r="B154" s="83"/>
      <c r="C154" s="83" t="s">
        <v>811</v>
      </c>
      <c r="D154" s="401">
        <v>7630.0</v>
      </c>
      <c r="E154" s="402"/>
      <c r="F154" s="403">
        <v>200.0</v>
      </c>
      <c r="G154" s="403">
        <v>-200.0</v>
      </c>
    </row>
    <row r="155" ht="15.75" customHeight="1">
      <c r="A155" s="404"/>
      <c r="B155" s="83"/>
      <c r="C155" s="83" t="s">
        <v>812</v>
      </c>
      <c r="D155" s="401">
        <v>5010.0</v>
      </c>
      <c r="E155" s="402"/>
      <c r="F155" s="403">
        <v>200.0</v>
      </c>
      <c r="G155" s="403">
        <v>-200.0</v>
      </c>
    </row>
    <row r="156" ht="15.75" customHeight="1">
      <c r="A156" s="404"/>
      <c r="B156" s="83"/>
      <c r="C156" s="83" t="s">
        <v>813</v>
      </c>
      <c r="D156" s="401">
        <v>5010.0</v>
      </c>
      <c r="E156" s="402"/>
      <c r="F156" s="403">
        <v>300.0</v>
      </c>
      <c r="G156" s="403">
        <v>-300.0</v>
      </c>
    </row>
    <row r="157" ht="15.75" customHeight="1">
      <c r="A157" s="404"/>
      <c r="B157" s="83"/>
      <c r="C157" s="83" t="s">
        <v>814</v>
      </c>
      <c r="D157" s="401">
        <v>5060.0</v>
      </c>
      <c r="E157" s="402"/>
      <c r="F157" s="403">
        <v>400.0</v>
      </c>
      <c r="G157" s="403">
        <v>-400.0</v>
      </c>
    </row>
    <row r="158" ht="15.75" customHeight="1">
      <c r="A158" s="404"/>
      <c r="B158" s="83"/>
      <c r="C158" s="83"/>
      <c r="D158" s="83"/>
      <c r="E158" s="402"/>
      <c r="F158" s="402"/>
      <c r="G158" s="402"/>
    </row>
    <row r="159" ht="15.75" customHeight="1">
      <c r="A159" s="404"/>
      <c r="B159" s="83"/>
      <c r="C159" s="400" t="s">
        <v>158</v>
      </c>
      <c r="D159" s="83"/>
      <c r="E159" s="403">
        <f t="shared" ref="E159:G159" si="23">SUM(E146:E157)</f>
        <v>4800</v>
      </c>
      <c r="F159" s="403">
        <f t="shared" si="23"/>
        <v>35600</v>
      </c>
      <c r="G159" s="403">
        <f t="shared" si="23"/>
        <v>-30800</v>
      </c>
    </row>
    <row r="160" ht="15.75" customHeight="1">
      <c r="A160" s="404"/>
      <c r="B160" s="83"/>
      <c r="C160" s="83"/>
      <c r="D160" s="83"/>
      <c r="E160" s="402"/>
      <c r="F160" s="402"/>
      <c r="G160" s="402"/>
    </row>
    <row r="161" ht="15.75" customHeight="1">
      <c r="A161" s="404"/>
      <c r="B161" s="83"/>
      <c r="C161" s="83"/>
      <c r="D161" s="83"/>
      <c r="E161" s="402"/>
      <c r="F161" s="402"/>
      <c r="G161" s="402"/>
    </row>
    <row r="162" ht="15.75" customHeight="1">
      <c r="A162" s="404"/>
      <c r="B162" s="400" t="s">
        <v>815</v>
      </c>
      <c r="C162" s="83" t="s">
        <v>816</v>
      </c>
      <c r="D162" s="401">
        <v>5010.0</v>
      </c>
      <c r="E162" s="402"/>
      <c r="F162" s="403">
        <v>23000.0</v>
      </c>
      <c r="G162" s="403">
        <v>-23000.0</v>
      </c>
    </row>
    <row r="163" ht="15.75" customHeight="1">
      <c r="A163" s="404"/>
      <c r="B163" s="83"/>
      <c r="C163" s="83" t="s">
        <v>653</v>
      </c>
      <c r="D163" s="401">
        <v>4037.0</v>
      </c>
      <c r="E163" s="402"/>
      <c r="F163" s="403">
        <v>4000.0</v>
      </c>
      <c r="G163" s="403">
        <v>-4000.0</v>
      </c>
    </row>
    <row r="164" ht="15.75" customHeight="1">
      <c r="A164" s="404"/>
      <c r="B164" s="83"/>
      <c r="C164" s="83" t="s">
        <v>163</v>
      </c>
      <c r="D164" s="401">
        <v>5611.0</v>
      </c>
      <c r="E164" s="402"/>
      <c r="F164" s="403">
        <v>2000.0</v>
      </c>
      <c r="G164" s="403">
        <v>-2000.0</v>
      </c>
    </row>
    <row r="165" ht="15.75" customHeight="1">
      <c r="A165" s="404"/>
      <c r="B165" s="83"/>
      <c r="C165" s="83" t="s">
        <v>771</v>
      </c>
      <c r="D165" s="401">
        <v>3041.0</v>
      </c>
      <c r="E165" s="403">
        <v>24000.0</v>
      </c>
      <c r="F165" s="402"/>
      <c r="G165" s="403">
        <v>24000.0</v>
      </c>
    </row>
    <row r="166" ht="15.75" customHeight="1">
      <c r="A166" s="404"/>
      <c r="B166" s="83"/>
      <c r="C166" s="83" t="s">
        <v>107</v>
      </c>
      <c r="D166" s="406" t="s">
        <v>398</v>
      </c>
      <c r="E166" s="403">
        <v>2000.0</v>
      </c>
      <c r="F166" s="403">
        <v>2000.0</v>
      </c>
      <c r="G166" s="403">
        <v>0.0</v>
      </c>
    </row>
    <row r="167" ht="15.75" customHeight="1">
      <c r="A167" s="404"/>
      <c r="B167" s="83"/>
      <c r="C167" s="83" t="s">
        <v>817</v>
      </c>
      <c r="D167" s="405" t="s">
        <v>818</v>
      </c>
      <c r="E167" s="402"/>
      <c r="F167" s="403">
        <v>5500.0</v>
      </c>
      <c r="G167" s="403">
        <v>-5500.0</v>
      </c>
    </row>
    <row r="168" ht="15.75" customHeight="1">
      <c r="A168" s="404"/>
      <c r="B168" s="83"/>
      <c r="C168" s="83" t="s">
        <v>819</v>
      </c>
      <c r="D168" s="401">
        <v>4036.0</v>
      </c>
      <c r="E168" s="402"/>
      <c r="F168" s="403">
        <v>5300.0</v>
      </c>
      <c r="G168" s="403">
        <v>-5300.0</v>
      </c>
    </row>
    <row r="169" ht="15.75" customHeight="1">
      <c r="A169" s="404"/>
      <c r="B169" s="83"/>
      <c r="C169" s="83" t="s">
        <v>820</v>
      </c>
      <c r="D169" s="401">
        <v>4044.0</v>
      </c>
      <c r="E169" s="402"/>
      <c r="F169" s="403">
        <v>8300.0</v>
      </c>
      <c r="G169" s="403">
        <v>-8300.0</v>
      </c>
    </row>
    <row r="170" ht="15.75" customHeight="1">
      <c r="A170" s="404"/>
      <c r="B170" s="83"/>
      <c r="C170" s="83"/>
      <c r="D170" s="83"/>
      <c r="E170" s="402"/>
      <c r="F170" s="402"/>
      <c r="G170" s="402"/>
    </row>
    <row r="171" ht="15.75" customHeight="1">
      <c r="A171" s="404"/>
      <c r="B171" s="83"/>
      <c r="C171" s="400" t="s">
        <v>158</v>
      </c>
      <c r="D171" s="83"/>
      <c r="E171" s="403">
        <f t="shared" ref="E171:G171" si="24">SUM(E162:E169)</f>
        <v>26000</v>
      </c>
      <c r="F171" s="403">
        <f t="shared" si="24"/>
        <v>50100</v>
      </c>
      <c r="G171" s="403">
        <f t="shared" si="24"/>
        <v>-24100</v>
      </c>
    </row>
    <row r="172" ht="15.75" customHeight="1">
      <c r="A172" s="404"/>
      <c r="B172" s="83"/>
      <c r="C172" s="83"/>
      <c r="D172" s="83"/>
      <c r="E172" s="402"/>
      <c r="F172" s="402"/>
      <c r="G172" s="402"/>
    </row>
    <row r="173" ht="15.75" customHeight="1">
      <c r="A173" s="404"/>
      <c r="B173" s="400" t="s">
        <v>821</v>
      </c>
      <c r="C173" s="83" t="s">
        <v>259</v>
      </c>
      <c r="D173" s="407" t="s">
        <v>775</v>
      </c>
      <c r="E173" s="403">
        <v>15000.0</v>
      </c>
      <c r="F173" s="402"/>
      <c r="G173" s="403">
        <v>15000.0</v>
      </c>
    </row>
    <row r="174" ht="15.75" customHeight="1">
      <c r="A174" s="404"/>
      <c r="B174" s="83"/>
      <c r="C174" s="83" t="s">
        <v>129</v>
      </c>
      <c r="D174" s="83" t="s">
        <v>132</v>
      </c>
      <c r="E174" s="403">
        <v>4800.0</v>
      </c>
      <c r="F174" s="402"/>
      <c r="G174" s="403">
        <v>4800.0</v>
      </c>
    </row>
    <row r="175" ht="15.75" customHeight="1">
      <c r="A175" s="404"/>
      <c r="B175" s="83"/>
      <c r="C175" s="83" t="s">
        <v>257</v>
      </c>
      <c r="D175" s="401">
        <v>4029.0</v>
      </c>
      <c r="E175" s="402"/>
      <c r="F175" s="403">
        <v>13000.0</v>
      </c>
      <c r="G175" s="403">
        <v>-13000.0</v>
      </c>
    </row>
    <row r="176" ht="15.75" customHeight="1">
      <c r="A176" s="404"/>
      <c r="B176" s="83"/>
      <c r="C176" s="83" t="s">
        <v>137</v>
      </c>
      <c r="D176" s="401">
        <v>5411.0</v>
      </c>
      <c r="E176" s="402"/>
      <c r="F176" s="403">
        <v>2000.0</v>
      </c>
      <c r="G176" s="403">
        <v>-2000.0</v>
      </c>
    </row>
    <row r="177" ht="15.75" customHeight="1">
      <c r="A177" s="404"/>
      <c r="B177" s="83"/>
      <c r="C177" s="83" t="s">
        <v>791</v>
      </c>
      <c r="D177" s="83" t="s">
        <v>134</v>
      </c>
      <c r="E177" s="402"/>
      <c r="F177" s="403">
        <v>4800.0</v>
      </c>
      <c r="G177" s="403">
        <v>-4800.0</v>
      </c>
    </row>
    <row r="178" ht="15.75" customHeight="1">
      <c r="A178" s="404"/>
      <c r="B178" s="83"/>
      <c r="C178" s="83" t="s">
        <v>822</v>
      </c>
      <c r="D178" s="83" t="s">
        <v>132</v>
      </c>
      <c r="E178" s="403">
        <v>4400.0</v>
      </c>
      <c r="F178" s="402"/>
      <c r="G178" s="403">
        <v>4400.0</v>
      </c>
    </row>
    <row r="179" ht="15.75" customHeight="1">
      <c r="A179" s="404"/>
      <c r="B179" s="83"/>
      <c r="C179" s="83"/>
      <c r="D179" s="83"/>
      <c r="E179" s="402"/>
      <c r="F179" s="402"/>
      <c r="G179" s="402"/>
    </row>
    <row r="180" ht="15.75" customHeight="1">
      <c r="A180" s="404"/>
      <c r="B180" s="83"/>
      <c r="C180" s="400" t="s">
        <v>158</v>
      </c>
      <c r="D180" s="83"/>
      <c r="E180" s="403">
        <f t="shared" ref="E180:G180" si="25">SUM(E173:E178)</f>
        <v>24200</v>
      </c>
      <c r="F180" s="403">
        <f t="shared" si="25"/>
        <v>19800</v>
      </c>
      <c r="G180" s="403">
        <f t="shared" si="25"/>
        <v>4400</v>
      </c>
    </row>
    <row r="181" ht="15.75" customHeight="1">
      <c r="A181" s="404"/>
      <c r="B181" s="83"/>
      <c r="C181" s="83"/>
      <c r="D181" s="83"/>
      <c r="E181" s="402"/>
      <c r="F181" s="402"/>
      <c r="G181" s="402"/>
    </row>
    <row r="182" ht="15.75" customHeight="1">
      <c r="A182" s="404"/>
      <c r="B182" s="400" t="s">
        <v>823</v>
      </c>
      <c r="C182" s="83" t="s">
        <v>144</v>
      </c>
      <c r="D182" s="401">
        <v>5010.0</v>
      </c>
      <c r="E182" s="402"/>
      <c r="F182" s="403">
        <v>13500.0</v>
      </c>
      <c r="G182" s="403">
        <v>-13500.0</v>
      </c>
    </row>
    <row r="183" ht="15.75" customHeight="1">
      <c r="A183" s="404"/>
      <c r="B183" s="83"/>
      <c r="C183" s="83" t="s">
        <v>653</v>
      </c>
      <c r="D183" s="401">
        <v>4037.0</v>
      </c>
      <c r="E183" s="402"/>
      <c r="F183" s="403">
        <v>3200.0</v>
      </c>
      <c r="G183" s="403">
        <v>-3200.0</v>
      </c>
    </row>
    <row r="184" ht="15.75" customHeight="1">
      <c r="A184" s="404"/>
      <c r="B184" s="83"/>
      <c r="C184" s="83" t="s">
        <v>824</v>
      </c>
      <c r="D184" s="401">
        <v>4036.0</v>
      </c>
      <c r="E184" s="402"/>
      <c r="F184" s="403">
        <v>500.0</v>
      </c>
      <c r="G184" s="403">
        <v>-500.0</v>
      </c>
    </row>
    <row r="185" ht="15.75" customHeight="1">
      <c r="A185" s="404"/>
      <c r="B185" s="83"/>
      <c r="C185" s="83" t="s">
        <v>163</v>
      </c>
      <c r="D185" s="401">
        <v>5611.0</v>
      </c>
      <c r="E185" s="402"/>
      <c r="F185" s="403">
        <v>900.0</v>
      </c>
      <c r="G185" s="403">
        <v>-900.0</v>
      </c>
    </row>
    <row r="186" ht="15.75" customHeight="1">
      <c r="A186" s="404"/>
      <c r="B186" s="83"/>
      <c r="C186" s="83" t="s">
        <v>771</v>
      </c>
      <c r="D186" s="401">
        <v>3041.0</v>
      </c>
      <c r="E186" s="402"/>
      <c r="F186" s="402"/>
      <c r="G186" s="403">
        <v>0.0</v>
      </c>
    </row>
    <row r="187" ht="15.75" customHeight="1">
      <c r="A187" s="404"/>
      <c r="B187" s="83"/>
      <c r="C187" s="83" t="s">
        <v>825</v>
      </c>
      <c r="D187" s="83" t="s">
        <v>398</v>
      </c>
      <c r="E187" s="402"/>
      <c r="F187" s="402"/>
      <c r="G187" s="403">
        <v>0.0</v>
      </c>
    </row>
    <row r="188" ht="15.75" customHeight="1">
      <c r="A188" s="404"/>
      <c r="B188" s="83"/>
      <c r="C188" s="83"/>
      <c r="D188" s="83"/>
      <c r="E188" s="402"/>
      <c r="F188" s="402"/>
      <c r="G188" s="402"/>
    </row>
    <row r="189" ht="15.75" customHeight="1">
      <c r="A189" s="404"/>
      <c r="B189" s="83"/>
      <c r="C189" s="400" t="s">
        <v>158</v>
      </c>
      <c r="D189" s="83"/>
      <c r="E189" s="403">
        <f t="shared" ref="E189:G189" si="26">SUM(E182:E187)</f>
        <v>0</v>
      </c>
      <c r="F189" s="403">
        <f t="shared" si="26"/>
        <v>18100</v>
      </c>
      <c r="G189" s="403">
        <f t="shared" si="26"/>
        <v>-18100</v>
      </c>
    </row>
    <row r="190" ht="15.75" customHeight="1">
      <c r="A190" s="404"/>
      <c r="B190" s="83"/>
      <c r="C190" s="83"/>
      <c r="D190" s="83"/>
      <c r="E190" s="402"/>
      <c r="F190" s="402"/>
      <c r="G190" s="402"/>
    </row>
    <row r="191" ht="15.75" customHeight="1">
      <c r="A191" s="404"/>
      <c r="B191" s="400" t="s">
        <v>413</v>
      </c>
      <c r="C191" s="404"/>
      <c r="D191" s="83"/>
      <c r="E191" s="403">
        <f t="shared" ref="E191:F191" si="27">SUMIF($C146:$C189,"Subsubtotal",E146:E189)</f>
        <v>55000</v>
      </c>
      <c r="F191" s="403">
        <f t="shared" si="27"/>
        <v>123600</v>
      </c>
      <c r="G191" s="403">
        <f>E191-F191</f>
        <v>-68600</v>
      </c>
    </row>
    <row r="192" ht="15.75" customHeight="1"/>
    <row r="193" ht="15.75" customHeight="1">
      <c r="A193" s="408" t="s">
        <v>826</v>
      </c>
      <c r="B193" s="409" t="s">
        <v>79</v>
      </c>
      <c r="C193" s="410" t="s">
        <v>784</v>
      </c>
      <c r="D193" s="410">
        <v>7631.0</v>
      </c>
      <c r="E193" s="410">
        <v>0.0</v>
      </c>
      <c r="F193" s="410">
        <v>3000.0</v>
      </c>
      <c r="G193" s="410">
        <f t="shared" ref="G193:G194" si="28">E193-F193</f>
        <v>-3000</v>
      </c>
    </row>
    <row r="194" ht="15.75" customHeight="1">
      <c r="A194" s="70"/>
      <c r="B194" s="70"/>
      <c r="C194" s="410" t="s">
        <v>282</v>
      </c>
      <c r="D194" s="410">
        <v>7692.7693</v>
      </c>
      <c r="E194" s="410">
        <v>0.0</v>
      </c>
      <c r="F194" s="410">
        <v>1200.0</v>
      </c>
      <c r="G194" s="70">
        <f t="shared" si="28"/>
        <v>-1200</v>
      </c>
    </row>
    <row r="195" ht="15.75" customHeight="1">
      <c r="A195" s="70"/>
      <c r="B195" s="70"/>
      <c r="C195" s="70"/>
      <c r="D195" s="70"/>
      <c r="E195" s="70"/>
      <c r="F195" s="70"/>
      <c r="G195" s="70"/>
    </row>
    <row r="196" ht="15.75" customHeight="1">
      <c r="A196" s="70"/>
      <c r="B196" s="70"/>
      <c r="C196" s="409" t="s">
        <v>158</v>
      </c>
      <c r="D196" s="70"/>
      <c r="E196" s="70">
        <f t="shared" ref="E196:F196" si="29">sum(E193:E194)</f>
        <v>0</v>
      </c>
      <c r="F196" s="70">
        <f t="shared" si="29"/>
        <v>4200</v>
      </c>
      <c r="G196" s="70">
        <f>E196-F196</f>
        <v>-4200</v>
      </c>
    </row>
    <row r="197" ht="15.75" customHeight="1">
      <c r="A197" s="70"/>
      <c r="B197" s="70"/>
      <c r="C197" s="70"/>
      <c r="D197" s="70"/>
      <c r="E197" s="70"/>
      <c r="F197" s="70"/>
      <c r="G197" s="70"/>
    </row>
    <row r="198" ht="15.75" customHeight="1">
      <c r="A198" s="70"/>
      <c r="B198" s="409" t="s">
        <v>785</v>
      </c>
      <c r="C198" s="410" t="s">
        <v>259</v>
      </c>
      <c r="D198" s="410">
        <v>3041.0</v>
      </c>
      <c r="E198" s="410">
        <v>211200.0</v>
      </c>
      <c r="F198" s="410">
        <v>0.0</v>
      </c>
      <c r="G198" s="70">
        <f t="shared" ref="G198:G203" si="30">E198-F198</f>
        <v>211200</v>
      </c>
    </row>
    <row r="199" ht="15.75" customHeight="1">
      <c r="A199" s="70"/>
      <c r="B199" s="70"/>
      <c r="C199" s="410" t="s">
        <v>827</v>
      </c>
      <c r="D199" s="410">
        <v>4041.0</v>
      </c>
      <c r="E199" s="410">
        <v>0.0</v>
      </c>
      <c r="F199" s="410">
        <v>188140.0</v>
      </c>
      <c r="G199" s="70">
        <f t="shared" si="30"/>
        <v>-188140</v>
      </c>
    </row>
    <row r="200" ht="15.75" customHeight="1">
      <c r="A200" s="70"/>
      <c r="B200" s="70"/>
      <c r="C200" s="410" t="s">
        <v>787</v>
      </c>
      <c r="D200" s="410">
        <v>5800.0</v>
      </c>
      <c r="E200" s="410">
        <v>0.0</v>
      </c>
      <c r="F200" s="410">
        <v>68900.0</v>
      </c>
      <c r="G200" s="70">
        <f t="shared" si="30"/>
        <v>-68900</v>
      </c>
    </row>
    <row r="201" ht="15.75" customHeight="1">
      <c r="A201" s="70"/>
      <c r="B201" s="70"/>
      <c r="C201" s="410" t="s">
        <v>401</v>
      </c>
      <c r="D201" s="410">
        <v>4047.0</v>
      </c>
      <c r="E201" s="410">
        <v>0.0</v>
      </c>
      <c r="F201" s="410">
        <v>1405.0</v>
      </c>
      <c r="G201" s="70">
        <f t="shared" si="30"/>
        <v>-1405</v>
      </c>
    </row>
    <row r="202" ht="15.75" customHeight="1">
      <c r="A202" s="70"/>
      <c r="B202" s="70"/>
      <c r="C202" s="410" t="s">
        <v>788</v>
      </c>
      <c r="D202" s="410">
        <v>4044.0</v>
      </c>
      <c r="E202" s="410">
        <v>0.0</v>
      </c>
      <c r="F202" s="410">
        <v>10000.0</v>
      </c>
      <c r="G202" s="70">
        <f t="shared" si="30"/>
        <v>-10000</v>
      </c>
    </row>
    <row r="203" ht="15.75" customHeight="1">
      <c r="A203" s="70"/>
      <c r="B203" s="70"/>
      <c r="C203" s="410" t="s">
        <v>828</v>
      </c>
      <c r="D203" s="70"/>
      <c r="E203" s="410">
        <v>0.0</v>
      </c>
      <c r="F203" s="410">
        <v>2000.0</v>
      </c>
      <c r="G203" s="70">
        <f t="shared" si="30"/>
        <v>-2000</v>
      </c>
    </row>
    <row r="204" ht="15.75" customHeight="1">
      <c r="A204" s="70"/>
      <c r="B204" s="70"/>
      <c r="C204" s="409"/>
      <c r="D204" s="70"/>
      <c r="E204" s="70"/>
      <c r="F204" s="70"/>
      <c r="G204" s="70"/>
    </row>
    <row r="205" ht="15.75" customHeight="1">
      <c r="A205" s="70"/>
      <c r="B205" s="70"/>
      <c r="C205" s="411" t="s">
        <v>158</v>
      </c>
      <c r="D205" s="70"/>
      <c r="E205" s="70">
        <f t="shared" ref="E205:F205" si="31">sum(E198:E203)</f>
        <v>211200</v>
      </c>
      <c r="F205" s="70">
        <f t="shared" si="31"/>
        <v>270445</v>
      </c>
      <c r="G205" s="70">
        <f>E205-F205</f>
        <v>-59245</v>
      </c>
    </row>
    <row r="206" ht="15.75" customHeight="1">
      <c r="A206" s="70"/>
      <c r="B206" s="70"/>
      <c r="C206" s="70"/>
      <c r="D206" s="70"/>
      <c r="E206" s="70"/>
      <c r="F206" s="70"/>
      <c r="G206" s="70"/>
    </row>
    <row r="207" ht="15.75" customHeight="1">
      <c r="A207" s="70"/>
      <c r="B207" s="409" t="s">
        <v>790</v>
      </c>
      <c r="C207" s="410" t="s">
        <v>259</v>
      </c>
      <c r="D207" s="70"/>
      <c r="E207" s="410">
        <v>6000.0</v>
      </c>
      <c r="F207" s="410">
        <v>0.0</v>
      </c>
      <c r="G207" s="70">
        <f t="shared" ref="G207:G211" si="32">E207-F207</f>
        <v>6000</v>
      </c>
    </row>
    <row r="208" ht="15.75" customHeight="1">
      <c r="A208" s="70"/>
      <c r="B208" s="70"/>
      <c r="C208" s="410" t="s">
        <v>129</v>
      </c>
      <c r="D208" s="70"/>
      <c r="E208" s="410">
        <v>1800.0</v>
      </c>
      <c r="F208" s="410">
        <v>0.0</v>
      </c>
      <c r="G208" s="70">
        <f t="shared" si="32"/>
        <v>1800</v>
      </c>
    </row>
    <row r="209" ht="15.75" customHeight="1">
      <c r="A209" s="70"/>
      <c r="B209" s="70"/>
      <c r="C209" s="410" t="s">
        <v>257</v>
      </c>
      <c r="D209" s="70"/>
      <c r="E209" s="410">
        <v>0.0</v>
      </c>
      <c r="F209" s="410">
        <v>5500.0</v>
      </c>
      <c r="G209" s="70">
        <f t="shared" si="32"/>
        <v>-5500</v>
      </c>
    </row>
    <row r="210" ht="15.75" customHeight="1">
      <c r="A210" s="70"/>
      <c r="B210" s="70"/>
      <c r="C210" s="410" t="s">
        <v>506</v>
      </c>
      <c r="D210" s="70"/>
      <c r="E210" s="410">
        <v>0.0</v>
      </c>
      <c r="F210" s="410">
        <v>1800.0</v>
      </c>
      <c r="G210" s="70">
        <f t="shared" si="32"/>
        <v>-1800</v>
      </c>
    </row>
    <row r="211" ht="15.75" customHeight="1">
      <c r="A211" s="70"/>
      <c r="B211" s="70"/>
      <c r="C211" s="410" t="s">
        <v>137</v>
      </c>
      <c r="D211" s="70"/>
      <c r="E211" s="410">
        <v>0.0</v>
      </c>
      <c r="F211" s="410">
        <v>500.0</v>
      </c>
      <c r="G211" s="70">
        <f t="shared" si="32"/>
        <v>-500</v>
      </c>
    </row>
    <row r="212" ht="15.75" customHeight="1">
      <c r="A212" s="70"/>
      <c r="B212" s="70"/>
      <c r="C212" s="70"/>
      <c r="D212" s="70"/>
      <c r="E212" s="70"/>
      <c r="F212" s="70"/>
      <c r="G212" s="70"/>
    </row>
    <row r="213" ht="15.75" customHeight="1">
      <c r="A213" s="70"/>
      <c r="B213" s="70"/>
      <c r="C213" s="409" t="s">
        <v>158</v>
      </c>
      <c r="D213" s="70"/>
      <c r="E213" s="70">
        <f t="shared" ref="E213:F213" si="33">sum(E207:E211)</f>
        <v>7800</v>
      </c>
      <c r="F213" s="70">
        <f t="shared" si="33"/>
        <v>7800</v>
      </c>
      <c r="G213" s="412">
        <f>E213-F213</f>
        <v>0</v>
      </c>
    </row>
    <row r="214" ht="15.75" customHeight="1">
      <c r="A214" s="70"/>
      <c r="B214" s="70"/>
      <c r="C214" s="70"/>
      <c r="D214" s="70"/>
      <c r="E214" s="70"/>
      <c r="F214" s="70"/>
      <c r="G214" s="70"/>
    </row>
    <row r="215" ht="15.75" customHeight="1">
      <c r="A215" s="70"/>
      <c r="B215" s="409" t="s">
        <v>413</v>
      </c>
      <c r="C215" s="70"/>
      <c r="D215" s="70"/>
      <c r="E215" s="70">
        <f t="shared" ref="E215:F215" si="34">sum(E196,E205,E213)</f>
        <v>219000</v>
      </c>
      <c r="F215" s="70">
        <f t="shared" si="34"/>
        <v>282445</v>
      </c>
      <c r="G215" s="70">
        <f>E215-F215</f>
        <v>-63445</v>
      </c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drawing r:id="rId1"/>
</worksheet>
</file>