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4"/>
    <sheet state="visible" name="Detaljbudgetar" sheetId="2" r:id="rId5"/>
    <sheet state="visible" name="Mottagningen" sheetId="3" r:id="rId6"/>
    <sheet state="visible" name="DKM" sheetId="4" r:id="rId7"/>
    <sheet state="visible" name="Projekt" sheetId="5" r:id="rId8"/>
  </sheets>
  <definedNames/>
  <calcPr/>
  <extLst>
    <ext uri="GoogleSheetsCustomDataVersion1">
      <go:sheetsCustomData xmlns:go="http://customooxmlschemas.google.com/" r:id="rId9" roundtripDataSignature="AMtx7mgakWIABGgiF0lEkbO7v0ge0IuY8w=="/>
    </ext>
  </extLst>
</workbook>
</file>

<file path=xl/sharedStrings.xml><?xml version="1.0" encoding="utf-8"?>
<sst xmlns="http://schemas.openxmlformats.org/spreadsheetml/2006/main" count="2043" uniqueCount="878">
  <si>
    <t>Intäkter</t>
  </si>
  <si>
    <t>Utgifter</t>
  </si>
  <si>
    <t>Externt resultat</t>
  </si>
  <si>
    <t>Internt resultat</t>
  </si>
  <si>
    <t>Balans</t>
  </si>
  <si>
    <t>Förra året</t>
  </si>
  <si>
    <t>Diff</t>
  </si>
  <si>
    <t>Sektionen</t>
  </si>
  <si>
    <t>Summering</t>
  </si>
  <si>
    <t>Centralt</t>
  </si>
  <si>
    <t>Engångskostnader</t>
  </si>
  <si>
    <t>Baknämnden</t>
  </si>
  <si>
    <t>DEMON</t>
  </si>
  <si>
    <t>DESC</t>
  </si>
  <si>
    <t>DKM</t>
  </si>
  <si>
    <t>D-rektoratet</t>
  </si>
  <si>
    <t>Idrottsnämnden</t>
  </si>
  <si>
    <t>Informationsorganet</t>
  </si>
  <si>
    <t>Notera: Förra året innefattade IOR även Redaqtionen och Tag Monkeys</t>
  </si>
  <si>
    <t>Internationella nämnden</t>
  </si>
  <si>
    <t>Jämlikhetsnämnden</t>
  </si>
  <si>
    <t>GEEK</t>
  </si>
  <si>
    <t>Mottagningen</t>
  </si>
  <si>
    <t>Näringslivsgruppen</t>
  </si>
  <si>
    <t>Projekt</t>
  </si>
  <si>
    <t>Prylmånglaren</t>
  </si>
  <si>
    <t>Qulturnämnden</t>
  </si>
  <si>
    <t>Redaqtionen</t>
  </si>
  <si>
    <t>Sektionshistoriker</t>
  </si>
  <si>
    <t>Sektionslokalgruppen</t>
  </si>
  <si>
    <t>Studienämnden</t>
  </si>
  <si>
    <t>Tag Monkeys</t>
  </si>
  <si>
    <t>Valberedningen</t>
  </si>
  <si>
    <t>Stack Overbowl</t>
  </si>
  <si>
    <t>Totalt</t>
  </si>
  <si>
    <t>Avskrivningar</t>
  </si>
  <si>
    <t>Bil</t>
  </si>
  <si>
    <t>Resultat</t>
  </si>
  <si>
    <t>Avsättningar till fonder</t>
  </si>
  <si>
    <t>Jubileumsfond</t>
  </si>
  <si>
    <t>Lokalfond</t>
  </si>
  <si>
    <t>Dispositionsfonden</t>
  </si>
  <si>
    <t>Resultat med avskrivningar och avsättningar</t>
  </si>
  <si>
    <t>Beslutspengar</t>
  </si>
  <si>
    <t>Dispfondsbeslut</t>
  </si>
  <si>
    <t>Beslut</t>
  </si>
  <si>
    <t>Kostnad</t>
  </si>
  <si>
    <t xml:space="preserve">Post
</t>
  </si>
  <si>
    <t>SM/DM</t>
  </si>
  <si>
    <t>DM</t>
  </si>
  <si>
    <t>Barstolar</t>
  </si>
  <si>
    <t>Rev-SM</t>
  </si>
  <si>
    <t>PC-Beslut angående SNO till D-Forum</t>
  </si>
  <si>
    <t>Kameratillbehör och rengöringsmateriel</t>
  </si>
  <si>
    <t>Tröjor till METASpexet</t>
  </si>
  <si>
    <t>Årtiondets första-DM</t>
  </si>
  <si>
    <t>D-19:s mottagningsmärken</t>
  </si>
  <si>
    <t>Val-SM</t>
  </si>
  <si>
    <t>PC-Beslut angående pengar till cliffmiddagen</t>
  </si>
  <si>
    <t>Inköp av portabelt aktivt ljudsystem</t>
  </si>
  <si>
    <t>Äskande till DKMs klubbmästarmiddag</t>
  </si>
  <si>
    <t>Ett Skottår-DM</t>
  </si>
  <si>
    <t>Bärbarsrestaurering</t>
  </si>
  <si>
    <t>Bärbaren &gt; Bärbarsrestaurering</t>
  </si>
  <si>
    <t>Äskande till Vårbalen 2020</t>
  </si>
  <si>
    <t>Inköp av standardmärken</t>
  </si>
  <si>
    <t>Budget-SM</t>
  </si>
  <si>
    <t>PC-Beslut angående lokalhyra till DKM-pub</t>
  </si>
  <si>
    <t>Ett-Zoom-DM-Innan-Budget-SM</t>
  </si>
  <si>
    <t>Kaffemaskinsinköp till META</t>
  </si>
  <si>
    <t>DFunk-julklappar</t>
  </si>
  <si>
    <t>Ett Hem-ligt-DM</t>
  </si>
  <si>
    <t>Summa</t>
  </si>
  <si>
    <t>Sekundärt resultatställe</t>
  </si>
  <si>
    <t>Kontonummer</t>
  </si>
  <si>
    <t>Inkomster</t>
  </si>
  <si>
    <t>Allmänt</t>
  </si>
  <si>
    <t>Bankavgifter</t>
  </si>
  <si>
    <t>6570</t>
  </si>
  <si>
    <t>Sektionsavgift</t>
  </si>
  <si>
    <t>3061,3062</t>
  </si>
  <si>
    <t>iZettle-avgifter</t>
  </si>
  <si>
    <t>6061</t>
  </si>
  <si>
    <t>Tillsynsavgifter Myndigheter</t>
  </si>
  <si>
    <t>6950</t>
  </si>
  <si>
    <t>Ordenstecken och medaljer</t>
  </si>
  <si>
    <t>7630</t>
  </si>
  <si>
    <t>Teambuilding D-funk</t>
  </si>
  <si>
    <t>7631</t>
  </si>
  <si>
    <t>Förbandslåda</t>
  </si>
  <si>
    <t>7620</t>
  </si>
  <si>
    <t>Speedledger</t>
  </si>
  <si>
    <t>5420</t>
  </si>
  <si>
    <t>Kontorsmaterial</t>
  </si>
  <si>
    <t>6110</t>
  </si>
  <si>
    <t>Förrådshyra</t>
  </si>
  <si>
    <t>5010</t>
  </si>
  <si>
    <t>Återanvändbara festatteraljer</t>
  </si>
  <si>
    <t>4036, 4044, 5411</t>
  </si>
  <si>
    <t>Bokföringsmorot</t>
  </si>
  <si>
    <t>Avgift avfallshantering</t>
  </si>
  <si>
    <t>5060</t>
  </si>
  <si>
    <t>Licenser</t>
  </si>
  <si>
    <t>Försäkring</t>
  </si>
  <si>
    <t>Subsubtotalt</t>
  </si>
  <si>
    <t>Sektionsmöte</t>
  </si>
  <si>
    <t>Mat, dricka och fika</t>
  </si>
  <si>
    <t>4029, 4021, 4045</t>
  </si>
  <si>
    <t>Märken</t>
  </si>
  <si>
    <t>Utbildning</t>
  </si>
  <si>
    <t>Underhåll</t>
  </si>
  <si>
    <t>5613</t>
  </si>
  <si>
    <t>Drivmedel</t>
  </si>
  <si>
    <t>5611</t>
  </si>
  <si>
    <t>Skatt och Försäkring</t>
  </si>
  <si>
    <t>5612, 5616</t>
  </si>
  <si>
    <t>Crashmedaljer</t>
  </si>
  <si>
    <t>Parkering</t>
  </si>
  <si>
    <t>5617</t>
  </si>
  <si>
    <t>Godis</t>
  </si>
  <si>
    <t>Bil-MUTA</t>
  </si>
  <si>
    <t>Billtillbehör</t>
  </si>
  <si>
    <t>Fanbärare</t>
  </si>
  <si>
    <t>Fanborgsavgift</t>
  </si>
  <si>
    <t>6072</t>
  </si>
  <si>
    <t>Teambuilding</t>
  </si>
  <si>
    <t>7631, 7693</t>
  </si>
  <si>
    <t>Fika till fanborgen på THS</t>
  </si>
  <si>
    <t>4045</t>
  </si>
  <si>
    <t>LOL</t>
  </si>
  <si>
    <t>Ljud och ljus</t>
  </si>
  <si>
    <t>4037</t>
  </si>
  <si>
    <t>Nyårsskiftes</t>
  </si>
  <si>
    <t>Alkoholbiljetter</t>
  </si>
  <si>
    <t>3042</t>
  </si>
  <si>
    <t>Försäljning Dryck</t>
  </si>
  <si>
    <t>3021-3025</t>
  </si>
  <si>
    <t>Inköp Dryck</t>
  </si>
  <si>
    <t>4021-4025</t>
  </si>
  <si>
    <t>Inköp Mat</t>
  </si>
  <si>
    <t>4029</t>
  </si>
  <si>
    <t>Dekoration</t>
  </si>
  <si>
    <t>5411</t>
  </si>
  <si>
    <t>Skiftes</t>
  </si>
  <si>
    <t>Vänskapssittningen</t>
  </si>
  <si>
    <t>Försäljning biljetter</t>
  </si>
  <si>
    <t>3041</t>
  </si>
  <si>
    <t>Inköp mat</t>
  </si>
  <si>
    <t>Lokalhyra</t>
  </si>
  <si>
    <t>d-råd</t>
  </si>
  <si>
    <t>Mat &amp; fika</t>
  </si>
  <si>
    <t>7691, 7692</t>
  </si>
  <si>
    <t>KF-ledamöter</t>
  </si>
  <si>
    <t>Fika</t>
  </si>
  <si>
    <t>Representation</t>
  </si>
  <si>
    <t>Subtotalt</t>
  </si>
  <si>
    <t>Demon</t>
  </si>
  <si>
    <t>7691</t>
  </si>
  <si>
    <t>Replokalskostnader</t>
  </si>
  <si>
    <t>Inköp teknik</t>
  </si>
  <si>
    <t>Partykonto (steam)</t>
  </si>
  <si>
    <t>Subsubtotal</t>
  </si>
  <si>
    <t>Event</t>
  </si>
  <si>
    <t>Priser</t>
  </si>
  <si>
    <t>Material</t>
  </si>
  <si>
    <t>LAN/Nattgibb</t>
  </si>
  <si>
    <t>Dreamhack</t>
  </si>
  <si>
    <t>Transport</t>
  </si>
  <si>
    <t>MUTA</t>
  </si>
  <si>
    <t>7692</t>
  </si>
  <si>
    <t>Skrivarkvot</t>
  </si>
  <si>
    <t>Tryckkostnad</t>
  </si>
  <si>
    <t>6150</t>
  </si>
  <si>
    <t>Profilmaterial</t>
  </si>
  <si>
    <t>3044, 4044</t>
  </si>
  <si>
    <t>Styrelsemiddag</t>
  </si>
  <si>
    <t>Överlämning</t>
  </si>
  <si>
    <t>Mat och aktivitet</t>
  </si>
  <si>
    <t>D-wreckmiddag</t>
  </si>
  <si>
    <t>Biljettintäkter</t>
  </si>
  <si>
    <t>3041, 3042</t>
  </si>
  <si>
    <t>Inköp mat, dekoration, mm.</t>
  </si>
  <si>
    <t>Friskvårdsbidrag</t>
  </si>
  <si>
    <t>3989</t>
  </si>
  <si>
    <t>Hockeyevent</t>
  </si>
  <si>
    <t>4620</t>
  </si>
  <si>
    <t>Utrustning</t>
  </si>
  <si>
    <t>Mjuk- och hårdvarukostnader</t>
  </si>
  <si>
    <t>6541, 4037</t>
  </si>
  <si>
    <t>MUTA för hårt arbetande hackerzZz</t>
  </si>
  <si>
    <t>Pris till djulkalendern</t>
  </si>
  <si>
    <t>Grafisk utveckling</t>
  </si>
  <si>
    <t>4030, 4620</t>
  </si>
  <si>
    <t>Coola grejer till META</t>
  </si>
  <si>
    <t>Kameratillbehör</t>
  </si>
  <si>
    <t>Adobelicenser</t>
  </si>
  <si>
    <t>Webbdomän</t>
  </si>
  <si>
    <t>6541</t>
  </si>
  <si>
    <t>5931</t>
  </si>
  <si>
    <t>Journalistiska kostnader</t>
  </si>
  <si>
    <t>Profilkläder</t>
  </si>
  <si>
    <t>4044</t>
  </si>
  <si>
    <t>Mjukvarulicenser</t>
  </si>
  <si>
    <t>*</t>
  </si>
  <si>
    <t>Föreläsningar</t>
  </si>
  <si>
    <t>Föreläsare</t>
  </si>
  <si>
    <t>Mat</t>
  </si>
  <si>
    <t>Vårevent</t>
  </si>
  <si>
    <t>Biljetter</t>
  </si>
  <si>
    <t>Sittningsdryck</t>
  </si>
  <si>
    <t>Köksbokning</t>
  </si>
  <si>
    <t>Vårevent Efterkör</t>
  </si>
  <si>
    <t>Dryck</t>
  </si>
  <si>
    <t>Höstevent</t>
  </si>
  <si>
    <t>Höstevent Efterkör</t>
  </si>
  <si>
    <t>7631, 7692, 7693</t>
  </si>
  <si>
    <t>Medaljer</t>
  </si>
  <si>
    <t>Domänkostnader</t>
  </si>
  <si>
    <t>Adobepaket</t>
  </si>
  <si>
    <t>Marknadsföring</t>
  </si>
  <si>
    <t>Gamla/nya-middag</t>
  </si>
  <si>
    <t>Överlämningar</t>
  </si>
  <si>
    <t xml:space="preserve">Annonsering </t>
  </si>
  <si>
    <t>Affischer</t>
  </si>
  <si>
    <t>3051</t>
  </si>
  <si>
    <t>Digital marknadsföring</t>
  </si>
  <si>
    <t>3053</t>
  </si>
  <si>
    <t>Tryckkostnader</t>
  </si>
  <si>
    <t>Besök i sektionslokal</t>
  </si>
  <si>
    <t>Baspaket</t>
  </si>
  <si>
    <t>3052</t>
  </si>
  <si>
    <t>Övriga event</t>
  </si>
  <si>
    <t>Lunchföreläsningar</t>
  </si>
  <si>
    <t>Matkostnad</t>
  </si>
  <si>
    <t>3029, 4029</t>
  </si>
  <si>
    <t>Företagspub</t>
  </si>
  <si>
    <t>Vinst från barbongar</t>
  </si>
  <si>
    <t>3693</t>
  </si>
  <si>
    <t>5930</t>
  </si>
  <si>
    <t>NLG-subtotalt</t>
  </si>
  <si>
    <t>D-Dagen - Allmänt</t>
  </si>
  <si>
    <t>Fika till Projektgruppen</t>
  </si>
  <si>
    <t>Flugor och slips</t>
  </si>
  <si>
    <t>Tackfest, Ej alkohol</t>
  </si>
  <si>
    <t>7692, 7631</t>
  </si>
  <si>
    <t>Besök annan mässa</t>
  </si>
  <si>
    <t>G-Suite</t>
  </si>
  <si>
    <t>Teambuilding - projektgrupp</t>
  </si>
  <si>
    <t>Teambuilding - personal</t>
  </si>
  <si>
    <t>Mat rekryteringspub</t>
  </si>
  <si>
    <t>Mässkläder</t>
  </si>
  <si>
    <t>Lokalbokning - möten</t>
  </si>
  <si>
    <t>Mat till stormöten</t>
  </si>
  <si>
    <t>D-Dagen - Mässan</t>
  </si>
  <si>
    <t>Startuppaket</t>
  </si>
  <si>
    <t>Huvudsponsor</t>
  </si>
  <si>
    <t>Extrabeställningar</t>
  </si>
  <si>
    <t>Goodiebags</t>
  </si>
  <si>
    <t>3051, 5930</t>
  </si>
  <si>
    <t>Förbrukningsinventarier</t>
  </si>
  <si>
    <t>Ideella företag</t>
  </si>
  <si>
    <t>Tryck- &amp; marknadsföringskostnader</t>
  </si>
  <si>
    <t>5990, 6150</t>
  </si>
  <si>
    <t>Mat - dag (personal och företagsrep.)</t>
  </si>
  <si>
    <t>Mat - kväll (personal)</t>
  </si>
  <si>
    <t>Mat förberedelsekvällen</t>
  </si>
  <si>
    <t>SL-biljett personal</t>
  </si>
  <si>
    <t>Digital plattform</t>
  </si>
  <si>
    <t>Fika lounge</t>
  </si>
  <si>
    <t>Hyra av materiel</t>
  </si>
  <si>
    <t>5220</t>
  </si>
  <si>
    <t>Bilkostnader</t>
  </si>
  <si>
    <t>Kaffemuggar med profiltryck</t>
  </si>
  <si>
    <t>Mattor</t>
  </si>
  <si>
    <t>Vattenflaskor med profiltryck</t>
  </si>
  <si>
    <t>Sopor</t>
  </si>
  <si>
    <t>Sophantering</t>
  </si>
  <si>
    <t>5460</t>
  </si>
  <si>
    <t>Brandsäkerhet</t>
  </si>
  <si>
    <t>Kommunikationssystem</t>
  </si>
  <si>
    <t>D-Dagen - Event</t>
  </si>
  <si>
    <t>D-Dagen - Sittningen &amp; Efterkör</t>
  </si>
  <si>
    <t>Biljetter student</t>
  </si>
  <si>
    <t>Sittning</t>
  </si>
  <si>
    <t>Champagneglas</t>
  </si>
  <si>
    <t>Transport till sittning</t>
  </si>
  <si>
    <t>Aktivitet</t>
  </si>
  <si>
    <t>Hyra teknik</t>
  </si>
  <si>
    <t>5210</t>
  </si>
  <si>
    <t>D-Dagen-subtotalt</t>
  </si>
  <si>
    <t>Prylmångleriet</t>
  </si>
  <si>
    <t>Försäljning Overaller</t>
  </si>
  <si>
    <t>3028</t>
  </si>
  <si>
    <t>Försäljning Prylis</t>
  </si>
  <si>
    <t>3027</t>
  </si>
  <si>
    <t>Inköp Overaller</t>
  </si>
  <si>
    <t>4028</t>
  </si>
  <si>
    <t>Inköp Prylis</t>
  </si>
  <si>
    <t>4027</t>
  </si>
  <si>
    <t>Inköp sektionsprofilkläder</t>
  </si>
  <si>
    <t>Försäljning sektionsprofilkläder</t>
  </si>
  <si>
    <t>3044</t>
  </si>
  <si>
    <t>Inköp av Qultur</t>
  </si>
  <si>
    <t>4030</t>
  </si>
  <si>
    <t>Qulturella event</t>
  </si>
  <si>
    <t>Efter-Plums-Film-Mys-Häng</t>
  </si>
  <si>
    <t>Snacks</t>
  </si>
  <si>
    <t>Läsk</t>
  </si>
  <si>
    <t>Sektionslokalsgruppen</t>
  </si>
  <si>
    <t>Inköp te/kaffe</t>
  </si>
  <si>
    <t>4021</t>
  </si>
  <si>
    <t>Inköp förbrukningsvaror</t>
  </si>
  <si>
    <t>Inköp och underhåll av förbrukningsinventarier</t>
  </si>
  <si>
    <t>5410, 5510</t>
  </si>
  <si>
    <t>Bestick</t>
  </si>
  <si>
    <t>5410</t>
  </si>
  <si>
    <t>Städmaterial</t>
  </si>
  <si>
    <t>5464</t>
  </si>
  <si>
    <t>Inköp till läskkyl</t>
  </si>
  <si>
    <t>4021, 4026, 4045</t>
  </si>
  <si>
    <t>7631,7693</t>
  </si>
  <si>
    <t>Städfirma</t>
  </si>
  <si>
    <t>Städ-MUTA</t>
  </si>
  <si>
    <t>Tackmaterial</t>
  </si>
  <si>
    <t>Måndagsstädsfest</t>
  </si>
  <si>
    <t>Hyra Lilla Gasque</t>
  </si>
  <si>
    <t>EasyTappen / dJulstäd</t>
  </si>
  <si>
    <t>X-scapomiddag</t>
  </si>
  <si>
    <t>3041,3042</t>
  </si>
  <si>
    <t>Arrangemang</t>
  </si>
  <si>
    <t>Hoodies</t>
  </si>
  <si>
    <t>Lunchevent HT</t>
  </si>
  <si>
    <t>Lunchevent VT</t>
  </si>
  <si>
    <t>Kandidatutfrågning mat</t>
  </si>
  <si>
    <t>Rosor</t>
  </si>
  <si>
    <t>7691, 7631</t>
  </si>
  <si>
    <t>Valevent mat</t>
  </si>
  <si>
    <t>Maskiner och redskap</t>
  </si>
  <si>
    <t>Ingredienser</t>
  </si>
  <si>
    <t>Ätbart guld</t>
  </si>
  <si>
    <t>Bowlinghyra</t>
  </si>
  <si>
    <t>5010?</t>
  </si>
  <si>
    <t>Fina priser</t>
  </si>
  <si>
    <t>Förvaringsmaterial</t>
  </si>
  <si>
    <t xml:space="preserve"> </t>
  </si>
  <si>
    <t>Kommentar</t>
  </si>
  <si>
    <t>MOT-Allmänt</t>
  </si>
  <si>
    <t>Bankkostnader</t>
  </si>
  <si>
    <t xml:space="preserve">Höjd från 100 </t>
  </si>
  <si>
    <t>Bil- och släphyra</t>
  </si>
  <si>
    <t>Till kräftis, LQ, jourveckan mm.</t>
  </si>
  <si>
    <t>Diverse teknik</t>
  </si>
  <si>
    <t>Förbrukningsmateriel</t>
  </si>
  <si>
    <t>En till pool</t>
  </si>
  <si>
    <t>Gåvor</t>
  </si>
  <si>
    <t>Intervjufika</t>
  </si>
  <si>
    <t>Höjd från 750</t>
  </si>
  <si>
    <t>Sänkt från 2900</t>
  </si>
  <si>
    <t>Mörkläggning</t>
  </si>
  <si>
    <t>Höjd från 6800</t>
  </si>
  <si>
    <t>Sjuk &amp; hälsovård</t>
  </si>
  <si>
    <t>Slack</t>
  </si>
  <si>
    <t>Spons nØllekort</t>
  </si>
  <si>
    <t>Stickers</t>
  </si>
  <si>
    <t>3027, 4027</t>
  </si>
  <si>
    <t>Till personalen, säljer till gamlingar</t>
  </si>
  <si>
    <t>Tryck</t>
  </si>
  <si>
    <t>Tygmärken</t>
  </si>
  <si>
    <t>Till nØllan och personalen.</t>
  </si>
  <si>
    <t>Örådsrestaurering</t>
  </si>
  <si>
    <t xml:space="preserve">Sänkt från 5000 </t>
  </si>
  <si>
    <t xml:space="preserve">Övriga programvaror </t>
  </si>
  <si>
    <t xml:space="preserve">Slack och morpheus bland annat. Höjd från 4000. </t>
  </si>
  <si>
    <t xml:space="preserve">Servis </t>
  </si>
  <si>
    <t xml:space="preserve">Servis till sittningar </t>
  </si>
  <si>
    <t>Filtar</t>
  </si>
  <si>
    <t>Filtar som kommer att användas under Mottagningen</t>
  </si>
  <si>
    <t>nØllekortsmaterial</t>
  </si>
  <si>
    <t>Kommer räcka i flera år(?)</t>
  </si>
  <si>
    <t>Utklädnad nØllan</t>
  </si>
  <si>
    <t xml:space="preserve">Inför sittningar </t>
  </si>
  <si>
    <t>Subtotal</t>
  </si>
  <si>
    <t>After work</t>
  </si>
  <si>
    <t>Spons</t>
  </si>
  <si>
    <t>Spons dryck</t>
  </si>
  <si>
    <t>Spons mat</t>
  </si>
  <si>
    <t>Titel</t>
  </si>
  <si>
    <t>Titelfika</t>
  </si>
  <si>
    <t xml:space="preserve">Ca. 50 möten, 100 kr per möte </t>
  </si>
  <si>
    <t>Titelbastu</t>
  </si>
  <si>
    <t>Titel MUTA</t>
  </si>
  <si>
    <t>Titeltillbehör</t>
  </si>
  <si>
    <t>Muggar, höjd från 700</t>
  </si>
  <si>
    <t>Mörka sidan</t>
  </si>
  <si>
    <t>Drifvartillbehör</t>
  </si>
  <si>
    <t>5410, 5481</t>
  </si>
  <si>
    <t>Allt som behövs men som inte används på scen, frackskydd, baddräkter</t>
  </si>
  <si>
    <t>Entréprylar</t>
  </si>
  <si>
    <t>Allt som används på scen.</t>
  </si>
  <si>
    <t>Drifvarbastu</t>
  </si>
  <si>
    <t>Pärmar &amp; sångböcker</t>
  </si>
  <si>
    <t>Fika drifvarträningar</t>
  </si>
  <si>
    <t>9 träningar, 100kr per gång</t>
  </si>
  <si>
    <t xml:space="preserve">Drifvarkaden </t>
  </si>
  <si>
    <t>Reparation av Drifvarkaden</t>
  </si>
  <si>
    <t>Utklädnad GOD</t>
  </si>
  <si>
    <t xml:space="preserve">Höjd från 100, rekvisita till Rättegången. </t>
  </si>
  <si>
    <t>Mat första entrén</t>
  </si>
  <si>
    <t xml:space="preserve">MUTA preppen till första entrén. Höjd från 3000 kr. </t>
  </si>
  <si>
    <t>Ljusa sidan</t>
  </si>
  <si>
    <t>Blixt</t>
  </si>
  <si>
    <t>Ny</t>
  </si>
  <si>
    <t>Daddebyxor och mammeristshorts</t>
  </si>
  <si>
    <t>Daddetillbehör</t>
  </si>
  <si>
    <t>Nappar &amp; Nappflaskor, kanske ny fana, mjukisdjur? Höjd från 1500</t>
  </si>
  <si>
    <t>Doquistillbehör</t>
  </si>
  <si>
    <t>Hattar</t>
  </si>
  <si>
    <t>Mammeristtillbehör</t>
  </si>
  <si>
    <t>Höjd från 1200</t>
  </si>
  <si>
    <t>Ekonomeristtillbehör</t>
  </si>
  <si>
    <t>Sänkt från 800</t>
  </si>
  <si>
    <t>Snuttefiltar</t>
  </si>
  <si>
    <t>Handdukarna är redan köpta</t>
  </si>
  <si>
    <t>Snuttefilt and chill</t>
  </si>
  <si>
    <t xml:space="preserve">Sänkt från 920 </t>
  </si>
  <si>
    <t>Förbrukningsmaterial</t>
  </si>
  <si>
    <t xml:space="preserve">Höjd från 100. Vad är det här? </t>
  </si>
  <si>
    <t>Pärmar</t>
  </si>
  <si>
    <t>Tjockumenteristlunch</t>
  </si>
  <si>
    <t xml:space="preserve">Höjd från 1000 </t>
  </si>
  <si>
    <t>Ekonomeristfika</t>
  </si>
  <si>
    <t>Sänkt från 2500</t>
  </si>
  <si>
    <t xml:space="preserve">Batterier </t>
  </si>
  <si>
    <t xml:space="preserve">Doquismys </t>
  </si>
  <si>
    <t xml:space="preserve">Mat för redigering under jourveckan. Ny. </t>
  </si>
  <si>
    <t>Personalvård</t>
  </si>
  <si>
    <t>Godis mm. på efterkör</t>
  </si>
  <si>
    <t>4021, 4026, 4045, 7691, 7692</t>
  </si>
  <si>
    <t>Inte att glömma</t>
  </si>
  <si>
    <t>MOT-Bil</t>
  </si>
  <si>
    <t>Övriga personbilskostnader</t>
  </si>
  <si>
    <t>5613, 5617, 5618, 5820</t>
  </si>
  <si>
    <t>Parkering + trängselskatt</t>
  </si>
  <si>
    <t xml:space="preserve">MOT-Tröjor </t>
  </si>
  <si>
    <t>Kläder</t>
  </si>
  <si>
    <t>Sänkt från 35 000</t>
  </si>
  <si>
    <t>Jourveckan</t>
  </si>
  <si>
    <t>Lunch</t>
  </si>
  <si>
    <t>Engångsartiklar</t>
  </si>
  <si>
    <t>Frukost</t>
  </si>
  <si>
    <t>Inkluderar frukost på Intensivveckorna, Osqvik &amp; NG</t>
  </si>
  <si>
    <t>Byggmaterial</t>
  </si>
  <si>
    <t>nØllegruppsskyltar</t>
  </si>
  <si>
    <t>Jourveckoevent</t>
  </si>
  <si>
    <t>Försäljning dryck</t>
  </si>
  <si>
    <t>TriOptima-event</t>
  </si>
  <si>
    <t>Inköp dryck</t>
  </si>
  <si>
    <t>Grillkol</t>
  </si>
  <si>
    <t>TTG-lab</t>
  </si>
  <si>
    <t>120 alk á 60 kr, 15 alkfri á 40 kr, 15 dOsq á 150 kr</t>
  </si>
  <si>
    <t>Mat sittning</t>
  </si>
  <si>
    <t>Specialkost, i avgiften ingår vanlig mat</t>
  </si>
  <si>
    <t>Säljer 100 st nubbebiljetter á 30 kr + 30 st öl/cider i baren</t>
  </si>
  <si>
    <t>5010, 4029</t>
  </si>
  <si>
    <t>150 måltider á 100 kr</t>
  </si>
  <si>
    <t>Serveringstillstånd</t>
  </si>
  <si>
    <t>TTG-efterkör</t>
  </si>
  <si>
    <t>Standard efterkör</t>
  </si>
  <si>
    <t>Sektionsgasque</t>
  </si>
  <si>
    <t>Sänkte från 5000</t>
  </si>
  <si>
    <t xml:space="preserve">Dryck sittning </t>
  </si>
  <si>
    <t>Sektionsgasque efterkör</t>
  </si>
  <si>
    <t>Kultmiddag</t>
  </si>
  <si>
    <t>Sänkt från 14000</t>
  </si>
  <si>
    <t>Resekostnader</t>
  </si>
  <si>
    <t>För nØllan utan SL-kort</t>
  </si>
  <si>
    <t>Tjejfika</t>
  </si>
  <si>
    <t>Inaug</t>
  </si>
  <si>
    <t>INDA</t>
  </si>
  <si>
    <t>26 alk á 60, 5 alkfri á 40</t>
  </si>
  <si>
    <t>Barkit</t>
  </si>
  <si>
    <t>INDA efterkör</t>
  </si>
  <si>
    <t>1/4 av Standard efterkör</t>
  </si>
  <si>
    <t>INDO</t>
  </si>
  <si>
    <t>INMA</t>
  </si>
  <si>
    <t>Internevent vår</t>
  </si>
  <si>
    <t>Kräftis</t>
  </si>
  <si>
    <t>Hyra bord &amp; stolar</t>
  </si>
  <si>
    <t>Girlanger, hattar</t>
  </si>
  <si>
    <t>Tackgåva</t>
  </si>
  <si>
    <t>Partytält</t>
  </si>
  <si>
    <t>TTG-föreläsning</t>
  </si>
  <si>
    <t>Läsk och presentvin</t>
  </si>
  <si>
    <t>Sångarafton</t>
  </si>
  <si>
    <t>Lättöl, lättcider - personalen får billigare pris. Andelen lättöl/cider som köps in behöver ses över, verkar inte vara populärt att köpa. Tänk på att Storasyskonen brukar få 2 flak också.</t>
  </si>
  <si>
    <t>Hyra elverk</t>
  </si>
  <si>
    <t>Storasyskonmiddag</t>
  </si>
  <si>
    <t>Favvodaddemiddag</t>
  </si>
  <si>
    <t>Favvodaddemiddag II</t>
  </si>
  <si>
    <t>HelloWorld</t>
  </si>
  <si>
    <t>Hyra maskiner och leksaker</t>
  </si>
  <si>
    <t>Champagnefrukost</t>
  </si>
  <si>
    <t>Champagnecroquet</t>
  </si>
  <si>
    <t>Nattorientering</t>
  </si>
  <si>
    <t>4045, 7691</t>
  </si>
  <si>
    <t>Varma mackor</t>
  </si>
  <si>
    <t>3026, 3029, 4029</t>
  </si>
  <si>
    <t>Sponsrad station</t>
  </si>
  <si>
    <t>3052, 3029</t>
  </si>
  <si>
    <t>Till stationerna</t>
  </si>
  <si>
    <t>Nattkäk</t>
  </si>
  <si>
    <t>Spons middag</t>
  </si>
  <si>
    <t>Laserkrig</t>
  </si>
  <si>
    <t xml:space="preserve">Biljetter </t>
  </si>
  <si>
    <t>100 pers, 70 kr biljett</t>
  </si>
  <si>
    <t>Laserdome</t>
  </si>
  <si>
    <t>Både till nØllan &amp; personal</t>
  </si>
  <si>
    <t>Pusharpub</t>
  </si>
  <si>
    <t>Plastglas, Sugrör etc.</t>
  </si>
  <si>
    <t>Höjd från 500</t>
  </si>
  <si>
    <t xml:space="preserve">Inköp dryck </t>
  </si>
  <si>
    <t>Maxad MEGA-pub</t>
  </si>
  <si>
    <t>Skrifvarkvot</t>
  </si>
  <si>
    <t>?</t>
  </si>
  <si>
    <t>nØllegasque - Medicinska Föreningen</t>
  </si>
  <si>
    <t>Biljetter sittning</t>
  </si>
  <si>
    <t>130 nØllan alk á 100 kr, 20 nØllan alkfri á 80, 140 Dosq alk á 300, 10 Dosq alkfri á 280</t>
  </si>
  <si>
    <t>Biljetter efterkör</t>
  </si>
  <si>
    <t>Sänkt mot faktisk inkomst</t>
  </si>
  <si>
    <t>Mackor</t>
  </si>
  <si>
    <t>Till nØllan, dOsq och personalen</t>
  </si>
  <si>
    <t>Hyra maskiner</t>
  </si>
  <si>
    <t>Alla aktiviteter i MF</t>
  </si>
  <si>
    <t>Inhyrd personal</t>
  </si>
  <si>
    <t>Säkerhetsvakter/MF-personal/DJ</t>
  </si>
  <si>
    <t>Personalmat</t>
  </si>
  <si>
    <t>Lagar annan mat till personalen</t>
  </si>
  <si>
    <t>Sittningsmat</t>
  </si>
  <si>
    <t>Höjd med 30 000, det här inkluderar efterkör</t>
  </si>
  <si>
    <t>Höjd med 500</t>
  </si>
  <si>
    <t>Pool + Pump</t>
  </si>
  <si>
    <t>Utklädnad</t>
  </si>
  <si>
    <t>Toast</t>
  </si>
  <si>
    <t>Höjd med 5000 till faktisk kostnad</t>
  </si>
  <si>
    <t>Bussar</t>
  </si>
  <si>
    <t>Baxi</t>
  </si>
  <si>
    <t>Ny. Taxi för Drifvarna som måste ta sig snabbt till MF från KTH</t>
  </si>
  <si>
    <t>Naggellack</t>
  </si>
  <si>
    <t>Ny. För att pricka av alk/alkfri</t>
  </si>
  <si>
    <t>nØllebanquette</t>
  </si>
  <si>
    <t>50 alkbiljetter, 10 alkfria</t>
  </si>
  <si>
    <t>Specialmat också</t>
  </si>
  <si>
    <t>Städavgift</t>
  </si>
  <si>
    <t>Är lokalhyra istället</t>
  </si>
  <si>
    <t>Live-underhållning</t>
  </si>
  <si>
    <t>PQ</t>
  </si>
  <si>
    <t>Hyra porslin</t>
  </si>
  <si>
    <t>Personal RN</t>
  </si>
  <si>
    <t>6800, 5210</t>
  </si>
  <si>
    <t>RN i Nymble</t>
  </si>
  <si>
    <t>Nymble personal</t>
  </si>
  <si>
    <t>Personal som hjälper vid ankomst till gamla matsalen</t>
  </si>
  <si>
    <t>Garderob</t>
  </si>
  <si>
    <t>Ojusterad subtotal</t>
  </si>
  <si>
    <t>Resultatjustering</t>
  </si>
  <si>
    <t>Pengar från CL &amp; W (AVRUNDAT BELOPP)</t>
  </si>
  <si>
    <t>nØllan games</t>
  </si>
  <si>
    <t>Genrepspub</t>
  </si>
  <si>
    <t>1/3 av standard efterkör</t>
  </si>
  <si>
    <t xml:space="preserve">Korv </t>
  </si>
  <si>
    <t>Försäljning korv</t>
  </si>
  <si>
    <t xml:space="preserve">Hurry Scurry </t>
  </si>
  <si>
    <t>Utklädnader</t>
  </si>
  <si>
    <t>Till stationer</t>
  </si>
  <si>
    <t>Papper, kålhuvuden osv till uppdrag</t>
  </si>
  <si>
    <t>Hurry Scurry pub</t>
  </si>
  <si>
    <t xml:space="preserve">Föräljning dryck </t>
  </si>
  <si>
    <t>Deko</t>
  </si>
  <si>
    <t>Tenta Recovery</t>
  </si>
  <si>
    <t>LQ</t>
  </si>
  <si>
    <t xml:space="preserve">Byggmaterial </t>
  </si>
  <si>
    <t>Spik, Skruv, Trä osv.</t>
  </si>
  <si>
    <t>Engångsartiklar till stationerna</t>
  </si>
  <si>
    <t>Verktyg</t>
  </si>
  <si>
    <t>Om man behöver ny t.ex. hammare</t>
  </si>
  <si>
    <t>Sjukvård</t>
  </si>
  <si>
    <t>Utgift sänkt från 2000</t>
  </si>
  <si>
    <t>Höjd från 7000</t>
  </si>
  <si>
    <t>NBF</t>
  </si>
  <si>
    <t>100 alkohlol á 80 kr, 10 alkfri á 60 kr</t>
  </si>
  <si>
    <t>Sänkt från 5000</t>
  </si>
  <si>
    <t xml:space="preserve">Dryck </t>
  </si>
  <si>
    <t>3021-3025, 4021-4025</t>
  </si>
  <si>
    <t>Sänkt från 4300</t>
  </si>
  <si>
    <t>Massa ballongerrrrr!</t>
  </si>
  <si>
    <t>Till toast/annan personal</t>
  </si>
  <si>
    <t>Ballongblåsare</t>
  </si>
  <si>
    <t>NBE</t>
  </si>
  <si>
    <t>(Efterkör NBF)</t>
  </si>
  <si>
    <t>DATA - nØllepubrunda</t>
  </si>
  <si>
    <t>Mest taggade puben</t>
  </si>
  <si>
    <t>Delad vinst med media - Resultatjustering alltid hälften av vinst/förlust</t>
  </si>
  <si>
    <t>nØlleOsqvik</t>
  </si>
  <si>
    <t>50 nØllan alk á 80, 10 nØllan alkfri á 60, 40 personal alk á 20 (gratis mat till personal)</t>
  </si>
  <si>
    <t>Sänkt från 6000</t>
  </si>
  <si>
    <t>3021, 4021-4025</t>
  </si>
  <si>
    <t>"Saft" + Folköl till nØllan + Sittningsdricka</t>
  </si>
  <si>
    <t xml:space="preserve">Engångsartiklar till stationerna </t>
  </si>
  <si>
    <t>Ved</t>
  </si>
  <si>
    <t>Milersättning</t>
  </si>
  <si>
    <t>Extra bil</t>
  </si>
  <si>
    <t>Rökmaskin &amp; laser</t>
  </si>
  <si>
    <t>Spons + handdukar. Sänkt till 10 000 kr.</t>
  </si>
  <si>
    <t>Mitch och Butch</t>
  </si>
  <si>
    <t>Kokosolja</t>
  </si>
  <si>
    <t>MOT - Internfest</t>
  </si>
  <si>
    <t xml:space="preserve">57 alk á 70, 7 alkfri á 30 </t>
  </si>
  <si>
    <t>Sänkte från 3000 kr, META</t>
  </si>
  <si>
    <t>Utkädnader</t>
  </si>
  <si>
    <t>Toast/titel</t>
  </si>
  <si>
    <t>MOT-Internfest efterkör</t>
  </si>
  <si>
    <t>1/2 av standard efterkör</t>
  </si>
  <si>
    <t>Ett event</t>
  </si>
  <si>
    <t>plOsqvik</t>
  </si>
  <si>
    <t xml:space="preserve">56 alk á 80, 8 alkfri á 60 </t>
  </si>
  <si>
    <t>Teknik</t>
  </si>
  <si>
    <t>Titelöverlämning</t>
  </si>
  <si>
    <t>4021, 7693</t>
  </si>
  <si>
    <t>Bärbaren</t>
  </si>
  <si>
    <t xml:space="preserve">Läsk </t>
  </si>
  <si>
    <t>4021, 3021</t>
  </si>
  <si>
    <t>Kiosk</t>
  </si>
  <si>
    <t>3026, 4026</t>
  </si>
  <si>
    <t>nØllekit</t>
  </si>
  <si>
    <t>Pennor</t>
  </si>
  <si>
    <t>Xning</t>
  </si>
  <si>
    <t>Hjälpfesten</t>
  </si>
  <si>
    <t xml:space="preserve">30 utomstående á 20 kr </t>
  </si>
  <si>
    <t>TGT-middag</t>
  </si>
  <si>
    <t>35 alk á 200, 5 alkfri á 180</t>
  </si>
  <si>
    <t>4029, 7692</t>
  </si>
  <si>
    <t>3025, 4021-4025</t>
  </si>
  <si>
    <t xml:space="preserve">Inbjudningar </t>
  </si>
  <si>
    <t xml:space="preserve">Ny </t>
  </si>
  <si>
    <t>Köksplats lilla gasque</t>
  </si>
  <si>
    <t>Konferenspub</t>
  </si>
  <si>
    <t>Sittning med annan sektion</t>
  </si>
  <si>
    <t>90 alk á 100, 20 alkfri á 80 (open säljer hälften)</t>
  </si>
  <si>
    <t>Efterkör sittning med annan sektion</t>
  </si>
  <si>
    <t>Delar vinsten av efterköret med Open</t>
  </si>
  <si>
    <t>META-fest</t>
  </si>
  <si>
    <t>Försäljning märken</t>
  </si>
  <si>
    <t>MOT-Efterkör &amp; Pub</t>
  </si>
  <si>
    <t>(Alla efterkör under själva mottagningen-inte innan &amp; efter!)</t>
  </si>
  <si>
    <t>Maskinhyra</t>
  </si>
  <si>
    <t>UV-ljus etc.</t>
  </si>
  <si>
    <t>Domedagen</t>
  </si>
  <si>
    <t>Mottagningstack</t>
  </si>
  <si>
    <t xml:space="preserve">61 alk á 50, 3 alkfri á 30 </t>
  </si>
  <si>
    <t>Köksplats</t>
  </si>
  <si>
    <t>Mottagningstack efterkör</t>
  </si>
  <si>
    <t>Ettan som vill komma till efterköret</t>
  </si>
  <si>
    <t>Ettans fest</t>
  </si>
  <si>
    <t>94 alk á 320, 3 alkfri á 300, 2 toast á 20, 1 SA. Sänkt för att matcha 2017</t>
  </si>
  <si>
    <t>Höjd med 300</t>
  </si>
  <si>
    <t>Sänkt med 5000</t>
  </si>
  <si>
    <t>Liveframträdanden</t>
  </si>
  <si>
    <t>PQ eller liknande. Sänkt med 3000</t>
  </si>
  <si>
    <t>Tillstånd</t>
  </si>
  <si>
    <t>Domän</t>
  </si>
  <si>
    <t xml:space="preserve">Hyra dukar </t>
  </si>
  <si>
    <t>Ettans fest efterkör</t>
  </si>
  <si>
    <t>Sänkt med 1800 för att matcha 2017</t>
  </si>
  <si>
    <t>1/3 av standard efterkör. Höjd med 400</t>
  </si>
  <si>
    <t>KDE</t>
  </si>
  <si>
    <t>Höjd med 400</t>
  </si>
  <si>
    <t>Bastu</t>
  </si>
  <si>
    <t>Inbjudningar</t>
  </si>
  <si>
    <t>6110, 6150, 6250</t>
  </si>
  <si>
    <t>Höjd med 1000</t>
  </si>
  <si>
    <t>Amazing Rejs</t>
  </si>
  <si>
    <t>Resultatutjämning</t>
  </si>
  <si>
    <t>MOT-Övriga inkomster</t>
  </si>
  <si>
    <t>Äskade pengar CSC</t>
  </si>
  <si>
    <t>Datorintroduktionsassning</t>
  </si>
  <si>
    <t>Introinda</t>
  </si>
  <si>
    <t>Daddestudier</t>
  </si>
  <si>
    <t>Lunchrejv</t>
  </si>
  <si>
    <t>Spons  + mat + deko</t>
  </si>
  <si>
    <t>Hyra av dekoration + inköp dekoration</t>
  </si>
  <si>
    <t>Hyra maskin &amp; teknik</t>
  </si>
  <si>
    <t>Laser &amp; UV</t>
  </si>
  <si>
    <t>Titelspex</t>
  </si>
  <si>
    <t>Behövs på Jesper Brännboll &amp; Reclaim t.ex.</t>
  </si>
  <si>
    <t>Cliffpub</t>
  </si>
  <si>
    <t>Standard efterkör/pub</t>
  </si>
  <si>
    <t>Hattar eller liknande</t>
  </si>
  <si>
    <t>MOT-Personalpub</t>
  </si>
  <si>
    <t>Sponsrad pub, Företaget bjuer på öl, 1/2 av standard efterkör</t>
  </si>
  <si>
    <t xml:space="preserve">Spons mat </t>
  </si>
  <si>
    <t>Karaokepub</t>
  </si>
  <si>
    <t>Städ</t>
  </si>
  <si>
    <t>nØllespex</t>
  </si>
  <si>
    <t>Sektionsband</t>
  </si>
  <si>
    <t>Personalkostnader</t>
  </si>
  <si>
    <t>Djäfvulsgrottan</t>
  </si>
  <si>
    <t>Dekor</t>
  </si>
  <si>
    <t>Väskor</t>
  </si>
  <si>
    <t>Höjd från 40 000</t>
  </si>
  <si>
    <t>Lunchföreläsning</t>
  </si>
  <si>
    <t>Möte med näringslivet</t>
  </si>
  <si>
    <t>Två företag, 10 000 var, sänkt från 30000</t>
  </si>
  <si>
    <t>Jämställdhetsevent</t>
  </si>
  <si>
    <t>Sänkt från 15 000</t>
  </si>
  <si>
    <t>Giveaway</t>
  </si>
  <si>
    <t>Huvudspons</t>
  </si>
  <si>
    <t>Vi strävar efter 30 000 här men är förberedda på att inte få det, därav 0</t>
  </si>
  <si>
    <t>nØllekort</t>
  </si>
  <si>
    <t>Vi strävar efter 10 000 här men är förberedda på att inte få det, därav 0</t>
  </si>
  <si>
    <t>Stormöten</t>
  </si>
  <si>
    <t xml:space="preserve">Spons </t>
  </si>
  <si>
    <t xml:space="preserve">Mat </t>
  </si>
  <si>
    <t>BLB</t>
  </si>
  <si>
    <t>Material till lekar</t>
  </si>
  <si>
    <t>Mörkerpub</t>
  </si>
  <si>
    <t>Nollställer då det inte händer i år</t>
  </si>
  <si>
    <t>Förbrukningsartiklar</t>
  </si>
  <si>
    <t xml:space="preserve">Företagsevent skolveckorna </t>
  </si>
  <si>
    <t xml:space="preserve">Ett event </t>
  </si>
  <si>
    <t>Titt-in</t>
  </si>
  <si>
    <t>HTD</t>
  </si>
  <si>
    <t>4045, 7091</t>
  </si>
  <si>
    <t>Mottagarnas kväll</t>
  </si>
  <si>
    <t>Stadshuspicnic</t>
  </si>
  <si>
    <t>Morgonbowling</t>
  </si>
  <si>
    <t>dØmedagen</t>
  </si>
  <si>
    <t>Total</t>
  </si>
  <si>
    <t>Budgetpost</t>
  </si>
  <si>
    <t>Bokföringskonto(n)</t>
  </si>
  <si>
    <t>7610</t>
  </si>
  <si>
    <t>Övriga resekostnader</t>
  </si>
  <si>
    <t>5890</t>
  </si>
  <si>
    <t>Mat intern grupp</t>
  </si>
  <si>
    <t>5510</t>
  </si>
  <si>
    <t>Kök/barutrustning</t>
  </si>
  <si>
    <t>Tackgåvor</t>
  </si>
  <si>
    <t>Inköp övrigt</t>
  </si>
  <si>
    <t>Inköp förbrukningsinventarier</t>
  </si>
  <si>
    <t>KMR-avgift</t>
  </si>
  <si>
    <t>6900</t>
  </si>
  <si>
    <t>Onsdagspubar</t>
  </si>
  <si>
    <t>Försäljning mat</t>
  </si>
  <si>
    <t>3029</t>
  </si>
  <si>
    <t>Åtgång dryck</t>
  </si>
  <si>
    <t>4031</t>
  </si>
  <si>
    <t>onsdagspubar</t>
  </si>
  <si>
    <t>Tentapub VT1</t>
  </si>
  <si>
    <t>Tentapub HT2</t>
  </si>
  <si>
    <t>Plums</t>
  </si>
  <si>
    <t>Biljetter och bongar</t>
  </si>
  <si>
    <t>3021-3025, 2891</t>
  </si>
  <si>
    <t>Barkit personal</t>
  </si>
  <si>
    <t>Is</t>
  </si>
  <si>
    <t>Bröd</t>
  </si>
  <si>
    <t>Barkit drinkar</t>
  </si>
  <si>
    <t>Väktare</t>
  </si>
  <si>
    <t>6800</t>
  </si>
  <si>
    <t>DJ</t>
  </si>
  <si>
    <t>Glas</t>
  </si>
  <si>
    <t>Bensin</t>
  </si>
  <si>
    <t>Parkeringsbiljetter</t>
  </si>
  <si>
    <t>Hyrbil</t>
  </si>
  <si>
    <t>5820</t>
  </si>
  <si>
    <t>Bardiskar</t>
  </si>
  <si>
    <t>Reclaim</t>
  </si>
  <si>
    <t>Djulmiddag</t>
  </si>
  <si>
    <t>Lokalhyra prepp</t>
  </si>
  <si>
    <t>Mästeristsittning</t>
  </si>
  <si>
    <t>Åtgång Dryck</t>
  </si>
  <si>
    <t>Klubbmästarmiddag</t>
  </si>
  <si>
    <t>Cigarrer</t>
  </si>
  <si>
    <t>Cliffmiddag</t>
  </si>
  <si>
    <t>Sommarosqvik</t>
  </si>
  <si>
    <t>VPR</t>
  </si>
  <si>
    <t>Nymblepubar</t>
  </si>
  <si>
    <t>METASpexet 2020</t>
  </si>
  <si>
    <t>Studs 2020</t>
  </si>
  <si>
    <t>Hello World</t>
  </si>
  <si>
    <t>Vårbalen 2020</t>
  </si>
  <si>
    <t>Vårrave 2020</t>
  </si>
  <si>
    <t>Dåre 2021</t>
  </si>
  <si>
    <t>dJulkalendern 2020</t>
  </si>
  <si>
    <t>STUDS 2021</t>
  </si>
  <si>
    <t>Vårbalen 2021</t>
  </si>
  <si>
    <t>DForum</t>
  </si>
  <si>
    <t>STUDS 2020</t>
  </si>
  <si>
    <t>Företagsevent</t>
  </si>
  <si>
    <t>Företagspresenter</t>
  </si>
  <si>
    <t>Startup-pub</t>
  </si>
  <si>
    <t>Kontokortavgift</t>
  </si>
  <si>
    <t>Webbavgifter</t>
  </si>
  <si>
    <t>Tröjor</t>
  </si>
  <si>
    <t>7631, 7693, 7692</t>
  </si>
  <si>
    <t>Resa</t>
  </si>
  <si>
    <t>Boende</t>
  </si>
  <si>
    <t>Mjukvarulicens till redigering</t>
  </si>
  <si>
    <t>7631, 7691</t>
  </si>
  <si>
    <t>Teambuilding från Media</t>
  </si>
  <si>
    <t>Mat vid föreställning</t>
  </si>
  <si>
    <t>Pundare</t>
  </si>
  <si>
    <t>Skyddsutrustning</t>
  </si>
  <si>
    <t>Noter</t>
  </si>
  <si>
    <t>Klistermärken</t>
  </si>
  <si>
    <t>Tackrosor</t>
  </si>
  <si>
    <t>Dekishyra</t>
  </si>
  <si>
    <t>Hyra replokaler</t>
  </si>
  <si>
    <t>Hyra lilla gasque</t>
  </si>
  <si>
    <t>Slänga sopor</t>
  </si>
  <si>
    <t>ABF-bidrag</t>
  </si>
  <si>
    <t>Annonser, sociala medier</t>
  </si>
  <si>
    <t>Flyttkartonger, förvaring</t>
  </si>
  <si>
    <t>Föreställning</t>
  </si>
  <si>
    <t>Hyra av teater</t>
  </si>
  <si>
    <t>Föreställningsförsäljning</t>
  </si>
  <si>
    <t>Biljettförsäljning</t>
  </si>
  <si>
    <t>Virke, färg &amp; material</t>
  </si>
  <si>
    <t>Rekvisita, smink &amp; hår</t>
  </si>
  <si>
    <t>Kläder &amp; accessoarer</t>
  </si>
  <si>
    <t>Interna fester</t>
  </si>
  <si>
    <t>3041-3042</t>
  </si>
  <si>
    <t>Sittningsdricka</t>
  </si>
  <si>
    <t>Intäkter efterkör</t>
  </si>
  <si>
    <t>Externa fester</t>
  </si>
  <si>
    <t>n0llespex</t>
  </si>
  <si>
    <t>Dekor &amp; smink</t>
  </si>
  <si>
    <t>Hyra av replokal</t>
  </si>
  <si>
    <t>Märkesförsäljning</t>
  </si>
  <si>
    <t>Ta emot</t>
  </si>
  <si>
    <t>Transporthjälp</t>
  </si>
  <si>
    <t>Välkomstevent</t>
  </si>
  <si>
    <t>Hälsa på</t>
  </si>
  <si>
    <t>Subventionering av transport</t>
  </si>
  <si>
    <t>Muta</t>
  </si>
  <si>
    <t>Vårbal</t>
  </si>
  <si>
    <t>Confetti-avgift</t>
  </si>
  <si>
    <t>VAT</t>
  </si>
  <si>
    <t>Städning</t>
  </si>
  <si>
    <t>Personal</t>
  </si>
  <si>
    <t>Alkfri dryck</t>
  </si>
  <si>
    <t>Alkfull dryck</t>
  </si>
  <si>
    <t>Möblering</t>
  </si>
  <si>
    <t>Porslin</t>
  </si>
  <si>
    <t>Vårbal efterkör</t>
  </si>
  <si>
    <t>Band</t>
  </si>
  <si>
    <t>Dj</t>
  </si>
  <si>
    <t>Underhållning</t>
  </si>
  <si>
    <t>Snacks och läsk</t>
  </si>
  <si>
    <t>DJ och utrustning</t>
  </si>
  <si>
    <t>Hyra Osqvik</t>
  </si>
  <si>
    <t>Tält</t>
  </si>
  <si>
    <t>Hyra värmare</t>
  </si>
  <si>
    <t>dÅre 2021</t>
  </si>
  <si>
    <t>Möten och teambuilding</t>
  </si>
  <si>
    <t>Tackmiddag</t>
  </si>
  <si>
    <t>Resan</t>
  </si>
  <si>
    <t>Boende, liftkort</t>
  </si>
  <si>
    <t>Bussresa</t>
  </si>
  <si>
    <t>Mössor</t>
  </si>
  <si>
    <t>Event i åre</t>
  </si>
  <si>
    <t>Afterski (Sittning)</t>
  </si>
  <si>
    <t>Symboliska tackgåvor</t>
  </si>
  <si>
    <t>Tomteluvor</t>
  </si>
  <si>
    <t>Kontokortsavgifter</t>
  </si>
  <si>
    <t>PR</t>
  </si>
  <si>
    <t>Fika projektmöten</t>
  </si>
  <si>
    <t>Subvention av resekostnader i Stockholm</t>
  </si>
  <si>
    <t>Pub</t>
  </si>
  <si>
    <t>Inköp alkfri dryck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</si>
</sst>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kr-41D]"/>
    <numFmt numFmtId="165" formatCode="#,##0.00[$ kr]"/>
    <numFmt numFmtId="166" formatCode="#,##0.00[$kr]"/>
  </numFmts>
  <fonts count="2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color theme="1"/>
      <name val="Calibri"/>
    </font>
    <font>
      <sz val="11.0"/>
      <color rgb="FF000000"/>
      <name val="Arial"/>
    </font>
    <font>
      <b/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b/>
      <color rgb="FF000000"/>
      <name val="Arial"/>
    </font>
    <font>
      <b/>
      <color rgb="FF999999"/>
      <name val="Arial"/>
    </font>
    <font>
      <color rgb="FF999999"/>
      <name val="Arial"/>
    </font>
    <font>
      <b/>
      <color rgb="FFFF0000"/>
      <name val="Arial"/>
    </font>
    <font>
      <b/>
      <color theme="1"/>
      <name val="Calibri"/>
    </font>
    <font>
      <sz val="11.0"/>
      <color theme="1"/>
      <name val="Calibri"/>
    </font>
    <font>
      <b/>
      <color rgb="FF000000"/>
      <name val="Calibri"/>
    </font>
    <font>
      <color rgb="FF000000"/>
      <name val="Calibri"/>
    </font>
    <font>
      <sz val="18.0"/>
      <color theme="1"/>
      <name val="Arial"/>
    </font>
    <font>
      <sz val="18.0"/>
      <color rgb="FF00000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F6B26B"/>
        <bgColor rgb="FFF6B26B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FFB1D1"/>
        <bgColor rgb="FFFFB1D1"/>
      </patternFill>
    </fill>
    <fill>
      <patternFill patternType="solid">
        <fgColor rgb="FFFFB29B"/>
        <bgColor rgb="FFFFB29B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Font="1" applyNumberFormat="1"/>
    <xf borderId="0" fillId="3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Font="1"/>
    <xf borderId="0" fillId="2" fontId="3" numFmtId="164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horizontal="right"/>
    </xf>
    <xf borderId="0" fillId="2" fontId="1" numFmtId="164" xfId="0" applyFont="1" applyNumberFormat="1"/>
    <xf borderId="0" fillId="2" fontId="3" numFmtId="164" xfId="0" applyAlignment="1" applyFont="1" applyNumberFormat="1">
      <alignment horizontal="right" readingOrder="0" vertical="bottom"/>
    </xf>
    <xf borderId="0" fillId="2" fontId="3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4" fontId="2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5" numFmtId="0" xfId="0" applyFont="1"/>
    <xf borderId="0" fillId="0" fontId="1" numFmtId="0" xfId="0" applyAlignment="1" applyFont="1">
      <alignment horizontal="right" vertical="bottom"/>
    </xf>
    <xf borderId="1" fillId="5" fontId="6" numFmtId="0" xfId="0" applyAlignment="1" applyBorder="1" applyFill="1" applyFont="1">
      <alignment vertical="bottom"/>
    </xf>
    <xf borderId="1" fillId="5" fontId="6" numFmtId="0" xfId="0" applyAlignment="1" applyBorder="1" applyFont="1">
      <alignment horizontal="left" vertical="top"/>
    </xf>
    <xf borderId="1" fillId="5" fontId="1" numFmtId="0" xfId="0" applyBorder="1" applyFont="1"/>
    <xf borderId="1" fillId="5" fontId="6" numFmtId="49" xfId="0" applyAlignment="1" applyBorder="1" applyFont="1" applyNumberFormat="1">
      <alignment horizontal="center" vertical="bottom"/>
    </xf>
    <xf borderId="1" fillId="5" fontId="6" numFmtId="165" xfId="0" applyAlignment="1" applyBorder="1" applyFont="1" applyNumberFormat="1">
      <alignment horizontal="center" vertical="bottom"/>
    </xf>
    <xf borderId="1" fillId="0" fontId="6" numFmtId="164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0" fillId="6" fontId="6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6" fontId="1" numFmtId="0" xfId="0" applyAlignment="1" applyFont="1">
      <alignment horizontal="left" vertical="bottom"/>
    </xf>
    <xf borderId="0" fillId="6" fontId="1" numFmtId="49" xfId="0" applyAlignment="1" applyFont="1" applyNumberFormat="1">
      <alignment horizontal="left" vertical="bottom"/>
    </xf>
    <xf borderId="0" fillId="6" fontId="1" numFmtId="165" xfId="0" applyAlignment="1" applyFont="1" applyNumberFormat="1">
      <alignment vertical="bottom"/>
    </xf>
    <xf borderId="0" fillId="6" fontId="1" numFmtId="165" xfId="0" applyFont="1" applyNumberFormat="1"/>
    <xf borderId="0" fillId="0" fontId="1" numFmtId="165" xfId="0" applyAlignment="1" applyFont="1" applyNumberFormat="1">
      <alignment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center" vertical="bottom"/>
    </xf>
    <xf borderId="0" fillId="6" fontId="1" numFmtId="0" xfId="0" applyAlignment="1" applyFont="1">
      <alignment vertical="bottom"/>
    </xf>
    <xf borderId="0" fillId="6" fontId="1" numFmtId="165" xfId="0" applyAlignment="1" applyFont="1" applyNumberFormat="1">
      <alignment horizontal="right" vertical="bottom"/>
    </xf>
    <xf borderId="0" fillId="6" fontId="2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6" fontId="2" numFmtId="0" xfId="0" applyAlignment="1" applyFont="1">
      <alignment horizontal="left" vertical="bottom"/>
    </xf>
    <xf borderId="0" fillId="6" fontId="2" numFmtId="49" xfId="0" applyAlignment="1" applyFont="1" applyNumberFormat="1">
      <alignment horizontal="left" vertical="bottom"/>
    </xf>
    <xf borderId="0" fillId="6" fontId="2" numFmtId="165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left" vertical="bottom"/>
    </xf>
    <xf borderId="0" fillId="7" fontId="6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7" fontId="7" numFmtId="49" xfId="0" applyAlignment="1" applyFont="1" applyNumberFormat="1">
      <alignment horizontal="left" vertical="bottom"/>
    </xf>
    <xf borderId="0" fillId="7" fontId="7" numFmtId="165" xfId="0" applyAlignment="1" applyFont="1" applyNumberFormat="1">
      <alignment horizontal="right" vertical="bottom"/>
    </xf>
    <xf borderId="0" fillId="0" fontId="7" numFmtId="164" xfId="0" applyAlignment="1" applyFont="1" applyNumberFormat="1">
      <alignment horizontal="right" vertical="bottom"/>
    </xf>
    <xf borderId="0" fillId="7" fontId="1" numFmtId="0" xfId="0" applyAlignment="1" applyFont="1">
      <alignment vertical="bottom"/>
    </xf>
    <xf borderId="0" fillId="7" fontId="7" numFmtId="165" xfId="0" applyAlignment="1" applyFont="1" applyNumberFormat="1">
      <alignment vertical="bottom"/>
    </xf>
    <xf borderId="0" fillId="0" fontId="7" numFmtId="164" xfId="0" applyAlignment="1" applyFont="1" applyNumberFormat="1">
      <alignment vertical="bottom"/>
    </xf>
    <xf borderId="0" fillId="7" fontId="8" numFmtId="0" xfId="0" applyAlignment="1" applyFont="1">
      <alignment vertical="bottom"/>
    </xf>
    <xf borderId="0" fillId="7" fontId="8" numFmtId="49" xfId="0" applyAlignment="1" applyFont="1" applyNumberFormat="1">
      <alignment horizontal="left" vertical="bottom"/>
    </xf>
    <xf borderId="0" fillId="7" fontId="8" numFmtId="165" xfId="0" applyAlignment="1" applyFont="1" applyNumberForma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7" fontId="1" numFmtId="49" xfId="0" applyAlignment="1" applyFont="1" applyNumberFormat="1">
      <alignment horizontal="left" vertical="bottom"/>
    </xf>
    <xf borderId="0" fillId="7" fontId="1" numFmtId="165" xfId="0" applyAlignment="1" applyFont="1" applyNumberFormat="1">
      <alignment vertical="bottom"/>
    </xf>
    <xf borderId="0" fillId="7" fontId="1" numFmtId="165" xfId="0" applyAlignment="1" applyFont="1" applyNumberFormat="1">
      <alignment horizontal="right" vertical="bottom"/>
    </xf>
    <xf borderId="0" fillId="8" fontId="6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8" fontId="7" numFmtId="49" xfId="0" applyAlignment="1" applyFont="1" applyNumberFormat="1">
      <alignment horizontal="left" vertical="bottom"/>
    </xf>
    <xf borderId="0" fillId="8" fontId="7" numFmtId="165" xfId="0" applyAlignment="1" applyFont="1" applyNumberFormat="1">
      <alignment vertical="bottom"/>
    </xf>
    <xf borderId="0" fillId="8" fontId="7" numFmtId="165" xfId="0" applyAlignment="1" applyFont="1" applyNumberFormat="1">
      <alignment horizontal="right" vertical="bottom"/>
    </xf>
    <xf borderId="0" fillId="8" fontId="7" numFmtId="0" xfId="0" applyAlignment="1" applyFont="1">
      <alignment vertical="bottom"/>
    </xf>
    <xf borderId="0" fillId="8" fontId="8" numFmtId="49" xfId="0" applyAlignment="1" applyFont="1" applyNumberFormat="1">
      <alignment horizontal="left" vertical="bottom"/>
    </xf>
    <xf borderId="0" fillId="8" fontId="8" numFmtId="0" xfId="0" applyAlignment="1" applyFont="1">
      <alignment vertical="bottom"/>
    </xf>
    <xf borderId="0" fillId="8" fontId="8" numFmtId="165" xfId="0" applyAlignment="1" applyFont="1" applyNumberFormat="1">
      <alignment horizontal="right" vertical="bottom"/>
    </xf>
    <xf borderId="0" fillId="9" fontId="6" numFmtId="0" xfId="0" applyAlignment="1" applyFill="1" applyFont="1">
      <alignment vertical="bottom"/>
    </xf>
    <xf borderId="0" fillId="9" fontId="2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9" fontId="1" numFmtId="49" xfId="0" applyAlignment="1" applyFont="1" applyNumberFormat="1">
      <alignment horizontal="left" vertical="bottom"/>
    </xf>
    <xf borderId="0" fillId="9" fontId="1" numFmtId="165" xfId="0" applyAlignment="1" applyFont="1" applyNumberFormat="1">
      <alignment vertical="bottom"/>
    </xf>
    <xf borderId="0" fillId="9" fontId="1" numFmtId="165" xfId="0" applyAlignment="1" applyFont="1" applyNumberFormat="1">
      <alignment horizontal="right" vertical="bottom"/>
    </xf>
    <xf borderId="0" fillId="9" fontId="4" numFmtId="0" xfId="0" applyAlignment="1" applyFont="1">
      <alignment vertical="bottom"/>
    </xf>
    <xf borderId="0" fillId="9" fontId="4" numFmtId="49" xfId="0" applyAlignment="1" applyFont="1" applyNumberFormat="1">
      <alignment vertical="bottom"/>
    </xf>
    <xf borderId="0" fillId="9" fontId="4" numFmtId="165" xfId="0" applyAlignment="1" applyFont="1" applyNumberFormat="1">
      <alignment vertical="bottom"/>
    </xf>
    <xf borderId="0" fillId="9" fontId="1" numFmtId="165" xfId="0" applyAlignment="1" applyFont="1" applyNumberFormat="1">
      <alignment horizontal="right" vertical="bottom"/>
    </xf>
    <xf borderId="0" fillId="9" fontId="1" numFmtId="49" xfId="0" applyAlignment="1" applyFont="1" applyNumberFormat="1">
      <alignment vertical="bottom"/>
    </xf>
    <xf borderId="0" fillId="9" fontId="1" numFmtId="164" xfId="0" applyAlignment="1" applyFont="1" applyNumberFormat="1">
      <alignment vertical="bottom"/>
    </xf>
    <xf borderId="0" fillId="9" fontId="2" numFmtId="49" xfId="0" applyAlignment="1" applyFont="1" applyNumberFormat="1">
      <alignment horizontal="left" vertical="bottom"/>
    </xf>
    <xf borderId="0" fillId="9" fontId="2" numFmtId="165" xfId="0" applyAlignment="1" applyFont="1" applyNumberFormat="1">
      <alignment horizontal="right" vertical="bottom"/>
    </xf>
    <xf borderId="0" fillId="10" fontId="9" numFmtId="0" xfId="0" applyAlignment="1" applyFill="1" applyFont="1">
      <alignment vertical="bottom"/>
    </xf>
    <xf borderId="0" fillId="10" fontId="2" numFmtId="0" xfId="0" applyAlignment="1" applyFont="1">
      <alignment vertical="bottom"/>
    </xf>
    <xf borderId="0" fillId="10" fontId="0" numFmtId="0" xfId="0" applyAlignment="1" applyFont="1">
      <alignment vertical="bottom"/>
    </xf>
    <xf borderId="0" fillId="10" fontId="0" numFmtId="49" xfId="0" applyAlignment="1" applyFont="1" applyNumberFormat="1">
      <alignment horizontal="left" vertical="bottom"/>
    </xf>
    <xf borderId="0" fillId="10" fontId="0" numFmtId="165" xfId="0" applyAlignment="1" applyFont="1" applyNumberFormat="1">
      <alignment vertical="bottom"/>
    </xf>
    <xf borderId="0" fillId="10" fontId="0" numFmtId="165" xfId="0" applyAlignment="1" applyFont="1" applyNumberFormat="1">
      <alignment horizontal="right" vertical="bottom"/>
    </xf>
    <xf borderId="0" fillId="0" fontId="0" numFmtId="164" xfId="0" applyAlignment="1" applyFont="1" applyNumberFormat="1">
      <alignment vertical="bottom"/>
    </xf>
    <xf borderId="0" fillId="0" fontId="0" numFmtId="164" xfId="0" applyAlignment="1" applyFont="1" applyNumberFormat="1">
      <alignment horizontal="right" vertical="bottom"/>
    </xf>
    <xf borderId="0" fillId="10" fontId="10" numFmtId="0" xfId="0" applyAlignment="1" applyFont="1">
      <alignment vertical="bottom"/>
    </xf>
    <xf borderId="0" fillId="10" fontId="10" numFmtId="49" xfId="0" applyAlignment="1" applyFont="1" applyNumberFormat="1">
      <alignment horizontal="left" vertical="bottom"/>
    </xf>
    <xf borderId="0" fillId="10" fontId="10" numFmtId="165" xfId="0" applyAlignment="1" applyFont="1" applyNumberForma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49" xfId="0" applyAlignment="1" applyFont="1" applyNumberFormat="1">
      <alignment horizontal="left" vertical="bottom"/>
    </xf>
    <xf borderId="0" fillId="0" fontId="7" numFmtId="165" xfId="0" applyAlignment="1" applyFont="1" applyNumberFormat="1">
      <alignment vertical="bottom"/>
    </xf>
    <xf borderId="0" fillId="0" fontId="7" numFmtId="165" xfId="0" applyAlignment="1" applyFont="1" applyNumberFormat="1">
      <alignment horizontal="right" vertical="bottom"/>
    </xf>
    <xf borderId="0" fillId="11" fontId="6" numFmtId="0" xfId="0" applyAlignment="1" applyFill="1" applyFont="1">
      <alignment vertical="bottom"/>
    </xf>
    <xf borderId="0" fillId="11" fontId="10" numFmtId="0" xfId="0" applyAlignment="1" applyFont="1">
      <alignment horizontal="left" readingOrder="0" vertical="bottom"/>
    </xf>
    <xf borderId="0" fillId="11" fontId="7" numFmtId="0" xfId="0" applyAlignment="1" applyFont="1">
      <alignment horizontal="left" vertical="bottom"/>
    </xf>
    <xf borderId="0" fillId="11" fontId="7" numFmtId="49" xfId="0" applyAlignment="1" applyFont="1" applyNumberFormat="1">
      <alignment horizontal="left" vertical="bottom"/>
    </xf>
    <xf borderId="0" fillId="11" fontId="7" numFmtId="165" xfId="0" applyAlignment="1" applyFont="1" applyNumberFormat="1">
      <alignment vertical="bottom"/>
    </xf>
    <xf borderId="0" fillId="11" fontId="7" numFmtId="165" xfId="0" applyAlignment="1" applyFont="1" applyNumberFormat="1">
      <alignment horizontal="right" vertical="bottom"/>
    </xf>
    <xf borderId="0" fillId="11" fontId="7" numFmtId="0" xfId="0" applyAlignment="1" applyFont="1">
      <alignment vertical="bottom"/>
    </xf>
    <xf borderId="0" fillId="11" fontId="8" numFmtId="0" xfId="0" applyAlignment="1" applyFont="1">
      <alignment vertical="bottom"/>
    </xf>
    <xf borderId="0" fillId="11" fontId="7" numFmtId="165" xfId="0" applyAlignment="1" applyFont="1" applyNumberFormat="1">
      <alignment horizontal="right" readingOrder="0" vertical="bottom"/>
    </xf>
    <xf borderId="0" fillId="11" fontId="7" numFmtId="0" xfId="0" applyAlignment="1" applyFont="1">
      <alignment readingOrder="0" vertical="bottom"/>
    </xf>
    <xf borderId="0" fillId="11" fontId="1" numFmtId="49" xfId="0" applyAlignment="1" applyFont="1" applyNumberFormat="1">
      <alignment horizontal="left" vertical="bottom"/>
    </xf>
    <xf borderId="0" fillId="11" fontId="10" numFmtId="0" xfId="0" applyAlignment="1" applyFont="1">
      <alignment readingOrder="0" vertical="bottom"/>
    </xf>
    <xf borderId="0" fillId="11" fontId="8" numFmtId="165" xfId="0" applyAlignment="1" applyFont="1" applyNumberFormat="1">
      <alignment horizontal="right" vertical="bottom"/>
    </xf>
    <xf borderId="0" fillId="12" fontId="9" numFmtId="0" xfId="0" applyAlignment="1" applyFill="1" applyFont="1">
      <alignment readingOrder="0" vertical="bottom"/>
    </xf>
    <xf borderId="0" fillId="12" fontId="10" numFmtId="0" xfId="0" applyAlignment="1" applyFont="1">
      <alignment horizontal="left" readingOrder="0" vertical="bottom"/>
    </xf>
    <xf borderId="0" fillId="12" fontId="7" numFmtId="0" xfId="0" applyAlignment="1" applyFont="1">
      <alignment horizontal="left" vertical="bottom"/>
    </xf>
    <xf borderId="0" fillId="12" fontId="7" numFmtId="49" xfId="0" applyAlignment="1" applyFont="1" applyNumberFormat="1">
      <alignment horizontal="left" vertical="bottom"/>
    </xf>
    <xf borderId="0" fillId="12" fontId="7" numFmtId="165" xfId="0" applyAlignment="1" applyFont="1" applyNumberFormat="1">
      <alignment vertical="bottom"/>
    </xf>
    <xf borderId="0" fillId="12" fontId="7" numFmtId="165" xfId="0" applyAlignment="1" applyFont="1" applyNumberFormat="1">
      <alignment horizontal="right" vertical="bottom"/>
    </xf>
    <xf borderId="0" fillId="12" fontId="7" numFmtId="0" xfId="0" applyAlignment="1" applyFont="1">
      <alignment vertical="bottom"/>
    </xf>
    <xf borderId="0" fillId="12" fontId="8" numFmtId="0" xfId="0" applyAlignment="1" applyFont="1">
      <alignment vertical="bottom"/>
    </xf>
    <xf borderId="0" fillId="12" fontId="10" numFmtId="0" xfId="0" applyAlignment="1" applyFont="1">
      <alignment readingOrder="0" vertical="bottom"/>
    </xf>
    <xf borderId="0" fillId="12" fontId="8" numFmtId="165" xfId="0" applyAlignment="1" applyFont="1" applyNumberFormat="1">
      <alignment horizontal="right" vertical="bottom"/>
    </xf>
    <xf borderId="0" fillId="13" fontId="9" numFmtId="0" xfId="0" applyAlignment="1" applyFill="1" applyFont="1">
      <alignment readingOrder="0" vertical="bottom"/>
    </xf>
    <xf borderId="0" fillId="13" fontId="10" numFmtId="0" xfId="0" applyAlignment="1" applyFont="1">
      <alignment horizontal="left" readingOrder="0" vertical="bottom"/>
    </xf>
    <xf borderId="0" fillId="13" fontId="7" numFmtId="0" xfId="0" applyAlignment="1" applyFont="1">
      <alignment horizontal="left" vertical="bottom"/>
    </xf>
    <xf borderId="0" fillId="13" fontId="7" numFmtId="49" xfId="0" applyAlignment="1" applyFont="1" applyNumberFormat="1">
      <alignment horizontal="left" vertical="bottom"/>
    </xf>
    <xf borderId="0" fillId="13" fontId="7" numFmtId="165" xfId="0" applyAlignment="1" applyFont="1" applyNumberFormat="1">
      <alignment vertical="bottom"/>
    </xf>
    <xf borderId="0" fillId="13" fontId="7" numFmtId="165" xfId="0" applyAlignment="1" applyFont="1" applyNumberFormat="1">
      <alignment horizontal="right" vertical="bottom"/>
    </xf>
    <xf borderId="0" fillId="13" fontId="7" numFmtId="0" xfId="0" applyAlignment="1" applyFont="1">
      <alignment vertical="bottom"/>
    </xf>
    <xf borderId="0" fillId="13" fontId="8" numFmtId="0" xfId="0" applyAlignment="1" applyFont="1">
      <alignment vertical="bottom"/>
    </xf>
    <xf borderId="0" fillId="13" fontId="10" numFmtId="0" xfId="0" applyAlignment="1" applyFont="1">
      <alignment readingOrder="0" vertical="bottom"/>
    </xf>
    <xf borderId="0" fillId="13" fontId="8" numFmtId="165" xfId="0" applyAlignment="1" applyFont="1" applyNumberFormat="1">
      <alignment horizontal="right" vertical="bottom"/>
    </xf>
    <xf borderId="0" fillId="14" fontId="6" numFmtId="0" xfId="0" applyAlignment="1" applyFill="1" applyFont="1">
      <alignment vertical="bottom"/>
    </xf>
    <xf borderId="0" fillId="14" fontId="8" numFmtId="0" xfId="0" applyAlignment="1" applyFont="1">
      <alignment vertical="bottom"/>
    </xf>
    <xf borderId="0" fillId="14" fontId="7" numFmtId="0" xfId="0" applyAlignment="1" applyFont="1">
      <alignment vertical="bottom"/>
    </xf>
    <xf borderId="0" fillId="14" fontId="7" numFmtId="49" xfId="0" applyAlignment="1" applyFont="1" applyNumberFormat="1">
      <alignment horizontal="left" vertical="bottom"/>
    </xf>
    <xf borderId="0" fillId="14" fontId="7" numFmtId="165" xfId="0" applyAlignment="1" applyFont="1" applyNumberFormat="1">
      <alignment vertical="bottom"/>
    </xf>
    <xf borderId="0" fillId="14" fontId="7" numFmtId="165" xfId="0" applyAlignment="1" applyFont="1" applyNumberFormat="1">
      <alignment horizontal="right" vertical="bottom"/>
    </xf>
    <xf borderId="0" fillId="14" fontId="8" numFmtId="165" xfId="0" applyAlignment="1" applyFont="1" applyNumberFormat="1">
      <alignment vertical="bottom"/>
    </xf>
    <xf borderId="0" fillId="14" fontId="8" numFmtId="165" xfId="0" applyAlignment="1" applyFont="1" applyNumberFormat="1">
      <alignment horizontal="right" vertical="bottom"/>
    </xf>
    <xf borderId="0" fillId="0" fontId="8" numFmtId="164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49" xfId="0" applyAlignment="1" applyFont="1" applyNumberFormat="1">
      <alignment horizontal="left" vertical="bottom"/>
    </xf>
    <xf borderId="0" fillId="2" fontId="7" numFmtId="165" xfId="0" applyAlignment="1" applyFont="1" applyNumberFormat="1">
      <alignment vertical="bottom"/>
    </xf>
    <xf borderId="0" fillId="2" fontId="7" numFmtId="165" xfId="0" applyAlignment="1" applyFont="1" applyNumberFormat="1">
      <alignment horizontal="right" vertical="bottom"/>
    </xf>
    <xf borderId="0" fillId="15" fontId="6" numFmtId="0" xfId="0" applyAlignment="1" applyFill="1" applyFont="1">
      <alignment vertical="bottom"/>
    </xf>
    <xf borderId="0" fillId="15" fontId="8" numFmtId="0" xfId="0" applyAlignment="1" applyFont="1">
      <alignment vertical="bottom"/>
    </xf>
    <xf borderId="0" fillId="15" fontId="7" numFmtId="0" xfId="0" applyAlignment="1" applyFont="1">
      <alignment vertical="bottom"/>
    </xf>
    <xf borderId="0" fillId="15" fontId="7" numFmtId="49" xfId="0" applyAlignment="1" applyFont="1" applyNumberFormat="1">
      <alignment horizontal="left" vertical="bottom"/>
    </xf>
    <xf borderId="0" fillId="15" fontId="7" numFmtId="165" xfId="0" applyAlignment="1" applyFont="1" applyNumberFormat="1">
      <alignment vertical="bottom"/>
    </xf>
    <xf borderId="0" fillId="15" fontId="7" numFmtId="165" xfId="0" applyAlignment="1" applyFont="1" applyNumberFormat="1">
      <alignment horizontal="right" vertical="bottom"/>
    </xf>
    <xf borderId="0" fillId="15" fontId="8" numFmtId="49" xfId="0" applyAlignment="1" applyFont="1" applyNumberFormat="1">
      <alignment horizontal="left" vertical="bottom"/>
    </xf>
    <xf borderId="0" fillId="15" fontId="8" numFmtId="165" xfId="0" applyAlignment="1" applyFont="1" applyNumberFormat="1">
      <alignment horizontal="right" vertical="bottom"/>
    </xf>
    <xf borderId="0" fillId="16" fontId="6" numFmtId="0" xfId="0" applyAlignment="1" applyFill="1" applyFont="1">
      <alignment vertical="bottom"/>
    </xf>
    <xf borderId="0" fillId="16" fontId="8" numFmtId="0" xfId="0" applyAlignment="1" applyFont="1">
      <alignment vertical="bottom"/>
    </xf>
    <xf borderId="0" fillId="16" fontId="7" numFmtId="0" xfId="0" applyAlignment="1" applyFont="1">
      <alignment vertical="bottom"/>
    </xf>
    <xf borderId="0" fillId="16" fontId="7" numFmtId="49" xfId="0" applyAlignment="1" applyFont="1" applyNumberFormat="1">
      <alignment horizontal="left" vertical="bottom"/>
    </xf>
    <xf borderId="0" fillId="16" fontId="7" numFmtId="165" xfId="0" applyAlignment="1" applyFont="1" applyNumberFormat="1">
      <alignment vertical="bottom"/>
    </xf>
    <xf borderId="0" fillId="16" fontId="7" numFmtId="165" xfId="0" applyAlignment="1" applyFont="1" applyNumberFormat="1">
      <alignment horizontal="right" vertical="bottom"/>
    </xf>
    <xf borderId="0" fillId="16" fontId="1" numFmtId="0" xfId="0" applyAlignment="1" applyFont="1">
      <alignment vertical="bottom"/>
    </xf>
    <xf borderId="0" fillId="16" fontId="2" numFmtId="0" xfId="0" applyAlignment="1" applyFont="1">
      <alignment vertical="bottom"/>
    </xf>
    <xf borderId="0" fillId="16" fontId="8" numFmtId="49" xfId="0" applyAlignment="1" applyFont="1" applyNumberFormat="1">
      <alignment horizontal="left" vertical="bottom"/>
    </xf>
    <xf borderId="0" fillId="16" fontId="8" numFmtId="165" xfId="0" applyAlignment="1" applyFont="1" applyNumberFormat="1">
      <alignment vertical="bottom"/>
    </xf>
    <xf borderId="0" fillId="17" fontId="6" numFmtId="0" xfId="0" applyAlignment="1" applyFill="1" applyFont="1">
      <alignment vertical="bottom"/>
    </xf>
    <xf borderId="0" fillId="17" fontId="8" numFmtId="0" xfId="0" applyAlignment="1" applyFont="1">
      <alignment vertical="bottom"/>
    </xf>
    <xf borderId="0" fillId="17" fontId="7" numFmtId="0" xfId="0" applyAlignment="1" applyFont="1">
      <alignment vertical="bottom"/>
    </xf>
    <xf borderId="0" fillId="17" fontId="7" numFmtId="49" xfId="0" applyAlignment="1" applyFont="1" applyNumberFormat="1">
      <alignment horizontal="left" vertical="bottom"/>
    </xf>
    <xf borderId="0" fillId="17" fontId="7" numFmtId="165" xfId="0" applyAlignment="1" applyFont="1" applyNumberFormat="1">
      <alignment vertical="bottom"/>
    </xf>
    <xf borderId="0" fillId="17" fontId="7" numFmtId="165" xfId="0" applyAlignment="1" applyFont="1" applyNumberFormat="1">
      <alignment horizontal="right" vertical="bottom"/>
    </xf>
    <xf borderId="0" fillId="17" fontId="1" numFmtId="165" xfId="0" applyAlignment="1" applyFont="1" applyNumberFormat="1">
      <alignment vertical="bottom"/>
    </xf>
    <xf borderId="0" fillId="17" fontId="0" numFmtId="0" xfId="0" applyAlignment="1" applyFont="1">
      <alignment readingOrder="0" vertical="bottom"/>
    </xf>
    <xf borderId="0" fillId="17" fontId="0" numFmtId="165" xfId="0" applyAlignment="1" applyFont="1" applyNumberFormat="1">
      <alignment horizontal="right" readingOrder="0" vertical="bottom"/>
    </xf>
    <xf borderId="0" fillId="17" fontId="3" numFmtId="49" xfId="0" applyAlignment="1" applyFont="1" applyNumberFormat="1">
      <alignment horizontal="left" vertical="bottom"/>
    </xf>
    <xf borderId="0" fillId="17" fontId="3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17" fontId="8" numFmtId="49" xfId="0" applyAlignment="1" applyFont="1" applyNumberFormat="1">
      <alignment horizontal="left" vertical="bottom"/>
    </xf>
    <xf borderId="0" fillId="17" fontId="2" numFmtId="0" xfId="0" applyAlignment="1" applyFont="1">
      <alignment vertical="bottom"/>
    </xf>
    <xf borderId="0" fillId="17" fontId="1" numFmtId="49" xfId="0" applyAlignment="1" applyFont="1" applyNumberFormat="1">
      <alignment horizontal="left" vertical="bottom"/>
    </xf>
    <xf borderId="0" fillId="17" fontId="1" numFmtId="165" xfId="0" applyAlignment="1" applyFont="1" applyNumberFormat="1">
      <alignment horizontal="right" vertical="bottom"/>
    </xf>
    <xf borderId="0" fillId="17" fontId="1" numFmtId="0" xfId="0" applyAlignment="1" applyFont="1">
      <alignment vertical="bottom"/>
    </xf>
    <xf borderId="0" fillId="17" fontId="1" numFmtId="165" xfId="0" applyAlignment="1" applyFont="1" applyNumberFormat="1">
      <alignment horizontal="right" readingOrder="0" vertical="bottom"/>
    </xf>
    <xf borderId="0" fillId="17" fontId="3" numFmtId="165" xfId="0" applyAlignment="1" applyFont="1" applyNumberFormat="1">
      <alignment horizontal="right" readingOrder="0" vertical="bottom"/>
    </xf>
    <xf borderId="0" fillId="17" fontId="2" numFmtId="165" xfId="0" applyAlignment="1" applyFont="1" applyNumberFormat="1">
      <alignment vertical="bottom"/>
    </xf>
    <xf borderId="0" fillId="17" fontId="3" numFmtId="49" xfId="0" applyAlignment="1" applyFont="1" applyNumberFormat="1">
      <alignment horizontal="left" readingOrder="0" vertical="bottom"/>
    </xf>
    <xf borderId="0" fillId="17" fontId="1" numFmtId="49" xfId="0" applyAlignment="1" applyFont="1" applyNumberFormat="1">
      <alignment vertical="bottom"/>
    </xf>
    <xf borderId="0" fillId="17" fontId="3" numFmtId="165" xfId="0" applyAlignment="1" applyFont="1" applyNumberFormat="1">
      <alignment readingOrder="0" vertical="bottom"/>
    </xf>
    <xf borderId="0" fillId="17" fontId="1" numFmtId="0" xfId="0" applyAlignment="1" applyFont="1">
      <alignment readingOrder="0" vertical="bottom"/>
    </xf>
    <xf borderId="0" fillId="17" fontId="3" numFmtId="0" xfId="0" applyAlignment="1" applyFont="1">
      <alignment readingOrder="0" vertical="bottom"/>
    </xf>
    <xf borderId="0" fillId="17" fontId="1" numFmtId="165" xfId="0" applyAlignment="1" applyFont="1" applyNumberFormat="1">
      <alignment readingOrder="0" vertical="bottom"/>
    </xf>
    <xf borderId="0" fillId="17" fontId="11" numFmtId="0" xfId="0" applyAlignment="1" applyFont="1">
      <alignment readingOrder="0" vertical="bottom"/>
    </xf>
    <xf borderId="0" fillId="17" fontId="8" numFmtId="165" xfId="0" applyAlignment="1" applyFont="1" applyNumberFormat="1">
      <alignment horizontal="right" vertical="bottom"/>
    </xf>
    <xf borderId="0" fillId="8" fontId="4" numFmtId="0" xfId="0" applyAlignment="1" applyFont="1">
      <alignment vertical="bottom"/>
    </xf>
    <xf borderId="0" fillId="8" fontId="4" numFmtId="49" xfId="0" applyAlignment="1" applyFont="1" applyNumberFormat="1">
      <alignment vertical="bottom"/>
    </xf>
    <xf borderId="0" fillId="8" fontId="4" numFmtId="165" xfId="0" applyAlignment="1" applyFont="1" applyNumberFormat="1">
      <alignment vertical="bottom"/>
    </xf>
    <xf borderId="0" fillId="8" fontId="1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8" fontId="7" numFmtId="0" xfId="0" applyAlignment="1" applyFont="1">
      <alignment horizontal="left" vertical="bottom"/>
    </xf>
    <xf borderId="0" fillId="8" fontId="8" numFmtId="0" xfId="0" applyAlignment="1" applyFont="1">
      <alignment horizontal="left" vertical="bottom"/>
    </xf>
    <xf borderId="0" fillId="18" fontId="6" numFmtId="0" xfId="0" applyAlignment="1" applyFill="1" applyFont="1">
      <alignment vertical="bottom"/>
    </xf>
    <xf borderId="0" fillId="18" fontId="8" numFmtId="0" xfId="0" applyAlignment="1" applyFont="1">
      <alignment vertical="bottom"/>
    </xf>
    <xf borderId="0" fillId="18" fontId="7" numFmtId="0" xfId="0" applyAlignment="1" applyFont="1">
      <alignment vertical="bottom"/>
    </xf>
    <xf borderId="0" fillId="18" fontId="7" numFmtId="49" xfId="0" applyAlignment="1" applyFont="1" applyNumberFormat="1">
      <alignment horizontal="left" vertical="bottom"/>
    </xf>
    <xf borderId="0" fillId="18" fontId="7" numFmtId="165" xfId="0" applyAlignment="1" applyFont="1" applyNumberFormat="1">
      <alignment vertical="bottom"/>
    </xf>
    <xf borderId="0" fillId="18" fontId="7" numFmtId="165" xfId="0" applyAlignment="1" applyFont="1" applyNumberFormat="1">
      <alignment horizontal="right" vertical="bottom"/>
    </xf>
    <xf borderId="0" fillId="18" fontId="1" numFmtId="0" xfId="0" applyAlignment="1" applyFont="1">
      <alignment vertical="bottom"/>
    </xf>
    <xf borderId="0" fillId="18" fontId="2" numFmtId="0" xfId="0" applyAlignment="1" applyFont="1">
      <alignment vertical="bottom"/>
    </xf>
    <xf borderId="0" fillId="18" fontId="1" numFmtId="49" xfId="0" applyAlignment="1" applyFont="1" applyNumberFormat="1">
      <alignment vertical="bottom"/>
    </xf>
    <xf borderId="0" fillId="18" fontId="1" numFmtId="165" xfId="0" applyAlignment="1" applyFont="1" applyNumberFormat="1">
      <alignment vertical="bottom"/>
    </xf>
    <xf borderId="0" fillId="18" fontId="1" numFmtId="165" xfId="0" applyAlignment="1" applyFont="1" applyNumberFormat="1">
      <alignment horizontal="right" vertical="bottom"/>
    </xf>
    <xf borderId="0" fillId="18" fontId="8" numFmtId="49" xfId="0" applyAlignment="1" applyFont="1" applyNumberFormat="1">
      <alignment horizontal="left" vertical="bottom"/>
    </xf>
    <xf borderId="0" fillId="18" fontId="8" numFmtId="165" xfId="0" applyAlignment="1" applyFont="1" applyNumberFormat="1">
      <alignment horizontal="right" vertical="bottom"/>
    </xf>
    <xf borderId="0" fillId="11" fontId="1" numFmtId="0" xfId="0" applyAlignment="1" applyFont="1">
      <alignment vertical="bottom"/>
    </xf>
    <xf borderId="0" fillId="11" fontId="1" numFmtId="49" xfId="0" applyAlignment="1" applyFont="1" applyNumberFormat="1">
      <alignment vertical="bottom"/>
    </xf>
    <xf borderId="0" fillId="11" fontId="1" numFmtId="165" xfId="0" applyAlignment="1" applyFont="1" applyNumberFormat="1">
      <alignment vertical="bottom"/>
    </xf>
    <xf borderId="0" fillId="11" fontId="1" numFmtId="165" xfId="0" applyAlignment="1" applyFont="1" applyNumberFormat="1">
      <alignment horizontal="right" vertical="bottom"/>
    </xf>
    <xf borderId="0" fillId="11" fontId="8" numFmtId="49" xfId="0" applyAlignment="1" applyFont="1" applyNumberFormat="1">
      <alignment horizontal="left" vertical="bottom"/>
    </xf>
    <xf borderId="0" fillId="19" fontId="6" numFmtId="0" xfId="0" applyAlignment="1" applyFill="1" applyFont="1">
      <alignment vertical="bottom"/>
    </xf>
    <xf borderId="0" fillId="19" fontId="2" numFmtId="0" xfId="0" applyAlignment="1" applyFont="1">
      <alignment vertical="bottom"/>
    </xf>
    <xf borderId="0" fillId="19" fontId="7" numFmtId="0" xfId="0" applyAlignment="1" applyFont="1">
      <alignment vertical="bottom"/>
    </xf>
    <xf borderId="0" fillId="19" fontId="7" numFmtId="49" xfId="0" applyAlignment="1" applyFont="1" applyNumberFormat="1">
      <alignment horizontal="left" vertical="bottom"/>
    </xf>
    <xf borderId="0" fillId="19" fontId="7" numFmtId="165" xfId="0" applyAlignment="1" applyFont="1" applyNumberFormat="1">
      <alignment horizontal="right" vertical="bottom"/>
    </xf>
    <xf borderId="0" fillId="19" fontId="1" numFmtId="165" xfId="0" applyAlignment="1" applyFont="1" applyNumberFormat="1">
      <alignment vertical="bottom"/>
    </xf>
    <xf borderId="0" fillId="19" fontId="1" numFmtId="0" xfId="0" applyAlignment="1" applyFont="1">
      <alignment vertical="bottom"/>
    </xf>
    <xf borderId="0" fillId="19" fontId="2" numFmtId="165" xfId="0" applyAlignment="1" applyFont="1" applyNumberFormat="1">
      <alignment vertical="bottom"/>
    </xf>
    <xf borderId="0" fillId="19" fontId="1" numFmtId="49" xfId="0" applyAlignment="1" applyFont="1" applyNumberFormat="1">
      <alignment vertical="bottom"/>
    </xf>
    <xf borderId="0" fillId="19" fontId="1" numFmtId="165" xfId="0" applyAlignment="1" applyFont="1" applyNumberFormat="1">
      <alignment horizontal="right" vertical="bottom"/>
    </xf>
    <xf borderId="0" fillId="19" fontId="7" numFmtId="165" xfId="0" applyAlignment="1" applyFont="1" applyNumberFormat="1">
      <alignment vertical="bottom"/>
    </xf>
    <xf borderId="0" fillId="19" fontId="8" numFmtId="0" xfId="0" applyAlignment="1" applyFont="1">
      <alignment vertical="bottom"/>
    </xf>
    <xf borderId="0" fillId="19" fontId="8" numFmtId="49" xfId="0" applyAlignment="1" applyFont="1" applyNumberFormat="1">
      <alignment horizontal="left" vertical="bottom"/>
    </xf>
    <xf borderId="0" fillId="19" fontId="8" numFmtId="165" xfId="0" applyAlignment="1" applyFont="1" applyNumberFormat="1">
      <alignment horizontal="right" vertical="bottom"/>
    </xf>
    <xf borderId="0" fillId="20" fontId="6" numFmtId="0" xfId="0" applyAlignment="1" applyFill="1" applyFont="1">
      <alignment vertical="bottom"/>
    </xf>
    <xf borderId="0" fillId="20" fontId="8" numFmtId="164" xfId="0" applyAlignment="1" applyFont="1" applyNumberFormat="1">
      <alignment vertical="bottom"/>
    </xf>
    <xf borderId="0" fillId="20" fontId="7" numFmtId="164" xfId="0" applyAlignment="1" applyFont="1" applyNumberFormat="1">
      <alignment vertical="bottom"/>
    </xf>
    <xf borderId="0" fillId="20" fontId="7" numFmtId="49" xfId="0" applyAlignment="1" applyFont="1" applyNumberFormat="1">
      <alignment horizontal="left" vertical="bottom"/>
    </xf>
    <xf borderId="0" fillId="20" fontId="7" numFmtId="165" xfId="0" applyAlignment="1" applyFont="1" applyNumberFormat="1">
      <alignment vertical="bottom"/>
    </xf>
    <xf borderId="0" fillId="20" fontId="7" numFmtId="165" xfId="0" applyAlignment="1" applyFont="1" applyNumberFormat="1">
      <alignment horizontal="right" vertical="bottom"/>
    </xf>
    <xf borderId="0" fillId="20" fontId="7" numFmtId="0" xfId="0" applyAlignment="1" applyFont="1">
      <alignment vertical="bottom"/>
    </xf>
    <xf borderId="0" fillId="20" fontId="8" numFmtId="0" xfId="0" applyAlignment="1" applyFont="1">
      <alignment vertical="bottom"/>
    </xf>
    <xf borderId="0" fillId="20" fontId="8" numFmtId="49" xfId="0" applyAlignment="1" applyFont="1" applyNumberFormat="1">
      <alignment horizontal="left" vertical="bottom"/>
    </xf>
    <xf borderId="0" fillId="20" fontId="8" numFmtId="165" xfId="0" applyAlignment="1" applyFont="1" applyNumberFormat="1">
      <alignment horizontal="right" vertical="bottom"/>
    </xf>
    <xf borderId="0" fillId="9" fontId="1" numFmtId="0" xfId="0" applyAlignment="1" applyFont="1">
      <alignment horizontal="left" vertical="bottom"/>
    </xf>
    <xf borderId="0" fillId="9" fontId="2" numFmtId="165" xfId="0" applyAlignment="1" applyFont="1" applyNumberFormat="1">
      <alignment vertical="bottom"/>
    </xf>
    <xf borderId="0" fillId="8" fontId="1" numFmtId="0" xfId="0" applyAlignment="1" applyFont="1">
      <alignment horizontal="left" vertical="bottom"/>
    </xf>
    <xf borderId="0" fillId="8" fontId="1" numFmtId="165" xfId="0" applyAlignment="1" applyFont="1" applyNumberFormat="1">
      <alignment vertical="bottom"/>
    </xf>
    <xf borderId="0" fillId="8" fontId="1" numFmtId="49" xfId="0" applyAlignment="1" applyFont="1" applyNumberFormat="1">
      <alignment horizontal="left" vertical="bottom"/>
    </xf>
    <xf borderId="0" fillId="8" fontId="2" numFmtId="165" xfId="0" applyAlignment="1" applyFont="1" applyNumberFormat="1">
      <alignment vertical="bottom"/>
    </xf>
    <xf borderId="0" fillId="8" fontId="2" numFmtId="165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11" fontId="9" numFmtId="0" xfId="0" applyAlignment="1" applyFont="1">
      <alignment horizontal="left" readingOrder="0" vertical="bottom"/>
    </xf>
    <xf borderId="0" fillId="11" fontId="11" numFmtId="0" xfId="0" applyAlignment="1" applyFont="1">
      <alignment horizontal="left" readingOrder="0" vertical="bottom"/>
    </xf>
    <xf borderId="0" fillId="11" fontId="3" numFmtId="0" xfId="0" applyAlignment="1" applyFont="1">
      <alignment readingOrder="0" vertical="bottom"/>
    </xf>
    <xf borderId="0" fillId="11" fontId="3" numFmtId="165" xfId="0" applyAlignment="1" applyFont="1" applyNumberFormat="1">
      <alignment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11" fontId="3" numFmtId="0" xfId="0" applyAlignment="1" applyFont="1">
      <alignment horizontal="left" readingOrder="0" vertical="bottom"/>
    </xf>
    <xf borderId="0" fillId="11" fontId="3" numFmtId="165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vertical="bottom"/>
    </xf>
    <xf borderId="0" fillId="11" fontId="1" numFmtId="0" xfId="0" applyAlignment="1" applyFont="1">
      <alignment horizontal="left" vertical="bottom"/>
    </xf>
    <xf borderId="0" fillId="0" fontId="2" numFmtId="166" xfId="0" applyAlignment="1" applyFont="1" applyNumberFormat="1">
      <alignment horizontal="left" vertical="bottom"/>
    </xf>
    <xf borderId="0" fillId="11" fontId="2" numFmtId="165" xfId="0" applyAlignment="1" applyFont="1" applyNumberForma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" numFmtId="166" xfId="0" applyFont="1" applyNumberFormat="1"/>
    <xf borderId="0" fillId="0" fontId="1" numFmtId="0" xfId="0" applyAlignment="1" applyFont="1">
      <alignment horizontal="lef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horizontal="left" vertical="top"/>
    </xf>
    <xf borderId="0" fillId="0" fontId="1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top"/>
    </xf>
    <xf borderId="0" fillId="0" fontId="12" numFmtId="166" xfId="0" applyAlignment="1" applyFont="1" applyNumberFormat="1">
      <alignment horizontal="righ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left" vertical="top"/>
    </xf>
    <xf borderId="0" fillId="0" fontId="13" numFmtId="165" xfId="0" applyAlignment="1" applyFont="1" applyNumberFormat="1">
      <alignment horizontal="right" vertical="bottom"/>
    </xf>
    <xf borderId="0" fillId="0" fontId="13" numFmtId="166" xfId="0" applyAlignment="1" applyFont="1" applyNumberFormat="1">
      <alignment horizontal="right" vertical="bottom"/>
    </xf>
    <xf borderId="0" fillId="0" fontId="14" numFmtId="166" xfId="0" applyAlignment="1" applyFont="1" applyNumberFormat="1">
      <alignment horizontal="right" vertical="bottom"/>
    </xf>
    <xf borderId="1" fillId="5" fontId="6" numFmtId="0" xfId="0" applyAlignment="1" applyBorder="1" applyFont="1">
      <alignment readingOrder="0" vertical="bottom"/>
    </xf>
    <xf borderId="1" fillId="5" fontId="6" numFmtId="164" xfId="0" applyAlignment="1" applyBorder="1" applyFont="1" applyNumberFormat="1">
      <alignment horizontal="center" vertical="bottom"/>
    </xf>
    <xf borderId="0" fillId="20" fontId="2" numFmtId="0" xfId="0" applyAlignment="1" applyFont="1">
      <alignment vertical="bottom"/>
    </xf>
    <xf borderId="0" fillId="20" fontId="1" numFmtId="0" xfId="0" applyAlignment="1" applyFont="1">
      <alignment horizontal="left" vertical="bottom"/>
    </xf>
    <xf borderId="0" fillId="20" fontId="1" numFmtId="49" xfId="0" applyAlignment="1" applyFont="1" applyNumberFormat="1">
      <alignment horizontal="left" vertical="bottom"/>
    </xf>
    <xf borderId="0" fillId="20" fontId="1" numFmtId="165" xfId="0" applyAlignment="1" applyFont="1" applyNumberFormat="1">
      <alignment vertical="bottom"/>
    </xf>
    <xf borderId="0" fillId="20" fontId="1" numFmtId="165" xfId="0" applyAlignment="1" applyFont="1" applyNumberFormat="1">
      <alignment horizontal="right" vertical="bottom"/>
    </xf>
    <xf borderId="0" fillId="20" fontId="4" numFmtId="0" xfId="0" applyFont="1"/>
    <xf borderId="0" fillId="20" fontId="1" numFmtId="0" xfId="0" applyAlignment="1" applyFont="1">
      <alignment vertical="bottom"/>
    </xf>
    <xf borderId="0" fillId="20" fontId="1" numFmtId="165" xfId="0" applyFont="1" applyNumberFormat="1"/>
    <xf borderId="0" fillId="20" fontId="1" numFmtId="0" xfId="0" applyAlignment="1" applyFont="1">
      <alignment shrinkToFit="0" vertical="bottom" wrapText="1"/>
    </xf>
    <xf borderId="0" fillId="20" fontId="2" numFmtId="165" xfId="0" applyAlignment="1" applyFont="1" applyNumberFormat="1">
      <alignment vertical="bottom"/>
    </xf>
    <xf borderId="0" fillId="20" fontId="3" numFmtId="165" xfId="0" applyAlignment="1" applyFont="1" applyNumberFormat="1">
      <alignment readingOrder="0"/>
    </xf>
    <xf borderId="0" fillId="20" fontId="3" numFmtId="0" xfId="0" applyAlignment="1" applyFont="1">
      <alignment readingOrder="0" shrinkToFit="0" vertical="bottom" wrapText="1"/>
    </xf>
    <xf borderId="0" fillId="20" fontId="15" numFmtId="0" xfId="0" applyFont="1"/>
    <xf borderId="0" fillId="20" fontId="2" numFmtId="0" xfId="0" applyAlignment="1" applyFont="1">
      <alignment horizontal="left" vertical="bottom"/>
    </xf>
    <xf borderId="0" fillId="20" fontId="2" numFmtId="49" xfId="0" applyAlignment="1" applyFont="1" applyNumberFormat="1">
      <alignment horizontal="left" vertical="bottom"/>
    </xf>
    <xf borderId="0" fillId="20" fontId="2" numFmtId="165" xfId="0" applyAlignment="1" applyFont="1" applyNumberFormat="1">
      <alignment horizontal="right" vertical="bottom"/>
    </xf>
    <xf borderId="0" fillId="20" fontId="4" numFmtId="165" xfId="0" applyFont="1" applyNumberFormat="1"/>
    <xf borderId="0" fillId="20" fontId="4" numFmtId="0" xfId="0" applyAlignment="1" applyFont="1">
      <alignment readingOrder="0"/>
    </xf>
    <xf borderId="0" fillId="20" fontId="4" numFmtId="165" xfId="0" applyAlignment="1" applyFont="1" applyNumberFormat="1">
      <alignment readingOrder="0"/>
    </xf>
    <xf borderId="0" fillId="20" fontId="15" numFmtId="0" xfId="0" applyAlignment="1" applyFont="1">
      <alignment vertical="bottom"/>
    </xf>
    <xf borderId="0" fillId="20" fontId="4" numFmtId="0" xfId="0" applyAlignment="1" applyFont="1">
      <alignment vertical="bottom"/>
    </xf>
    <xf borderId="0" fillId="20" fontId="4" numFmtId="165" xfId="0" applyAlignment="1" applyFont="1" applyNumberFormat="1">
      <alignment vertical="bottom"/>
    </xf>
    <xf borderId="0" fillId="20" fontId="4" numFmtId="0" xfId="0" applyAlignment="1" applyFont="1">
      <alignment horizontal="right" vertical="bottom"/>
    </xf>
    <xf borderId="0" fillId="20" fontId="4" numFmtId="165" xfId="0" applyAlignment="1" applyFont="1" applyNumberFormat="1">
      <alignment horizontal="right" vertical="bottom"/>
    </xf>
    <xf borderId="0" fillId="20" fontId="16" numFmtId="165" xfId="0" applyFont="1" applyNumberFormat="1"/>
    <xf borderId="0" fillId="20" fontId="2" numFmtId="0" xfId="0" applyFont="1"/>
    <xf borderId="0" fillId="20" fontId="17" numFmtId="0" xfId="0" applyAlignment="1" applyFont="1">
      <alignment readingOrder="0"/>
    </xf>
    <xf borderId="0" fillId="20" fontId="18" numFmtId="0" xfId="0" applyAlignment="1" applyFont="1">
      <alignment readingOrder="0"/>
    </xf>
    <xf borderId="0" fillId="20" fontId="18" numFmtId="165" xfId="0" applyAlignment="1" applyFont="1" applyNumberFormat="1">
      <alignment readingOrder="0"/>
    </xf>
    <xf borderId="0" fillId="20" fontId="15" numFmtId="0" xfId="0" applyAlignment="1" applyFont="1">
      <alignment readingOrder="0"/>
    </xf>
    <xf borderId="0" fillId="0" fontId="15" numFmtId="0" xfId="0" applyFont="1"/>
    <xf borderId="0" fillId="0" fontId="4" numFmtId="165" xfId="0" applyFont="1" applyNumberFormat="1"/>
    <xf borderId="0" fillId="0" fontId="2" numFmtId="10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vertical="bottom"/>
    </xf>
    <xf borderId="0" fillId="0" fontId="14" numFmtId="166" xfId="0" applyAlignment="1" applyFont="1" applyNumberFormat="1">
      <alignment horizontal="right" vertical="top"/>
    </xf>
    <xf borderId="0" fillId="0" fontId="2" numFmtId="166" xfId="0" applyAlignment="1" applyFont="1" applyNumberFormat="1">
      <alignment horizontal="right" vertical="top"/>
    </xf>
    <xf borderId="0" fillId="0" fontId="4" numFmtId="166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6" xfId="0" applyAlignment="1" applyFont="1" applyNumberFormat="1">
      <alignment readingOrder="0" vertical="bottom"/>
    </xf>
    <xf borderId="0" fillId="0" fontId="2" numFmtId="49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21" fontId="19" numFmtId="0" xfId="0" applyAlignment="1" applyFill="1" applyFont="1">
      <alignment vertical="bottom"/>
    </xf>
    <xf borderId="0" fillId="21" fontId="2" numFmtId="164" xfId="0" applyAlignment="1" applyFont="1" applyNumberFormat="1">
      <alignment vertical="bottom"/>
    </xf>
    <xf borderId="0" fillId="21" fontId="1" numFmtId="49" xfId="0" applyAlignment="1" applyFont="1" applyNumberFormat="1">
      <alignment vertical="bottom"/>
    </xf>
    <xf borderId="0" fillId="21" fontId="1" numFmtId="165" xfId="0" applyAlignment="1" applyFont="1" applyNumberFormat="1">
      <alignment vertical="bottom"/>
    </xf>
    <xf borderId="0" fillId="21" fontId="1" numFmtId="0" xfId="0" applyAlignment="1" applyFont="1">
      <alignment vertical="bottom"/>
    </xf>
    <xf borderId="0" fillId="21" fontId="1" numFmtId="164" xfId="0" applyAlignment="1" applyFont="1" applyNumberFormat="1">
      <alignment vertical="bottom"/>
    </xf>
    <xf borderId="0" fillId="21" fontId="1" numFmtId="49" xfId="0" applyAlignment="1" applyFont="1" applyNumberFormat="1">
      <alignment horizontal="right" vertical="bottom"/>
    </xf>
    <xf borderId="0" fillId="21" fontId="1" numFmtId="165" xfId="0" applyAlignment="1" applyFont="1" applyNumberFormat="1">
      <alignment horizontal="right" vertical="bottom"/>
    </xf>
    <xf borderId="0" fillId="21" fontId="1" numFmtId="0" xfId="0" applyAlignment="1" applyFont="1">
      <alignment horizontal="right" vertical="bottom"/>
    </xf>
    <xf borderId="0" fillId="21" fontId="1" numFmtId="49" xfId="0" applyAlignment="1" applyFont="1" applyNumberFormat="1">
      <alignment shrinkToFit="0" vertical="bottom" wrapText="0"/>
    </xf>
    <xf borderId="0" fillId="21" fontId="2" numFmtId="49" xfId="0" applyAlignment="1" applyFont="1" applyNumberFormat="1">
      <alignment vertical="bottom"/>
    </xf>
    <xf borderId="0" fillId="21" fontId="2" numFmtId="0" xfId="0" applyAlignment="1" applyFont="1">
      <alignment vertical="bottom"/>
    </xf>
    <xf borderId="0" fillId="21" fontId="1" numFmtId="0" xfId="0" applyAlignment="1" applyFont="1">
      <alignment shrinkToFit="0" vertical="bottom" wrapText="0"/>
    </xf>
    <xf borderId="0" fillId="11" fontId="19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11" fontId="1" numFmtId="49" xfId="0" applyAlignment="1" applyFont="1" applyNumberFormat="1">
      <alignment horizontal="right" vertical="bottom"/>
    </xf>
    <xf borderId="0" fillId="11" fontId="1" numFmtId="3" xfId="0" applyAlignment="1" applyFont="1" applyNumberFormat="1">
      <alignment horizontal="right" vertical="bottom"/>
    </xf>
    <xf borderId="0" fillId="11" fontId="1" numFmtId="0" xfId="0" applyAlignment="1" applyFont="1">
      <alignment shrinkToFit="0" vertical="bottom" wrapText="0"/>
    </xf>
    <xf borderId="0" fillId="11" fontId="1" numFmtId="0" xfId="0" applyAlignment="1" applyFont="1">
      <alignment horizontal="right" vertical="bottom"/>
    </xf>
    <xf borderId="0" fillId="11" fontId="2" numFmtId="49" xfId="0" applyAlignment="1" applyFont="1" applyNumberFormat="1">
      <alignment vertical="bottom"/>
    </xf>
    <xf borderId="0" fillId="11" fontId="1" numFmtId="49" xfId="0" applyAlignment="1" applyFont="1" applyNumberFormat="1">
      <alignment shrinkToFit="0" vertical="bottom" wrapText="0"/>
    </xf>
    <xf borderId="0" fillId="9" fontId="19" numFmtId="0" xfId="0" applyAlignment="1" applyFont="1">
      <alignment vertical="bottom"/>
    </xf>
    <xf borderId="0" fillId="9" fontId="2" numFmtId="49" xfId="0" applyAlignment="1" applyFont="1" applyNumberFormat="1">
      <alignment vertical="bottom"/>
    </xf>
    <xf borderId="0" fillId="9" fontId="1" numFmtId="49" xfId="0" applyAlignment="1" applyFont="1" applyNumberFormat="1">
      <alignment shrinkToFit="0" vertical="bottom" wrapText="0"/>
    </xf>
    <xf borderId="0" fillId="22" fontId="19" numFmtId="0" xfId="0" applyAlignment="1" applyFill="1" applyFont="1">
      <alignment vertical="bottom"/>
    </xf>
    <xf borderId="0" fillId="22" fontId="2" numFmtId="0" xfId="0" applyAlignment="1" applyFont="1">
      <alignment vertical="bottom"/>
    </xf>
    <xf borderId="0" fillId="22" fontId="1" numFmtId="49" xfId="0" applyAlignment="1" applyFont="1" applyNumberFormat="1">
      <alignment vertical="bottom"/>
    </xf>
    <xf borderId="0" fillId="22" fontId="1" numFmtId="0" xfId="0" applyAlignment="1" applyFont="1">
      <alignment vertical="bottom"/>
    </xf>
    <xf borderId="0" fillId="22" fontId="1" numFmtId="165" xfId="0" applyAlignment="1" applyFont="1" applyNumberFormat="1">
      <alignment vertical="bottom"/>
    </xf>
    <xf borderId="0" fillId="22" fontId="1" numFmtId="165" xfId="0" applyAlignment="1" applyFont="1" applyNumberFormat="1">
      <alignment horizontal="right" vertical="bottom"/>
    </xf>
    <xf borderId="0" fillId="22" fontId="2" numFmtId="49" xfId="0" applyAlignment="1" applyFont="1" applyNumberFormat="1">
      <alignment vertical="bottom"/>
    </xf>
    <xf borderId="0" fillId="22" fontId="1" numFmtId="3" xfId="0" applyAlignment="1" applyFont="1" applyNumberFormat="1">
      <alignment vertical="bottom"/>
    </xf>
    <xf borderId="0" fillId="18" fontId="19" numFmtId="0" xfId="0" applyAlignment="1" applyFont="1">
      <alignment vertical="bottom"/>
    </xf>
    <xf borderId="0" fillId="18" fontId="1" numFmtId="49" xfId="0" applyAlignment="1" applyFont="1" applyNumberFormat="1">
      <alignment shrinkToFit="0" vertical="bottom" wrapText="0"/>
    </xf>
    <xf borderId="0" fillId="18" fontId="1" numFmtId="3" xfId="0" applyAlignment="1" applyFont="1" applyNumberFormat="1">
      <alignment vertical="bottom"/>
    </xf>
    <xf borderId="0" fillId="18" fontId="2" numFmtId="49" xfId="0" applyAlignment="1" applyFont="1" applyNumberFormat="1">
      <alignment vertical="bottom"/>
    </xf>
    <xf borderId="0" fillId="20" fontId="20" numFmtId="0" xfId="0" applyAlignment="1" applyFont="1">
      <alignment vertical="bottom"/>
    </xf>
    <xf borderId="0" fillId="20" fontId="1" numFmtId="49" xfId="0" applyAlignment="1" applyFont="1" applyNumberFormat="1">
      <alignment vertical="bottom"/>
    </xf>
    <xf borderId="0" fillId="20" fontId="1" numFmtId="0" xfId="0" applyAlignment="1" applyFont="1">
      <alignment horizontal="right" vertical="bottom"/>
    </xf>
    <xf borderId="0" fillId="20" fontId="2" numFmtId="49" xfId="0" applyAlignment="1" applyFont="1" applyNumberFormat="1">
      <alignment vertical="bottom"/>
    </xf>
    <xf borderId="0" fillId="20" fontId="1" numFmtId="3" xfId="0" applyAlignment="1" applyFont="1" applyNumberFormat="1">
      <alignment vertical="bottom"/>
    </xf>
    <xf borderId="0" fillId="23" fontId="19" numFmtId="0" xfId="0" applyAlignment="1" applyFill="1" applyFont="1">
      <alignment vertical="bottom"/>
    </xf>
    <xf borderId="0" fillId="23" fontId="2" numFmtId="0" xfId="0" applyAlignment="1" applyFont="1">
      <alignment vertical="bottom"/>
    </xf>
    <xf borderId="0" fillId="23" fontId="1" numFmtId="0" xfId="0" applyAlignment="1" applyFont="1">
      <alignment vertical="bottom"/>
    </xf>
    <xf borderId="0" fillId="23" fontId="1" numFmtId="165" xfId="0" applyAlignment="1" applyFont="1" applyNumberFormat="1">
      <alignment vertical="bottom"/>
    </xf>
    <xf borderId="0" fillId="23" fontId="1" numFmtId="165" xfId="0" applyAlignment="1" applyFont="1" applyNumberFormat="1">
      <alignment horizontal="right" vertical="bottom"/>
    </xf>
    <xf borderId="0" fillId="23" fontId="1" numFmtId="0" xfId="0" applyAlignment="1" applyFont="1">
      <alignment shrinkToFit="0" vertical="bottom" wrapText="0"/>
    </xf>
    <xf borderId="0" fillId="23" fontId="1" numFmtId="49" xfId="0" applyAlignment="1" applyFont="1" applyNumberFormat="1">
      <alignment vertical="bottom"/>
    </xf>
    <xf borderId="0" fillId="24" fontId="19" numFmtId="0" xfId="0" applyAlignment="1" applyFill="1" applyFont="1">
      <alignment vertical="bottom"/>
    </xf>
    <xf borderId="0" fillId="24" fontId="2" numFmtId="0" xfId="0" applyAlignment="1" applyFont="1">
      <alignment vertical="bottom"/>
    </xf>
    <xf borderId="0" fillId="24" fontId="1" numFmtId="0" xfId="0" applyAlignment="1" applyFont="1">
      <alignment vertical="bottom"/>
    </xf>
    <xf borderId="0" fillId="24" fontId="1" numFmtId="165" xfId="0" applyAlignment="1" applyFont="1" applyNumberFormat="1">
      <alignment vertical="bottom"/>
    </xf>
    <xf borderId="0" fillId="24" fontId="1" numFmtId="0" xfId="0" applyAlignment="1" applyFont="1">
      <alignment horizontal="right" vertical="bottom"/>
    </xf>
    <xf borderId="0" fillId="24" fontId="1" numFmtId="165" xfId="0" applyAlignment="1" applyFont="1" applyNumberFormat="1">
      <alignment vertical="bottom"/>
    </xf>
    <xf borderId="0" fillId="24" fontId="1" numFmtId="165" xfId="0" applyAlignment="1" applyFont="1" applyNumberFormat="1">
      <alignment horizontal="right" vertical="bottom"/>
    </xf>
    <xf borderId="0" fillId="24" fontId="1" numFmtId="49" xfId="0" applyAlignment="1" applyFont="1" applyNumberFormat="1">
      <alignment vertical="bottom"/>
    </xf>
    <xf borderId="0" fillId="24" fontId="1" numFmtId="165" xfId="0" applyAlignment="1" applyFont="1" applyNumberFormat="1">
      <alignment vertical="bottom"/>
    </xf>
    <xf borderId="0" fillId="24" fontId="1" numFmtId="49" xfId="0" applyAlignment="1" applyFont="1" applyNumberFormat="1">
      <alignment shrinkToFit="0" vertical="bottom" wrapText="0"/>
    </xf>
    <xf borderId="0" fillId="24" fontId="2" numFmtId="49" xfId="0" applyAlignment="1" applyFont="1" applyNumberFormat="1">
      <alignment vertical="bottom"/>
    </xf>
    <xf borderId="0" fillId="24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0" fillId="25" fontId="19" numFmtId="0" xfId="0" applyAlignment="1" applyFill="1" applyFont="1">
      <alignment vertical="bottom"/>
    </xf>
    <xf borderId="0" fillId="25" fontId="2" numFmtId="0" xfId="0" applyAlignment="1" applyFont="1">
      <alignment vertical="bottom"/>
    </xf>
    <xf borderId="0" fillId="25" fontId="1" numFmtId="49" xfId="0" applyAlignment="1" applyFont="1" applyNumberFormat="1">
      <alignment vertical="bottom"/>
    </xf>
    <xf borderId="0" fillId="25" fontId="1" numFmtId="0" xfId="0" applyAlignment="1" applyFont="1">
      <alignment vertical="bottom"/>
    </xf>
    <xf borderId="0" fillId="25" fontId="1" numFmtId="165" xfId="0" applyAlignment="1" applyFont="1" applyNumberFormat="1">
      <alignment vertical="bottom"/>
    </xf>
    <xf borderId="0" fillId="25" fontId="1" numFmtId="165" xfId="0" applyAlignment="1" applyFont="1" applyNumberFormat="1">
      <alignment horizontal="right" vertical="bottom"/>
    </xf>
    <xf borderId="0" fillId="25" fontId="1" numFmtId="3" xfId="0" applyAlignment="1" applyFont="1" applyNumberFormat="1">
      <alignment vertical="bottom"/>
    </xf>
    <xf borderId="0" fillId="25" fontId="2" numFmtId="0" xfId="0" applyAlignment="1" applyFont="1">
      <alignment vertical="bottom"/>
    </xf>
    <xf borderId="0" fillId="26" fontId="19" numFmtId="0" xfId="0" applyAlignment="1" applyFill="1" applyFont="1">
      <alignment vertical="bottom"/>
    </xf>
    <xf borderId="0" fillId="26" fontId="2" numFmtId="0" xfId="0" applyAlignment="1" applyFont="1">
      <alignment vertical="bottom"/>
    </xf>
    <xf borderId="0" fillId="26" fontId="1" numFmtId="0" xfId="0" applyAlignment="1" applyFont="1">
      <alignment vertical="bottom"/>
    </xf>
    <xf borderId="0" fillId="26" fontId="1" numFmtId="165" xfId="0" applyAlignment="1" applyFont="1" applyNumberFormat="1">
      <alignment vertical="bottom"/>
    </xf>
    <xf borderId="0" fillId="26" fontId="1" numFmtId="165" xfId="0" applyAlignment="1" applyFont="1" applyNumberFormat="1">
      <alignment horizontal="right" vertical="bottom"/>
    </xf>
    <xf borderId="0" fillId="26" fontId="1" numFmtId="165" xfId="0" applyAlignment="1" applyFont="1" applyNumberFormat="1">
      <alignment vertical="bottom"/>
    </xf>
    <xf borderId="0" fillId="26" fontId="1" numFmtId="0" xfId="0" applyAlignment="1" applyFont="1">
      <alignment shrinkToFit="0" vertical="bottom" wrapText="0"/>
    </xf>
    <xf borderId="0" fillId="26" fontId="1" numFmtId="3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8.0"/>
    <col customWidth="1" min="3" max="3" width="26.29"/>
    <col customWidth="1" min="4" max="6" width="14.43"/>
    <col customWidth="1" min="7" max="7" width="17.0"/>
    <col customWidth="1" min="8" max="8" width="38.29"/>
    <col customWidth="1" min="9" max="10" width="14.43"/>
    <col customWidth="1" min="11" max="11" width="27.43"/>
  </cols>
  <sheetData>
    <row r="1" ht="15.75" customHeight="1">
      <c r="A1" s="1"/>
      <c r="B1" s="2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7</v>
      </c>
      <c r="B2" s="5" t="s">
        <v>8</v>
      </c>
      <c r="C2" s="5" t="s">
        <v>9</v>
      </c>
      <c r="D2" s="6">
        <f>Detaljbudgetar!E81</f>
        <v>55500</v>
      </c>
      <c r="E2" s="6">
        <f>Detaljbudgetar!F81</f>
        <v>259420</v>
      </c>
      <c r="F2" s="6">
        <f>H2-G2</f>
        <v>-203920</v>
      </c>
      <c r="G2" s="6"/>
      <c r="H2" s="7">
        <f t="shared" ref="H2:H13" si="1">D2-E2</f>
        <v>-203920</v>
      </c>
      <c r="I2" s="6">
        <v>-202520.0</v>
      </c>
      <c r="J2" s="6">
        <f t="shared" ref="J2:J25" si="2">H2-I2</f>
        <v>-1400</v>
      </c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8"/>
      <c r="B3" s="8"/>
      <c r="C3" s="8" t="s">
        <v>10</v>
      </c>
      <c r="D3" s="9">
        <v>0.0</v>
      </c>
      <c r="E3" s="9">
        <f>D53</f>
        <v>57050</v>
      </c>
      <c r="F3" s="10"/>
      <c r="G3" s="10"/>
      <c r="H3" s="10">
        <f t="shared" si="1"/>
        <v>-57050</v>
      </c>
      <c r="I3" s="10">
        <v>-84860.0</v>
      </c>
      <c r="J3" s="11">
        <f t="shared" si="2"/>
        <v>27810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4"/>
      <c r="B4" s="4"/>
      <c r="C4" s="4" t="s">
        <v>11</v>
      </c>
      <c r="D4" s="13">
        <f>Detaljbudgetar!E418</f>
        <v>0</v>
      </c>
      <c r="E4" s="13">
        <f>Detaljbudgetar!F418</f>
        <v>6600</v>
      </c>
      <c r="F4" s="14">
        <f t="shared" ref="F4:F10" si="3">H4-G4</f>
        <v>-5600</v>
      </c>
      <c r="G4" s="14">
        <v>-1000.0</v>
      </c>
      <c r="H4" s="14">
        <f t="shared" si="1"/>
        <v>-6600</v>
      </c>
      <c r="I4" s="14">
        <v>-6600.0</v>
      </c>
      <c r="J4" s="6">
        <f t="shared" si="2"/>
        <v>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8"/>
      <c r="B5" s="8"/>
      <c r="C5" s="8" t="s">
        <v>12</v>
      </c>
      <c r="D5" s="11">
        <f>Detaljbudgetar!E87</f>
        <v>0</v>
      </c>
      <c r="E5" s="11">
        <f>Detaljbudgetar!F87</f>
        <v>28500</v>
      </c>
      <c r="F5" s="11">
        <f t="shared" si="3"/>
        <v>-27500</v>
      </c>
      <c r="G5" s="11">
        <v>-1000.0</v>
      </c>
      <c r="H5" s="10">
        <f t="shared" si="1"/>
        <v>-28500</v>
      </c>
      <c r="I5" s="11">
        <v>-33000.0</v>
      </c>
      <c r="J5" s="11">
        <f t="shared" si="2"/>
        <v>4500</v>
      </c>
      <c r="K5" s="8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4"/>
      <c r="B6" s="1"/>
      <c r="C6" s="4" t="s">
        <v>13</v>
      </c>
      <c r="D6" s="13">
        <f>Detaljbudgetar!E106</f>
        <v>0</v>
      </c>
      <c r="E6" s="13">
        <f>Detaljbudgetar!F106</f>
        <v>25500</v>
      </c>
      <c r="F6" s="6">
        <f t="shared" si="3"/>
        <v>-24500</v>
      </c>
      <c r="G6" s="13">
        <v>-1000.0</v>
      </c>
      <c r="H6" s="14">
        <f t="shared" si="1"/>
        <v>-25500</v>
      </c>
      <c r="I6" s="15">
        <v>-25000.0</v>
      </c>
      <c r="J6" s="15">
        <f t="shared" si="2"/>
        <v>-500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8"/>
      <c r="B7" s="8"/>
      <c r="C7" s="8" t="s">
        <v>14</v>
      </c>
      <c r="D7" s="9">
        <f>DKM!E148</f>
        <v>654150</v>
      </c>
      <c r="E7" s="9">
        <f>DKM!F148</f>
        <v>671380</v>
      </c>
      <c r="F7" s="11">
        <f t="shared" si="3"/>
        <v>18770</v>
      </c>
      <c r="G7" s="11">
        <v>-36000.0</v>
      </c>
      <c r="H7" s="10">
        <f t="shared" si="1"/>
        <v>-17230</v>
      </c>
      <c r="I7" s="11">
        <v>-5870.0</v>
      </c>
      <c r="J7" s="11">
        <f t="shared" si="2"/>
        <v>-11360</v>
      </c>
      <c r="K7" s="8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5"/>
      <c r="B8" s="16"/>
      <c r="C8" s="5" t="s">
        <v>15</v>
      </c>
      <c r="D8" s="6">
        <f>Detaljbudgetar!E130</f>
        <v>2000</v>
      </c>
      <c r="E8" s="6">
        <f>Detaljbudgetar!F130</f>
        <v>58500</v>
      </c>
      <c r="F8" s="6">
        <f t="shared" si="3"/>
        <v>-11000</v>
      </c>
      <c r="G8" s="6">
        <v>-45500.0</v>
      </c>
      <c r="H8" s="7">
        <f t="shared" si="1"/>
        <v>-56500</v>
      </c>
      <c r="I8" s="6">
        <v>-104500.0</v>
      </c>
      <c r="J8" s="6">
        <f t="shared" si="2"/>
        <v>48000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8"/>
      <c r="B9" s="8"/>
      <c r="C9" s="8" t="s">
        <v>16</v>
      </c>
      <c r="D9" s="11">
        <f>Detaljbudgetar!E138</f>
        <v>0</v>
      </c>
      <c r="E9" s="11">
        <f>Detaljbudgetar!F138</f>
        <v>50000</v>
      </c>
      <c r="F9" s="11">
        <f t="shared" si="3"/>
        <v>-49000</v>
      </c>
      <c r="G9" s="9">
        <v>-1000.0</v>
      </c>
      <c r="H9" s="10">
        <f t="shared" si="1"/>
        <v>-50000</v>
      </c>
      <c r="I9" s="11">
        <v>-44000.0</v>
      </c>
      <c r="J9" s="11">
        <f t="shared" si="2"/>
        <v>-6000</v>
      </c>
      <c r="K9" s="8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5"/>
      <c r="B10" s="16"/>
      <c r="C10" s="5" t="s">
        <v>17</v>
      </c>
      <c r="D10" s="11">
        <f>Detaljbudgetar!E146</f>
        <v>0</v>
      </c>
      <c r="E10" s="11">
        <f>Detaljbudgetar!F146</f>
        <v>23500</v>
      </c>
      <c r="F10" s="6">
        <f t="shared" si="3"/>
        <v>-16300</v>
      </c>
      <c r="G10" s="17">
        <v>-7200.0</v>
      </c>
      <c r="H10" s="7">
        <f t="shared" si="1"/>
        <v>-23500</v>
      </c>
      <c r="I10" s="6">
        <v>-68450.0</v>
      </c>
      <c r="J10" s="6">
        <f t="shared" si="2"/>
        <v>44950</v>
      </c>
      <c r="K10" s="18" t="s">
        <v>18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8"/>
      <c r="B11" s="12"/>
      <c r="C11" s="8" t="s">
        <v>19</v>
      </c>
      <c r="D11" s="11">
        <f>Detaljbudgetar!E169</f>
        <v>0</v>
      </c>
      <c r="E11" s="11">
        <f>Detaljbudgetar!F169</f>
        <v>13500</v>
      </c>
      <c r="F11" s="11">
        <v>-12000.0</v>
      </c>
      <c r="G11" s="11">
        <v>-1500.0</v>
      </c>
      <c r="H11" s="10">
        <f t="shared" si="1"/>
        <v>-13500</v>
      </c>
      <c r="I11" s="11">
        <v>-13500.0</v>
      </c>
      <c r="J11" s="11">
        <f t="shared" si="2"/>
        <v>0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5"/>
      <c r="B12" s="16"/>
      <c r="C12" s="5" t="s">
        <v>20</v>
      </c>
      <c r="D12" s="6">
        <f>Detaljbudgetar!E176</f>
        <v>0</v>
      </c>
      <c r="E12" s="6">
        <f>Detaljbudgetar!F176</f>
        <v>21000</v>
      </c>
      <c r="F12" s="6">
        <f t="shared" ref="F12:F13" si="4">H12-G12</f>
        <v>-20000</v>
      </c>
      <c r="G12" s="6">
        <v>-1000.0</v>
      </c>
      <c r="H12" s="7">
        <f t="shared" si="1"/>
        <v>-21000</v>
      </c>
      <c r="I12" s="6">
        <v>-1000.0</v>
      </c>
      <c r="J12" s="6">
        <f t="shared" si="2"/>
        <v>-20000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8"/>
      <c r="B13" s="8"/>
      <c r="C13" s="8" t="s">
        <v>21</v>
      </c>
      <c r="D13" s="9">
        <f>Detaljbudgetar!E206</f>
        <v>21200</v>
      </c>
      <c r="E13" s="9">
        <f>Detaljbudgetar!F206</f>
        <v>24000</v>
      </c>
      <c r="F13" s="11">
        <f t="shared" si="4"/>
        <v>-1800</v>
      </c>
      <c r="G13" s="9">
        <v>-1000.0</v>
      </c>
      <c r="H13" s="10">
        <f t="shared" si="1"/>
        <v>-2800</v>
      </c>
      <c r="I13" s="11">
        <v>-2900.0</v>
      </c>
      <c r="J13" s="11">
        <f t="shared" si="2"/>
        <v>100</v>
      </c>
      <c r="K13" s="8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5"/>
      <c r="B14" s="16"/>
      <c r="C14" s="5" t="s">
        <v>22</v>
      </c>
      <c r="D14" s="6">
        <f>Mottagningen!E810</f>
        <v>1034027</v>
      </c>
      <c r="E14" s="6">
        <f>Mottagningen!F810</f>
        <v>1255403</v>
      </c>
      <c r="F14" s="6">
        <f>D14-E14</f>
        <v>-221376</v>
      </c>
      <c r="G14" s="19"/>
      <c r="H14" s="7">
        <f>F14</f>
        <v>-221376</v>
      </c>
      <c r="I14" s="20">
        <v>-201576.0</v>
      </c>
      <c r="J14" s="6">
        <f t="shared" si="2"/>
        <v>-19800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8"/>
      <c r="B15" s="8"/>
      <c r="C15" s="8" t="s">
        <v>23</v>
      </c>
      <c r="D15" s="9">
        <f>Detaljbudgetar!E313</f>
        <v>1395000</v>
      </c>
      <c r="E15" s="9">
        <f>Detaljbudgetar!F313</f>
        <v>479790</v>
      </c>
      <c r="F15" s="11">
        <f>H15-G15</f>
        <v>935710</v>
      </c>
      <c r="G15" s="9">
        <v>-20500.0</v>
      </c>
      <c r="H15" s="10">
        <f t="shared" ref="H15:H25" si="5">D15-E15</f>
        <v>915210</v>
      </c>
      <c r="I15" s="11">
        <v>1448600.0</v>
      </c>
      <c r="J15" s="11">
        <f t="shared" si="2"/>
        <v>-533390</v>
      </c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5"/>
      <c r="B16" s="16"/>
      <c r="C16" s="5" t="s">
        <v>24</v>
      </c>
      <c r="D16" s="6">
        <f>Projekt!B12</f>
        <v>2696850</v>
      </c>
      <c r="E16" s="6">
        <f>Projekt!C12</f>
        <v>3110802</v>
      </c>
      <c r="F16" s="6"/>
      <c r="G16" s="6"/>
      <c r="H16" s="7">
        <f t="shared" si="5"/>
        <v>-413952</v>
      </c>
      <c r="I16" s="6">
        <v>-288300.0</v>
      </c>
      <c r="J16" s="6">
        <f t="shared" si="2"/>
        <v>-125652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8"/>
      <c r="B17" s="8"/>
      <c r="C17" s="8" t="s">
        <v>25</v>
      </c>
      <c r="D17" s="9">
        <f>Detaljbudgetar!E324</f>
        <v>101000</v>
      </c>
      <c r="E17" s="9">
        <f>Detaljbudgetar!F324</f>
        <v>119000</v>
      </c>
      <c r="F17" s="11">
        <f t="shared" ref="F17:F25" si="6">H17-G17</f>
        <v>-17000</v>
      </c>
      <c r="G17" s="9">
        <v>-1000.0</v>
      </c>
      <c r="H17" s="10">
        <f t="shared" si="5"/>
        <v>-18000</v>
      </c>
      <c r="I17" s="11">
        <v>-9000.0</v>
      </c>
      <c r="J17" s="11">
        <f t="shared" si="2"/>
        <v>-9000</v>
      </c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5"/>
      <c r="B18" s="16"/>
      <c r="C18" s="5" t="s">
        <v>26</v>
      </c>
      <c r="D18" s="6">
        <f>Detaljbudgetar!E338</f>
        <v>0</v>
      </c>
      <c r="E18" s="6">
        <f>Detaljbudgetar!F338</f>
        <v>10000</v>
      </c>
      <c r="F18" s="6">
        <f t="shared" si="6"/>
        <v>-7500</v>
      </c>
      <c r="G18" s="20">
        <v>-2500.0</v>
      </c>
      <c r="H18" s="7">
        <f t="shared" si="5"/>
        <v>-10000</v>
      </c>
      <c r="I18" s="6">
        <v>-9000.0</v>
      </c>
      <c r="J18" s="6">
        <f t="shared" si="2"/>
        <v>-1000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5"/>
      <c r="B19" s="16"/>
      <c r="C19" s="5" t="s">
        <v>27</v>
      </c>
      <c r="D19" s="6">
        <f>Detaljbudgetar!E164</f>
        <v>0</v>
      </c>
      <c r="E19" s="6">
        <f>Detaljbudgetar!F164</f>
        <v>18000</v>
      </c>
      <c r="F19" s="6">
        <f t="shared" si="6"/>
        <v>-14000</v>
      </c>
      <c r="G19" s="17">
        <v>-4000.0</v>
      </c>
      <c r="H19" s="7">
        <f t="shared" si="5"/>
        <v>-18000</v>
      </c>
      <c r="I19" s="21">
        <v>0.0</v>
      </c>
      <c r="J19" s="6">
        <f t="shared" si="2"/>
        <v>-18000</v>
      </c>
      <c r="K19" s="18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5"/>
      <c r="B20" s="16"/>
      <c r="C20" s="22" t="s">
        <v>28</v>
      </c>
      <c r="D20" s="6">
        <f>Detaljbudgetar!E429</f>
        <v>0</v>
      </c>
      <c r="E20" s="6">
        <f>Detaljbudgetar!F429</f>
        <v>3000</v>
      </c>
      <c r="F20" s="6">
        <f t="shared" si="6"/>
        <v>-2500</v>
      </c>
      <c r="G20" s="17">
        <v>-500.0</v>
      </c>
      <c r="H20" s="7">
        <f t="shared" si="5"/>
        <v>-3000</v>
      </c>
      <c r="I20" s="21">
        <v>0.0</v>
      </c>
      <c r="J20" s="6">
        <f t="shared" si="2"/>
        <v>-3000</v>
      </c>
      <c r="K20" s="18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8"/>
      <c r="B21" s="8"/>
      <c r="C21" s="8" t="s">
        <v>29</v>
      </c>
      <c r="D21" s="9">
        <f>Detaljbudgetar!E382</f>
        <v>13800</v>
      </c>
      <c r="E21" s="9">
        <f>Detaljbudgetar!F382</f>
        <v>87400</v>
      </c>
      <c r="F21" s="11">
        <f t="shared" si="6"/>
        <v>-61600</v>
      </c>
      <c r="G21" s="9">
        <v>-12000.0</v>
      </c>
      <c r="H21" s="10">
        <f t="shared" si="5"/>
        <v>-73600</v>
      </c>
      <c r="I21" s="11">
        <v>-76600.0</v>
      </c>
      <c r="J21" s="11">
        <f t="shared" si="2"/>
        <v>3000</v>
      </c>
      <c r="K21" s="8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5"/>
      <c r="B22" s="16"/>
      <c r="C22" s="5" t="s">
        <v>30</v>
      </c>
      <c r="D22" s="6">
        <f>Detaljbudgetar!E400</f>
        <v>0</v>
      </c>
      <c r="E22" s="6">
        <f>Detaljbudgetar!F400</f>
        <v>22700</v>
      </c>
      <c r="F22" s="6">
        <f t="shared" si="6"/>
        <v>-18700</v>
      </c>
      <c r="G22" s="20">
        <v>-4000.0</v>
      </c>
      <c r="H22" s="7">
        <f t="shared" si="5"/>
        <v>-22700</v>
      </c>
      <c r="I22" s="6">
        <v>-19700.0</v>
      </c>
      <c r="J22" s="6">
        <f t="shared" si="2"/>
        <v>-3000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5"/>
      <c r="B23" s="16"/>
      <c r="C23" s="22" t="s">
        <v>31</v>
      </c>
      <c r="D23" s="6">
        <f>Detaljbudgetar!E154</f>
        <v>0</v>
      </c>
      <c r="E23" s="6">
        <f>Detaljbudgetar!F154</f>
        <v>23000</v>
      </c>
      <c r="F23" s="6">
        <f t="shared" si="6"/>
        <v>-21200</v>
      </c>
      <c r="G23" s="17">
        <v>-1800.0</v>
      </c>
      <c r="H23" s="7">
        <f t="shared" si="5"/>
        <v>-23000</v>
      </c>
      <c r="I23" s="21">
        <v>0.0</v>
      </c>
      <c r="J23" s="6">
        <f t="shared" si="2"/>
        <v>-23000</v>
      </c>
      <c r="K23" s="18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8"/>
      <c r="B24" s="8"/>
      <c r="C24" s="8" t="s">
        <v>32</v>
      </c>
      <c r="D24" s="11">
        <f>Detaljbudgetar!E409</f>
        <v>0</v>
      </c>
      <c r="E24" s="11">
        <f>Detaljbudgetar!F409</f>
        <v>19400</v>
      </c>
      <c r="F24" s="11">
        <f t="shared" si="6"/>
        <v>-15400</v>
      </c>
      <c r="G24" s="11">
        <v>-4000.0</v>
      </c>
      <c r="H24" s="10">
        <f t="shared" si="5"/>
        <v>-19400</v>
      </c>
      <c r="I24" s="11">
        <v>-21900.0</v>
      </c>
      <c r="J24" s="11">
        <f t="shared" si="2"/>
        <v>2500</v>
      </c>
      <c r="K24" s="8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4"/>
      <c r="B25" s="1"/>
      <c r="C25" s="4" t="s">
        <v>33</v>
      </c>
      <c r="D25" s="14">
        <v>0.0</v>
      </c>
      <c r="E25" s="14">
        <f>Detaljbudgetar!F424</f>
        <v>17500</v>
      </c>
      <c r="F25" s="6">
        <f t="shared" si="6"/>
        <v>-16500</v>
      </c>
      <c r="G25" s="14">
        <v>-1000.0</v>
      </c>
      <c r="H25" s="14">
        <f t="shared" si="5"/>
        <v>-17500</v>
      </c>
      <c r="I25" s="14">
        <v>-17500.0</v>
      </c>
      <c r="J25" s="6">
        <f t="shared" si="2"/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1"/>
      <c r="C26" s="4"/>
      <c r="D26" s="14"/>
      <c r="E26" s="14"/>
      <c r="F26" s="14"/>
      <c r="G26" s="14"/>
      <c r="H26" s="14"/>
      <c r="I26" s="14"/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1"/>
      <c r="C27" s="2" t="s">
        <v>34</v>
      </c>
      <c r="D27" s="23">
        <f t="shared" ref="D27:J27" si="7">SUM(D2:D25)</f>
        <v>5973527</v>
      </c>
      <c r="E27" s="23">
        <f t="shared" si="7"/>
        <v>6404945</v>
      </c>
      <c r="F27" s="23">
        <f t="shared" si="7"/>
        <v>187084</v>
      </c>
      <c r="G27" s="23">
        <f t="shared" si="7"/>
        <v>-147500</v>
      </c>
      <c r="H27" s="23">
        <f t="shared" si="7"/>
        <v>-431418</v>
      </c>
      <c r="I27" s="13">
        <f t="shared" si="7"/>
        <v>212824</v>
      </c>
      <c r="J27" s="13">
        <f t="shared" si="7"/>
        <v>-644242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 t="s">
        <v>35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1"/>
      <c r="C30" s="1" t="s">
        <v>36</v>
      </c>
      <c r="D30" s="1"/>
      <c r="E30" s="1"/>
      <c r="F30" s="1"/>
      <c r="G30" s="1"/>
      <c r="H30" s="1">
        <v>-28750.0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1"/>
      <c r="C32" s="24" t="s">
        <v>37</v>
      </c>
      <c r="D32" s="1"/>
      <c r="E32" s="1"/>
      <c r="F32" s="1"/>
      <c r="G32" s="1"/>
      <c r="H32" s="13">
        <f>H27+H30</f>
        <v>-460168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 t="s">
        <v>38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1"/>
      <c r="C35" s="1" t="s">
        <v>39</v>
      </c>
      <c r="D35" s="1"/>
      <c r="E35" s="1"/>
      <c r="F35" s="1"/>
      <c r="G35" s="1"/>
      <c r="H35" s="1">
        <v>-100000.0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1"/>
      <c r="C36" s="1" t="s">
        <v>40</v>
      </c>
      <c r="D36" s="1"/>
      <c r="E36" s="1"/>
      <c r="F36" s="1"/>
      <c r="G36" s="1"/>
      <c r="H36" s="1">
        <v>-50000.0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1"/>
      <c r="C37" s="1" t="s">
        <v>41</v>
      </c>
      <c r="D37" s="1"/>
      <c r="E37" s="1"/>
      <c r="F37" s="1"/>
      <c r="G37" s="1"/>
      <c r="H37" s="1">
        <v>-50000.0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1"/>
      <c r="C38" s="24" t="s">
        <v>42</v>
      </c>
      <c r="D38" s="1"/>
      <c r="E38" s="1"/>
      <c r="F38" s="1"/>
      <c r="G38" s="1"/>
      <c r="H38" s="13">
        <f>H32+SUM(H34:H37)</f>
        <v>-660168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5" t="s">
        <v>43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2" t="s">
        <v>10</v>
      </c>
      <c r="C41" s="1"/>
      <c r="D41" s="1"/>
      <c r="E41" s="1"/>
      <c r="F41" s="1"/>
      <c r="G41" s="2" t="s">
        <v>44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4"/>
      <c r="C42" s="2" t="s">
        <v>45</v>
      </c>
      <c r="D42" s="2" t="s">
        <v>46</v>
      </c>
      <c r="E42" s="2" t="s">
        <v>47</v>
      </c>
      <c r="F42" s="24" t="s">
        <v>48</v>
      </c>
      <c r="G42" s="4"/>
      <c r="H42" s="2" t="s">
        <v>45</v>
      </c>
      <c r="I42" s="2" t="s">
        <v>46</v>
      </c>
      <c r="J42" s="2" t="s">
        <v>47</v>
      </c>
      <c r="K42" s="24" t="s">
        <v>49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1"/>
      <c r="C43" s="27" t="s">
        <v>50</v>
      </c>
      <c r="D43" s="15">
        <v>897.0</v>
      </c>
      <c r="E43" s="28"/>
      <c r="F43" s="27" t="s">
        <v>51</v>
      </c>
      <c r="G43" s="1"/>
      <c r="H43" s="1" t="s">
        <v>52</v>
      </c>
      <c r="I43" s="14">
        <v>738.0</v>
      </c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1"/>
      <c r="C44" s="27" t="s">
        <v>53</v>
      </c>
      <c r="D44" s="15">
        <v>1905.0</v>
      </c>
      <c r="E44" s="28"/>
      <c r="F44" s="27" t="s">
        <v>51</v>
      </c>
      <c r="G44" s="1"/>
      <c r="H44" s="1" t="s">
        <v>54</v>
      </c>
      <c r="I44" s="14">
        <v>2800.0</v>
      </c>
      <c r="J44" s="4"/>
      <c r="K44" s="1" t="s">
        <v>55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4"/>
      <c r="B45" s="1"/>
      <c r="C45" s="29" t="s">
        <v>56</v>
      </c>
      <c r="D45" s="30">
        <v>14251.0</v>
      </c>
      <c r="E45" s="15"/>
      <c r="F45" s="31" t="s">
        <v>57</v>
      </c>
      <c r="G45" s="1"/>
      <c r="H45" s="1" t="s">
        <v>58</v>
      </c>
      <c r="I45" s="14">
        <v>1555.0</v>
      </c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/>
      <c r="B46" s="1"/>
      <c r="C46" s="32" t="s">
        <v>59</v>
      </c>
      <c r="D46" s="33">
        <v>9199.0</v>
      </c>
      <c r="E46" s="15"/>
      <c r="F46" s="31" t="s">
        <v>57</v>
      </c>
      <c r="G46" s="1"/>
      <c r="H46" s="4" t="s">
        <v>60</v>
      </c>
      <c r="I46" s="14">
        <v>480.0</v>
      </c>
      <c r="J46" s="4"/>
      <c r="K46" s="1" t="s">
        <v>61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4"/>
      <c r="B47" s="1"/>
      <c r="C47" s="32" t="s">
        <v>62</v>
      </c>
      <c r="D47" s="33">
        <v>1000.0</v>
      </c>
      <c r="E47" s="34" t="s">
        <v>63</v>
      </c>
      <c r="F47" s="31" t="s">
        <v>57</v>
      </c>
      <c r="G47" s="1"/>
      <c r="H47" s="4" t="s">
        <v>64</v>
      </c>
      <c r="I47" s="14">
        <v>600.0</v>
      </c>
      <c r="J47" s="4"/>
      <c r="K47" s="1" t="s">
        <v>61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4"/>
      <c r="B48" s="1"/>
      <c r="C48" s="35" t="s">
        <v>65</v>
      </c>
      <c r="D48" s="34">
        <v>30000.0</v>
      </c>
      <c r="E48" s="15"/>
      <c r="F48" s="36" t="s">
        <v>66</v>
      </c>
      <c r="G48" s="1"/>
      <c r="H48" s="35" t="s">
        <v>67</v>
      </c>
      <c r="I48" s="37">
        <v>500.0</v>
      </c>
      <c r="J48" s="4"/>
      <c r="K48" s="36" t="s">
        <v>68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4"/>
      <c r="B49" s="1"/>
      <c r="C49" s="35" t="s">
        <v>69</v>
      </c>
      <c r="D49" s="37">
        <v>2600.0</v>
      </c>
      <c r="E49" s="15"/>
      <c r="F49" s="36" t="s">
        <v>66</v>
      </c>
      <c r="G49" s="1"/>
      <c r="H49" s="35" t="s">
        <v>70</v>
      </c>
      <c r="I49" s="37">
        <v>2734.38</v>
      </c>
      <c r="J49" s="4"/>
      <c r="K49" s="36" t="s">
        <v>71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4"/>
      <c r="B50" s="1"/>
      <c r="C50" s="4"/>
      <c r="D50" s="14"/>
      <c r="E50" s="15"/>
      <c r="F50" s="1"/>
      <c r="G50" s="1"/>
      <c r="H50" s="4"/>
      <c r="I50" s="14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4"/>
      <c r="B51" s="1"/>
      <c r="C51" s="38"/>
      <c r="D51" s="14"/>
      <c r="E51" s="15"/>
      <c r="F51" s="1"/>
      <c r="G51" s="1"/>
      <c r="H51" s="4"/>
      <c r="I51" s="14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"/>
      <c r="B52" s="1"/>
      <c r="C52" s="4"/>
      <c r="D52" s="14"/>
      <c r="E52" s="15"/>
      <c r="F52" s="1"/>
      <c r="G52" s="1"/>
      <c r="H52" s="4"/>
      <c r="I52" s="14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4"/>
      <c r="B53" s="1"/>
      <c r="C53" s="2" t="s">
        <v>72</v>
      </c>
      <c r="D53" s="23">
        <f>SUM(D45:D51)</f>
        <v>57050</v>
      </c>
      <c r="E53" s="15"/>
      <c r="F53" s="1"/>
      <c r="G53" s="1"/>
      <c r="H53" s="2" t="s">
        <v>72</v>
      </c>
      <c r="I53" s="14">
        <f>SUM(I43:I52)</f>
        <v>9407.38</v>
      </c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4"/>
      <c r="B54" s="1"/>
      <c r="C54" s="4"/>
      <c r="D54" s="14"/>
      <c r="E54" s="15"/>
      <c r="F54" s="1"/>
      <c r="G54" s="1"/>
      <c r="H54" s="4"/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4"/>
      <c r="B55" s="1"/>
      <c r="C55" s="4"/>
      <c r="D55" s="14"/>
      <c r="E55" s="15"/>
      <c r="F55" s="1"/>
      <c r="G55" s="1"/>
      <c r="H55" s="4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4"/>
      <c r="B56" s="1"/>
      <c r="C56" s="4"/>
      <c r="D56" s="14"/>
      <c r="E56" s="15"/>
      <c r="F56" s="1"/>
      <c r="G56" s="1"/>
      <c r="H56" s="4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4"/>
      <c r="B57" s="1"/>
      <c r="C57" s="4"/>
      <c r="D57" s="14"/>
      <c r="E57" s="15"/>
      <c r="F57" s="1"/>
      <c r="G57" s="1"/>
      <c r="H57" s="4"/>
      <c r="I57" s="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4"/>
      <c r="B58" s="2"/>
      <c r="C58" s="4"/>
      <c r="D58" s="14"/>
      <c r="E58" s="15"/>
      <c r="F58" s="1"/>
      <c r="G58" s="1"/>
      <c r="H58" s="4"/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4"/>
      <c r="B59" s="4"/>
      <c r="C59" s="39"/>
      <c r="D59" s="14"/>
      <c r="E59" s="15"/>
      <c r="F59" s="1"/>
      <c r="G59" s="1"/>
      <c r="H59" s="4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4"/>
      <c r="B60" s="1"/>
      <c r="C60" s="4"/>
      <c r="D60" s="14"/>
      <c r="E60" s="15"/>
      <c r="F60" s="1"/>
      <c r="G60" s="1"/>
      <c r="H60" s="4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4"/>
      <c r="B61" s="1"/>
      <c r="C61" s="4"/>
      <c r="D61" s="14"/>
      <c r="E61" s="15"/>
      <c r="F61" s="1"/>
      <c r="G61" s="1"/>
      <c r="H61" s="4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4"/>
      <c r="B62" s="1"/>
      <c r="C62" s="4"/>
      <c r="D62" s="14"/>
      <c r="E62" s="15"/>
      <c r="F62" s="1"/>
      <c r="G62" s="1"/>
      <c r="H62" s="4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4"/>
      <c r="B63" s="2"/>
      <c r="C63" s="4"/>
      <c r="D63" s="14"/>
      <c r="E63" s="15"/>
      <c r="F63" s="1"/>
      <c r="G63" s="1"/>
      <c r="H63" s="4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4"/>
      <c r="B64" s="4"/>
      <c r="C64" s="39"/>
      <c r="D64" s="14"/>
      <c r="E64" s="15"/>
      <c r="F64" s="1"/>
      <c r="G64" s="1"/>
      <c r="H64" s="4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4"/>
      <c r="B65" s="1"/>
      <c r="C65" s="4"/>
      <c r="D65" s="14"/>
      <c r="E65" s="15"/>
      <c r="F65" s="1"/>
      <c r="G65" s="1"/>
      <c r="H65" s="4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H2:H25">
    <cfRule type="cellIs" dxfId="0" priority="1" operator="greaterThan">
      <formula>0</formula>
    </cfRule>
  </conditionalFormatting>
  <conditionalFormatting sqref="H2:H25">
    <cfRule type="cellIs" dxfId="1" priority="2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86"/>
    <col customWidth="1" min="2" max="2" width="31.86"/>
    <col customWidth="1" min="3" max="3" width="35.57"/>
    <col customWidth="1" min="4" max="4" width="21.14"/>
    <col customWidth="1" min="5" max="8" width="14.43"/>
    <col customWidth="1" min="9" max="9" width="4.86"/>
    <col customWidth="1" min="12" max="13" width="14.43"/>
  </cols>
  <sheetData>
    <row r="1" ht="15.75" customHeight="1">
      <c r="A1" s="40"/>
      <c r="B1" s="41" t="s">
        <v>73</v>
      </c>
      <c r="C1" s="42"/>
      <c r="D1" s="43" t="s">
        <v>74</v>
      </c>
      <c r="E1" s="44" t="s">
        <v>75</v>
      </c>
      <c r="F1" s="44" t="s">
        <v>1</v>
      </c>
      <c r="G1" s="44" t="s">
        <v>4</v>
      </c>
      <c r="H1" s="45"/>
      <c r="I1" s="46"/>
      <c r="J1" s="46"/>
      <c r="K1" s="1"/>
      <c r="L1" s="45"/>
      <c r="M1" s="45"/>
      <c r="N1" s="1"/>
      <c r="O1" s="46"/>
      <c r="P1" s="46"/>
      <c r="Q1" s="46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47" t="s">
        <v>9</v>
      </c>
      <c r="B2" s="48" t="s">
        <v>76</v>
      </c>
      <c r="C2" s="49" t="s">
        <v>77</v>
      </c>
      <c r="D2" s="50" t="s">
        <v>78</v>
      </c>
      <c r="E2" s="51"/>
      <c r="F2" s="52">
        <v>11000.0</v>
      </c>
      <c r="G2" s="51"/>
      <c r="H2" s="14"/>
      <c r="I2" s="53"/>
      <c r="J2" s="54"/>
      <c r="K2" s="1"/>
      <c r="L2" s="14"/>
      <c r="M2" s="54"/>
      <c r="N2" s="1"/>
      <c r="O2" s="53"/>
      <c r="P2" s="55"/>
      <c r="Q2" s="53"/>
      <c r="R2" s="54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56"/>
      <c r="B3" s="48"/>
      <c r="C3" s="49" t="s">
        <v>79</v>
      </c>
      <c r="D3" s="50" t="s">
        <v>80</v>
      </c>
      <c r="E3" s="52">
        <v>42000.0</v>
      </c>
      <c r="F3" s="57"/>
      <c r="G3" s="51"/>
      <c r="H3" s="14"/>
      <c r="I3" s="53"/>
      <c r="J3" s="54"/>
      <c r="K3" s="1"/>
      <c r="L3" s="54"/>
      <c r="M3" s="15"/>
      <c r="N3" s="1"/>
      <c r="O3" s="53"/>
      <c r="P3" s="55"/>
      <c r="Q3" s="53"/>
      <c r="R3" s="54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56"/>
      <c r="B4" s="48"/>
      <c r="C4" s="49" t="s">
        <v>81</v>
      </c>
      <c r="D4" s="50" t="s">
        <v>82</v>
      </c>
      <c r="E4" s="51"/>
      <c r="F4" s="52">
        <v>26000.0</v>
      </c>
      <c r="G4" s="51"/>
      <c r="H4" s="14"/>
      <c r="I4" s="53"/>
      <c r="J4" s="54"/>
      <c r="K4" s="1"/>
      <c r="L4" s="14"/>
      <c r="M4" s="54"/>
      <c r="N4" s="1"/>
      <c r="O4" s="53"/>
      <c r="P4" s="55"/>
      <c r="Q4" s="53"/>
      <c r="R4" s="54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56"/>
      <c r="B5" s="48"/>
      <c r="C5" s="49" t="s">
        <v>83</v>
      </c>
      <c r="D5" s="50" t="s">
        <v>84</v>
      </c>
      <c r="E5" s="51"/>
      <c r="F5" s="52">
        <v>8000.0</v>
      </c>
      <c r="G5" s="51"/>
      <c r="H5" s="14"/>
      <c r="I5" s="53"/>
      <c r="J5" s="54"/>
      <c r="K5" s="1"/>
      <c r="L5" s="14"/>
      <c r="M5" s="54"/>
      <c r="N5" s="1"/>
      <c r="O5" s="53"/>
      <c r="P5" s="55"/>
      <c r="Q5" s="53"/>
      <c r="R5" s="54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56"/>
      <c r="B6" s="48"/>
      <c r="C6" s="49" t="s">
        <v>85</v>
      </c>
      <c r="D6" s="50" t="s">
        <v>86</v>
      </c>
      <c r="E6" s="51"/>
      <c r="F6" s="52">
        <v>4000.0</v>
      </c>
      <c r="G6" s="51"/>
      <c r="H6" s="14"/>
      <c r="I6" s="53"/>
      <c r="J6" s="54"/>
      <c r="K6" s="1"/>
      <c r="L6" s="14"/>
      <c r="M6" s="54"/>
      <c r="N6" s="1"/>
      <c r="O6" s="53"/>
      <c r="P6" s="55"/>
      <c r="Q6" s="53"/>
      <c r="R6" s="54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56"/>
      <c r="B7" s="48"/>
      <c r="C7" s="49" t="s">
        <v>87</v>
      </c>
      <c r="D7" s="50" t="s">
        <v>88</v>
      </c>
      <c r="E7" s="51"/>
      <c r="F7" s="52">
        <v>25000.0</v>
      </c>
      <c r="G7" s="51"/>
      <c r="H7" s="14"/>
      <c r="I7" s="53"/>
      <c r="J7" s="54"/>
      <c r="K7" s="1"/>
      <c r="L7" s="14"/>
      <c r="M7" s="54"/>
      <c r="N7" s="1"/>
      <c r="O7" s="53"/>
      <c r="P7" s="55"/>
      <c r="Q7" s="53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56"/>
      <c r="B8" s="48"/>
      <c r="C8" s="49" t="s">
        <v>89</v>
      </c>
      <c r="D8" s="50" t="s">
        <v>90</v>
      </c>
      <c r="E8" s="51"/>
      <c r="F8" s="57">
        <v>2000.0</v>
      </c>
      <c r="G8" s="51"/>
      <c r="H8" s="53"/>
      <c r="I8" s="53"/>
      <c r="J8" s="54"/>
      <c r="K8" s="1"/>
      <c r="L8" s="14"/>
      <c r="M8" s="15"/>
      <c r="N8" s="1"/>
      <c r="O8" s="53"/>
      <c r="P8" s="55"/>
      <c r="Q8" s="53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56"/>
      <c r="B9" s="48"/>
      <c r="C9" s="49" t="s">
        <v>91</v>
      </c>
      <c r="D9" s="50" t="s">
        <v>92</v>
      </c>
      <c r="E9" s="51"/>
      <c r="F9" s="57">
        <v>6240.0</v>
      </c>
      <c r="G9" s="51"/>
      <c r="H9" s="14"/>
      <c r="I9" s="53"/>
      <c r="J9" s="54"/>
      <c r="K9" s="1"/>
      <c r="L9" s="14"/>
      <c r="M9" s="15"/>
      <c r="N9" s="1"/>
      <c r="O9" s="53"/>
      <c r="P9" s="55"/>
      <c r="Q9" s="53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56"/>
      <c r="B10" s="48"/>
      <c r="C10" s="49" t="s">
        <v>93</v>
      </c>
      <c r="D10" s="50" t="s">
        <v>94</v>
      </c>
      <c r="E10" s="51"/>
      <c r="F10" s="57">
        <v>5000.0</v>
      </c>
      <c r="G10" s="51"/>
      <c r="H10" s="14"/>
      <c r="I10" s="53"/>
      <c r="J10" s="54"/>
      <c r="K10" s="1"/>
      <c r="L10" s="14"/>
      <c r="M10" s="15"/>
      <c r="N10" s="1"/>
      <c r="O10" s="53"/>
      <c r="P10" s="55"/>
      <c r="Q10" s="53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56"/>
      <c r="B11" s="48"/>
      <c r="C11" s="49" t="s">
        <v>95</v>
      </c>
      <c r="D11" s="50" t="s">
        <v>96</v>
      </c>
      <c r="E11" s="51"/>
      <c r="F11" s="57">
        <v>22000.0</v>
      </c>
      <c r="G11" s="51"/>
      <c r="H11" s="14"/>
      <c r="I11" s="53"/>
      <c r="J11" s="54"/>
      <c r="K11" s="1"/>
      <c r="L11" s="14"/>
      <c r="M11" s="15"/>
      <c r="N11" s="1"/>
      <c r="O11" s="53"/>
      <c r="P11" s="55"/>
      <c r="Q11" s="53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56"/>
      <c r="B12" s="48"/>
      <c r="C12" s="49" t="s">
        <v>97</v>
      </c>
      <c r="D12" s="50" t="s">
        <v>98</v>
      </c>
      <c r="E12" s="51"/>
      <c r="F12" s="52">
        <v>5000.0</v>
      </c>
      <c r="G12" s="51"/>
      <c r="H12" s="14"/>
      <c r="I12" s="53"/>
      <c r="J12" s="54"/>
      <c r="K12" s="1"/>
      <c r="L12" s="14"/>
      <c r="M12" s="54"/>
      <c r="N12" s="1"/>
      <c r="O12" s="53"/>
      <c r="P12" s="55"/>
      <c r="Q12" s="53"/>
      <c r="R12" s="54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56"/>
      <c r="B13" s="48"/>
      <c r="C13" s="56" t="s">
        <v>99</v>
      </c>
      <c r="D13" s="50"/>
      <c r="E13" s="51"/>
      <c r="F13" s="52">
        <v>2500.0</v>
      </c>
      <c r="G13" s="51"/>
      <c r="H13" s="14"/>
      <c r="I13" s="53"/>
      <c r="J13" s="54"/>
      <c r="K13" s="1"/>
      <c r="L13" s="14"/>
      <c r="M13" s="54"/>
      <c r="N13" s="1"/>
      <c r="O13" s="53"/>
      <c r="P13" s="55"/>
      <c r="Q13" s="53"/>
      <c r="R13" s="54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56"/>
      <c r="B14" s="48"/>
      <c r="C14" s="56" t="s">
        <v>100</v>
      </c>
      <c r="D14" s="50" t="s">
        <v>101</v>
      </c>
      <c r="E14" s="51"/>
      <c r="F14" s="57">
        <v>3000.0</v>
      </c>
      <c r="G14" s="58"/>
      <c r="H14" s="14"/>
      <c r="I14" s="53"/>
      <c r="J14" s="54"/>
      <c r="K14" s="1"/>
      <c r="L14" s="14"/>
      <c r="M14" s="15"/>
      <c r="N14" s="1"/>
      <c r="O14" s="53"/>
      <c r="P14" s="55"/>
      <c r="Q14" s="53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56"/>
      <c r="B15" s="48"/>
      <c r="C15" s="56" t="s">
        <v>102</v>
      </c>
      <c r="D15" s="50"/>
      <c r="E15" s="51"/>
      <c r="F15" s="57">
        <v>1000.0</v>
      </c>
      <c r="G15" s="58"/>
      <c r="H15" s="14"/>
      <c r="I15" s="53"/>
      <c r="J15" s="54"/>
      <c r="K15" s="1"/>
      <c r="L15" s="14"/>
      <c r="M15" s="15"/>
      <c r="N15" s="1"/>
      <c r="O15" s="53"/>
      <c r="P15" s="55"/>
      <c r="Q15" s="53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56"/>
      <c r="B16" s="48"/>
      <c r="C16" s="56" t="s">
        <v>103</v>
      </c>
      <c r="D16" s="50"/>
      <c r="E16" s="51"/>
      <c r="F16" s="57">
        <v>6400.0</v>
      </c>
      <c r="G16" s="58"/>
      <c r="H16" s="14"/>
      <c r="I16" s="53"/>
      <c r="J16" s="54"/>
      <c r="K16" s="1"/>
      <c r="L16" s="14"/>
      <c r="M16" s="15"/>
      <c r="N16" s="1"/>
      <c r="O16" s="53"/>
      <c r="P16" s="55"/>
      <c r="Q16" s="53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56"/>
      <c r="B17" s="48"/>
      <c r="C17" s="56"/>
      <c r="D17" s="50"/>
      <c r="E17" s="51"/>
      <c r="F17" s="57"/>
      <c r="G17" s="51"/>
      <c r="H17" s="14"/>
      <c r="I17" s="53"/>
      <c r="J17" s="54"/>
      <c r="K17" s="1"/>
      <c r="L17" s="14"/>
      <c r="M17" s="15"/>
      <c r="N17" s="1"/>
      <c r="O17" s="53"/>
      <c r="P17" s="55"/>
      <c r="Q17" s="53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56"/>
      <c r="B18" s="48"/>
      <c r="C18" s="48" t="s">
        <v>104</v>
      </c>
      <c r="D18" s="50"/>
      <c r="E18" s="57">
        <f t="shared" ref="E18:F18" si="1">SUM(E2:E16)</f>
        <v>42000</v>
      </c>
      <c r="F18" s="57">
        <f t="shared" si="1"/>
        <v>127140</v>
      </c>
      <c r="G18" s="57">
        <f>E18-F18</f>
        <v>-85140</v>
      </c>
      <c r="H18" s="14"/>
      <c r="I18" s="53"/>
      <c r="J18" s="54"/>
      <c r="K18" s="1"/>
      <c r="L18" s="15"/>
      <c r="M18" s="15"/>
      <c r="N18" s="1"/>
      <c r="O18" s="53"/>
      <c r="P18" s="55"/>
      <c r="Q18" s="53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56"/>
      <c r="B19" s="48"/>
      <c r="C19" s="56"/>
      <c r="D19" s="50"/>
      <c r="E19" s="51"/>
      <c r="F19" s="57"/>
      <c r="G19" s="51"/>
      <c r="H19" s="14"/>
      <c r="I19" s="53"/>
      <c r="J19" s="54"/>
      <c r="K19" s="1"/>
      <c r="L19" s="14"/>
      <c r="M19" s="15"/>
      <c r="N19" s="1"/>
      <c r="O19" s="53"/>
      <c r="P19" s="55"/>
      <c r="Q19" s="53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56"/>
      <c r="B20" s="48" t="s">
        <v>105</v>
      </c>
      <c r="C20" s="56" t="s">
        <v>106</v>
      </c>
      <c r="D20" s="50" t="s">
        <v>107</v>
      </c>
      <c r="E20" s="51">
        <v>0.0</v>
      </c>
      <c r="F20" s="57">
        <v>35000.0</v>
      </c>
      <c r="G20" s="51"/>
      <c r="H20" s="14"/>
      <c r="I20" s="53"/>
      <c r="J20" s="54"/>
      <c r="K20" s="1"/>
      <c r="L20" s="14"/>
      <c r="M20" s="15"/>
      <c r="N20" s="1"/>
      <c r="O20" s="53"/>
      <c r="P20" s="55"/>
      <c r="Q20" s="53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56"/>
      <c r="B21" s="48"/>
      <c r="C21" s="56" t="s">
        <v>108</v>
      </c>
      <c r="D21" s="50" t="s">
        <v>86</v>
      </c>
      <c r="E21" s="51">
        <v>0.0</v>
      </c>
      <c r="F21" s="57">
        <v>1100.0</v>
      </c>
      <c r="G21" s="51"/>
      <c r="H21" s="14"/>
      <c r="I21" s="53"/>
      <c r="J21" s="54"/>
      <c r="K21" s="1"/>
      <c r="L21" s="14"/>
      <c r="M21" s="15"/>
      <c r="N21" s="1"/>
      <c r="O21" s="53"/>
      <c r="P21" s="55"/>
      <c r="Q21" s="53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56"/>
      <c r="B22" s="48"/>
      <c r="C22" s="56"/>
      <c r="D22" s="50"/>
      <c r="E22" s="51"/>
      <c r="F22" s="57"/>
      <c r="G22" s="51"/>
      <c r="H22" s="14"/>
      <c r="I22" s="53"/>
      <c r="J22" s="54"/>
      <c r="K22" s="1"/>
      <c r="L22" s="14"/>
      <c r="M22" s="15"/>
      <c r="N22" s="1"/>
      <c r="O22" s="53"/>
      <c r="P22" s="55"/>
      <c r="Q22" s="53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56"/>
      <c r="B23" s="48"/>
      <c r="C23" s="48" t="s">
        <v>104</v>
      </c>
      <c r="D23" s="50"/>
      <c r="E23" s="57">
        <f t="shared" ref="E23:F23" si="2">SUM(E20:E21)</f>
        <v>0</v>
      </c>
      <c r="F23" s="57">
        <f t="shared" si="2"/>
        <v>36100</v>
      </c>
      <c r="G23" s="57">
        <f>E23-F23</f>
        <v>-36100</v>
      </c>
      <c r="H23" s="14"/>
      <c r="I23" s="53"/>
      <c r="J23" s="54"/>
      <c r="K23" s="1"/>
      <c r="L23" s="15"/>
      <c r="M23" s="15"/>
      <c r="N23" s="1"/>
      <c r="O23" s="53"/>
      <c r="P23" s="55"/>
      <c r="Q23" s="53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56"/>
      <c r="B24" s="48"/>
      <c r="C24" s="56"/>
      <c r="D24" s="50"/>
      <c r="E24" s="51"/>
      <c r="F24" s="57"/>
      <c r="G24" s="51"/>
      <c r="H24" s="14"/>
      <c r="I24" s="53"/>
      <c r="J24" s="54"/>
      <c r="K24" s="1"/>
      <c r="L24" s="14"/>
      <c r="M24" s="15"/>
      <c r="N24" s="1"/>
      <c r="O24" s="53"/>
      <c r="P24" s="55"/>
      <c r="Q24" s="53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56"/>
      <c r="B25" s="48" t="s">
        <v>109</v>
      </c>
      <c r="C25" s="56" t="s">
        <v>106</v>
      </c>
      <c r="D25" s="50" t="s">
        <v>107</v>
      </c>
      <c r="E25" s="51">
        <v>0.0</v>
      </c>
      <c r="F25" s="57">
        <v>5000.0</v>
      </c>
      <c r="G25" s="51">
        <f>E25-F25</f>
        <v>-5000</v>
      </c>
      <c r="H25" s="14"/>
      <c r="I25" s="59"/>
      <c r="J25" s="54"/>
      <c r="K25" s="1"/>
      <c r="L25" s="14"/>
      <c r="M25" s="15"/>
      <c r="N25" s="1"/>
      <c r="O25" s="59"/>
      <c r="P25" s="55"/>
      <c r="Q25" s="53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56"/>
      <c r="B26" s="48"/>
      <c r="C26" s="56"/>
      <c r="D26" s="50"/>
      <c r="E26" s="51"/>
      <c r="F26" s="57"/>
      <c r="G26" s="51"/>
      <c r="H26" s="14"/>
      <c r="I26" s="53"/>
      <c r="J26" s="54"/>
      <c r="K26" s="1"/>
      <c r="L26" s="14"/>
      <c r="M26" s="15"/>
      <c r="N26" s="1"/>
      <c r="O26" s="53"/>
      <c r="P26" s="55"/>
      <c r="Q26" s="53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56"/>
      <c r="B27" s="48" t="s">
        <v>36</v>
      </c>
      <c r="C27" s="56" t="s">
        <v>110</v>
      </c>
      <c r="D27" s="50" t="s">
        <v>111</v>
      </c>
      <c r="E27" s="51"/>
      <c r="F27" s="52">
        <v>10000.0</v>
      </c>
      <c r="G27" s="51"/>
      <c r="H27" s="14"/>
      <c r="I27" s="53"/>
      <c r="J27" s="54"/>
      <c r="K27" s="1"/>
      <c r="L27" s="14"/>
      <c r="M27" s="54"/>
      <c r="N27" s="1"/>
      <c r="O27" s="53"/>
      <c r="P27" s="55"/>
      <c r="Q27" s="53"/>
      <c r="R27" s="54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56"/>
      <c r="B28" s="48"/>
      <c r="C28" s="56" t="s">
        <v>112</v>
      </c>
      <c r="D28" s="50" t="s">
        <v>113</v>
      </c>
      <c r="E28" s="51"/>
      <c r="F28" s="57">
        <v>5000.0</v>
      </c>
      <c r="G28" s="51"/>
      <c r="H28" s="14"/>
      <c r="I28" s="53"/>
      <c r="J28" s="54"/>
      <c r="K28" s="1"/>
      <c r="L28" s="14"/>
      <c r="M28" s="15"/>
      <c r="N28" s="1"/>
      <c r="O28" s="53"/>
      <c r="P28" s="55"/>
      <c r="Q28" s="53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56"/>
      <c r="B29" s="48"/>
      <c r="C29" s="56" t="s">
        <v>114</v>
      </c>
      <c r="D29" s="50" t="s">
        <v>115</v>
      </c>
      <c r="E29" s="51"/>
      <c r="F29" s="57">
        <v>20700.0</v>
      </c>
      <c r="G29" s="51"/>
      <c r="H29" s="14"/>
      <c r="I29" s="53"/>
      <c r="J29" s="54"/>
      <c r="K29" s="1"/>
      <c r="L29" s="14"/>
      <c r="M29" s="15"/>
      <c r="N29" s="1"/>
      <c r="O29" s="53"/>
      <c r="P29" s="55"/>
      <c r="Q29" s="53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56"/>
      <c r="B30" s="48"/>
      <c r="C30" s="56" t="s">
        <v>116</v>
      </c>
      <c r="D30" s="50"/>
      <c r="E30" s="51"/>
      <c r="F30" s="57">
        <v>500.0</v>
      </c>
      <c r="G30" s="51"/>
      <c r="H30" s="14"/>
      <c r="I30" s="53"/>
      <c r="J30" s="54"/>
      <c r="K30" s="1"/>
      <c r="L30" s="14"/>
      <c r="M30" s="15"/>
      <c r="N30" s="1"/>
      <c r="O30" s="53"/>
      <c r="P30" s="55"/>
      <c r="Q30" s="53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56"/>
      <c r="B31" s="48"/>
      <c r="C31" s="56" t="s">
        <v>117</v>
      </c>
      <c r="D31" s="50" t="s">
        <v>118</v>
      </c>
      <c r="E31" s="51"/>
      <c r="F31" s="57">
        <f>2*4740</f>
        <v>9480</v>
      </c>
      <c r="G31" s="51"/>
      <c r="H31" s="14"/>
      <c r="I31" s="53"/>
      <c r="J31" s="54"/>
      <c r="K31" s="1"/>
      <c r="L31" s="14"/>
      <c r="M31" s="15"/>
      <c r="N31" s="1"/>
      <c r="O31" s="53"/>
      <c r="P31" s="55"/>
      <c r="Q31" s="53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56"/>
      <c r="B32" s="48"/>
      <c r="C32" s="56" t="s">
        <v>119</v>
      </c>
      <c r="D32" s="50"/>
      <c r="E32" s="51"/>
      <c r="F32" s="57">
        <v>1000.0</v>
      </c>
      <c r="G32" s="51"/>
      <c r="H32" s="14"/>
      <c r="I32" s="53"/>
      <c r="J32" s="54"/>
      <c r="K32" s="1"/>
      <c r="L32" s="14"/>
      <c r="M32" s="15"/>
      <c r="N32" s="1"/>
      <c r="O32" s="53"/>
      <c r="P32" s="55"/>
      <c r="Q32" s="53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56"/>
      <c r="B33" s="48"/>
      <c r="C33" s="56" t="s">
        <v>120</v>
      </c>
      <c r="D33" s="50"/>
      <c r="E33" s="51"/>
      <c r="F33" s="57">
        <v>500.0</v>
      </c>
      <c r="G33" s="51"/>
      <c r="H33" s="14"/>
      <c r="I33" s="53"/>
      <c r="J33" s="54"/>
      <c r="K33" s="1"/>
      <c r="L33" s="14"/>
      <c r="M33" s="15"/>
      <c r="N33" s="1"/>
      <c r="O33" s="53"/>
      <c r="P33" s="55"/>
      <c r="Q33" s="53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56"/>
      <c r="B34" s="48"/>
      <c r="C34" s="56" t="s">
        <v>121</v>
      </c>
      <c r="D34" s="50"/>
      <c r="E34" s="51"/>
      <c r="F34" s="57">
        <v>1000.0</v>
      </c>
      <c r="G34" s="51"/>
      <c r="H34" s="14"/>
      <c r="I34" s="53"/>
      <c r="J34" s="54"/>
      <c r="K34" s="1"/>
      <c r="L34" s="14"/>
      <c r="M34" s="15"/>
      <c r="N34" s="1"/>
      <c r="O34" s="53"/>
      <c r="P34" s="55"/>
      <c r="Q34" s="53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56"/>
      <c r="B35" s="48"/>
      <c r="C35" s="56"/>
      <c r="D35" s="50"/>
      <c r="E35" s="51"/>
      <c r="F35" s="57"/>
      <c r="G35" s="51"/>
      <c r="H35" s="14"/>
      <c r="I35" s="53"/>
      <c r="J35" s="54"/>
      <c r="K35" s="1"/>
      <c r="L35" s="14"/>
      <c r="M35" s="15"/>
      <c r="N35" s="1"/>
      <c r="O35" s="53"/>
      <c r="P35" s="55"/>
      <c r="Q35" s="53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56"/>
      <c r="B36" s="48"/>
      <c r="C36" s="48" t="s">
        <v>104</v>
      </c>
      <c r="D36" s="50"/>
      <c r="E36" s="51">
        <f>SUM(E27:E29)</f>
        <v>0</v>
      </c>
      <c r="F36" s="57">
        <f>SUM(F27:F34)</f>
        <v>48180</v>
      </c>
      <c r="G36" s="57">
        <f>E36-F36</f>
        <v>-48180</v>
      </c>
      <c r="H36" s="14"/>
      <c r="I36" s="53"/>
      <c r="J36" s="54"/>
      <c r="K36" s="1"/>
      <c r="L36" s="14"/>
      <c r="M36" s="15"/>
      <c r="N36" s="1"/>
      <c r="O36" s="53"/>
      <c r="P36" s="55"/>
      <c r="Q36" s="53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56"/>
      <c r="B37" s="48"/>
      <c r="C37" s="56"/>
      <c r="D37" s="50"/>
      <c r="E37" s="51"/>
      <c r="F37" s="57"/>
      <c r="G37" s="51"/>
      <c r="H37" s="14"/>
      <c r="I37" s="53"/>
      <c r="J37" s="54"/>
      <c r="K37" s="1"/>
      <c r="L37" s="14"/>
      <c r="M37" s="15"/>
      <c r="N37" s="1"/>
      <c r="O37" s="53"/>
      <c r="P37" s="55"/>
      <c r="Q37" s="53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56"/>
      <c r="B38" s="48" t="s">
        <v>122</v>
      </c>
      <c r="C38" s="49" t="s">
        <v>123</v>
      </c>
      <c r="D38" s="50" t="s">
        <v>124</v>
      </c>
      <c r="E38" s="51"/>
      <c r="F38" s="57">
        <v>3000.0</v>
      </c>
      <c r="G38" s="51"/>
      <c r="H38" s="14"/>
      <c r="I38" s="53"/>
      <c r="J38" s="54"/>
      <c r="K38" s="1"/>
      <c r="L38" s="14"/>
      <c r="M38" s="15"/>
      <c r="N38" s="1"/>
      <c r="O38" s="53"/>
      <c r="P38" s="55"/>
      <c r="Q38" s="53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56"/>
      <c r="B39" s="48"/>
      <c r="C39" s="56" t="s">
        <v>125</v>
      </c>
      <c r="D39" s="50" t="s">
        <v>126</v>
      </c>
      <c r="E39" s="51"/>
      <c r="F39" s="57">
        <v>750.0</v>
      </c>
      <c r="G39" s="51"/>
      <c r="H39" s="14"/>
      <c r="I39" s="53"/>
      <c r="J39" s="54"/>
      <c r="K39" s="1"/>
      <c r="L39" s="14"/>
      <c r="M39" s="15"/>
      <c r="N39" s="1"/>
      <c r="O39" s="53"/>
      <c r="P39" s="55"/>
      <c r="Q39" s="53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56"/>
      <c r="B40" s="48"/>
      <c r="C40" s="56" t="s">
        <v>127</v>
      </c>
      <c r="D40" s="50" t="s">
        <v>128</v>
      </c>
      <c r="E40" s="51"/>
      <c r="F40" s="57">
        <v>750.0</v>
      </c>
      <c r="G40" s="51"/>
      <c r="H40" s="14"/>
      <c r="I40" s="53"/>
      <c r="J40" s="54"/>
      <c r="K40" s="1"/>
      <c r="L40" s="14"/>
      <c r="M40" s="15"/>
      <c r="N40" s="1"/>
      <c r="O40" s="53"/>
      <c r="P40" s="55"/>
      <c r="Q40" s="53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56"/>
      <c r="B41" s="48"/>
      <c r="C41" s="56"/>
      <c r="D41" s="50"/>
      <c r="E41" s="51"/>
      <c r="F41" s="57"/>
      <c r="G41" s="51"/>
      <c r="H41" s="14"/>
      <c r="I41" s="53"/>
      <c r="J41" s="54"/>
      <c r="K41" s="1"/>
      <c r="L41" s="14"/>
      <c r="M41" s="15"/>
      <c r="N41" s="1"/>
      <c r="O41" s="53"/>
      <c r="P41" s="55"/>
      <c r="Q41" s="53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56"/>
      <c r="B42" s="48"/>
      <c r="C42" s="48" t="s">
        <v>104</v>
      </c>
      <c r="D42" s="50"/>
      <c r="E42" s="57">
        <f t="shared" ref="E42:F42" si="3">SUM(E38:E40)</f>
        <v>0</v>
      </c>
      <c r="F42" s="57">
        <f t="shared" si="3"/>
        <v>4500</v>
      </c>
      <c r="G42" s="57">
        <f>E42-F42</f>
        <v>-4500</v>
      </c>
      <c r="H42" s="14"/>
      <c r="I42" s="53"/>
      <c r="J42" s="54"/>
      <c r="K42" s="1"/>
      <c r="L42" s="15"/>
      <c r="M42" s="15"/>
      <c r="N42" s="1"/>
      <c r="O42" s="53"/>
      <c r="P42" s="55"/>
      <c r="Q42" s="53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56"/>
      <c r="B43" s="48"/>
      <c r="C43" s="48"/>
      <c r="D43" s="50"/>
      <c r="E43" s="51"/>
      <c r="F43" s="57"/>
      <c r="G43" s="57"/>
      <c r="H43" s="14"/>
      <c r="I43" s="53"/>
      <c r="J43" s="54"/>
      <c r="K43" s="1"/>
      <c r="L43" s="14"/>
      <c r="M43" s="15"/>
      <c r="N43" s="1"/>
      <c r="O43" s="53"/>
      <c r="P43" s="55"/>
      <c r="Q43" s="53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56"/>
      <c r="B44" s="48" t="s">
        <v>129</v>
      </c>
      <c r="C44" s="56" t="s">
        <v>130</v>
      </c>
      <c r="D44" s="50" t="s">
        <v>131</v>
      </c>
      <c r="E44" s="51"/>
      <c r="F44" s="57">
        <v>10000.0</v>
      </c>
      <c r="G44" s="51"/>
      <c r="H44" s="14"/>
      <c r="I44" s="53"/>
      <c r="J44" s="54"/>
      <c r="K44" s="1"/>
      <c r="L44" s="14"/>
      <c r="M44" s="15"/>
      <c r="N44" s="1"/>
      <c r="O44" s="53"/>
      <c r="P44" s="55"/>
      <c r="Q44" s="53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56"/>
      <c r="B45" s="48"/>
      <c r="C45" s="56"/>
      <c r="D45" s="50"/>
      <c r="E45" s="51"/>
      <c r="F45" s="57"/>
      <c r="G45" s="51"/>
      <c r="H45" s="14"/>
      <c r="I45" s="53"/>
      <c r="J45" s="54"/>
      <c r="K45" s="1"/>
      <c r="L45" s="14"/>
      <c r="M45" s="15"/>
      <c r="N45" s="1"/>
      <c r="O45" s="53"/>
      <c r="P45" s="55"/>
      <c r="Q45" s="53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56"/>
      <c r="B46" s="48"/>
      <c r="C46" s="48" t="s">
        <v>104</v>
      </c>
      <c r="D46" s="50"/>
      <c r="E46" s="51">
        <v>0.0</v>
      </c>
      <c r="F46" s="57">
        <f>SUM(F44)</f>
        <v>10000</v>
      </c>
      <c r="G46" s="57">
        <f>E46-F46</f>
        <v>-10000</v>
      </c>
      <c r="H46" s="14"/>
      <c r="I46" s="53"/>
      <c r="J46" s="54"/>
      <c r="K46" s="1"/>
      <c r="L46" s="14"/>
      <c r="M46" s="15"/>
      <c r="N46" s="1"/>
      <c r="O46" s="53"/>
      <c r="P46" s="55"/>
      <c r="Q46" s="53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56"/>
      <c r="B47" s="48"/>
      <c r="C47" s="56"/>
      <c r="D47" s="50"/>
      <c r="E47" s="51"/>
      <c r="F47" s="57"/>
      <c r="G47" s="51"/>
      <c r="H47" s="14"/>
      <c r="I47" s="53"/>
      <c r="J47" s="54"/>
      <c r="K47" s="1"/>
      <c r="L47" s="14"/>
      <c r="M47" s="15"/>
      <c r="N47" s="1"/>
      <c r="O47" s="53"/>
      <c r="P47" s="55"/>
      <c r="Q47" s="53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56"/>
      <c r="B48" s="48" t="s">
        <v>132</v>
      </c>
      <c r="C48" s="49" t="s">
        <v>133</v>
      </c>
      <c r="D48" s="50" t="s">
        <v>134</v>
      </c>
      <c r="E48" s="57">
        <f>50*40</f>
        <v>2000</v>
      </c>
      <c r="F48" s="57"/>
      <c r="G48" s="51"/>
      <c r="H48" s="14"/>
      <c r="I48" s="53"/>
      <c r="J48" s="54"/>
      <c r="K48" s="1"/>
      <c r="L48" s="15"/>
      <c r="M48" s="15"/>
      <c r="N48" s="1"/>
      <c r="O48" s="53"/>
      <c r="P48" s="55"/>
      <c r="Q48" s="53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56"/>
      <c r="B49" s="48"/>
      <c r="C49" s="49" t="s">
        <v>135</v>
      </c>
      <c r="D49" s="50" t="s">
        <v>136</v>
      </c>
      <c r="E49" s="57">
        <v>4000.0</v>
      </c>
      <c r="F49" s="57"/>
      <c r="G49" s="51"/>
      <c r="H49" s="14"/>
      <c r="I49" s="53"/>
      <c r="J49" s="54"/>
      <c r="K49" s="1"/>
      <c r="L49" s="15"/>
      <c r="M49" s="15"/>
      <c r="N49" s="1"/>
      <c r="O49" s="53"/>
      <c r="P49" s="55"/>
      <c r="Q49" s="53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56"/>
      <c r="B50" s="48"/>
      <c r="C50" s="49" t="s">
        <v>137</v>
      </c>
      <c r="D50" s="50" t="s">
        <v>138</v>
      </c>
      <c r="E50" s="51"/>
      <c r="F50" s="57">
        <v>3000.0</v>
      </c>
      <c r="G50" s="51"/>
      <c r="H50" s="14"/>
      <c r="I50" s="53"/>
      <c r="J50" s="54"/>
      <c r="K50" s="1"/>
      <c r="L50" s="14"/>
      <c r="M50" s="15"/>
      <c r="N50" s="1"/>
      <c r="O50" s="53"/>
      <c r="P50" s="55"/>
      <c r="Q50" s="53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56"/>
      <c r="B51" s="48"/>
      <c r="C51" s="49" t="s">
        <v>139</v>
      </c>
      <c r="D51" s="50" t="s">
        <v>140</v>
      </c>
      <c r="E51" s="51"/>
      <c r="F51" s="57">
        <v>4000.0</v>
      </c>
      <c r="G51" s="51"/>
      <c r="H51" s="14"/>
      <c r="I51" s="53"/>
      <c r="J51" s="54"/>
      <c r="K51" s="1"/>
      <c r="L51" s="14"/>
      <c r="M51" s="15"/>
      <c r="N51" s="1"/>
      <c r="O51" s="53"/>
      <c r="P51" s="55"/>
      <c r="Q51" s="53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56"/>
      <c r="B52" s="48"/>
      <c r="C52" s="49" t="s">
        <v>141</v>
      </c>
      <c r="D52" s="50" t="s">
        <v>142</v>
      </c>
      <c r="E52" s="51"/>
      <c r="F52" s="57">
        <v>1500.0</v>
      </c>
      <c r="G52" s="51"/>
      <c r="H52" s="14"/>
      <c r="I52" s="53"/>
      <c r="J52" s="54"/>
      <c r="K52" s="1"/>
      <c r="L52" s="14"/>
      <c r="M52" s="15"/>
      <c r="N52" s="1"/>
      <c r="O52" s="53"/>
      <c r="P52" s="55"/>
      <c r="Q52" s="53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56"/>
      <c r="B53" s="48"/>
      <c r="C53" s="56"/>
      <c r="D53" s="50"/>
      <c r="E53" s="51"/>
      <c r="F53" s="57"/>
      <c r="G53" s="51"/>
      <c r="H53" s="14"/>
      <c r="I53" s="53"/>
      <c r="J53" s="54"/>
      <c r="K53" s="1"/>
      <c r="L53" s="14"/>
      <c r="M53" s="15"/>
      <c r="N53" s="1"/>
      <c r="O53" s="53"/>
      <c r="P53" s="55"/>
      <c r="Q53" s="53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56"/>
      <c r="B54" s="48"/>
      <c r="C54" s="48" t="s">
        <v>104</v>
      </c>
      <c r="D54" s="50"/>
      <c r="E54" s="57">
        <f t="shared" ref="E54:F54" si="4">SUM(E48:E52)</f>
        <v>6000</v>
      </c>
      <c r="F54" s="57">
        <f t="shared" si="4"/>
        <v>8500</v>
      </c>
      <c r="G54" s="57">
        <f>E54-F54</f>
        <v>-2500</v>
      </c>
      <c r="H54" s="14"/>
      <c r="I54" s="53"/>
      <c r="J54" s="54"/>
      <c r="K54" s="1"/>
      <c r="L54" s="15"/>
      <c r="M54" s="15"/>
      <c r="N54" s="1"/>
      <c r="O54" s="53"/>
      <c r="P54" s="55"/>
      <c r="Q54" s="53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56"/>
      <c r="B55" s="48"/>
      <c r="C55" s="56"/>
      <c r="D55" s="50"/>
      <c r="E55" s="51"/>
      <c r="F55" s="57"/>
      <c r="G55" s="51"/>
      <c r="H55" s="14"/>
      <c r="I55" s="53"/>
      <c r="J55" s="54"/>
      <c r="K55" s="1"/>
      <c r="L55" s="14"/>
      <c r="M55" s="15"/>
      <c r="N55" s="1"/>
      <c r="O55" s="53"/>
      <c r="P55" s="55"/>
      <c r="Q55" s="53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56"/>
      <c r="B56" s="48" t="s">
        <v>143</v>
      </c>
      <c r="C56" s="49" t="s">
        <v>133</v>
      </c>
      <c r="D56" s="50" t="s">
        <v>134</v>
      </c>
      <c r="E56" s="57">
        <f>50*40</f>
        <v>2000</v>
      </c>
      <c r="F56" s="57"/>
      <c r="G56" s="51"/>
      <c r="H56" s="14"/>
      <c r="I56" s="53"/>
      <c r="J56" s="54"/>
      <c r="K56" s="1"/>
      <c r="L56" s="15"/>
      <c r="M56" s="15"/>
      <c r="N56" s="1"/>
      <c r="O56" s="53"/>
      <c r="P56" s="55"/>
      <c r="Q56" s="53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56"/>
      <c r="B57" s="48"/>
      <c r="C57" s="49" t="s">
        <v>135</v>
      </c>
      <c r="D57" s="50" t="s">
        <v>136</v>
      </c>
      <c r="E57" s="57">
        <v>4000.0</v>
      </c>
      <c r="F57" s="57"/>
      <c r="G57" s="51"/>
      <c r="H57" s="14"/>
      <c r="I57" s="53"/>
      <c r="J57" s="54"/>
      <c r="K57" s="1"/>
      <c r="L57" s="15"/>
      <c r="M57" s="15"/>
      <c r="N57" s="1"/>
      <c r="O57" s="53"/>
      <c r="P57" s="55"/>
      <c r="Q57" s="53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56"/>
      <c r="B58" s="48"/>
      <c r="C58" s="49" t="s">
        <v>137</v>
      </c>
      <c r="D58" s="50" t="s">
        <v>138</v>
      </c>
      <c r="E58" s="51"/>
      <c r="F58" s="57">
        <v>3000.0</v>
      </c>
      <c r="G58" s="51"/>
      <c r="H58" s="14"/>
      <c r="I58" s="53"/>
      <c r="J58" s="54"/>
      <c r="K58" s="1"/>
      <c r="L58" s="14"/>
      <c r="M58" s="15"/>
      <c r="N58" s="1"/>
      <c r="O58" s="53"/>
      <c r="P58" s="55"/>
      <c r="Q58" s="53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56"/>
      <c r="B59" s="48"/>
      <c r="C59" s="49" t="s">
        <v>139</v>
      </c>
      <c r="D59" s="50" t="s">
        <v>140</v>
      </c>
      <c r="E59" s="51"/>
      <c r="F59" s="57">
        <v>4000.0</v>
      </c>
      <c r="G59" s="51"/>
      <c r="H59" s="14"/>
      <c r="I59" s="53"/>
      <c r="J59" s="54"/>
      <c r="K59" s="1"/>
      <c r="L59" s="14"/>
      <c r="M59" s="15"/>
      <c r="N59" s="1"/>
      <c r="O59" s="53"/>
      <c r="P59" s="55"/>
      <c r="Q59" s="53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56"/>
      <c r="B60" s="48"/>
      <c r="C60" s="49" t="s">
        <v>141</v>
      </c>
      <c r="D60" s="50" t="s">
        <v>142</v>
      </c>
      <c r="E60" s="51"/>
      <c r="F60" s="57">
        <v>1500.0</v>
      </c>
      <c r="G60" s="51"/>
      <c r="H60" s="14"/>
      <c r="I60" s="53"/>
      <c r="J60" s="54"/>
      <c r="K60" s="1"/>
      <c r="L60" s="14"/>
      <c r="M60" s="15"/>
      <c r="N60" s="1"/>
      <c r="O60" s="53"/>
      <c r="P60" s="55"/>
      <c r="Q60" s="53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56"/>
      <c r="B61" s="48"/>
      <c r="C61" s="56"/>
      <c r="D61" s="50"/>
      <c r="E61" s="51"/>
      <c r="F61" s="57"/>
      <c r="G61" s="51"/>
      <c r="H61" s="14"/>
      <c r="I61" s="53"/>
      <c r="J61" s="54"/>
      <c r="K61" s="1"/>
      <c r="L61" s="14"/>
      <c r="M61" s="15"/>
      <c r="N61" s="1"/>
      <c r="O61" s="53"/>
      <c r="P61" s="55"/>
      <c r="Q61" s="53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56"/>
      <c r="B62" s="48"/>
      <c r="C62" s="48" t="s">
        <v>104</v>
      </c>
      <c r="D62" s="50"/>
      <c r="E62" s="57">
        <f t="shared" ref="E62:F62" si="5">SUM(E56:E60)</f>
        <v>6000</v>
      </c>
      <c r="F62" s="57">
        <f t="shared" si="5"/>
        <v>8500</v>
      </c>
      <c r="G62" s="57">
        <f>E62-F62</f>
        <v>-2500</v>
      </c>
      <c r="H62" s="14"/>
      <c r="I62" s="53"/>
      <c r="J62" s="54"/>
      <c r="K62" s="1"/>
      <c r="L62" s="15"/>
      <c r="M62" s="15"/>
      <c r="N62" s="1"/>
      <c r="O62" s="53"/>
      <c r="P62" s="55"/>
      <c r="Q62" s="53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56"/>
      <c r="B63" s="48"/>
      <c r="C63" s="56"/>
      <c r="D63" s="50"/>
      <c r="E63" s="51"/>
      <c r="F63" s="57"/>
      <c r="G63" s="51"/>
      <c r="H63" s="14"/>
      <c r="I63" s="53"/>
      <c r="J63" s="54"/>
      <c r="K63" s="1"/>
      <c r="L63" s="14"/>
      <c r="M63" s="15"/>
      <c r="N63" s="1"/>
      <c r="O63" s="53"/>
      <c r="P63" s="55"/>
      <c r="Q63" s="53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56"/>
      <c r="B64" s="48" t="s">
        <v>144</v>
      </c>
      <c r="C64" s="56" t="s">
        <v>145</v>
      </c>
      <c r="D64" s="50" t="s">
        <v>146</v>
      </c>
      <c r="E64" s="51">
        <v>1500.0</v>
      </c>
      <c r="F64" s="57"/>
      <c r="G64" s="51"/>
      <c r="H64" s="14"/>
      <c r="I64" s="53"/>
      <c r="J64" s="54"/>
      <c r="K64" s="1"/>
      <c r="L64" s="14"/>
      <c r="M64" s="15"/>
      <c r="N64" s="1"/>
      <c r="O64" s="53"/>
      <c r="P64" s="55"/>
      <c r="Q64" s="53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56"/>
      <c r="B65" s="48"/>
      <c r="C65" s="56" t="s">
        <v>147</v>
      </c>
      <c r="D65" s="50"/>
      <c r="E65" s="51"/>
      <c r="F65" s="57">
        <v>1500.0</v>
      </c>
      <c r="G65" s="51"/>
      <c r="H65" s="14"/>
      <c r="I65" s="53"/>
      <c r="J65" s="54"/>
      <c r="K65" s="1"/>
      <c r="L65" s="14"/>
      <c r="M65" s="15"/>
      <c r="N65" s="1"/>
      <c r="O65" s="53"/>
      <c r="P65" s="55"/>
      <c r="Q65" s="53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56"/>
      <c r="B66" s="48"/>
      <c r="C66" s="56" t="s">
        <v>148</v>
      </c>
      <c r="D66" s="50"/>
      <c r="E66" s="51"/>
      <c r="F66" s="57">
        <v>1500.0</v>
      </c>
      <c r="G66" s="51"/>
      <c r="H66" s="14"/>
      <c r="I66" s="53"/>
      <c r="J66" s="54"/>
      <c r="K66" s="1"/>
      <c r="L66" s="14"/>
      <c r="M66" s="15"/>
      <c r="N66" s="1"/>
      <c r="O66" s="53"/>
      <c r="P66" s="55"/>
      <c r="Q66" s="53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56"/>
      <c r="B67" s="48"/>
      <c r="C67" s="56" t="s">
        <v>108</v>
      </c>
      <c r="D67" s="50"/>
      <c r="E67" s="51"/>
      <c r="F67" s="57">
        <v>1500.0</v>
      </c>
      <c r="G67" s="51"/>
      <c r="H67" s="14"/>
      <c r="I67" s="53"/>
      <c r="J67" s="54"/>
      <c r="K67" s="1"/>
      <c r="L67" s="14"/>
      <c r="M67" s="15"/>
      <c r="N67" s="1"/>
      <c r="O67" s="53"/>
      <c r="P67" s="55"/>
      <c r="Q67" s="53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56"/>
      <c r="B68" s="48"/>
      <c r="C68" s="56"/>
      <c r="D68" s="50"/>
      <c r="E68" s="51"/>
      <c r="F68" s="57"/>
      <c r="G68" s="51"/>
      <c r="H68" s="14"/>
      <c r="I68" s="53"/>
      <c r="J68" s="54"/>
      <c r="K68" s="1"/>
      <c r="L68" s="14"/>
      <c r="M68" s="15"/>
      <c r="N68" s="1"/>
      <c r="O68" s="53"/>
      <c r="P68" s="55"/>
      <c r="Q68" s="53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56"/>
      <c r="B69" s="48"/>
      <c r="C69" s="48" t="s">
        <v>104</v>
      </c>
      <c r="D69" s="50"/>
      <c r="E69" s="51">
        <f t="shared" ref="E69:F69" si="6">SUM(E64:E67)</f>
        <v>1500</v>
      </c>
      <c r="F69" s="57">
        <f t="shared" si="6"/>
        <v>4500</v>
      </c>
      <c r="G69" s="51">
        <f>E69-F69</f>
        <v>-3000</v>
      </c>
      <c r="H69" s="14"/>
      <c r="I69" s="53"/>
      <c r="J69" s="54"/>
      <c r="K69" s="1"/>
      <c r="L69" s="14"/>
      <c r="M69" s="15"/>
      <c r="N69" s="1"/>
      <c r="O69" s="53"/>
      <c r="P69" s="55"/>
      <c r="Q69" s="53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56"/>
      <c r="B70" s="48"/>
      <c r="C70" s="56"/>
      <c r="D70" s="50"/>
      <c r="E70" s="51"/>
      <c r="F70" s="57"/>
      <c r="G70" s="51"/>
      <c r="H70" s="14"/>
      <c r="I70" s="53"/>
      <c r="J70" s="54"/>
      <c r="K70" s="1"/>
      <c r="L70" s="14"/>
      <c r="M70" s="15"/>
      <c r="N70" s="1"/>
      <c r="O70" s="53"/>
      <c r="P70" s="55"/>
      <c r="Q70" s="53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56"/>
      <c r="B71" s="48" t="s">
        <v>149</v>
      </c>
      <c r="C71" s="56" t="s">
        <v>150</v>
      </c>
      <c r="D71" s="50" t="s">
        <v>151</v>
      </c>
      <c r="E71" s="51"/>
      <c r="F71" s="52">
        <v>5000.0</v>
      </c>
      <c r="G71" s="51"/>
      <c r="H71" s="14"/>
      <c r="I71" s="53"/>
      <c r="J71" s="54"/>
      <c r="K71" s="1"/>
      <c r="L71" s="14"/>
      <c r="M71" s="54"/>
      <c r="N71" s="1"/>
      <c r="O71" s="53"/>
      <c r="P71" s="55"/>
      <c r="Q71" s="53"/>
      <c r="R71" s="13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56"/>
      <c r="B72" s="48"/>
      <c r="C72" s="56"/>
      <c r="D72" s="50"/>
      <c r="E72" s="51"/>
      <c r="F72" s="57"/>
      <c r="G72" s="51"/>
      <c r="H72" s="14"/>
      <c r="I72" s="53"/>
      <c r="J72" s="54"/>
      <c r="K72" s="1"/>
      <c r="L72" s="14"/>
      <c r="M72" s="15"/>
      <c r="N72" s="1"/>
      <c r="O72" s="53"/>
      <c r="P72" s="55"/>
      <c r="Q72" s="53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56"/>
      <c r="B73" s="48"/>
      <c r="C73" s="48" t="s">
        <v>104</v>
      </c>
      <c r="D73" s="50"/>
      <c r="E73" s="51">
        <f t="shared" ref="E73:F73" si="7">SUM(E71)</f>
        <v>0</v>
      </c>
      <c r="F73" s="51">
        <f t="shared" si="7"/>
        <v>5000</v>
      </c>
      <c r="G73" s="51">
        <f>E73-F73</f>
        <v>-5000</v>
      </c>
      <c r="H73" s="14"/>
      <c r="I73" s="53"/>
      <c r="J73" s="54"/>
      <c r="K73" s="1"/>
      <c r="L73" s="14"/>
      <c r="M73" s="14"/>
      <c r="N73" s="1"/>
      <c r="O73" s="53"/>
      <c r="P73" s="55"/>
      <c r="Q73" s="53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56"/>
      <c r="B74" s="48"/>
      <c r="C74" s="48"/>
      <c r="D74" s="50"/>
      <c r="E74" s="51"/>
      <c r="F74" s="51"/>
      <c r="G74" s="51"/>
      <c r="H74" s="14"/>
      <c r="I74" s="53"/>
      <c r="J74" s="54"/>
      <c r="K74" s="1"/>
      <c r="L74" s="14"/>
      <c r="M74" s="14"/>
      <c r="N74" s="1"/>
      <c r="O74" s="53"/>
      <c r="P74" s="55"/>
      <c r="Q74" s="53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56"/>
      <c r="B75" s="48" t="s">
        <v>152</v>
      </c>
      <c r="C75" s="56" t="s">
        <v>153</v>
      </c>
      <c r="D75" s="50"/>
      <c r="E75" s="51"/>
      <c r="F75" s="51">
        <v>1000.0</v>
      </c>
      <c r="G75" s="51"/>
      <c r="H75" s="14"/>
      <c r="I75" s="53"/>
      <c r="J75" s="54"/>
      <c r="K75" s="1"/>
      <c r="L75" s="14"/>
      <c r="M75" s="14"/>
      <c r="N75" s="1"/>
      <c r="O75" s="53"/>
      <c r="P75" s="55"/>
      <c r="Q75" s="53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56"/>
      <c r="B76" s="48"/>
      <c r="C76" s="56" t="s">
        <v>125</v>
      </c>
      <c r="D76" s="50"/>
      <c r="E76" s="51"/>
      <c r="F76" s="51">
        <v>500.0</v>
      </c>
      <c r="G76" s="51"/>
      <c r="H76" s="14"/>
      <c r="I76" s="53"/>
      <c r="J76" s="54"/>
      <c r="K76" s="1"/>
      <c r="L76" s="14"/>
      <c r="M76" s="14"/>
      <c r="N76" s="1"/>
      <c r="O76" s="53"/>
      <c r="P76" s="55"/>
      <c r="Q76" s="53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56"/>
      <c r="B77" s="48"/>
      <c r="C77" s="56" t="s">
        <v>154</v>
      </c>
      <c r="D77" s="50" t="s">
        <v>124</v>
      </c>
      <c r="E77" s="51"/>
      <c r="F77" s="51">
        <v>500.0</v>
      </c>
      <c r="G77" s="58"/>
      <c r="H77" s="14"/>
      <c r="I77" s="53"/>
      <c r="J77" s="54"/>
      <c r="K77" s="1"/>
      <c r="L77" s="14"/>
      <c r="M77" s="14"/>
      <c r="N77" s="1"/>
      <c r="O77" s="53"/>
      <c r="P77" s="55"/>
      <c r="Q77" s="53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56"/>
      <c r="B78" s="48"/>
      <c r="C78" s="48"/>
      <c r="D78" s="50"/>
      <c r="E78" s="51"/>
      <c r="F78" s="51"/>
      <c r="G78" s="51"/>
      <c r="H78" s="14"/>
      <c r="I78" s="53"/>
      <c r="J78" s="54"/>
      <c r="K78" s="1"/>
      <c r="L78" s="14"/>
      <c r="M78" s="14"/>
      <c r="N78" s="1"/>
      <c r="O78" s="53"/>
      <c r="P78" s="55"/>
      <c r="Q78" s="53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56"/>
      <c r="B79" s="48"/>
      <c r="C79" s="48" t="s">
        <v>104</v>
      </c>
      <c r="D79" s="50"/>
      <c r="E79" s="51">
        <f>SUM(E75)</f>
        <v>0</v>
      </c>
      <c r="F79" s="51">
        <f>SUM(F75:F77)</f>
        <v>2000</v>
      </c>
      <c r="G79" s="51">
        <f>E79-F79</f>
        <v>-2000</v>
      </c>
      <c r="H79" s="14"/>
      <c r="I79" s="53"/>
      <c r="J79" s="54"/>
      <c r="K79" s="1"/>
      <c r="L79" s="14"/>
      <c r="M79" s="14"/>
      <c r="N79" s="1"/>
      <c r="O79" s="53"/>
      <c r="P79" s="55"/>
      <c r="Q79" s="53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56"/>
      <c r="B80" s="48"/>
      <c r="C80" s="56"/>
      <c r="D80" s="50"/>
      <c r="E80" s="51"/>
      <c r="F80" s="57"/>
      <c r="G80" s="51"/>
      <c r="H80" s="14"/>
      <c r="I80" s="53"/>
      <c r="J80" s="54"/>
      <c r="K80" s="1"/>
      <c r="L80" s="14"/>
      <c r="M80" s="15"/>
      <c r="N80" s="1"/>
      <c r="O80" s="53"/>
      <c r="P80" s="55"/>
      <c r="Q80" s="53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56"/>
      <c r="B81" s="48"/>
      <c r="C81" s="60" t="s">
        <v>155</v>
      </c>
      <c r="D81" s="61"/>
      <c r="E81" s="62">
        <f t="shared" ref="E81:F81" si="8">E18+E36+E42+E46+E54+E62+E23+E25+E69+E73+E79</f>
        <v>55500</v>
      </c>
      <c r="F81" s="62">
        <f t="shared" si="8"/>
        <v>259420</v>
      </c>
      <c r="G81" s="62">
        <f>E81-F81</f>
        <v>-203920</v>
      </c>
      <c r="H81" s="14"/>
      <c r="I81" s="53"/>
      <c r="J81" s="54"/>
      <c r="K81" s="1"/>
      <c r="L81" s="23"/>
      <c r="M81" s="23"/>
      <c r="N81" s="1"/>
      <c r="O81" s="53"/>
      <c r="P81" s="55"/>
      <c r="Q81" s="53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4"/>
      <c r="B82" s="2"/>
      <c r="C82" s="4"/>
      <c r="D82" s="63"/>
      <c r="E82" s="53"/>
      <c r="F82" s="59"/>
      <c r="G82" s="53"/>
      <c r="H82" s="14"/>
      <c r="I82" s="53"/>
      <c r="J82" s="54"/>
      <c r="K82" s="1"/>
      <c r="L82" s="14"/>
      <c r="M82" s="15"/>
      <c r="N82" s="1"/>
      <c r="O82" s="53"/>
      <c r="P82" s="55"/>
      <c r="Q82" s="53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64" t="s">
        <v>156</v>
      </c>
      <c r="B83" s="65" t="s">
        <v>76</v>
      </c>
      <c r="C83" s="66" t="s">
        <v>153</v>
      </c>
      <c r="D83" s="67" t="s">
        <v>157</v>
      </c>
      <c r="E83" s="68"/>
      <c r="F83" s="68">
        <v>1000.0</v>
      </c>
      <c r="G83" s="68"/>
      <c r="H83" s="14"/>
      <c r="I83" s="53"/>
      <c r="J83" s="54"/>
      <c r="K83" s="1"/>
      <c r="L83" s="69"/>
      <c r="M83" s="69"/>
      <c r="N83" s="1"/>
      <c r="O83" s="53"/>
      <c r="P83" s="55"/>
      <c r="Q83" s="53"/>
      <c r="R83" s="13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70"/>
      <c r="B84" s="65"/>
      <c r="C84" s="66" t="s">
        <v>158</v>
      </c>
      <c r="D84" s="67" t="s">
        <v>96</v>
      </c>
      <c r="E84" s="68"/>
      <c r="F84" s="68">
        <v>25000.0</v>
      </c>
      <c r="G84" s="68"/>
      <c r="H84" s="14"/>
      <c r="I84" s="53"/>
      <c r="J84" s="54"/>
      <c r="K84" s="1"/>
      <c r="L84" s="69"/>
      <c r="M84" s="69"/>
      <c r="N84" s="1"/>
      <c r="O84" s="53"/>
      <c r="P84" s="55"/>
      <c r="Q84" s="53"/>
      <c r="R84" s="13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70"/>
      <c r="B85" s="65"/>
      <c r="C85" s="66" t="s">
        <v>159</v>
      </c>
      <c r="D85" s="67" t="s">
        <v>131</v>
      </c>
      <c r="E85" s="68"/>
      <c r="F85" s="68">
        <v>2500.0</v>
      </c>
      <c r="G85" s="68"/>
      <c r="H85" s="14"/>
      <c r="I85" s="53"/>
      <c r="J85" s="54"/>
      <c r="K85" s="1"/>
      <c r="L85" s="69"/>
      <c r="M85" s="69"/>
      <c r="N85" s="1"/>
      <c r="O85" s="53"/>
      <c r="P85" s="55"/>
      <c r="Q85" s="53"/>
      <c r="R85" s="13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70"/>
      <c r="B86" s="65"/>
      <c r="C86" s="66"/>
      <c r="D86" s="67"/>
      <c r="E86" s="71"/>
      <c r="F86" s="68"/>
      <c r="G86" s="71"/>
      <c r="H86" s="14"/>
      <c r="I86" s="53"/>
      <c r="J86" s="54"/>
      <c r="K86" s="1"/>
      <c r="L86" s="72"/>
      <c r="M86" s="69"/>
      <c r="N86" s="1"/>
      <c r="O86" s="53"/>
      <c r="P86" s="55"/>
      <c r="Q86" s="53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70"/>
      <c r="B87" s="65"/>
      <c r="C87" s="73" t="s">
        <v>104</v>
      </c>
      <c r="D87" s="74"/>
      <c r="E87" s="75">
        <f t="shared" ref="E87:F87" si="9">SUM(E83:E85)</f>
        <v>0</v>
      </c>
      <c r="F87" s="75">
        <f t="shared" si="9"/>
        <v>28500</v>
      </c>
      <c r="G87" s="75">
        <f>E87-F87</f>
        <v>-28500</v>
      </c>
      <c r="H87" s="14"/>
      <c r="I87" s="53"/>
      <c r="J87" s="54"/>
      <c r="K87" s="1"/>
      <c r="L87" s="76"/>
      <c r="M87" s="76"/>
      <c r="N87" s="1"/>
      <c r="O87" s="53"/>
      <c r="P87" s="55"/>
      <c r="Q87" s="53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70"/>
      <c r="B88" s="65"/>
      <c r="C88" s="70"/>
      <c r="D88" s="77"/>
      <c r="E88" s="78"/>
      <c r="F88" s="79"/>
      <c r="G88" s="78"/>
      <c r="H88" s="14"/>
      <c r="I88" s="53"/>
      <c r="J88" s="54"/>
      <c r="K88" s="1"/>
      <c r="L88" s="14"/>
      <c r="M88" s="15"/>
      <c r="N88" s="1"/>
      <c r="O88" s="53"/>
      <c r="P88" s="55"/>
      <c r="Q88" s="53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4"/>
      <c r="B89" s="2"/>
      <c r="C89" s="4"/>
      <c r="D89" s="63"/>
      <c r="E89" s="53"/>
      <c r="F89" s="59"/>
      <c r="G89" s="53"/>
      <c r="H89" s="14"/>
      <c r="I89" s="53"/>
      <c r="J89" s="54"/>
      <c r="K89" s="1"/>
      <c r="L89" s="14"/>
      <c r="M89" s="15"/>
      <c r="N89" s="1"/>
      <c r="O89" s="53"/>
      <c r="P89" s="55"/>
      <c r="Q89" s="53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80" t="s">
        <v>13</v>
      </c>
      <c r="B90" s="81" t="s">
        <v>76</v>
      </c>
      <c r="C90" s="82" t="s">
        <v>153</v>
      </c>
      <c r="D90" s="83"/>
      <c r="E90" s="84"/>
      <c r="F90" s="85">
        <v>1000.0</v>
      </c>
      <c r="G90" s="84"/>
      <c r="H90" s="14"/>
      <c r="I90" s="53"/>
      <c r="J90" s="54"/>
      <c r="K90" s="1"/>
      <c r="L90" s="72"/>
      <c r="M90" s="69"/>
      <c r="N90" s="1"/>
      <c r="O90" s="53"/>
      <c r="P90" s="55"/>
      <c r="Q90" s="53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86"/>
      <c r="B91" s="81"/>
      <c r="C91" s="86" t="s">
        <v>160</v>
      </c>
      <c r="D91" s="87"/>
      <c r="E91" s="84"/>
      <c r="F91" s="85">
        <v>1000.0</v>
      </c>
      <c r="G91" s="84"/>
      <c r="H91" s="14"/>
      <c r="I91" s="53"/>
      <c r="J91" s="54"/>
      <c r="K91" s="1"/>
      <c r="L91" s="72"/>
      <c r="M91" s="69"/>
      <c r="N91" s="1"/>
      <c r="O91" s="53"/>
      <c r="P91" s="55"/>
      <c r="Q91" s="53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86"/>
      <c r="B92" s="81"/>
      <c r="C92" s="86"/>
      <c r="D92" s="87"/>
      <c r="E92" s="84"/>
      <c r="F92" s="85"/>
      <c r="G92" s="84"/>
      <c r="H92" s="14"/>
      <c r="I92" s="53"/>
      <c r="J92" s="54"/>
      <c r="K92" s="1"/>
      <c r="L92" s="72"/>
      <c r="M92" s="69"/>
      <c r="N92" s="1"/>
      <c r="O92" s="53"/>
      <c r="P92" s="55"/>
      <c r="Q92" s="53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86"/>
      <c r="B93" s="81"/>
      <c r="C93" s="88" t="s">
        <v>161</v>
      </c>
      <c r="D93" s="87"/>
      <c r="E93" s="84">
        <f t="shared" ref="E93:F93" si="10">SUM(E90:E91)</f>
        <v>0</v>
      </c>
      <c r="F93" s="84">
        <f t="shared" si="10"/>
        <v>2000</v>
      </c>
      <c r="G93" s="84">
        <f>E93-F93</f>
        <v>-2000</v>
      </c>
      <c r="H93" s="14"/>
      <c r="I93" s="53"/>
      <c r="J93" s="54"/>
      <c r="K93" s="1"/>
      <c r="L93" s="72"/>
      <c r="M93" s="72"/>
      <c r="N93" s="1"/>
      <c r="O93" s="53"/>
      <c r="P93" s="55"/>
      <c r="Q93" s="53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86"/>
      <c r="B94" s="81"/>
      <c r="C94" s="86"/>
      <c r="D94" s="87"/>
      <c r="E94" s="84"/>
      <c r="F94" s="85"/>
      <c r="G94" s="84"/>
      <c r="H94" s="14"/>
      <c r="I94" s="53"/>
      <c r="J94" s="54"/>
      <c r="K94" s="1"/>
      <c r="L94" s="72"/>
      <c r="M94" s="69"/>
      <c r="N94" s="1"/>
      <c r="O94" s="53"/>
      <c r="P94" s="55"/>
      <c r="Q94" s="53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86"/>
      <c r="B95" s="81" t="s">
        <v>162</v>
      </c>
      <c r="C95" s="86" t="s">
        <v>163</v>
      </c>
      <c r="D95" s="83"/>
      <c r="E95" s="84"/>
      <c r="F95" s="85">
        <v>1500.0</v>
      </c>
      <c r="G95" s="84"/>
      <c r="H95" s="14"/>
      <c r="I95" s="53"/>
      <c r="J95" s="54"/>
      <c r="K95" s="1"/>
      <c r="L95" s="72"/>
      <c r="M95" s="69"/>
      <c r="N95" s="1"/>
      <c r="O95" s="53"/>
      <c r="P95" s="55"/>
      <c r="Q95" s="53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86"/>
      <c r="B96" s="81"/>
      <c r="C96" s="86" t="s">
        <v>164</v>
      </c>
      <c r="D96" s="83"/>
      <c r="E96" s="84"/>
      <c r="F96" s="85">
        <v>3000.0</v>
      </c>
      <c r="G96" s="84"/>
      <c r="H96" s="14"/>
      <c r="I96" s="53"/>
      <c r="J96" s="54"/>
      <c r="K96" s="1"/>
      <c r="L96" s="72"/>
      <c r="M96" s="69"/>
      <c r="N96" s="1"/>
      <c r="O96" s="53"/>
      <c r="P96" s="55"/>
      <c r="Q96" s="53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86"/>
      <c r="B97" s="81"/>
      <c r="C97" s="86" t="s">
        <v>165</v>
      </c>
      <c r="D97" s="83"/>
      <c r="E97" s="85"/>
      <c r="F97" s="85">
        <v>9000.0</v>
      </c>
      <c r="G97" s="84"/>
      <c r="H97" s="14"/>
      <c r="I97" s="53"/>
      <c r="J97" s="54"/>
      <c r="K97" s="1"/>
      <c r="L97" s="69"/>
      <c r="M97" s="69"/>
      <c r="N97" s="1"/>
      <c r="O97" s="53"/>
      <c r="P97" s="55"/>
      <c r="Q97" s="53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86"/>
      <c r="B98" s="81"/>
      <c r="C98" s="88"/>
      <c r="D98" s="83"/>
      <c r="E98" s="85"/>
      <c r="F98" s="85"/>
      <c r="G98" s="84"/>
      <c r="H98" s="14"/>
      <c r="I98" s="53"/>
      <c r="J98" s="54"/>
      <c r="K98" s="1"/>
      <c r="L98" s="69"/>
      <c r="M98" s="69"/>
      <c r="N98" s="1"/>
      <c r="O98" s="53"/>
      <c r="P98" s="55"/>
      <c r="Q98" s="53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86"/>
      <c r="B99" s="81"/>
      <c r="C99" s="88" t="s">
        <v>161</v>
      </c>
      <c r="D99" s="83"/>
      <c r="E99" s="85">
        <f>SUM(E95:E96)</f>
        <v>0</v>
      </c>
      <c r="F99" s="85">
        <f>SUM(F95:F97)</f>
        <v>13500</v>
      </c>
      <c r="G99" s="84">
        <f>E99-F99</f>
        <v>-13500</v>
      </c>
      <c r="H99" s="14"/>
      <c r="I99" s="53"/>
      <c r="J99" s="54"/>
      <c r="K99" s="1"/>
      <c r="L99" s="69"/>
      <c r="M99" s="69"/>
      <c r="N99" s="1"/>
      <c r="O99" s="53"/>
      <c r="P99" s="55"/>
      <c r="Q99" s="53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86"/>
      <c r="B100" s="81"/>
      <c r="C100" s="88"/>
      <c r="D100" s="87"/>
      <c r="E100" s="89"/>
      <c r="F100" s="89"/>
      <c r="G100" s="89"/>
      <c r="H100" s="14"/>
      <c r="I100" s="53"/>
      <c r="J100" s="54"/>
      <c r="K100" s="1"/>
      <c r="L100" s="76"/>
      <c r="M100" s="76"/>
      <c r="N100" s="1"/>
      <c r="O100" s="53"/>
      <c r="P100" s="55"/>
      <c r="Q100" s="53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86"/>
      <c r="B101" s="81" t="s">
        <v>166</v>
      </c>
      <c r="C101" s="88"/>
      <c r="D101" s="87"/>
      <c r="E101" s="89"/>
      <c r="F101" s="89"/>
      <c r="G101" s="84"/>
      <c r="H101" s="14"/>
      <c r="I101" s="53"/>
      <c r="J101" s="54"/>
      <c r="K101" s="1"/>
      <c r="L101" s="76"/>
      <c r="M101" s="76"/>
      <c r="N101" s="1"/>
      <c r="O101" s="53"/>
      <c r="P101" s="55"/>
      <c r="Q101" s="53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86"/>
      <c r="B102" s="81"/>
      <c r="C102" s="86" t="s">
        <v>167</v>
      </c>
      <c r="D102" s="87"/>
      <c r="E102" s="89"/>
      <c r="F102" s="85">
        <v>10000.0</v>
      </c>
      <c r="G102" s="84"/>
      <c r="H102" s="14"/>
      <c r="I102" s="53"/>
      <c r="J102" s="54"/>
      <c r="K102" s="1"/>
      <c r="L102" s="76"/>
      <c r="M102" s="69"/>
      <c r="N102" s="1"/>
      <c r="O102" s="53"/>
      <c r="P102" s="55"/>
      <c r="Q102" s="53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86"/>
      <c r="B103" s="81"/>
      <c r="C103" s="88"/>
      <c r="D103" s="87"/>
      <c r="E103" s="89"/>
      <c r="F103" s="89"/>
      <c r="G103" s="89"/>
      <c r="H103" s="14"/>
      <c r="I103" s="53"/>
      <c r="J103" s="54"/>
      <c r="K103" s="1"/>
      <c r="L103" s="76"/>
      <c r="M103" s="76"/>
      <c r="N103" s="1"/>
      <c r="O103" s="53"/>
      <c r="P103" s="55"/>
      <c r="Q103" s="53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86"/>
      <c r="B104" s="81"/>
      <c r="C104" s="88" t="s">
        <v>161</v>
      </c>
      <c r="D104" s="83"/>
      <c r="E104" s="85">
        <f>SUM(E102)</f>
        <v>0</v>
      </c>
      <c r="F104" s="85">
        <f>F102</f>
        <v>10000</v>
      </c>
      <c r="G104" s="84">
        <f>E104-F104</f>
        <v>-10000</v>
      </c>
      <c r="H104" s="14"/>
      <c r="I104" s="53"/>
      <c r="J104" s="54"/>
      <c r="K104" s="1"/>
      <c r="L104" s="69"/>
      <c r="M104" s="69"/>
      <c r="N104" s="1"/>
      <c r="O104" s="53"/>
      <c r="P104" s="55"/>
      <c r="Q104" s="53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86"/>
      <c r="B105" s="81"/>
      <c r="C105" s="88"/>
      <c r="D105" s="87"/>
      <c r="E105" s="89"/>
      <c r="F105" s="89"/>
      <c r="G105" s="89"/>
      <c r="H105" s="14"/>
      <c r="I105" s="53"/>
      <c r="J105" s="54"/>
      <c r="K105" s="1"/>
      <c r="L105" s="76"/>
      <c r="M105" s="76"/>
      <c r="N105" s="1"/>
      <c r="O105" s="53"/>
      <c r="P105" s="55"/>
      <c r="Q105" s="53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86"/>
      <c r="B106" s="81"/>
      <c r="C106" s="88" t="s">
        <v>155</v>
      </c>
      <c r="D106" s="87"/>
      <c r="E106" s="89">
        <f t="shared" ref="E106:G106" si="11">E104+E99+E93</f>
        <v>0</v>
      </c>
      <c r="F106" s="89">
        <f t="shared" si="11"/>
        <v>25500</v>
      </c>
      <c r="G106" s="89">
        <f t="shared" si="11"/>
        <v>-25500</v>
      </c>
      <c r="H106" s="14"/>
      <c r="I106" s="53"/>
      <c r="J106" s="54"/>
      <c r="K106" s="1"/>
      <c r="L106" s="76"/>
      <c r="M106" s="76"/>
      <c r="N106" s="1"/>
      <c r="O106" s="53"/>
      <c r="P106" s="55"/>
      <c r="Q106" s="53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4"/>
      <c r="B107" s="2"/>
      <c r="C107" s="4"/>
      <c r="D107" s="63"/>
      <c r="E107" s="53"/>
      <c r="F107" s="59"/>
      <c r="G107" s="53"/>
      <c r="H107" s="14"/>
      <c r="I107" s="53"/>
      <c r="J107" s="54"/>
      <c r="K107" s="1"/>
      <c r="L107" s="14"/>
      <c r="M107" s="15"/>
      <c r="N107" s="1"/>
      <c r="O107" s="53"/>
      <c r="P107" s="55"/>
      <c r="Q107" s="53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90" t="s">
        <v>15</v>
      </c>
      <c r="B108" s="91" t="s">
        <v>76</v>
      </c>
      <c r="C108" s="92" t="s">
        <v>153</v>
      </c>
      <c r="D108" s="93" t="s">
        <v>157</v>
      </c>
      <c r="E108" s="94"/>
      <c r="F108" s="95">
        <v>4000.0</v>
      </c>
      <c r="G108" s="94"/>
      <c r="H108" s="14"/>
      <c r="I108" s="53"/>
      <c r="J108" s="54"/>
      <c r="K108" s="1"/>
      <c r="L108" s="14"/>
      <c r="M108" s="15"/>
      <c r="N108" s="1"/>
      <c r="O108" s="53"/>
      <c r="P108" s="55"/>
      <c r="Q108" s="53"/>
      <c r="R108" s="13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92"/>
      <c r="B109" s="91"/>
      <c r="C109" s="92" t="s">
        <v>168</v>
      </c>
      <c r="D109" s="93" t="s">
        <v>169</v>
      </c>
      <c r="E109" s="94"/>
      <c r="F109" s="95">
        <v>25000.0</v>
      </c>
      <c r="G109" s="94"/>
      <c r="H109" s="14"/>
      <c r="I109" s="53"/>
      <c r="J109" s="54"/>
      <c r="K109" s="1"/>
      <c r="L109" s="14"/>
      <c r="M109" s="15"/>
      <c r="N109" s="1"/>
      <c r="O109" s="53"/>
      <c r="P109" s="55"/>
      <c r="Q109" s="53"/>
      <c r="R109" s="13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92"/>
      <c r="B110" s="91"/>
      <c r="C110" s="92" t="s">
        <v>154</v>
      </c>
      <c r="D110" s="93" t="s">
        <v>124</v>
      </c>
      <c r="E110" s="94"/>
      <c r="F110" s="95">
        <v>10000.0</v>
      </c>
      <c r="G110" s="94"/>
      <c r="H110" s="14"/>
      <c r="I110" s="53"/>
      <c r="J110" s="54"/>
      <c r="K110" s="1"/>
      <c r="L110" s="14"/>
      <c r="M110" s="15"/>
      <c r="N110" s="1"/>
      <c r="O110" s="53"/>
      <c r="P110" s="55"/>
      <c r="Q110" s="53"/>
      <c r="R110" s="13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96"/>
      <c r="B111" s="96"/>
      <c r="C111" s="92" t="s">
        <v>170</v>
      </c>
      <c r="D111" s="97"/>
      <c r="E111" s="98"/>
      <c r="F111" s="99">
        <v>2000.0</v>
      </c>
      <c r="G111" s="98"/>
      <c r="H111" s="14"/>
      <c r="I111" s="53"/>
      <c r="J111" s="54"/>
      <c r="K111" s="1"/>
      <c r="L111" s="14"/>
      <c r="M111" s="15"/>
      <c r="N111" s="1"/>
      <c r="O111" s="53"/>
      <c r="P111" s="55"/>
      <c r="Q111" s="53"/>
      <c r="R111" s="13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92"/>
      <c r="B112" s="91"/>
      <c r="C112" s="92" t="s">
        <v>171</v>
      </c>
      <c r="D112" s="93" t="s">
        <v>172</v>
      </c>
      <c r="E112" s="94"/>
      <c r="F112" s="95">
        <v>2000.0</v>
      </c>
      <c r="G112" s="94"/>
      <c r="H112" s="14"/>
      <c r="I112" s="53"/>
      <c r="J112" s="54"/>
      <c r="K112" s="1"/>
      <c r="L112" s="14"/>
      <c r="M112" s="15"/>
      <c r="N112" s="1"/>
      <c r="O112" s="53"/>
      <c r="P112" s="55"/>
      <c r="Q112" s="53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92"/>
      <c r="B113" s="91"/>
      <c r="C113" s="92" t="s">
        <v>173</v>
      </c>
      <c r="D113" s="93" t="s">
        <v>174</v>
      </c>
      <c r="E113" s="94"/>
      <c r="F113" s="95">
        <v>2500.0</v>
      </c>
      <c r="G113" s="94"/>
      <c r="H113" s="14"/>
      <c r="I113" s="53"/>
      <c r="J113" s="54"/>
      <c r="K113" s="1"/>
      <c r="L113" s="14"/>
      <c r="M113" s="15"/>
      <c r="N113" s="1"/>
      <c r="O113" s="53"/>
      <c r="P113" s="55"/>
      <c r="Q113" s="53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92"/>
      <c r="B114" s="92"/>
      <c r="C114" s="92"/>
      <c r="D114" s="100"/>
      <c r="E114" s="94"/>
      <c r="F114" s="94"/>
      <c r="G114" s="94"/>
      <c r="H114" s="14"/>
      <c r="I114" s="53"/>
      <c r="J114" s="54"/>
      <c r="K114" s="1"/>
      <c r="L114" s="14"/>
      <c r="M114" s="14"/>
      <c r="N114" s="1"/>
      <c r="O114" s="53"/>
      <c r="P114" s="55"/>
      <c r="Q114" s="53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92"/>
      <c r="B115" s="92"/>
      <c r="C115" s="91" t="s">
        <v>104</v>
      </c>
      <c r="D115" s="100"/>
      <c r="E115" s="95">
        <f t="shared" ref="E115:F115" si="12">SUM(E108:E113)</f>
        <v>0</v>
      </c>
      <c r="F115" s="95">
        <f t="shared" si="12"/>
        <v>45500</v>
      </c>
      <c r="G115" s="95">
        <f>E115-F115</f>
        <v>-45500</v>
      </c>
      <c r="H115" s="14"/>
      <c r="I115" s="53"/>
      <c r="J115" s="54"/>
      <c r="K115" s="1"/>
      <c r="L115" s="15"/>
      <c r="M115" s="15"/>
      <c r="N115" s="1"/>
      <c r="O115" s="53"/>
      <c r="P115" s="55"/>
      <c r="Q115" s="53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92"/>
      <c r="B116" s="91"/>
      <c r="C116" s="92"/>
      <c r="D116" s="93"/>
      <c r="E116" s="94"/>
      <c r="F116" s="95"/>
      <c r="G116" s="94"/>
      <c r="H116" s="14"/>
      <c r="I116" s="53"/>
      <c r="J116" s="54"/>
      <c r="K116" s="1"/>
      <c r="L116" s="14"/>
      <c r="M116" s="15"/>
      <c r="N116" s="1"/>
      <c r="O116" s="53"/>
      <c r="P116" s="55"/>
      <c r="Q116" s="53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92"/>
      <c r="B117" s="91" t="s">
        <v>175</v>
      </c>
      <c r="C117" s="92" t="s">
        <v>125</v>
      </c>
      <c r="D117" s="93" t="s">
        <v>88</v>
      </c>
      <c r="E117" s="94"/>
      <c r="F117" s="95">
        <v>4000.0</v>
      </c>
      <c r="G117" s="94"/>
      <c r="H117" s="14"/>
      <c r="I117" s="53"/>
      <c r="J117" s="54"/>
      <c r="K117" s="1"/>
      <c r="L117" s="14"/>
      <c r="M117" s="15"/>
      <c r="N117" s="1"/>
      <c r="O117" s="53"/>
      <c r="P117" s="55"/>
      <c r="Q117" s="53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92"/>
      <c r="B118" s="91"/>
      <c r="C118" s="92"/>
      <c r="D118" s="93"/>
      <c r="E118" s="94"/>
      <c r="F118" s="95"/>
      <c r="G118" s="94"/>
      <c r="H118" s="14"/>
      <c r="I118" s="53"/>
      <c r="J118" s="54"/>
      <c r="K118" s="1"/>
      <c r="L118" s="14"/>
      <c r="M118" s="15"/>
      <c r="N118" s="1"/>
      <c r="O118" s="53"/>
      <c r="P118" s="55"/>
      <c r="Q118" s="53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92"/>
      <c r="B119" s="91"/>
      <c r="C119" s="91" t="s">
        <v>104</v>
      </c>
      <c r="D119" s="93"/>
      <c r="E119" s="94">
        <f>SUM(E117)</f>
        <v>0</v>
      </c>
      <c r="F119" s="95">
        <f>F117</f>
        <v>4000</v>
      </c>
      <c r="G119" s="94">
        <f>E119-F119</f>
        <v>-4000</v>
      </c>
      <c r="H119" s="14"/>
      <c r="I119" s="53"/>
      <c r="J119" s="54"/>
      <c r="K119" s="1"/>
      <c r="L119" s="14"/>
      <c r="M119" s="15"/>
      <c r="N119" s="1"/>
      <c r="O119" s="53"/>
      <c r="P119" s="55"/>
      <c r="Q119" s="53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92"/>
      <c r="B120" s="91"/>
      <c r="C120" s="92"/>
      <c r="D120" s="93"/>
      <c r="E120" s="94"/>
      <c r="F120" s="95"/>
      <c r="G120" s="94"/>
      <c r="H120" s="14"/>
      <c r="I120" s="53"/>
      <c r="J120" s="54"/>
      <c r="K120" s="1"/>
      <c r="L120" s="14"/>
      <c r="M120" s="15"/>
      <c r="N120" s="1"/>
      <c r="O120" s="53"/>
      <c r="P120" s="55"/>
      <c r="Q120" s="53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92"/>
      <c r="B121" s="91" t="s">
        <v>176</v>
      </c>
      <c r="C121" s="92" t="s">
        <v>177</v>
      </c>
      <c r="D121" s="93" t="s">
        <v>88</v>
      </c>
      <c r="E121" s="94"/>
      <c r="F121" s="95">
        <v>4500.0</v>
      </c>
      <c r="G121" s="94"/>
      <c r="H121" s="14"/>
      <c r="I121" s="53"/>
      <c r="J121" s="54"/>
      <c r="K121" s="1"/>
      <c r="L121" s="14"/>
      <c r="M121" s="15"/>
      <c r="N121" s="1"/>
      <c r="O121" s="53"/>
      <c r="P121" s="55"/>
      <c r="Q121" s="53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92"/>
      <c r="B122" s="91"/>
      <c r="C122" s="92"/>
      <c r="D122" s="93"/>
      <c r="E122" s="94"/>
      <c r="F122" s="95"/>
      <c r="G122" s="94"/>
      <c r="H122" s="14"/>
      <c r="I122" s="53"/>
      <c r="J122" s="54"/>
      <c r="K122" s="1"/>
      <c r="L122" s="14"/>
      <c r="M122" s="15"/>
      <c r="N122" s="1"/>
      <c r="O122" s="53"/>
      <c r="P122" s="55"/>
      <c r="Q122" s="53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92"/>
      <c r="B123" s="91"/>
      <c r="C123" s="91" t="s">
        <v>104</v>
      </c>
      <c r="D123" s="101"/>
      <c r="E123" s="94">
        <f>SUM(E121)</f>
        <v>0</v>
      </c>
      <c r="F123" s="95">
        <f>F121</f>
        <v>4500</v>
      </c>
      <c r="G123" s="94">
        <f>E123-F123</f>
        <v>-4500</v>
      </c>
      <c r="H123" s="14"/>
      <c r="I123" s="53"/>
      <c r="J123" s="54"/>
      <c r="K123" s="1"/>
      <c r="L123" s="14"/>
      <c r="M123" s="15"/>
      <c r="N123" s="1"/>
      <c r="O123" s="53"/>
      <c r="P123" s="55"/>
      <c r="Q123" s="53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92"/>
      <c r="B124" s="91"/>
      <c r="C124" s="92"/>
      <c r="D124" s="93"/>
      <c r="E124" s="94"/>
      <c r="F124" s="95"/>
      <c r="G124" s="94"/>
      <c r="H124" s="14"/>
      <c r="I124" s="53"/>
      <c r="J124" s="54"/>
      <c r="K124" s="1"/>
      <c r="L124" s="14"/>
      <c r="M124" s="15"/>
      <c r="N124" s="1"/>
      <c r="O124" s="53"/>
      <c r="P124" s="55"/>
      <c r="Q124" s="53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92"/>
      <c r="B125" s="91" t="s">
        <v>178</v>
      </c>
      <c r="C125" s="92" t="s">
        <v>179</v>
      </c>
      <c r="D125" s="93" t="s">
        <v>180</v>
      </c>
      <c r="E125" s="94">
        <v>2000.0</v>
      </c>
      <c r="F125" s="95"/>
      <c r="G125" s="94"/>
      <c r="H125" s="14"/>
      <c r="I125" s="53"/>
      <c r="J125" s="54"/>
      <c r="K125" s="1"/>
      <c r="L125" s="14"/>
      <c r="M125" s="15"/>
      <c r="N125" s="1"/>
      <c r="O125" s="53"/>
      <c r="P125" s="55"/>
      <c r="Q125" s="53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92"/>
      <c r="B126" s="91"/>
      <c r="C126" s="92" t="s">
        <v>181</v>
      </c>
      <c r="D126" s="100"/>
      <c r="E126" s="94"/>
      <c r="F126" s="95">
        <v>4500.0</v>
      </c>
      <c r="G126" s="94"/>
      <c r="H126" s="14"/>
      <c r="I126" s="53"/>
      <c r="J126" s="54"/>
      <c r="K126" s="1"/>
      <c r="L126" s="14"/>
      <c r="M126" s="15"/>
      <c r="N126" s="1"/>
      <c r="O126" s="53"/>
      <c r="P126" s="55"/>
      <c r="Q126" s="53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92"/>
      <c r="B127" s="92"/>
      <c r="C127" s="92"/>
      <c r="D127" s="100"/>
      <c r="E127" s="94"/>
      <c r="F127" s="94"/>
      <c r="G127" s="94"/>
      <c r="H127" s="14"/>
      <c r="I127" s="53"/>
      <c r="J127" s="54"/>
      <c r="K127" s="1"/>
      <c r="L127" s="14"/>
      <c r="M127" s="14"/>
      <c r="N127" s="1"/>
      <c r="O127" s="53"/>
      <c r="P127" s="55"/>
      <c r="Q127" s="53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92"/>
      <c r="B128" s="92"/>
      <c r="C128" s="91" t="s">
        <v>104</v>
      </c>
      <c r="D128" s="100"/>
      <c r="E128" s="95">
        <f t="shared" ref="E128:F128" si="13">SUM(E125:E126)</f>
        <v>2000</v>
      </c>
      <c r="F128" s="95">
        <f t="shared" si="13"/>
        <v>4500</v>
      </c>
      <c r="G128" s="95">
        <f>E128-F128</f>
        <v>-2500</v>
      </c>
      <c r="H128" s="14"/>
      <c r="I128" s="53"/>
      <c r="J128" s="54"/>
      <c r="K128" s="1"/>
      <c r="L128" s="15"/>
      <c r="M128" s="15"/>
      <c r="N128" s="1"/>
      <c r="O128" s="53"/>
      <c r="P128" s="55"/>
      <c r="Q128" s="53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92"/>
      <c r="B129" s="91"/>
      <c r="C129" s="92"/>
      <c r="D129" s="93"/>
      <c r="E129" s="94"/>
      <c r="F129" s="95"/>
      <c r="G129" s="94"/>
      <c r="H129" s="14"/>
      <c r="I129" s="53"/>
      <c r="J129" s="54"/>
      <c r="K129" s="1"/>
      <c r="L129" s="14"/>
      <c r="M129" s="15"/>
      <c r="N129" s="1"/>
      <c r="O129" s="53"/>
      <c r="P129" s="55"/>
      <c r="Q129" s="53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92"/>
      <c r="B130" s="91"/>
      <c r="C130" s="91" t="s">
        <v>155</v>
      </c>
      <c r="D130" s="102"/>
      <c r="E130" s="103">
        <f t="shared" ref="E130:F130" si="14">E115+E119+E123+E128</f>
        <v>2000</v>
      </c>
      <c r="F130" s="103">
        <f t="shared" si="14"/>
        <v>58500</v>
      </c>
      <c r="G130" s="103">
        <f>E130-F130</f>
        <v>-56500</v>
      </c>
      <c r="H130" s="14"/>
      <c r="I130" s="53"/>
      <c r="J130" s="54"/>
      <c r="K130" s="1"/>
      <c r="L130" s="23"/>
      <c r="M130" s="23"/>
      <c r="N130" s="1"/>
      <c r="O130" s="53"/>
      <c r="P130" s="55"/>
      <c r="Q130" s="53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4"/>
      <c r="B131" s="2"/>
      <c r="C131" s="4"/>
      <c r="D131" s="63"/>
      <c r="E131" s="53"/>
      <c r="F131" s="59"/>
      <c r="G131" s="53"/>
      <c r="H131" s="14"/>
      <c r="I131" s="53"/>
      <c r="J131" s="54"/>
      <c r="K131" s="1"/>
      <c r="L131" s="14"/>
      <c r="M131" s="15"/>
      <c r="N131" s="1"/>
      <c r="O131" s="53"/>
      <c r="P131" s="55"/>
      <c r="Q131" s="53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04" t="s">
        <v>16</v>
      </c>
      <c r="B132" s="105"/>
      <c r="C132" s="106" t="s">
        <v>148</v>
      </c>
      <c r="D132" s="107" t="s">
        <v>96</v>
      </c>
      <c r="E132" s="108"/>
      <c r="F132" s="109">
        <v>30000.0</v>
      </c>
      <c r="G132" s="108"/>
      <c r="H132" s="14"/>
      <c r="I132" s="53"/>
      <c r="J132" s="54"/>
      <c r="K132" s="1"/>
      <c r="L132" s="110"/>
      <c r="M132" s="111"/>
      <c r="N132" s="1"/>
      <c r="O132" s="53"/>
      <c r="P132" s="55"/>
      <c r="Q132" s="53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06"/>
      <c r="B133" s="105"/>
      <c r="C133" s="106" t="s">
        <v>182</v>
      </c>
      <c r="D133" s="107" t="s">
        <v>183</v>
      </c>
      <c r="E133" s="109">
        <v>0.0</v>
      </c>
      <c r="F133" s="109"/>
      <c r="G133" s="108"/>
      <c r="H133" s="14"/>
      <c r="I133" s="53"/>
      <c r="J133" s="54"/>
      <c r="K133" s="1"/>
      <c r="L133" s="111"/>
      <c r="M133" s="111"/>
      <c r="N133" s="1"/>
      <c r="O133" s="53"/>
      <c r="P133" s="55"/>
      <c r="Q133" s="53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06"/>
      <c r="B134" s="105"/>
      <c r="C134" s="106" t="s">
        <v>184</v>
      </c>
      <c r="D134" s="107" t="s">
        <v>185</v>
      </c>
      <c r="E134" s="108"/>
      <c r="F134" s="109">
        <v>10000.0</v>
      </c>
      <c r="G134" s="108"/>
      <c r="H134" s="14"/>
      <c r="I134" s="53"/>
      <c r="J134" s="54"/>
      <c r="K134" s="1"/>
      <c r="L134" s="110"/>
      <c r="M134" s="111"/>
      <c r="N134" s="1"/>
      <c r="O134" s="53"/>
      <c r="P134" s="55"/>
      <c r="Q134" s="53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06"/>
      <c r="B135" s="105"/>
      <c r="C135" s="106" t="s">
        <v>186</v>
      </c>
      <c r="D135" s="107"/>
      <c r="E135" s="108"/>
      <c r="F135" s="109">
        <v>2000.0</v>
      </c>
      <c r="G135" s="108"/>
      <c r="H135" s="14"/>
      <c r="I135" s="53"/>
      <c r="J135" s="54"/>
      <c r="K135" s="1"/>
      <c r="L135" s="110"/>
      <c r="M135" s="111"/>
      <c r="N135" s="1"/>
      <c r="O135" s="53"/>
      <c r="P135" s="55"/>
      <c r="Q135" s="53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06"/>
      <c r="B136" s="105"/>
      <c r="C136" s="106" t="s">
        <v>162</v>
      </c>
      <c r="D136" s="107"/>
      <c r="E136" s="108"/>
      <c r="F136" s="109">
        <v>8000.0</v>
      </c>
      <c r="G136" s="108"/>
      <c r="H136" s="14"/>
      <c r="I136" s="53"/>
      <c r="J136" s="54"/>
      <c r="K136" s="1"/>
      <c r="L136" s="110"/>
      <c r="M136" s="111"/>
      <c r="N136" s="1"/>
      <c r="O136" s="53"/>
      <c r="P136" s="55"/>
      <c r="Q136" s="53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06"/>
      <c r="B137" s="105"/>
      <c r="C137" s="106"/>
      <c r="D137" s="107"/>
      <c r="E137" s="108"/>
      <c r="F137" s="109"/>
      <c r="G137" s="108"/>
      <c r="H137" s="14"/>
      <c r="I137" s="53"/>
      <c r="J137" s="54"/>
      <c r="K137" s="1"/>
      <c r="L137" s="110"/>
      <c r="M137" s="111"/>
      <c r="N137" s="1"/>
      <c r="O137" s="53"/>
      <c r="P137" s="55"/>
      <c r="Q137" s="53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06"/>
      <c r="B138" s="105"/>
      <c r="C138" s="112" t="s">
        <v>155</v>
      </c>
      <c r="D138" s="113"/>
      <c r="E138" s="114">
        <f t="shared" ref="E138:F138" si="15">sum(E132:E136)</f>
        <v>0</v>
      </c>
      <c r="F138" s="114">
        <f t="shared" si="15"/>
        <v>50000</v>
      </c>
      <c r="G138" s="114">
        <f>E138-F138</f>
        <v>-50000</v>
      </c>
      <c r="H138" s="53"/>
      <c r="I138" s="53"/>
      <c r="J138" s="54"/>
      <c r="K138" s="1"/>
      <c r="L138" s="115"/>
      <c r="M138" s="115"/>
      <c r="N138" s="1"/>
      <c r="O138" s="53"/>
      <c r="P138" s="55"/>
      <c r="Q138" s="53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16"/>
      <c r="B139" s="117"/>
      <c r="C139" s="116"/>
      <c r="D139" s="118"/>
      <c r="E139" s="119"/>
      <c r="F139" s="120"/>
      <c r="G139" s="119"/>
      <c r="H139" s="14"/>
      <c r="I139" s="53"/>
      <c r="J139" s="54"/>
      <c r="K139" s="1"/>
      <c r="L139" s="72"/>
      <c r="M139" s="69"/>
      <c r="N139" s="1"/>
      <c r="O139" s="53"/>
      <c r="P139" s="55"/>
      <c r="Q139" s="53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21" t="s">
        <v>17</v>
      </c>
      <c r="B140" s="122" t="s">
        <v>76</v>
      </c>
      <c r="C140" s="123" t="s">
        <v>153</v>
      </c>
      <c r="D140" s="124" t="s">
        <v>157</v>
      </c>
      <c r="E140" s="125"/>
      <c r="F140" s="126">
        <v>3200.0</v>
      </c>
      <c r="G140" s="125"/>
      <c r="H140" s="14"/>
      <c r="I140" s="53"/>
      <c r="J140" s="54"/>
      <c r="K140" s="1"/>
      <c r="L140" s="72"/>
      <c r="M140" s="69"/>
      <c r="N140" s="1"/>
      <c r="O140" s="53"/>
      <c r="P140" s="55"/>
      <c r="Q140" s="53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27"/>
      <c r="B141" s="128"/>
      <c r="C141" s="123" t="s">
        <v>187</v>
      </c>
      <c r="D141" s="124" t="s">
        <v>188</v>
      </c>
      <c r="E141" s="125"/>
      <c r="F141" s="129">
        <v>15000.0</v>
      </c>
      <c r="G141" s="125"/>
      <c r="H141" s="14"/>
      <c r="I141" s="53"/>
      <c r="J141" s="54"/>
      <c r="K141" s="1"/>
      <c r="L141" s="72"/>
      <c r="M141" s="69"/>
      <c r="N141" s="1"/>
      <c r="O141" s="53"/>
      <c r="P141" s="55"/>
      <c r="Q141" s="53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27"/>
      <c r="B142" s="128"/>
      <c r="C142" s="127" t="s">
        <v>189</v>
      </c>
      <c r="D142" s="124" t="s">
        <v>169</v>
      </c>
      <c r="E142" s="125"/>
      <c r="F142" s="126">
        <v>4000.0</v>
      </c>
      <c r="G142" s="125"/>
      <c r="H142" s="14"/>
      <c r="I142" s="53"/>
      <c r="J142" s="54"/>
      <c r="K142" s="1"/>
      <c r="L142" s="72"/>
      <c r="M142" s="69"/>
      <c r="N142" s="1"/>
      <c r="O142" s="53"/>
      <c r="P142" s="55"/>
      <c r="Q142" s="53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27"/>
      <c r="B143" s="128"/>
      <c r="C143" s="130" t="s">
        <v>125</v>
      </c>
      <c r="D143" s="131" t="s">
        <v>88</v>
      </c>
      <c r="E143" s="125"/>
      <c r="F143" s="129">
        <v>1000.0</v>
      </c>
      <c r="G143" s="125"/>
      <c r="H143" s="14"/>
      <c r="I143" s="53"/>
      <c r="J143" s="54"/>
      <c r="K143" s="1"/>
      <c r="L143" s="72"/>
      <c r="M143" s="69"/>
      <c r="N143" s="1"/>
      <c r="O143" s="53"/>
      <c r="P143" s="55"/>
      <c r="Q143" s="53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27"/>
      <c r="B144" s="128"/>
      <c r="C144" s="127" t="s">
        <v>190</v>
      </c>
      <c r="D144" s="124"/>
      <c r="E144" s="125"/>
      <c r="F144" s="126">
        <v>300.0</v>
      </c>
      <c r="G144" s="125"/>
      <c r="H144" s="14"/>
      <c r="I144" s="53"/>
      <c r="J144" s="54"/>
      <c r="K144" s="1"/>
      <c r="L144" s="72"/>
      <c r="M144" s="69"/>
      <c r="N144" s="1"/>
      <c r="O144" s="53"/>
      <c r="P144" s="55"/>
      <c r="Q144" s="53"/>
      <c r="R144" s="13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27"/>
      <c r="B145" s="128"/>
      <c r="C145" s="128"/>
      <c r="D145" s="124"/>
      <c r="E145" s="125"/>
      <c r="F145" s="126"/>
      <c r="G145" s="125"/>
      <c r="H145" s="14"/>
      <c r="I145" s="53"/>
      <c r="J145" s="54"/>
      <c r="K145" s="1"/>
      <c r="L145" s="72"/>
      <c r="M145" s="69"/>
      <c r="N145" s="1"/>
      <c r="O145" s="53"/>
      <c r="P145" s="55"/>
      <c r="Q145" s="53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27"/>
      <c r="B146" s="128"/>
      <c r="C146" s="132" t="s">
        <v>155</v>
      </c>
      <c r="D146" s="124"/>
      <c r="E146" s="133">
        <f t="shared" ref="E146:F146" si="16">SUM(E140:E144)</f>
        <v>0</v>
      </c>
      <c r="F146" s="133">
        <f t="shared" si="16"/>
        <v>23500</v>
      </c>
      <c r="G146" s="133">
        <f>E146-F146</f>
        <v>-23500</v>
      </c>
      <c r="H146" s="14"/>
      <c r="I146" s="53"/>
      <c r="J146" s="54"/>
      <c r="K146" s="1"/>
      <c r="L146" s="72"/>
      <c r="M146" s="69"/>
      <c r="N146" s="1"/>
      <c r="O146" s="53"/>
      <c r="P146" s="55"/>
      <c r="Q146" s="53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16"/>
      <c r="H147" s="14"/>
      <c r="I147" s="53"/>
      <c r="J147" s="54"/>
      <c r="K147" s="1"/>
      <c r="L147" s="69"/>
      <c r="M147" s="69"/>
      <c r="N147" s="1"/>
      <c r="O147" s="53"/>
      <c r="P147" s="55"/>
      <c r="Q147" s="53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34" t="s">
        <v>31</v>
      </c>
      <c r="B148" s="135" t="s">
        <v>76</v>
      </c>
      <c r="C148" s="136" t="s">
        <v>153</v>
      </c>
      <c r="D148" s="137" t="s">
        <v>157</v>
      </c>
      <c r="E148" s="138"/>
      <c r="F148" s="139">
        <v>1800.0</v>
      </c>
      <c r="G148" s="138"/>
      <c r="H148" s="14"/>
      <c r="I148" s="53"/>
      <c r="J148" s="54"/>
      <c r="K148" s="1"/>
      <c r="L148" s="72"/>
      <c r="M148" s="69"/>
      <c r="N148" s="1"/>
      <c r="O148" s="53"/>
      <c r="P148" s="55"/>
      <c r="Q148" s="53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40"/>
      <c r="B149" s="141"/>
      <c r="C149" s="136" t="s">
        <v>191</v>
      </c>
      <c r="D149" s="137" t="s">
        <v>192</v>
      </c>
      <c r="E149" s="138"/>
      <c r="F149" s="139">
        <v>7000.0</v>
      </c>
      <c r="G149" s="138"/>
      <c r="H149" s="14"/>
      <c r="I149" s="53"/>
      <c r="J149" s="54"/>
      <c r="K149" s="1"/>
      <c r="L149" s="72"/>
      <c r="M149" s="69"/>
      <c r="N149" s="1"/>
      <c r="O149" s="53"/>
      <c r="P149" s="55"/>
      <c r="Q149" s="53"/>
      <c r="R149" s="13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40"/>
      <c r="B150" s="141"/>
      <c r="C150" s="136" t="s">
        <v>193</v>
      </c>
      <c r="D150" s="137" t="s">
        <v>142</v>
      </c>
      <c r="E150" s="138"/>
      <c r="F150" s="139">
        <v>5000.0</v>
      </c>
      <c r="G150" s="138"/>
      <c r="H150" s="14"/>
      <c r="I150" s="53"/>
      <c r="J150" s="54"/>
      <c r="K150" s="1"/>
      <c r="L150" s="72"/>
      <c r="M150" s="69"/>
      <c r="N150" s="1"/>
      <c r="O150" s="53"/>
      <c r="P150" s="55"/>
      <c r="Q150" s="53"/>
      <c r="R150" s="13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40"/>
      <c r="B151" s="141"/>
      <c r="C151" s="140" t="s">
        <v>194</v>
      </c>
      <c r="D151" s="137" t="s">
        <v>131</v>
      </c>
      <c r="E151" s="138"/>
      <c r="F151" s="139">
        <v>2000.0</v>
      </c>
      <c r="G151" s="138"/>
      <c r="H151" s="14"/>
      <c r="I151" s="53"/>
      <c r="J151" s="54"/>
      <c r="K151" s="1"/>
      <c r="L151" s="72"/>
      <c r="M151" s="69"/>
      <c r="N151" s="1"/>
      <c r="O151" s="53"/>
      <c r="P151" s="55"/>
      <c r="Q151" s="53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40"/>
      <c r="B152" s="141"/>
      <c r="C152" s="140" t="s">
        <v>195</v>
      </c>
      <c r="D152" s="137" t="s">
        <v>92</v>
      </c>
      <c r="E152" s="138"/>
      <c r="F152" s="139">
        <v>7200.0</v>
      </c>
      <c r="G152" s="138"/>
      <c r="H152" s="14"/>
      <c r="I152" s="53"/>
      <c r="J152" s="54"/>
      <c r="K152" s="1"/>
      <c r="L152" s="72"/>
      <c r="M152" s="69"/>
      <c r="N152" s="1"/>
      <c r="O152" s="53"/>
      <c r="P152" s="55"/>
      <c r="Q152" s="53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40"/>
      <c r="B153" s="141"/>
      <c r="C153" s="141"/>
      <c r="D153" s="137"/>
      <c r="E153" s="139"/>
      <c r="F153" s="139"/>
      <c r="G153" s="139"/>
      <c r="H153" s="14"/>
      <c r="I153" s="53"/>
      <c r="J153" s="54"/>
      <c r="K153" s="1"/>
      <c r="L153" s="69"/>
      <c r="M153" s="69"/>
      <c r="N153" s="1"/>
      <c r="O153" s="53"/>
      <c r="P153" s="55"/>
      <c r="Q153" s="53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40"/>
      <c r="B154" s="141"/>
      <c r="C154" s="142" t="s">
        <v>155</v>
      </c>
      <c r="D154" s="137"/>
      <c r="E154" s="143">
        <f>SUM(E148:E151)</f>
        <v>0</v>
      </c>
      <c r="F154" s="143">
        <f>SUM(F148:F152)</f>
        <v>23000</v>
      </c>
      <c r="G154" s="143">
        <f>E154-F154</f>
        <v>-23000</v>
      </c>
      <c r="H154" s="14"/>
      <c r="I154" s="53"/>
      <c r="J154" s="54"/>
      <c r="K154" s="1"/>
      <c r="L154" s="69"/>
      <c r="M154" s="69"/>
      <c r="N154" s="1"/>
      <c r="O154" s="53"/>
      <c r="P154" s="55"/>
      <c r="Q154" s="53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16"/>
      <c r="B155" s="117"/>
      <c r="C155" s="116"/>
      <c r="D155" s="118"/>
      <c r="E155" s="119"/>
      <c r="F155" s="120"/>
      <c r="G155" s="119"/>
      <c r="H155" s="14"/>
      <c r="I155" s="53"/>
      <c r="J155" s="54"/>
      <c r="K155" s="1"/>
      <c r="L155" s="72"/>
      <c r="M155" s="69"/>
      <c r="N155" s="1"/>
      <c r="O155" s="53"/>
      <c r="P155" s="55"/>
      <c r="Q155" s="53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44" t="s">
        <v>27</v>
      </c>
      <c r="B156" s="145" t="s">
        <v>76</v>
      </c>
      <c r="C156" s="146" t="s">
        <v>153</v>
      </c>
      <c r="D156" s="147" t="s">
        <v>157</v>
      </c>
      <c r="E156" s="148"/>
      <c r="F156" s="149">
        <v>1000.0</v>
      </c>
      <c r="G156" s="148"/>
      <c r="H156" s="14"/>
      <c r="I156" s="53"/>
      <c r="J156" s="54"/>
      <c r="K156" s="1"/>
      <c r="L156" s="72"/>
      <c r="M156" s="69"/>
      <c r="N156" s="1"/>
      <c r="O156" s="53"/>
      <c r="P156" s="55"/>
      <c r="Q156" s="53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50"/>
      <c r="B157" s="151"/>
      <c r="C157" s="146" t="s">
        <v>171</v>
      </c>
      <c r="D157" s="147" t="s">
        <v>172</v>
      </c>
      <c r="E157" s="148"/>
      <c r="F157" s="149">
        <v>8000.0</v>
      </c>
      <c r="G157" s="148"/>
      <c r="H157" s="14"/>
      <c r="I157" s="53"/>
      <c r="J157" s="54"/>
      <c r="K157" s="1"/>
      <c r="L157" s="72"/>
      <c r="M157" s="69"/>
      <c r="N157" s="1"/>
      <c r="O157" s="53"/>
      <c r="P157" s="55"/>
      <c r="Q157" s="53"/>
      <c r="R157" s="13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50"/>
      <c r="B158" s="151"/>
      <c r="C158" s="146" t="s">
        <v>196</v>
      </c>
      <c r="D158" s="147" t="s">
        <v>197</v>
      </c>
      <c r="E158" s="148"/>
      <c r="F158" s="149">
        <v>1100.0</v>
      </c>
      <c r="G158" s="148"/>
      <c r="H158" s="14"/>
      <c r="I158" s="53"/>
      <c r="J158" s="54"/>
      <c r="K158" s="1"/>
      <c r="L158" s="72"/>
      <c r="M158" s="69"/>
      <c r="N158" s="1"/>
      <c r="O158" s="53"/>
      <c r="P158" s="55"/>
      <c r="Q158" s="53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50"/>
      <c r="B159" s="151"/>
      <c r="C159" s="146" t="s">
        <v>173</v>
      </c>
      <c r="D159" s="147" t="s">
        <v>198</v>
      </c>
      <c r="E159" s="148"/>
      <c r="F159" s="149">
        <v>500.0</v>
      </c>
      <c r="G159" s="148"/>
      <c r="H159" s="14"/>
      <c r="I159" s="53"/>
      <c r="J159" s="54"/>
      <c r="K159" s="1"/>
      <c r="L159" s="72"/>
      <c r="M159" s="69"/>
      <c r="N159" s="1"/>
      <c r="O159" s="53"/>
      <c r="P159" s="55"/>
      <c r="Q159" s="53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50"/>
      <c r="B160" s="151"/>
      <c r="C160" s="150" t="s">
        <v>199</v>
      </c>
      <c r="D160" s="147" t="s">
        <v>84</v>
      </c>
      <c r="E160" s="148"/>
      <c r="F160" s="149">
        <v>2500.0</v>
      </c>
      <c r="G160" s="148"/>
      <c r="H160" s="14"/>
      <c r="I160" s="53"/>
      <c r="J160" s="54"/>
      <c r="K160" s="1"/>
      <c r="L160" s="72"/>
      <c r="M160" s="69"/>
      <c r="N160" s="1"/>
      <c r="O160" s="53"/>
      <c r="P160" s="55"/>
      <c r="Q160" s="53"/>
      <c r="R160" s="13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50"/>
      <c r="B161" s="151"/>
      <c r="C161" s="150" t="s">
        <v>200</v>
      </c>
      <c r="D161" s="147" t="s">
        <v>201</v>
      </c>
      <c r="E161" s="148"/>
      <c r="F161" s="149">
        <v>2500.0</v>
      </c>
      <c r="G161" s="148"/>
      <c r="H161" s="14"/>
      <c r="I161" s="53"/>
      <c r="J161" s="54"/>
      <c r="K161" s="1"/>
      <c r="L161" s="72"/>
      <c r="M161" s="69"/>
      <c r="N161" s="1"/>
      <c r="O161" s="53"/>
      <c r="P161" s="55"/>
      <c r="Q161" s="53"/>
      <c r="R161" s="13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50"/>
      <c r="B162" s="151"/>
      <c r="C162" s="150" t="s">
        <v>202</v>
      </c>
      <c r="D162" s="147" t="s">
        <v>92</v>
      </c>
      <c r="E162" s="148"/>
      <c r="F162" s="149">
        <v>2400.0</v>
      </c>
      <c r="G162" s="148"/>
      <c r="H162" s="14"/>
      <c r="I162" s="53"/>
      <c r="J162" s="54"/>
      <c r="K162" s="1"/>
      <c r="L162" s="72"/>
      <c r="M162" s="69"/>
      <c r="N162" s="1"/>
      <c r="O162" s="53"/>
      <c r="P162" s="55"/>
      <c r="Q162" s="53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50"/>
      <c r="B163" s="151"/>
      <c r="C163" s="150"/>
      <c r="D163" s="147"/>
      <c r="E163" s="148"/>
      <c r="F163" s="149"/>
      <c r="G163" s="148"/>
      <c r="H163" s="14"/>
      <c r="I163" s="53"/>
      <c r="J163" s="54"/>
      <c r="K163" s="1"/>
      <c r="L163" s="72"/>
      <c r="M163" s="69"/>
      <c r="N163" s="1"/>
      <c r="O163" s="53"/>
      <c r="P163" s="55"/>
      <c r="Q163" s="53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50"/>
      <c r="B164" s="151"/>
      <c r="C164" s="152" t="s">
        <v>155</v>
      </c>
      <c r="D164" s="147"/>
      <c r="E164" s="153">
        <f>SUM(E156:E159)</f>
        <v>0</v>
      </c>
      <c r="F164" s="153">
        <f>SUM(F156:F162)</f>
        <v>18000</v>
      </c>
      <c r="G164" s="153">
        <f>E164-F164</f>
        <v>-18000</v>
      </c>
      <c r="H164" s="14"/>
      <c r="I164" s="53"/>
      <c r="J164" s="54"/>
      <c r="K164" s="1"/>
      <c r="L164" s="69"/>
      <c r="M164" s="69"/>
      <c r="N164" s="1"/>
      <c r="O164" s="53"/>
      <c r="P164" s="55"/>
      <c r="Q164" s="53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4"/>
      <c r="B165" s="2"/>
      <c r="C165" s="4"/>
      <c r="D165" s="63"/>
      <c r="E165" s="53"/>
      <c r="F165" s="59"/>
      <c r="G165" s="53"/>
      <c r="H165" s="14"/>
      <c r="I165" s="53"/>
      <c r="J165" s="54"/>
      <c r="K165" s="1"/>
      <c r="L165" s="14"/>
      <c r="M165" s="15"/>
      <c r="N165" s="1"/>
      <c r="O165" s="53"/>
      <c r="P165" s="55"/>
      <c r="Q165" s="53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54" t="s">
        <v>19</v>
      </c>
      <c r="B166" s="155" t="s">
        <v>76</v>
      </c>
      <c r="C166" s="156" t="s">
        <v>153</v>
      </c>
      <c r="D166" s="157" t="s">
        <v>157</v>
      </c>
      <c r="E166" s="158"/>
      <c r="F166" s="159">
        <v>1500.0</v>
      </c>
      <c r="G166" s="158"/>
      <c r="H166" s="14"/>
      <c r="I166" s="53"/>
      <c r="J166" s="54"/>
      <c r="K166" s="1"/>
      <c r="L166" s="72"/>
      <c r="M166" s="69"/>
      <c r="N166" s="1"/>
      <c r="O166" s="53"/>
      <c r="P166" s="55"/>
      <c r="Q166" s="53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54"/>
      <c r="B167" s="155"/>
      <c r="C167" s="156" t="s">
        <v>162</v>
      </c>
      <c r="D167" s="157" t="s">
        <v>203</v>
      </c>
      <c r="E167" s="158"/>
      <c r="F167" s="159">
        <v>12000.0</v>
      </c>
      <c r="G167" s="158"/>
      <c r="H167" s="14"/>
      <c r="I167" s="53"/>
      <c r="J167" s="54"/>
      <c r="K167" s="1"/>
      <c r="L167" s="72"/>
      <c r="M167" s="69"/>
      <c r="N167" s="1"/>
      <c r="O167" s="53"/>
      <c r="P167" s="55"/>
      <c r="Q167" s="53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54"/>
      <c r="B168" s="155"/>
      <c r="C168" s="156"/>
      <c r="D168" s="157"/>
      <c r="E168" s="158"/>
      <c r="F168" s="159"/>
      <c r="G168" s="158"/>
      <c r="H168" s="14"/>
      <c r="I168" s="53"/>
      <c r="J168" s="54"/>
      <c r="K168" s="1"/>
      <c r="L168" s="72"/>
      <c r="M168" s="69"/>
      <c r="N168" s="1"/>
      <c r="O168" s="53"/>
      <c r="P168" s="55"/>
      <c r="Q168" s="53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54"/>
      <c r="B169" s="155"/>
      <c r="C169" s="155" t="s">
        <v>155</v>
      </c>
      <c r="D169" s="157"/>
      <c r="E169" s="160">
        <f t="shared" ref="E169:F169" si="17">SUM(E166:E167)</f>
        <v>0</v>
      </c>
      <c r="F169" s="161">
        <f t="shared" si="17"/>
        <v>13500</v>
      </c>
      <c r="G169" s="160">
        <f>E169-F169</f>
        <v>-13500</v>
      </c>
      <c r="H169" s="14"/>
      <c r="I169" s="53"/>
      <c r="J169" s="54"/>
      <c r="K169" s="1"/>
      <c r="L169" s="162"/>
      <c r="M169" s="76"/>
      <c r="N169" s="1"/>
      <c r="O169" s="53"/>
      <c r="P169" s="55"/>
      <c r="Q169" s="53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63"/>
      <c r="B170" s="164"/>
      <c r="C170" s="165"/>
      <c r="D170" s="166"/>
      <c r="E170" s="167"/>
      <c r="F170" s="168"/>
      <c r="G170" s="167"/>
      <c r="H170" s="14"/>
      <c r="I170" s="53"/>
      <c r="J170" s="54"/>
      <c r="K170" s="1"/>
      <c r="L170" s="72"/>
      <c r="M170" s="69"/>
      <c r="N170" s="1"/>
      <c r="O170" s="53"/>
      <c r="P170" s="55"/>
      <c r="Q170" s="53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69" t="s">
        <v>20</v>
      </c>
      <c r="B171" s="170" t="s">
        <v>76</v>
      </c>
      <c r="C171" s="171" t="s">
        <v>153</v>
      </c>
      <c r="D171" s="172" t="s">
        <v>157</v>
      </c>
      <c r="E171" s="173"/>
      <c r="F171" s="174">
        <v>1000.0</v>
      </c>
      <c r="G171" s="173"/>
      <c r="H171" s="14"/>
      <c r="I171" s="53"/>
      <c r="J171" s="54"/>
      <c r="K171" s="1"/>
      <c r="L171" s="72"/>
      <c r="M171" s="69"/>
      <c r="N171" s="1"/>
      <c r="O171" s="53"/>
      <c r="P171" s="55"/>
      <c r="Q171" s="53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71"/>
      <c r="B172" s="170"/>
      <c r="C172" s="171"/>
      <c r="D172" s="172"/>
      <c r="E172" s="173"/>
      <c r="F172" s="174"/>
      <c r="G172" s="173"/>
      <c r="H172" s="14"/>
      <c r="I172" s="53"/>
      <c r="J172" s="54"/>
      <c r="K172" s="1"/>
      <c r="L172" s="72"/>
      <c r="M172" s="69"/>
      <c r="N172" s="1"/>
      <c r="O172" s="53"/>
      <c r="P172" s="55"/>
      <c r="Q172" s="53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71"/>
      <c r="B173" s="170" t="s">
        <v>204</v>
      </c>
      <c r="C173" s="171" t="s">
        <v>205</v>
      </c>
      <c r="D173" s="172"/>
      <c r="E173" s="173"/>
      <c r="F173" s="174">
        <v>6000.0</v>
      </c>
      <c r="G173" s="173"/>
      <c r="H173" s="14"/>
      <c r="I173" s="53"/>
      <c r="J173" s="54"/>
      <c r="K173" s="1"/>
      <c r="L173" s="72"/>
      <c r="M173" s="69"/>
      <c r="N173" s="1"/>
      <c r="O173" s="53"/>
      <c r="P173" s="55"/>
      <c r="Q173" s="53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71"/>
      <c r="B174" s="170"/>
      <c r="C174" s="171" t="s">
        <v>206</v>
      </c>
      <c r="D174" s="172" t="s">
        <v>140</v>
      </c>
      <c r="E174" s="173"/>
      <c r="F174" s="174">
        <v>14000.0</v>
      </c>
      <c r="G174" s="173"/>
      <c r="H174" s="14"/>
      <c r="I174" s="53"/>
      <c r="J174" s="54"/>
      <c r="K174" s="1"/>
      <c r="L174" s="72"/>
      <c r="M174" s="69"/>
      <c r="N174" s="1"/>
      <c r="O174" s="53"/>
      <c r="P174" s="55"/>
      <c r="Q174" s="53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71"/>
      <c r="B175" s="170"/>
      <c r="C175" s="171"/>
      <c r="D175" s="172"/>
      <c r="E175" s="173"/>
      <c r="F175" s="174"/>
      <c r="G175" s="173"/>
      <c r="H175" s="14"/>
      <c r="I175" s="53"/>
      <c r="J175" s="54"/>
      <c r="K175" s="1"/>
      <c r="L175" s="72"/>
      <c r="M175" s="69"/>
      <c r="N175" s="1"/>
      <c r="O175" s="53"/>
      <c r="P175" s="55"/>
      <c r="Q175" s="53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71"/>
      <c r="B176" s="170"/>
      <c r="C176" s="170" t="s">
        <v>155</v>
      </c>
      <c r="D176" s="175"/>
      <c r="E176" s="176">
        <f t="shared" ref="E176:F176" si="18">SUM(E171:E175)</f>
        <v>0</v>
      </c>
      <c r="F176" s="176">
        <f t="shared" si="18"/>
        <v>21000</v>
      </c>
      <c r="G176" s="176">
        <f>E176-F176</f>
        <v>-21000</v>
      </c>
      <c r="H176" s="14"/>
      <c r="I176" s="53"/>
      <c r="J176" s="54"/>
      <c r="K176" s="1"/>
      <c r="L176" s="76"/>
      <c r="M176" s="76"/>
      <c r="N176" s="1"/>
      <c r="O176" s="53"/>
      <c r="P176" s="55"/>
      <c r="Q176" s="53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4"/>
      <c r="B177" s="2"/>
      <c r="C177" s="4"/>
      <c r="D177" s="63"/>
      <c r="E177" s="53"/>
      <c r="F177" s="59"/>
      <c r="G177" s="53"/>
      <c r="H177" s="14"/>
      <c r="I177" s="53"/>
      <c r="J177" s="54"/>
      <c r="K177" s="1"/>
      <c r="L177" s="14"/>
      <c r="M177" s="15"/>
      <c r="N177" s="1"/>
      <c r="O177" s="53"/>
      <c r="P177" s="55"/>
      <c r="Q177" s="53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77" t="s">
        <v>21</v>
      </c>
      <c r="B178" s="178" t="s">
        <v>76</v>
      </c>
      <c r="C178" s="179" t="s">
        <v>153</v>
      </c>
      <c r="D178" s="180" t="s">
        <v>157</v>
      </c>
      <c r="E178" s="181"/>
      <c r="F178" s="182">
        <f>100*4+150*4</f>
        <v>1000</v>
      </c>
      <c r="G178" s="182"/>
      <c r="H178" s="14"/>
      <c r="I178" s="53"/>
      <c r="J178" s="54"/>
      <c r="K178" s="1"/>
      <c r="L178" s="72"/>
      <c r="M178" s="69"/>
      <c r="N178" s="1"/>
      <c r="O178" s="53"/>
      <c r="P178" s="55"/>
      <c r="Q178" s="53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83"/>
      <c r="B179" s="178"/>
      <c r="C179" s="179"/>
      <c r="D179" s="180"/>
      <c r="E179" s="181"/>
      <c r="F179" s="182"/>
      <c r="G179" s="182"/>
      <c r="H179" s="14"/>
      <c r="I179" s="53"/>
      <c r="J179" s="54"/>
      <c r="K179" s="1"/>
      <c r="L179" s="72"/>
      <c r="M179" s="69"/>
      <c r="N179" s="1"/>
      <c r="O179" s="53"/>
      <c r="P179" s="55"/>
      <c r="Q179" s="53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83"/>
      <c r="B180" s="178"/>
      <c r="C180" s="178" t="s">
        <v>104</v>
      </c>
      <c r="D180" s="180"/>
      <c r="E180" s="182">
        <f t="shared" ref="E180:F180" si="19">sum(E178:E179)</f>
        <v>0</v>
      </c>
      <c r="F180" s="182">
        <f t="shared" si="19"/>
        <v>1000</v>
      </c>
      <c r="G180" s="182">
        <f>E180-F180</f>
        <v>-1000</v>
      </c>
      <c r="H180" s="14"/>
      <c r="I180" s="53"/>
      <c r="J180" s="54"/>
      <c r="K180" s="1"/>
      <c r="L180" s="69"/>
      <c r="M180" s="69"/>
      <c r="N180" s="1"/>
      <c r="O180" s="53"/>
      <c r="P180" s="55"/>
      <c r="Q180" s="53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83"/>
      <c r="B181" s="178"/>
      <c r="C181" s="179"/>
      <c r="D181" s="180"/>
      <c r="E181" s="181"/>
      <c r="F181" s="182"/>
      <c r="G181" s="181"/>
      <c r="H181" s="14"/>
      <c r="I181" s="53"/>
      <c r="J181" s="54"/>
      <c r="K181" s="1"/>
      <c r="L181" s="72"/>
      <c r="M181" s="69"/>
      <c r="N181" s="1"/>
      <c r="O181" s="53"/>
      <c r="P181" s="55"/>
      <c r="Q181" s="53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83"/>
      <c r="B182" s="178" t="s">
        <v>207</v>
      </c>
      <c r="C182" s="179" t="s">
        <v>133</v>
      </c>
      <c r="D182" s="180"/>
      <c r="E182" s="182">
        <v>1800.0</v>
      </c>
      <c r="F182" s="182"/>
      <c r="G182" s="182"/>
      <c r="H182" s="14"/>
      <c r="I182" s="53"/>
      <c r="J182" s="54"/>
      <c r="K182" s="1"/>
      <c r="L182" s="69"/>
      <c r="M182" s="69"/>
      <c r="N182" s="1"/>
      <c r="O182" s="53"/>
      <c r="P182" s="55"/>
      <c r="Q182" s="53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83"/>
      <c r="B183" s="178"/>
      <c r="C183" s="179" t="s">
        <v>208</v>
      </c>
      <c r="D183" s="180"/>
      <c r="E183" s="181">
        <v>4800.0</v>
      </c>
      <c r="F183" s="182"/>
      <c r="G183" s="182"/>
      <c r="H183" s="14"/>
      <c r="I183" s="53"/>
      <c r="J183" s="54"/>
      <c r="K183" s="1"/>
      <c r="L183" s="72"/>
      <c r="M183" s="69"/>
      <c r="N183" s="1"/>
      <c r="O183" s="53"/>
      <c r="P183" s="55"/>
      <c r="Q183" s="53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83"/>
      <c r="B184" s="178"/>
      <c r="C184" s="179" t="s">
        <v>141</v>
      </c>
      <c r="D184" s="180"/>
      <c r="E184" s="181"/>
      <c r="F184" s="182">
        <v>1000.0</v>
      </c>
      <c r="G184" s="182"/>
      <c r="H184" s="14"/>
      <c r="I184" s="53"/>
      <c r="J184" s="54"/>
      <c r="K184" s="1"/>
      <c r="L184" s="72"/>
      <c r="M184" s="69"/>
      <c r="N184" s="1"/>
      <c r="O184" s="53"/>
      <c r="P184" s="55"/>
      <c r="Q184" s="53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83"/>
      <c r="B185" s="178"/>
      <c r="C185" s="179" t="s">
        <v>209</v>
      </c>
      <c r="D185" s="180"/>
      <c r="E185" s="181"/>
      <c r="F185" s="182">
        <v>3000.0</v>
      </c>
      <c r="G185" s="182"/>
      <c r="H185" s="14"/>
      <c r="I185" s="53"/>
      <c r="J185" s="54"/>
      <c r="K185" s="1"/>
      <c r="L185" s="72"/>
      <c r="M185" s="69"/>
      <c r="N185" s="1"/>
      <c r="O185" s="53"/>
      <c r="P185" s="55"/>
      <c r="Q185" s="53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83"/>
      <c r="B186" s="178"/>
      <c r="C186" s="179" t="s">
        <v>206</v>
      </c>
      <c r="D186" s="180"/>
      <c r="E186" s="181"/>
      <c r="F186" s="182">
        <v>3000.0</v>
      </c>
      <c r="G186" s="182"/>
      <c r="H186" s="14"/>
      <c r="I186" s="53"/>
      <c r="J186" s="54"/>
      <c r="K186" s="1"/>
      <c r="L186" s="72"/>
      <c r="M186" s="69"/>
      <c r="N186" s="1"/>
      <c r="O186" s="53"/>
      <c r="P186" s="55"/>
      <c r="Q186" s="53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83"/>
      <c r="B187" s="178"/>
      <c r="C187" s="179" t="s">
        <v>210</v>
      </c>
      <c r="D187" s="180"/>
      <c r="E187" s="181"/>
      <c r="F187" s="182">
        <v>600.0</v>
      </c>
      <c r="G187" s="182"/>
      <c r="H187" s="14"/>
      <c r="I187" s="53"/>
      <c r="J187" s="54"/>
      <c r="K187" s="1"/>
      <c r="L187" s="72"/>
      <c r="M187" s="69"/>
      <c r="N187" s="1"/>
      <c r="O187" s="53"/>
      <c r="P187" s="55"/>
      <c r="Q187" s="53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83"/>
      <c r="B188" s="178"/>
      <c r="C188" s="179" t="s">
        <v>108</v>
      </c>
      <c r="D188" s="180"/>
      <c r="E188" s="181"/>
      <c r="F188" s="182">
        <v>1400.0</v>
      </c>
      <c r="G188" s="182"/>
      <c r="H188" s="14"/>
      <c r="I188" s="53"/>
      <c r="J188" s="54"/>
      <c r="K188" s="1"/>
      <c r="L188" s="72"/>
      <c r="M188" s="69"/>
      <c r="N188" s="1"/>
      <c r="O188" s="53"/>
      <c r="P188" s="55"/>
      <c r="Q188" s="53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83"/>
      <c r="B189" s="178"/>
      <c r="C189" s="179"/>
      <c r="D189" s="180"/>
      <c r="E189" s="181"/>
      <c r="F189" s="182"/>
      <c r="G189" s="182"/>
      <c r="H189" s="14"/>
      <c r="I189" s="53"/>
      <c r="J189" s="54"/>
      <c r="K189" s="1"/>
      <c r="L189" s="72"/>
      <c r="M189" s="69"/>
      <c r="N189" s="1"/>
      <c r="O189" s="53"/>
      <c r="P189" s="55"/>
      <c r="Q189" s="53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83"/>
      <c r="B190" s="178" t="s">
        <v>211</v>
      </c>
      <c r="C190" s="179" t="s">
        <v>212</v>
      </c>
      <c r="D190" s="180"/>
      <c r="E190" s="181">
        <v>4000.0</v>
      </c>
      <c r="F190" s="182">
        <v>2500.0</v>
      </c>
      <c r="G190" s="182"/>
      <c r="H190" s="14"/>
      <c r="I190" s="53"/>
      <c r="J190" s="54"/>
      <c r="K190" s="1"/>
      <c r="L190" s="72"/>
      <c r="M190" s="69"/>
      <c r="N190" s="1"/>
      <c r="O190" s="53"/>
      <c r="P190" s="55"/>
      <c r="Q190" s="53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83"/>
      <c r="B191" s="178"/>
      <c r="C191" s="179"/>
      <c r="D191" s="180"/>
      <c r="E191" s="182"/>
      <c r="F191" s="182"/>
      <c r="G191" s="182"/>
      <c r="H191" s="14"/>
      <c r="I191" s="53"/>
      <c r="J191" s="54"/>
      <c r="K191" s="1"/>
      <c r="L191" s="69"/>
      <c r="M191" s="69"/>
      <c r="N191" s="1"/>
      <c r="O191" s="53"/>
      <c r="P191" s="55"/>
      <c r="Q191" s="53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83"/>
      <c r="B192" s="178"/>
      <c r="C192" s="178" t="s">
        <v>104</v>
      </c>
      <c r="D192" s="180"/>
      <c r="E192" s="182">
        <f t="shared" ref="E192:F192" si="20">sum(E182:E191)</f>
        <v>10600</v>
      </c>
      <c r="F192" s="182">
        <f t="shared" si="20"/>
        <v>11500</v>
      </c>
      <c r="G192" s="182">
        <f>E192-F192</f>
        <v>-900</v>
      </c>
      <c r="H192" s="14"/>
      <c r="I192" s="53"/>
      <c r="J192" s="54"/>
      <c r="K192" s="1"/>
      <c r="L192" s="69"/>
      <c r="M192" s="69"/>
      <c r="N192" s="1"/>
      <c r="O192" s="53"/>
      <c r="P192" s="55"/>
      <c r="Q192" s="53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83"/>
      <c r="B193" s="178"/>
      <c r="C193" s="179"/>
      <c r="D193" s="180"/>
      <c r="E193" s="182"/>
      <c r="F193" s="182"/>
      <c r="G193" s="182"/>
      <c r="H193" s="14"/>
      <c r="I193" s="53"/>
      <c r="J193" s="54"/>
      <c r="K193" s="1"/>
      <c r="L193" s="69"/>
      <c r="M193" s="69"/>
      <c r="N193" s="1"/>
      <c r="O193" s="53"/>
      <c r="P193" s="55"/>
      <c r="Q193" s="53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83"/>
      <c r="B194" s="178" t="s">
        <v>213</v>
      </c>
      <c r="C194" s="179" t="s">
        <v>133</v>
      </c>
      <c r="D194" s="180"/>
      <c r="E194" s="182">
        <v>1800.0</v>
      </c>
      <c r="F194" s="182"/>
      <c r="G194" s="182"/>
      <c r="H194" s="14"/>
      <c r="I194" s="53"/>
      <c r="J194" s="54"/>
      <c r="K194" s="1"/>
      <c r="L194" s="69"/>
      <c r="M194" s="69"/>
      <c r="N194" s="1"/>
      <c r="O194" s="53"/>
      <c r="P194" s="55"/>
      <c r="Q194" s="53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83"/>
      <c r="B195" s="178"/>
      <c r="C195" s="179" t="s">
        <v>208</v>
      </c>
      <c r="D195" s="180"/>
      <c r="E195" s="181">
        <v>4800.0</v>
      </c>
      <c r="F195" s="182"/>
      <c r="G195" s="182"/>
      <c r="H195" s="14"/>
      <c r="I195" s="53"/>
      <c r="J195" s="54"/>
      <c r="K195" s="1"/>
      <c r="L195" s="72"/>
      <c r="M195" s="69"/>
      <c r="N195" s="1"/>
      <c r="O195" s="53"/>
      <c r="P195" s="55"/>
      <c r="Q195" s="53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83"/>
      <c r="B196" s="178"/>
      <c r="C196" s="179" t="s">
        <v>141</v>
      </c>
      <c r="D196" s="180"/>
      <c r="E196" s="181"/>
      <c r="F196" s="182">
        <v>1000.0</v>
      </c>
      <c r="G196" s="182"/>
      <c r="H196" s="14"/>
      <c r="I196" s="53"/>
      <c r="J196" s="54"/>
      <c r="K196" s="1"/>
      <c r="L196" s="72"/>
      <c r="M196" s="69"/>
      <c r="N196" s="1"/>
      <c r="O196" s="53"/>
      <c r="P196" s="55"/>
      <c r="Q196" s="53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83"/>
      <c r="B197" s="178"/>
      <c r="C197" s="179" t="s">
        <v>209</v>
      </c>
      <c r="D197" s="180"/>
      <c r="E197" s="181"/>
      <c r="F197" s="182">
        <v>3000.0</v>
      </c>
      <c r="G197" s="182"/>
      <c r="H197" s="14"/>
      <c r="I197" s="53"/>
      <c r="J197" s="54"/>
      <c r="K197" s="1"/>
      <c r="L197" s="72"/>
      <c r="M197" s="69"/>
      <c r="N197" s="1"/>
      <c r="O197" s="53"/>
      <c r="P197" s="55"/>
      <c r="Q197" s="53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83"/>
      <c r="B198" s="178"/>
      <c r="C198" s="179" t="s">
        <v>206</v>
      </c>
      <c r="D198" s="180"/>
      <c r="E198" s="181"/>
      <c r="F198" s="182">
        <v>3000.0</v>
      </c>
      <c r="G198" s="182"/>
      <c r="H198" s="14"/>
      <c r="I198" s="53"/>
      <c r="J198" s="54"/>
      <c r="K198" s="1"/>
      <c r="L198" s="72"/>
      <c r="M198" s="69"/>
      <c r="N198" s="1"/>
      <c r="O198" s="53"/>
      <c r="P198" s="55"/>
      <c r="Q198" s="53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83"/>
      <c r="B199" s="178"/>
      <c r="C199" s="179" t="s">
        <v>210</v>
      </c>
      <c r="D199" s="180"/>
      <c r="E199" s="181"/>
      <c r="F199" s="182">
        <v>600.0</v>
      </c>
      <c r="G199" s="182"/>
      <c r="H199" s="14"/>
      <c r="I199" s="53"/>
      <c r="J199" s="54"/>
      <c r="K199" s="1"/>
      <c r="L199" s="72"/>
      <c r="M199" s="69"/>
      <c r="N199" s="1"/>
      <c r="O199" s="53"/>
      <c r="P199" s="55"/>
      <c r="Q199" s="53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83"/>
      <c r="B200" s="178"/>
      <c r="C200" s="179" t="s">
        <v>108</v>
      </c>
      <c r="D200" s="180"/>
      <c r="E200" s="181"/>
      <c r="F200" s="182">
        <v>1400.0</v>
      </c>
      <c r="G200" s="182"/>
      <c r="H200" s="14"/>
      <c r="I200" s="53"/>
      <c r="J200" s="54"/>
      <c r="K200" s="1"/>
      <c r="L200" s="72"/>
      <c r="M200" s="69"/>
      <c r="N200" s="1"/>
      <c r="O200" s="53"/>
      <c r="P200" s="55"/>
      <c r="Q200" s="53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83"/>
      <c r="B201" s="178"/>
      <c r="C201" s="179"/>
      <c r="D201" s="180"/>
      <c r="E201" s="181"/>
      <c r="F201" s="182"/>
      <c r="G201" s="182"/>
      <c r="H201" s="14"/>
      <c r="I201" s="53"/>
      <c r="J201" s="54"/>
      <c r="K201" s="1"/>
      <c r="L201" s="72"/>
      <c r="M201" s="69"/>
      <c r="N201" s="1"/>
      <c r="O201" s="53"/>
      <c r="P201" s="55"/>
      <c r="Q201" s="53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83"/>
      <c r="B202" s="178" t="s">
        <v>214</v>
      </c>
      <c r="C202" s="179" t="s">
        <v>212</v>
      </c>
      <c r="D202" s="180"/>
      <c r="E202" s="181">
        <v>4000.0</v>
      </c>
      <c r="F202" s="182">
        <v>2500.0</v>
      </c>
      <c r="G202" s="182"/>
      <c r="H202" s="14"/>
      <c r="I202" s="53"/>
      <c r="J202" s="54"/>
      <c r="K202" s="1"/>
      <c r="L202" s="72"/>
      <c r="M202" s="69"/>
      <c r="N202" s="1"/>
      <c r="O202" s="53"/>
      <c r="P202" s="55"/>
      <c r="Q202" s="53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83"/>
      <c r="B203" s="178"/>
      <c r="C203" s="179"/>
      <c r="D203" s="180"/>
      <c r="E203" s="181"/>
      <c r="F203" s="182"/>
      <c r="G203" s="182"/>
      <c r="H203" s="14"/>
      <c r="I203" s="53"/>
      <c r="J203" s="54"/>
      <c r="K203" s="1"/>
      <c r="L203" s="72"/>
      <c r="M203" s="69"/>
      <c r="N203" s="1"/>
      <c r="O203" s="53"/>
      <c r="P203" s="55"/>
      <c r="Q203" s="53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83"/>
      <c r="B204" s="178"/>
      <c r="C204" s="178" t="s">
        <v>104</v>
      </c>
      <c r="D204" s="180"/>
      <c r="E204" s="182">
        <f t="shared" ref="E204:F204" si="21">sum(E194:E202)</f>
        <v>10600</v>
      </c>
      <c r="F204" s="182">
        <f t="shared" si="21"/>
        <v>11500</v>
      </c>
      <c r="G204" s="182">
        <f>E204-F204</f>
        <v>-900</v>
      </c>
      <c r="H204" s="14"/>
      <c r="I204" s="53"/>
      <c r="J204" s="54"/>
      <c r="K204" s="1"/>
      <c r="L204" s="69"/>
      <c r="M204" s="69"/>
      <c r="N204" s="1"/>
      <c r="O204" s="53"/>
      <c r="P204" s="55"/>
      <c r="Q204" s="53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83"/>
      <c r="B205" s="178"/>
      <c r="C205" s="179"/>
      <c r="D205" s="180"/>
      <c r="E205" s="182"/>
      <c r="F205" s="182"/>
      <c r="G205" s="182"/>
      <c r="H205" s="14"/>
      <c r="I205" s="53"/>
      <c r="J205" s="54"/>
      <c r="K205" s="1"/>
      <c r="L205" s="69"/>
      <c r="M205" s="69"/>
      <c r="N205" s="1"/>
      <c r="O205" s="53"/>
      <c r="P205" s="55"/>
      <c r="Q205" s="53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83"/>
      <c r="B206" s="184"/>
      <c r="C206" s="184" t="s">
        <v>155</v>
      </c>
      <c r="D206" s="185"/>
      <c r="E206" s="186">
        <f t="shared" ref="E206:F206" si="22">E204+E192+E180</f>
        <v>21200</v>
      </c>
      <c r="F206" s="186">
        <f t="shared" si="22"/>
        <v>24000</v>
      </c>
      <c r="G206" s="186">
        <f>E206-F206</f>
        <v>-2800</v>
      </c>
      <c r="H206" s="14"/>
      <c r="I206" s="53"/>
      <c r="J206" s="54"/>
      <c r="K206" s="1"/>
      <c r="L206" s="162"/>
      <c r="M206" s="162"/>
      <c r="N206" s="1"/>
      <c r="O206" s="53"/>
      <c r="P206" s="55"/>
      <c r="Q206" s="53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4"/>
      <c r="B207" s="2"/>
      <c r="C207" s="4"/>
      <c r="D207" s="63"/>
      <c r="E207" s="53"/>
      <c r="F207" s="59"/>
      <c r="G207" s="53"/>
      <c r="H207" s="14"/>
      <c r="I207" s="53"/>
      <c r="J207" s="54"/>
      <c r="K207" s="1"/>
      <c r="L207" s="14"/>
      <c r="M207" s="15"/>
      <c r="N207" s="1"/>
      <c r="O207" s="53"/>
      <c r="P207" s="55"/>
      <c r="Q207" s="53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87" t="s">
        <v>23</v>
      </c>
      <c r="B208" s="188" t="s">
        <v>76</v>
      </c>
      <c r="C208" s="189" t="s">
        <v>153</v>
      </c>
      <c r="D208" s="190" t="s">
        <v>157</v>
      </c>
      <c r="E208" s="191"/>
      <c r="F208" s="192">
        <v>3000.0</v>
      </c>
      <c r="G208" s="193"/>
      <c r="H208" s="14"/>
      <c r="I208" s="53"/>
      <c r="J208" s="54"/>
      <c r="K208" s="1"/>
      <c r="L208" s="72"/>
      <c r="M208" s="69"/>
      <c r="N208" s="1"/>
      <c r="O208" s="53"/>
      <c r="P208" s="55"/>
      <c r="Q208" s="53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87"/>
      <c r="B209" s="188"/>
      <c r="C209" s="189" t="s">
        <v>168</v>
      </c>
      <c r="D209" s="190" t="s">
        <v>169</v>
      </c>
      <c r="E209" s="191"/>
      <c r="F209" s="192">
        <v>5000.0</v>
      </c>
      <c r="G209" s="193"/>
      <c r="H209" s="14"/>
      <c r="I209" s="53"/>
      <c r="J209" s="54"/>
      <c r="K209" s="1"/>
      <c r="L209" s="72"/>
      <c r="M209" s="69"/>
      <c r="N209" s="1"/>
      <c r="O209" s="53"/>
      <c r="P209" s="55"/>
      <c r="Q209" s="53"/>
      <c r="R209" s="13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89"/>
      <c r="B210" s="188"/>
      <c r="C210" s="189" t="s">
        <v>125</v>
      </c>
      <c r="D210" s="190" t="s">
        <v>215</v>
      </c>
      <c r="E210" s="191"/>
      <c r="F210" s="192">
        <v>10000.0</v>
      </c>
      <c r="G210" s="193"/>
      <c r="H210" s="14"/>
      <c r="I210" s="53"/>
      <c r="J210" s="54"/>
      <c r="K210" s="1"/>
      <c r="L210" s="72"/>
      <c r="M210" s="69"/>
      <c r="N210" s="1"/>
      <c r="O210" s="53"/>
      <c r="P210" s="55"/>
      <c r="Q210" s="53"/>
      <c r="R210" s="13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89"/>
      <c r="B211" s="188"/>
      <c r="C211" s="194" t="s">
        <v>216</v>
      </c>
      <c r="D211" s="190"/>
      <c r="E211" s="191"/>
      <c r="F211" s="195">
        <v>2000.0</v>
      </c>
      <c r="G211" s="193"/>
      <c r="H211" s="14"/>
      <c r="I211" s="53"/>
      <c r="J211" s="54"/>
      <c r="K211" s="1"/>
      <c r="L211" s="72"/>
      <c r="M211" s="69"/>
      <c r="N211" s="1"/>
      <c r="O211" s="53"/>
      <c r="P211" s="55"/>
      <c r="Q211" s="53"/>
      <c r="R211" s="13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89"/>
      <c r="B212" s="188"/>
      <c r="C212" s="189" t="s">
        <v>217</v>
      </c>
      <c r="D212" s="190" t="s">
        <v>197</v>
      </c>
      <c r="E212" s="191"/>
      <c r="F212" s="192">
        <v>400.0</v>
      </c>
      <c r="G212" s="193"/>
      <c r="H212" s="14"/>
      <c r="I212" s="53"/>
      <c r="J212" s="54"/>
      <c r="K212" s="1"/>
      <c r="L212" s="72"/>
      <c r="M212" s="69"/>
      <c r="N212" s="1"/>
      <c r="O212" s="53"/>
      <c r="P212" s="55"/>
      <c r="Q212" s="53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89"/>
      <c r="B213" s="188"/>
      <c r="C213" s="189" t="s">
        <v>218</v>
      </c>
      <c r="D213" s="190"/>
      <c r="E213" s="191"/>
      <c r="F213" s="192">
        <v>2330.0</v>
      </c>
      <c r="G213" s="193"/>
      <c r="H213" s="14"/>
      <c r="I213" s="53"/>
      <c r="J213" s="54"/>
      <c r="K213" s="1"/>
      <c r="L213" s="72"/>
      <c r="M213" s="69"/>
      <c r="N213" s="1"/>
      <c r="O213" s="53"/>
      <c r="P213" s="55"/>
      <c r="Q213" s="53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89"/>
      <c r="B214" s="188"/>
      <c r="C214" s="189" t="s">
        <v>200</v>
      </c>
      <c r="D214" s="190"/>
      <c r="E214" s="191"/>
      <c r="F214" s="192">
        <v>6000.0</v>
      </c>
      <c r="G214" s="193"/>
      <c r="H214" s="14"/>
      <c r="I214" s="53"/>
      <c r="J214" s="54"/>
      <c r="K214" s="1"/>
      <c r="L214" s="72"/>
      <c r="M214" s="69"/>
      <c r="N214" s="1"/>
      <c r="O214" s="53"/>
      <c r="P214" s="55"/>
      <c r="Q214" s="53"/>
      <c r="R214" s="13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89"/>
      <c r="B215" s="188"/>
      <c r="C215" s="189" t="s">
        <v>219</v>
      </c>
      <c r="D215" s="190"/>
      <c r="E215" s="191"/>
      <c r="F215" s="192">
        <v>4000.0</v>
      </c>
      <c r="G215" s="193"/>
      <c r="H215" s="14"/>
      <c r="I215" s="53"/>
      <c r="J215" s="54"/>
      <c r="K215" s="1"/>
      <c r="L215" s="72"/>
      <c r="M215" s="69"/>
      <c r="N215" s="1"/>
      <c r="O215" s="53"/>
      <c r="P215" s="55"/>
      <c r="Q215" s="53"/>
      <c r="R215" s="13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89"/>
      <c r="B216" s="188"/>
      <c r="C216" s="189" t="s">
        <v>220</v>
      </c>
      <c r="D216" s="196" t="s">
        <v>215</v>
      </c>
      <c r="E216" s="191"/>
      <c r="F216" s="192">
        <v>1000.0</v>
      </c>
      <c r="G216" s="193"/>
      <c r="H216" s="14"/>
      <c r="I216" s="53"/>
      <c r="J216" s="54"/>
      <c r="K216" s="1"/>
      <c r="L216" s="72"/>
      <c r="M216" s="69"/>
      <c r="N216" s="1"/>
      <c r="O216" s="53"/>
      <c r="P216" s="55"/>
      <c r="Q216" s="53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89"/>
      <c r="B217" s="188"/>
      <c r="C217" s="189" t="s">
        <v>221</v>
      </c>
      <c r="D217" s="190" t="s">
        <v>151</v>
      </c>
      <c r="E217" s="191"/>
      <c r="F217" s="192">
        <v>1000.0</v>
      </c>
      <c r="G217" s="193"/>
      <c r="H217" s="14"/>
      <c r="I217" s="53"/>
      <c r="J217" s="54"/>
      <c r="K217" s="1"/>
      <c r="L217" s="72"/>
      <c r="M217" s="69"/>
      <c r="N217" s="1"/>
      <c r="O217" s="53"/>
      <c r="P217" s="55"/>
      <c r="Q217" s="53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89"/>
      <c r="B218" s="188"/>
      <c r="C218" s="189"/>
      <c r="D218" s="190"/>
      <c r="E218" s="191"/>
      <c r="F218" s="192"/>
      <c r="G218" s="193"/>
      <c r="H218" s="14"/>
      <c r="I218" s="53"/>
      <c r="J218" s="54"/>
      <c r="K218" s="1"/>
      <c r="L218" s="72"/>
      <c r="M218" s="69"/>
      <c r="N218" s="1"/>
      <c r="O218" s="53"/>
      <c r="P218" s="55"/>
      <c r="Q218" s="53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89"/>
      <c r="B219" s="188"/>
      <c r="C219" s="188" t="s">
        <v>104</v>
      </c>
      <c r="D219" s="190"/>
      <c r="E219" s="192">
        <f>SUM(E208:E214)</f>
        <v>0</v>
      </c>
      <c r="F219" s="192">
        <f>SUM(F208:F217)</f>
        <v>34730</v>
      </c>
      <c r="G219" s="193">
        <f>E219-F219</f>
        <v>-34730</v>
      </c>
      <c r="H219" s="14"/>
      <c r="I219" s="53"/>
      <c r="J219" s="54"/>
      <c r="K219" s="1"/>
      <c r="L219" s="69"/>
      <c r="M219" s="69"/>
      <c r="N219" s="1"/>
      <c r="O219" s="53"/>
      <c r="P219" s="55"/>
      <c r="Q219" s="53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89"/>
      <c r="B220" s="188"/>
      <c r="C220" s="189"/>
      <c r="D220" s="190"/>
      <c r="E220" s="191"/>
      <c r="F220" s="192"/>
      <c r="G220" s="193"/>
      <c r="H220" s="14"/>
      <c r="I220" s="53"/>
      <c r="J220" s="54"/>
      <c r="K220" s="1"/>
      <c r="L220" s="72"/>
      <c r="M220" s="69"/>
      <c r="N220" s="1"/>
      <c r="O220" s="53"/>
      <c r="P220" s="55"/>
      <c r="Q220" s="53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89"/>
      <c r="B221" s="188" t="s">
        <v>222</v>
      </c>
      <c r="C221" s="189" t="s">
        <v>223</v>
      </c>
      <c r="D221" s="190" t="s">
        <v>224</v>
      </c>
      <c r="E221" s="192">
        <v>4000.0</v>
      </c>
      <c r="F221" s="192"/>
      <c r="G221" s="193"/>
      <c r="H221" s="14"/>
      <c r="I221" s="53"/>
      <c r="J221" s="54"/>
      <c r="K221" s="1"/>
      <c r="L221" s="69"/>
      <c r="M221" s="69"/>
      <c r="N221" s="1"/>
      <c r="O221" s="53"/>
      <c r="P221" s="55"/>
      <c r="Q221" s="53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89"/>
      <c r="B222" s="188"/>
      <c r="C222" s="189" t="s">
        <v>225</v>
      </c>
      <c r="D222" s="190" t="s">
        <v>226</v>
      </c>
      <c r="E222" s="192">
        <v>35000.0</v>
      </c>
      <c r="F222" s="192"/>
      <c r="G222" s="193"/>
      <c r="H222" s="14"/>
      <c r="I222" s="53"/>
      <c r="J222" s="54"/>
      <c r="K222" s="1"/>
      <c r="L222" s="69"/>
      <c r="M222" s="69"/>
      <c r="N222" s="1"/>
      <c r="O222" s="53"/>
      <c r="P222" s="55"/>
      <c r="Q222" s="53"/>
      <c r="R222" s="54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89"/>
      <c r="B223" s="188"/>
      <c r="C223" s="189" t="s">
        <v>227</v>
      </c>
      <c r="D223" s="190" t="s">
        <v>172</v>
      </c>
      <c r="E223" s="191"/>
      <c r="F223" s="192">
        <v>400.0</v>
      </c>
      <c r="G223" s="193"/>
      <c r="H223" s="14"/>
      <c r="I223" s="53"/>
      <c r="J223" s="54"/>
      <c r="K223" s="1"/>
      <c r="L223" s="72"/>
      <c r="M223" s="69"/>
      <c r="N223" s="1"/>
      <c r="O223" s="53"/>
      <c r="P223" s="55"/>
      <c r="Q223" s="53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89"/>
      <c r="B224" s="188"/>
      <c r="C224" s="189"/>
      <c r="D224" s="190"/>
      <c r="E224" s="191"/>
      <c r="F224" s="192"/>
      <c r="G224" s="193"/>
      <c r="H224" s="14"/>
      <c r="I224" s="53"/>
      <c r="J224" s="54"/>
      <c r="K224" s="1"/>
      <c r="L224" s="72"/>
      <c r="M224" s="69"/>
      <c r="N224" s="1"/>
      <c r="O224" s="53"/>
      <c r="P224" s="55"/>
      <c r="Q224" s="53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89"/>
      <c r="B225" s="188"/>
      <c r="C225" s="188" t="s">
        <v>104</v>
      </c>
      <c r="D225" s="190"/>
      <c r="E225" s="192">
        <f t="shared" ref="E225:F225" si="23">SUM(E221:E223)</f>
        <v>39000</v>
      </c>
      <c r="F225" s="192">
        <f t="shared" si="23"/>
        <v>400</v>
      </c>
      <c r="G225" s="193">
        <f>E225-F225</f>
        <v>38600</v>
      </c>
      <c r="H225" s="14"/>
      <c r="I225" s="53"/>
      <c r="J225" s="54"/>
      <c r="K225" s="1"/>
      <c r="L225" s="69"/>
      <c r="M225" s="69"/>
      <c r="N225" s="1"/>
      <c r="O225" s="53"/>
      <c r="P225" s="55"/>
      <c r="Q225" s="53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89"/>
      <c r="B226" s="188"/>
      <c r="C226" s="189"/>
      <c r="D226" s="190"/>
      <c r="E226" s="191"/>
      <c r="F226" s="192"/>
      <c r="G226" s="193"/>
      <c r="H226" s="14"/>
      <c r="I226" s="53"/>
      <c r="J226" s="54"/>
      <c r="K226" s="1"/>
      <c r="L226" s="72"/>
      <c r="M226" s="69"/>
      <c r="N226" s="1"/>
      <c r="O226" s="53"/>
      <c r="P226" s="55"/>
      <c r="Q226" s="53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89"/>
      <c r="B227" s="188" t="s">
        <v>228</v>
      </c>
      <c r="C227" s="189" t="s">
        <v>229</v>
      </c>
      <c r="D227" s="190" t="s">
        <v>230</v>
      </c>
      <c r="E227" s="192">
        <v>20000.0</v>
      </c>
      <c r="F227" s="192"/>
      <c r="G227" s="193"/>
      <c r="H227" s="14"/>
      <c r="I227" s="53"/>
      <c r="J227" s="54"/>
      <c r="K227" s="1"/>
      <c r="L227" s="69"/>
      <c r="M227" s="69"/>
      <c r="N227" s="1"/>
      <c r="O227" s="53"/>
      <c r="P227" s="55"/>
      <c r="Q227" s="53"/>
      <c r="R227" s="54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89"/>
      <c r="B228" s="188"/>
      <c r="C228" s="189"/>
      <c r="D228" s="190"/>
      <c r="E228" s="191"/>
      <c r="F228" s="192"/>
      <c r="G228" s="193"/>
      <c r="H228" s="14"/>
      <c r="I228" s="53"/>
      <c r="J228" s="54"/>
      <c r="K228" s="1"/>
      <c r="L228" s="72"/>
      <c r="M228" s="69"/>
      <c r="N228" s="1"/>
      <c r="O228" s="53"/>
      <c r="P228" s="55"/>
      <c r="Q228" s="53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89"/>
      <c r="B229" s="188"/>
      <c r="C229" s="188" t="s">
        <v>104</v>
      </c>
      <c r="D229" s="190"/>
      <c r="E229" s="192">
        <f t="shared" ref="E229:F229" si="24">SUM(E227)</f>
        <v>20000</v>
      </c>
      <c r="F229" s="192">
        <f t="shared" si="24"/>
        <v>0</v>
      </c>
      <c r="G229" s="193">
        <f>E229-F229</f>
        <v>20000</v>
      </c>
      <c r="H229" s="14"/>
      <c r="I229" s="53"/>
      <c r="J229" s="54"/>
      <c r="K229" s="1"/>
      <c r="L229" s="69"/>
      <c r="M229" s="69"/>
      <c r="N229" s="1"/>
      <c r="O229" s="53"/>
      <c r="P229" s="55"/>
      <c r="Q229" s="53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89"/>
      <c r="B230" s="188"/>
      <c r="C230" s="189"/>
      <c r="D230" s="190"/>
      <c r="E230" s="191"/>
      <c r="F230" s="192"/>
      <c r="G230" s="193"/>
      <c r="H230" s="14"/>
      <c r="I230" s="53"/>
      <c r="J230" s="54"/>
      <c r="K230" s="1"/>
      <c r="L230" s="72"/>
      <c r="M230" s="69"/>
      <c r="N230" s="1"/>
      <c r="O230" s="53"/>
      <c r="P230" s="55"/>
      <c r="Q230" s="53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89"/>
      <c r="B231" s="188" t="s">
        <v>231</v>
      </c>
      <c r="C231" s="189" t="s">
        <v>229</v>
      </c>
      <c r="D231" s="190" t="s">
        <v>230</v>
      </c>
      <c r="E231" s="191">
        <v>9000.0</v>
      </c>
      <c r="F231" s="192">
        <v>0.0</v>
      </c>
      <c r="G231" s="193">
        <f>E231-F231</f>
        <v>9000</v>
      </c>
      <c r="H231" s="14"/>
      <c r="I231" s="53"/>
      <c r="J231" s="54"/>
      <c r="K231" s="1"/>
      <c r="L231" s="72"/>
      <c r="M231" s="69"/>
      <c r="N231" s="1"/>
      <c r="O231" s="53"/>
      <c r="P231" s="55"/>
      <c r="Q231" s="53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89"/>
      <c r="B232" s="188"/>
      <c r="C232" s="189"/>
      <c r="D232" s="190"/>
      <c r="E232" s="191"/>
      <c r="F232" s="192"/>
      <c r="G232" s="193"/>
      <c r="H232" s="14"/>
      <c r="I232" s="53"/>
      <c r="J232" s="54"/>
      <c r="K232" s="1"/>
      <c r="L232" s="72"/>
      <c r="M232" s="69"/>
      <c r="N232" s="1"/>
      <c r="O232" s="53"/>
      <c r="P232" s="55"/>
      <c r="Q232" s="53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89"/>
      <c r="B233" s="188"/>
      <c r="C233" s="188" t="s">
        <v>155</v>
      </c>
      <c r="D233" s="190"/>
      <c r="E233" s="191">
        <f t="shared" ref="E233:F233" si="25">E231</f>
        <v>9000</v>
      </c>
      <c r="F233" s="192">
        <f t="shared" si="25"/>
        <v>0</v>
      </c>
      <c r="G233" s="193">
        <f>E233-F233</f>
        <v>9000</v>
      </c>
      <c r="H233" s="14"/>
      <c r="I233" s="53"/>
      <c r="J233" s="54"/>
      <c r="K233" s="1"/>
      <c r="L233" s="72"/>
      <c r="M233" s="69"/>
      <c r="N233" s="1"/>
      <c r="O233" s="53"/>
      <c r="P233" s="55"/>
      <c r="Q233" s="53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89"/>
      <c r="B234" s="188"/>
      <c r="C234" s="189"/>
      <c r="D234" s="190"/>
      <c r="E234" s="191"/>
      <c r="F234" s="192"/>
      <c r="G234" s="193"/>
      <c r="H234" s="14"/>
      <c r="I234" s="53"/>
      <c r="J234" s="54"/>
      <c r="K234" s="1"/>
      <c r="L234" s="72"/>
      <c r="M234" s="69"/>
      <c r="N234" s="1"/>
      <c r="O234" s="53"/>
      <c r="P234" s="55"/>
      <c r="Q234" s="53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89"/>
      <c r="B235" s="188" t="s">
        <v>232</v>
      </c>
      <c r="C235" s="189" t="s">
        <v>229</v>
      </c>
      <c r="D235" s="190" t="s">
        <v>230</v>
      </c>
      <c r="E235" s="192">
        <v>116000.0</v>
      </c>
      <c r="F235" s="192"/>
      <c r="G235" s="193"/>
      <c r="H235" s="14"/>
      <c r="I235" s="53"/>
      <c r="J235" s="54"/>
      <c r="K235" s="1"/>
      <c r="L235" s="69"/>
      <c r="M235" s="69"/>
      <c r="N235" s="1"/>
      <c r="O235" s="53"/>
      <c r="P235" s="55"/>
      <c r="Q235" s="53"/>
      <c r="R235" s="54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89"/>
      <c r="B236" s="188"/>
      <c r="C236" s="189" t="s">
        <v>148</v>
      </c>
      <c r="D236" s="190" t="s">
        <v>96</v>
      </c>
      <c r="E236" s="191"/>
      <c r="F236" s="192">
        <v>5000.0</v>
      </c>
      <c r="G236" s="193"/>
      <c r="H236" s="14"/>
      <c r="I236" s="53"/>
      <c r="J236" s="54"/>
      <c r="K236" s="1"/>
      <c r="L236" s="72"/>
      <c r="M236" s="69"/>
      <c r="N236" s="1"/>
      <c r="O236" s="53"/>
      <c r="P236" s="55"/>
      <c r="Q236" s="53"/>
      <c r="R236" s="13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89"/>
      <c r="B237" s="188"/>
      <c r="C237" s="189" t="s">
        <v>233</v>
      </c>
      <c r="D237" s="190" t="s">
        <v>234</v>
      </c>
      <c r="E237" s="192"/>
      <c r="F237" s="192">
        <v>64000.0</v>
      </c>
      <c r="G237" s="193"/>
      <c r="H237" s="14"/>
      <c r="I237" s="53"/>
      <c r="J237" s="54"/>
      <c r="K237" s="1"/>
      <c r="L237" s="69"/>
      <c r="M237" s="69"/>
      <c r="N237" s="1"/>
      <c r="O237" s="53"/>
      <c r="P237" s="55"/>
      <c r="Q237" s="53"/>
      <c r="R237" s="13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89"/>
      <c r="B238" s="188"/>
      <c r="C238" s="189"/>
      <c r="D238" s="190"/>
      <c r="E238" s="191"/>
      <c r="F238" s="192"/>
      <c r="G238" s="193"/>
      <c r="H238" s="14"/>
      <c r="I238" s="53"/>
      <c r="J238" s="54"/>
      <c r="K238" s="1"/>
      <c r="L238" s="72"/>
      <c r="M238" s="69"/>
      <c r="N238" s="1"/>
      <c r="O238" s="53"/>
      <c r="P238" s="55"/>
      <c r="Q238" s="53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89"/>
      <c r="B239" s="188"/>
      <c r="C239" s="188" t="s">
        <v>104</v>
      </c>
      <c r="D239" s="190"/>
      <c r="E239" s="192">
        <f t="shared" ref="E239:F239" si="26">SUM(E235:E237)</f>
        <v>116000</v>
      </c>
      <c r="F239" s="192">
        <f t="shared" si="26"/>
        <v>69000</v>
      </c>
      <c r="G239" s="193">
        <f>E239-F239</f>
        <v>47000</v>
      </c>
      <c r="H239" s="14"/>
      <c r="I239" s="53"/>
      <c r="J239" s="54"/>
      <c r="K239" s="1"/>
      <c r="L239" s="69"/>
      <c r="M239" s="69"/>
      <c r="N239" s="1"/>
      <c r="O239" s="53"/>
      <c r="P239" s="55"/>
      <c r="Q239" s="53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89"/>
      <c r="B240" s="188"/>
      <c r="C240" s="189"/>
      <c r="D240" s="190"/>
      <c r="E240" s="191"/>
      <c r="F240" s="192"/>
      <c r="G240" s="193"/>
      <c r="H240" s="14"/>
      <c r="I240" s="53"/>
      <c r="J240" s="54"/>
      <c r="K240" s="1"/>
      <c r="L240" s="72"/>
      <c r="M240" s="69"/>
      <c r="N240" s="1"/>
      <c r="O240" s="53"/>
      <c r="P240" s="55"/>
      <c r="Q240" s="53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89"/>
      <c r="B241" s="188" t="s">
        <v>235</v>
      </c>
      <c r="C241" s="189" t="s">
        <v>229</v>
      </c>
      <c r="D241" s="190" t="s">
        <v>230</v>
      </c>
      <c r="E241" s="192">
        <v>60000.0</v>
      </c>
      <c r="F241" s="192"/>
      <c r="G241" s="193"/>
      <c r="H241" s="14"/>
      <c r="I241" s="53"/>
      <c r="J241" s="54"/>
      <c r="K241" s="1"/>
      <c r="L241" s="69"/>
      <c r="M241" s="69"/>
      <c r="N241" s="1"/>
      <c r="O241" s="53"/>
      <c r="P241" s="55"/>
      <c r="Q241" s="53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89"/>
      <c r="B242" s="188"/>
      <c r="C242" s="189" t="s">
        <v>236</v>
      </c>
      <c r="D242" s="190" t="s">
        <v>237</v>
      </c>
      <c r="E242" s="192">
        <v>9000.0</v>
      </c>
      <c r="F242" s="192"/>
      <c r="G242" s="193"/>
      <c r="H242" s="14"/>
      <c r="I242" s="53"/>
      <c r="J242" s="54"/>
      <c r="K242" s="1"/>
      <c r="L242" s="69"/>
      <c r="M242" s="69"/>
      <c r="N242" s="1"/>
      <c r="O242" s="53"/>
      <c r="P242" s="55"/>
      <c r="Q242" s="53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89"/>
      <c r="B243" s="188"/>
      <c r="C243" s="189" t="s">
        <v>227</v>
      </c>
      <c r="D243" s="190" t="s">
        <v>238</v>
      </c>
      <c r="E243" s="191"/>
      <c r="F243" s="192">
        <v>2400.0</v>
      </c>
      <c r="G243" s="193"/>
      <c r="H243" s="14"/>
      <c r="I243" s="53"/>
      <c r="J243" s="54"/>
      <c r="K243" s="1"/>
      <c r="L243" s="72"/>
      <c r="M243" s="69"/>
      <c r="N243" s="1"/>
      <c r="O243" s="53"/>
      <c r="P243" s="55"/>
      <c r="Q243" s="53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89"/>
      <c r="B244" s="188"/>
      <c r="C244" s="189" t="s">
        <v>233</v>
      </c>
      <c r="D244" s="190" t="s">
        <v>140</v>
      </c>
      <c r="E244" s="191"/>
      <c r="F244" s="197">
        <v>20000.0</v>
      </c>
      <c r="G244" s="193"/>
      <c r="H244" s="14"/>
      <c r="I244" s="53"/>
      <c r="J244" s="54"/>
      <c r="K244" s="1"/>
      <c r="L244" s="72"/>
      <c r="M244" s="198"/>
      <c r="N244" s="1"/>
      <c r="O244" s="53"/>
      <c r="P244" s="55"/>
      <c r="Q244" s="53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89"/>
      <c r="B245" s="188"/>
      <c r="C245" s="189"/>
      <c r="D245" s="190"/>
      <c r="E245" s="191"/>
      <c r="F245" s="192"/>
      <c r="G245" s="193"/>
      <c r="H245" s="14"/>
      <c r="I245" s="53"/>
      <c r="J245" s="54"/>
      <c r="K245" s="1"/>
      <c r="L245" s="72"/>
      <c r="M245" s="69"/>
      <c r="N245" s="1"/>
      <c r="O245" s="53"/>
      <c r="P245" s="55"/>
      <c r="Q245" s="53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89"/>
      <c r="B246" s="188"/>
      <c r="C246" s="188" t="s">
        <v>104</v>
      </c>
      <c r="D246" s="190"/>
      <c r="E246" s="192">
        <f>SUM(E241:E243)</f>
        <v>69000</v>
      </c>
      <c r="F246" s="192">
        <f>SUM(F241:F244)</f>
        <v>22400</v>
      </c>
      <c r="G246" s="193">
        <f>E246-F246</f>
        <v>46600</v>
      </c>
      <c r="H246" s="14"/>
      <c r="I246" s="53"/>
      <c r="J246" s="54"/>
      <c r="K246" s="1"/>
      <c r="L246" s="69"/>
      <c r="M246" s="69"/>
      <c r="N246" s="1"/>
      <c r="O246" s="53"/>
      <c r="P246" s="55"/>
      <c r="Q246" s="53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89"/>
      <c r="B247" s="188"/>
      <c r="C247" s="190"/>
      <c r="D247" s="190"/>
      <c r="E247" s="192"/>
      <c r="F247" s="192"/>
      <c r="G247" s="193"/>
      <c r="H247" s="14"/>
      <c r="I247" s="53"/>
      <c r="J247" s="54"/>
      <c r="K247" s="1"/>
      <c r="L247" s="69"/>
      <c r="M247" s="69"/>
      <c r="N247" s="1"/>
      <c r="O247" s="53"/>
      <c r="P247" s="55"/>
      <c r="Q247" s="53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89"/>
      <c r="B248" s="188"/>
      <c r="C248" s="199" t="s">
        <v>239</v>
      </c>
      <c r="D248" s="190"/>
      <c r="E248" s="192">
        <f t="shared" ref="E248:F248" si="27">E246+E239+E229+E233+E219+E225</f>
        <v>253000</v>
      </c>
      <c r="F248" s="192">
        <f t="shared" si="27"/>
        <v>126530</v>
      </c>
      <c r="G248" s="193">
        <f>E248-F248</f>
        <v>126470</v>
      </c>
      <c r="H248" s="14"/>
      <c r="I248" s="53"/>
      <c r="J248" s="54"/>
      <c r="K248" s="1"/>
      <c r="L248" s="69"/>
      <c r="M248" s="69"/>
      <c r="N248" s="1"/>
      <c r="O248" s="53"/>
      <c r="P248" s="55"/>
      <c r="Q248" s="53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89"/>
      <c r="B249" s="188"/>
      <c r="C249" s="189"/>
      <c r="D249" s="190"/>
      <c r="E249" s="191"/>
      <c r="F249" s="192"/>
      <c r="G249" s="193"/>
      <c r="H249" s="14"/>
      <c r="I249" s="53"/>
      <c r="J249" s="54"/>
      <c r="K249" s="1"/>
      <c r="L249" s="72"/>
      <c r="M249" s="69"/>
      <c r="N249" s="1"/>
      <c r="O249" s="53"/>
      <c r="P249" s="55"/>
      <c r="Q249" s="53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89"/>
      <c r="B250" s="200" t="s">
        <v>240</v>
      </c>
      <c r="C250" s="201" t="s">
        <v>241</v>
      </c>
      <c r="D250" s="201" t="s">
        <v>157</v>
      </c>
      <c r="E250" s="193"/>
      <c r="F250" s="202">
        <v>5000.0</v>
      </c>
      <c r="G250" s="193"/>
      <c r="H250" s="14"/>
      <c r="I250" s="53"/>
      <c r="J250" s="54"/>
      <c r="K250" s="1"/>
      <c r="L250" s="14"/>
      <c r="M250" s="15"/>
      <c r="N250" s="1"/>
      <c r="O250" s="53"/>
      <c r="P250" s="55"/>
      <c r="Q250" s="53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89"/>
      <c r="B251" s="203"/>
      <c r="C251" s="201" t="s">
        <v>242</v>
      </c>
      <c r="D251" s="201" t="s">
        <v>86</v>
      </c>
      <c r="E251" s="193"/>
      <c r="F251" s="204">
        <v>0.0</v>
      </c>
      <c r="G251" s="193"/>
      <c r="H251" s="14"/>
      <c r="I251" s="53"/>
      <c r="J251" s="54"/>
      <c r="K251" s="1"/>
      <c r="L251" s="14"/>
      <c r="M251" s="15"/>
      <c r="N251" s="1"/>
      <c r="O251" s="53"/>
      <c r="P251" s="55"/>
      <c r="Q251" s="53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89"/>
      <c r="B252" s="203"/>
      <c r="C252" s="201" t="s">
        <v>243</v>
      </c>
      <c r="D252" s="201" t="s">
        <v>244</v>
      </c>
      <c r="E252" s="193"/>
      <c r="F252" s="204">
        <v>5400.0</v>
      </c>
      <c r="G252" s="193"/>
      <c r="H252" s="14"/>
      <c r="I252" s="53"/>
      <c r="J252" s="54"/>
      <c r="K252" s="1"/>
      <c r="L252" s="14"/>
      <c r="M252" s="15"/>
      <c r="N252" s="1"/>
      <c r="O252" s="53"/>
      <c r="P252" s="55"/>
      <c r="Q252" s="53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89"/>
      <c r="B253" s="203"/>
      <c r="C253" s="201" t="s">
        <v>245</v>
      </c>
      <c r="D253" s="201"/>
      <c r="E253" s="193"/>
      <c r="F253" s="202">
        <v>2000.0</v>
      </c>
      <c r="G253" s="193"/>
      <c r="H253" s="14"/>
      <c r="I253" s="53"/>
      <c r="J253" s="54"/>
      <c r="K253" s="1"/>
      <c r="L253" s="14"/>
      <c r="M253" s="15"/>
      <c r="N253" s="1"/>
      <c r="O253" s="53"/>
      <c r="P253" s="55"/>
      <c r="Q253" s="53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89"/>
      <c r="B254" s="203"/>
      <c r="C254" s="201" t="s">
        <v>246</v>
      </c>
      <c r="D254" s="201"/>
      <c r="E254" s="193"/>
      <c r="F254" s="205">
        <v>0.0</v>
      </c>
      <c r="G254" s="193"/>
      <c r="H254" s="14"/>
      <c r="I254" s="53"/>
      <c r="J254" s="54"/>
      <c r="K254" s="1"/>
      <c r="L254" s="14"/>
      <c r="M254" s="15"/>
      <c r="N254" s="1"/>
      <c r="O254" s="53"/>
      <c r="P254" s="55"/>
      <c r="Q254" s="53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89"/>
      <c r="B255" s="203"/>
      <c r="C255" s="201" t="s">
        <v>247</v>
      </c>
      <c r="D255" s="201" t="s">
        <v>88</v>
      </c>
      <c r="E255" s="193"/>
      <c r="F255" s="205">
        <v>12000.0</v>
      </c>
      <c r="G255" s="206"/>
      <c r="H255" s="14"/>
      <c r="I255" s="53"/>
      <c r="J255" s="54"/>
      <c r="K255" s="1"/>
      <c r="L255" s="14"/>
      <c r="M255" s="15"/>
      <c r="N255" s="1"/>
      <c r="O255" s="53"/>
      <c r="P255" s="55"/>
      <c r="Q255" s="53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89"/>
      <c r="B256" s="203"/>
      <c r="C256" s="201" t="s">
        <v>248</v>
      </c>
      <c r="D256" s="201" t="s">
        <v>88</v>
      </c>
      <c r="E256" s="193"/>
      <c r="F256" s="205">
        <v>2000.0</v>
      </c>
      <c r="G256" s="193"/>
      <c r="H256" s="14"/>
      <c r="I256" s="53"/>
      <c r="J256" s="54"/>
      <c r="K256" s="1"/>
      <c r="L256" s="14"/>
      <c r="M256" s="15"/>
      <c r="N256" s="1"/>
      <c r="O256" s="53"/>
      <c r="P256" s="55"/>
      <c r="Q256" s="53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89"/>
      <c r="B257" s="203"/>
      <c r="C257" s="207" t="s">
        <v>176</v>
      </c>
      <c r="D257" s="201"/>
      <c r="E257" s="193"/>
      <c r="F257" s="205">
        <v>960.0</v>
      </c>
      <c r="G257" s="193"/>
      <c r="H257" s="14"/>
      <c r="I257" s="53"/>
      <c r="J257" s="54"/>
      <c r="K257" s="1"/>
      <c r="L257" s="14"/>
      <c r="M257" s="15"/>
      <c r="N257" s="1"/>
      <c r="O257" s="53"/>
      <c r="P257" s="55"/>
      <c r="Q257" s="53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89"/>
      <c r="B258" s="203"/>
      <c r="C258" s="201" t="s">
        <v>200</v>
      </c>
      <c r="D258" s="208" t="s">
        <v>201</v>
      </c>
      <c r="E258" s="209">
        <v>12000.0</v>
      </c>
      <c r="F258" s="202">
        <v>12000.0</v>
      </c>
      <c r="G258" s="193"/>
      <c r="H258" s="14"/>
      <c r="I258" s="53"/>
      <c r="J258" s="54"/>
      <c r="K258" s="1"/>
      <c r="L258" s="14"/>
      <c r="M258" s="15"/>
      <c r="N258" s="1"/>
      <c r="O258" s="53"/>
      <c r="P258" s="55"/>
      <c r="Q258" s="53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89"/>
      <c r="B259" s="203"/>
      <c r="C259" s="201" t="s">
        <v>249</v>
      </c>
      <c r="D259" s="208"/>
      <c r="E259" s="193"/>
      <c r="F259" s="204">
        <v>0.0</v>
      </c>
      <c r="G259" s="193"/>
      <c r="H259" s="14"/>
      <c r="I259" s="53"/>
      <c r="J259" s="54"/>
      <c r="K259" s="1"/>
      <c r="L259" s="14"/>
      <c r="M259" s="15"/>
      <c r="N259" s="1"/>
      <c r="O259" s="53"/>
      <c r="P259" s="55"/>
      <c r="Q259" s="53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89"/>
      <c r="B260" s="203"/>
      <c r="C260" s="201" t="s">
        <v>250</v>
      </c>
      <c r="D260" s="208" t="s">
        <v>201</v>
      </c>
      <c r="E260" s="193"/>
      <c r="F260" s="202">
        <v>4000.0</v>
      </c>
      <c r="G260" s="193"/>
      <c r="H260" s="14"/>
      <c r="I260" s="53"/>
      <c r="J260" s="54"/>
      <c r="K260" s="1"/>
      <c r="L260" s="14"/>
      <c r="M260" s="15"/>
      <c r="N260" s="1"/>
      <c r="O260" s="53"/>
      <c r="P260" s="55"/>
      <c r="Q260" s="53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89"/>
      <c r="B261" s="203"/>
      <c r="C261" s="208" t="s">
        <v>216</v>
      </c>
      <c r="D261" s="208" t="s">
        <v>86</v>
      </c>
      <c r="E261" s="193"/>
      <c r="F261" s="193">
        <v>2000.0</v>
      </c>
      <c r="G261" s="193"/>
      <c r="H261" s="14"/>
      <c r="I261" s="53"/>
      <c r="J261" s="54"/>
      <c r="K261" s="1"/>
      <c r="L261" s="14"/>
      <c r="M261" s="14"/>
      <c r="N261" s="1"/>
      <c r="O261" s="53"/>
      <c r="P261" s="55"/>
      <c r="Q261" s="53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89"/>
      <c r="B262" s="203"/>
      <c r="C262" s="203" t="s">
        <v>251</v>
      </c>
      <c r="D262" s="208" t="s">
        <v>96</v>
      </c>
      <c r="E262" s="202"/>
      <c r="F262" s="202">
        <v>4000.0</v>
      </c>
      <c r="G262" s="202"/>
      <c r="H262" s="14"/>
      <c r="I262" s="53"/>
      <c r="J262" s="54"/>
      <c r="K262" s="1"/>
      <c r="L262" s="15"/>
      <c r="M262" s="15"/>
      <c r="N262" s="1"/>
      <c r="O262" s="53"/>
      <c r="P262" s="55"/>
      <c r="Q262" s="53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89"/>
      <c r="B263" s="203"/>
      <c r="C263" s="203" t="s">
        <v>252</v>
      </c>
      <c r="D263" s="208" t="s">
        <v>169</v>
      </c>
      <c r="E263" s="202"/>
      <c r="F263" s="202">
        <v>6000.0</v>
      </c>
      <c r="G263" s="202"/>
      <c r="H263" s="14"/>
      <c r="I263" s="53"/>
      <c r="J263" s="54"/>
      <c r="K263" s="1"/>
      <c r="L263" s="15"/>
      <c r="M263" s="15"/>
      <c r="N263" s="1"/>
      <c r="O263" s="53"/>
      <c r="P263" s="55"/>
      <c r="Q263" s="53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89"/>
      <c r="B264" s="203"/>
      <c r="C264" s="203" t="s">
        <v>168</v>
      </c>
      <c r="D264" s="208" t="s">
        <v>169</v>
      </c>
      <c r="E264" s="202"/>
      <c r="F264" s="202">
        <v>10000.0</v>
      </c>
      <c r="G264" s="202"/>
      <c r="H264" s="14"/>
      <c r="I264" s="53"/>
      <c r="J264" s="54"/>
      <c r="K264" s="1"/>
      <c r="L264" s="15"/>
      <c r="M264" s="15"/>
      <c r="N264" s="1"/>
      <c r="O264" s="53"/>
      <c r="P264" s="55"/>
      <c r="Q264" s="53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89"/>
      <c r="B265" s="203"/>
      <c r="C265" s="203"/>
      <c r="D265" s="208"/>
      <c r="E265" s="202"/>
      <c r="F265" s="202"/>
      <c r="G265" s="202"/>
      <c r="H265" s="14"/>
      <c r="I265" s="53"/>
      <c r="J265" s="54"/>
      <c r="K265" s="1"/>
      <c r="L265" s="15"/>
      <c r="M265" s="15"/>
      <c r="N265" s="1"/>
      <c r="O265" s="53"/>
      <c r="P265" s="55"/>
      <c r="Q265" s="53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89"/>
      <c r="B266" s="203"/>
      <c r="C266" s="200" t="s">
        <v>104</v>
      </c>
      <c r="D266" s="208"/>
      <c r="E266" s="202">
        <f>SUM(E250:E260)</f>
        <v>12000</v>
      </c>
      <c r="F266" s="202">
        <f>SUM(F250:F264)</f>
        <v>65360</v>
      </c>
      <c r="G266" s="202">
        <f>E266-F266</f>
        <v>-53360</v>
      </c>
      <c r="H266" s="14"/>
      <c r="I266" s="53"/>
      <c r="J266" s="54"/>
      <c r="K266" s="1"/>
      <c r="L266" s="15"/>
      <c r="M266" s="15"/>
      <c r="N266" s="1"/>
      <c r="O266" s="53"/>
      <c r="P266" s="55"/>
      <c r="Q266" s="53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89"/>
      <c r="B267" s="203"/>
      <c r="C267" s="208"/>
      <c r="D267" s="208"/>
      <c r="E267" s="193"/>
      <c r="F267" s="193"/>
      <c r="G267" s="193"/>
      <c r="H267" s="14"/>
      <c r="I267" s="53"/>
      <c r="J267" s="54"/>
      <c r="K267" s="1"/>
      <c r="L267" s="14"/>
      <c r="M267" s="14"/>
      <c r="N267" s="1"/>
      <c r="O267" s="53"/>
      <c r="P267" s="55"/>
      <c r="Q267" s="53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89"/>
      <c r="B268" s="200" t="s">
        <v>253</v>
      </c>
      <c r="C268" s="201" t="s">
        <v>229</v>
      </c>
      <c r="D268" s="201" t="s">
        <v>230</v>
      </c>
      <c r="E268" s="205">
        <v>1000000.0</v>
      </c>
      <c r="F268" s="206"/>
      <c r="G268" s="206"/>
      <c r="H268" s="14"/>
      <c r="I268" s="53"/>
      <c r="J268" s="54"/>
      <c r="K268" s="1"/>
      <c r="L268" s="15"/>
      <c r="M268" s="3"/>
      <c r="N268" s="1"/>
      <c r="O268" s="53"/>
      <c r="P268" s="55"/>
      <c r="Q268" s="53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89"/>
      <c r="B269" s="200"/>
      <c r="C269" s="207" t="s">
        <v>254</v>
      </c>
      <c r="D269" s="201" t="s">
        <v>230</v>
      </c>
      <c r="E269" s="205">
        <v>0.0</v>
      </c>
      <c r="F269" s="206"/>
      <c r="G269" s="206"/>
      <c r="H269" s="14"/>
      <c r="I269" s="53"/>
      <c r="J269" s="54"/>
      <c r="K269" s="1"/>
      <c r="L269" s="15"/>
      <c r="M269" s="3"/>
      <c r="N269" s="1"/>
      <c r="O269" s="53"/>
      <c r="P269" s="55"/>
      <c r="Q269" s="53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89"/>
      <c r="B270" s="203"/>
      <c r="C270" s="201" t="s">
        <v>255</v>
      </c>
      <c r="D270" s="201" t="s">
        <v>230</v>
      </c>
      <c r="E270" s="202">
        <v>120000.0</v>
      </c>
      <c r="F270" s="206"/>
      <c r="G270" s="206"/>
      <c r="H270" s="14"/>
      <c r="I270" s="53"/>
      <c r="J270" s="54"/>
      <c r="K270" s="1"/>
      <c r="L270" s="15"/>
      <c r="M270" s="3"/>
      <c r="N270" s="1"/>
      <c r="O270" s="53"/>
      <c r="P270" s="55"/>
      <c r="Q270" s="53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89"/>
      <c r="B271" s="203"/>
      <c r="C271" s="201" t="s">
        <v>256</v>
      </c>
      <c r="D271" s="201" t="s">
        <v>230</v>
      </c>
      <c r="E271" s="204">
        <v>0.0</v>
      </c>
      <c r="F271" s="193"/>
      <c r="G271" s="193"/>
      <c r="H271" s="14"/>
      <c r="I271" s="53"/>
      <c r="J271" s="54"/>
      <c r="K271" s="1"/>
      <c r="L271" s="15"/>
      <c r="M271" s="14"/>
      <c r="N271" s="1"/>
      <c r="O271" s="53"/>
      <c r="P271" s="55"/>
      <c r="Q271" s="53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89"/>
      <c r="B272" s="203"/>
      <c r="C272" s="201" t="s">
        <v>257</v>
      </c>
      <c r="D272" s="201" t="s">
        <v>258</v>
      </c>
      <c r="E272" s="204">
        <v>10000.0</v>
      </c>
      <c r="F272" s="204">
        <v>18000.0</v>
      </c>
      <c r="G272" s="193"/>
      <c r="H272" s="14"/>
      <c r="I272" s="53"/>
      <c r="J272" s="54"/>
      <c r="K272" s="1"/>
      <c r="L272" s="15"/>
      <c r="M272" s="15"/>
      <c r="N272" s="1"/>
      <c r="O272" s="53"/>
      <c r="P272" s="55"/>
      <c r="Q272" s="53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89"/>
      <c r="B273" s="203"/>
      <c r="C273" s="201" t="s">
        <v>259</v>
      </c>
      <c r="D273" s="201"/>
      <c r="E273" s="202"/>
      <c r="F273" s="204">
        <v>2000.0</v>
      </c>
      <c r="G273" s="193"/>
      <c r="H273" s="14"/>
      <c r="I273" s="53"/>
      <c r="J273" s="54"/>
      <c r="K273" s="1"/>
      <c r="L273" s="15"/>
      <c r="M273" s="15"/>
      <c r="N273" s="1"/>
      <c r="O273" s="53"/>
      <c r="P273" s="55"/>
      <c r="Q273" s="53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89"/>
      <c r="B274" s="203"/>
      <c r="C274" s="210" t="s">
        <v>260</v>
      </c>
      <c r="D274" s="201"/>
      <c r="E274" s="193"/>
      <c r="F274" s="205">
        <v>5000.0</v>
      </c>
      <c r="G274" s="193"/>
      <c r="H274" s="14"/>
      <c r="I274" s="53"/>
      <c r="J274" s="54"/>
      <c r="K274" s="1"/>
      <c r="L274" s="14"/>
      <c r="M274" s="15"/>
      <c r="N274" s="1"/>
      <c r="O274" s="53"/>
      <c r="P274" s="55"/>
      <c r="Q274" s="53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89"/>
      <c r="B275" s="203"/>
      <c r="C275" s="203" t="s">
        <v>261</v>
      </c>
      <c r="D275" s="201" t="s">
        <v>262</v>
      </c>
      <c r="E275" s="193"/>
      <c r="F275" s="205">
        <v>60000.0</v>
      </c>
      <c r="G275" s="193"/>
      <c r="H275" s="14"/>
      <c r="I275" s="53"/>
      <c r="J275" s="54"/>
      <c r="K275" s="1"/>
      <c r="L275" s="14"/>
      <c r="M275" s="15"/>
      <c r="N275" s="1"/>
      <c r="O275" s="53"/>
      <c r="P275" s="55"/>
      <c r="Q275" s="53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89"/>
      <c r="B276" s="203"/>
      <c r="C276" s="203" t="s">
        <v>263</v>
      </c>
      <c r="D276" s="201" t="s">
        <v>140</v>
      </c>
      <c r="E276" s="193"/>
      <c r="F276" s="205">
        <v>3300.0</v>
      </c>
      <c r="G276" s="193"/>
      <c r="H276" s="14"/>
      <c r="I276" s="53"/>
      <c r="J276" s="54"/>
      <c r="K276" s="1"/>
      <c r="L276" s="14"/>
      <c r="M276" s="15"/>
      <c r="N276" s="1"/>
      <c r="O276" s="53"/>
      <c r="P276" s="55"/>
      <c r="Q276" s="53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89"/>
      <c r="B277" s="203"/>
      <c r="C277" s="203" t="s">
        <v>264</v>
      </c>
      <c r="D277" s="201" t="s">
        <v>169</v>
      </c>
      <c r="E277" s="193"/>
      <c r="F277" s="205">
        <v>0.0</v>
      </c>
      <c r="G277" s="193"/>
      <c r="H277" s="14"/>
      <c r="I277" s="53"/>
      <c r="J277" s="54"/>
      <c r="K277" s="1"/>
      <c r="L277" s="14"/>
      <c r="M277" s="15"/>
      <c r="N277" s="1"/>
      <c r="O277" s="53"/>
      <c r="P277" s="55"/>
      <c r="Q277" s="53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89"/>
      <c r="B278" s="203"/>
      <c r="C278" s="203" t="s">
        <v>265</v>
      </c>
      <c r="D278" s="201" t="s">
        <v>169</v>
      </c>
      <c r="E278" s="193"/>
      <c r="F278" s="205">
        <v>3300.0</v>
      </c>
      <c r="G278" s="193"/>
      <c r="H278" s="14"/>
      <c r="I278" s="53"/>
      <c r="J278" s="54"/>
      <c r="K278" s="1"/>
      <c r="L278" s="14"/>
      <c r="M278" s="15"/>
      <c r="N278" s="1"/>
      <c r="O278" s="53"/>
      <c r="P278" s="55"/>
      <c r="Q278" s="53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89"/>
      <c r="B279" s="203"/>
      <c r="C279" s="211" t="s">
        <v>266</v>
      </c>
      <c r="D279" s="201"/>
      <c r="E279" s="193"/>
      <c r="F279" s="205">
        <v>0.0</v>
      </c>
      <c r="G279" s="193"/>
      <c r="H279" s="14"/>
      <c r="I279" s="53"/>
      <c r="J279" s="54"/>
      <c r="K279" s="1"/>
      <c r="L279" s="14"/>
      <c r="M279" s="15"/>
      <c r="N279" s="1"/>
      <c r="O279" s="53"/>
      <c r="P279" s="55"/>
      <c r="Q279" s="53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89"/>
      <c r="B280" s="203"/>
      <c r="C280" s="211" t="s">
        <v>267</v>
      </c>
      <c r="D280" s="201"/>
      <c r="E280" s="193"/>
      <c r="F280" s="205">
        <v>125000.0</v>
      </c>
      <c r="G280" s="193"/>
      <c r="H280" s="14"/>
      <c r="I280" s="53"/>
      <c r="J280" s="54"/>
      <c r="K280" s="1"/>
      <c r="L280" s="14"/>
      <c r="M280" s="15"/>
      <c r="N280" s="1"/>
      <c r="O280" s="53"/>
      <c r="P280" s="55"/>
      <c r="Q280" s="53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89"/>
      <c r="B281" s="203"/>
      <c r="C281" s="203" t="s">
        <v>268</v>
      </c>
      <c r="D281" s="201" t="s">
        <v>128</v>
      </c>
      <c r="E281" s="193"/>
      <c r="F281" s="205">
        <v>7000.0</v>
      </c>
      <c r="G281" s="193"/>
      <c r="H281" s="14"/>
      <c r="I281" s="53"/>
      <c r="J281" s="54"/>
      <c r="K281" s="1"/>
      <c r="L281" s="14"/>
      <c r="M281" s="15"/>
      <c r="N281" s="1"/>
      <c r="O281" s="53"/>
      <c r="P281" s="55"/>
      <c r="Q281" s="53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89"/>
      <c r="B282" s="203"/>
      <c r="C282" s="203" t="s">
        <v>269</v>
      </c>
      <c r="D282" s="201" t="s">
        <v>270</v>
      </c>
      <c r="E282" s="193"/>
      <c r="F282" s="204">
        <v>10000.0</v>
      </c>
      <c r="G282" s="193"/>
      <c r="H282" s="14"/>
      <c r="I282" s="53"/>
      <c r="J282" s="54"/>
      <c r="K282" s="1"/>
      <c r="L282" s="14"/>
      <c r="M282" s="15"/>
      <c r="N282" s="1"/>
      <c r="O282" s="53"/>
      <c r="P282" s="55"/>
      <c r="Q282" s="53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89"/>
      <c r="B283" s="203"/>
      <c r="C283" s="203" t="s">
        <v>148</v>
      </c>
      <c r="D283" s="201" t="s">
        <v>96</v>
      </c>
      <c r="E283" s="193"/>
      <c r="F283" s="204">
        <v>16000.0</v>
      </c>
      <c r="G283" s="206"/>
      <c r="H283" s="14"/>
      <c r="I283" s="53"/>
      <c r="J283" s="54"/>
      <c r="K283" s="1"/>
      <c r="L283" s="14"/>
      <c r="M283" s="15"/>
      <c r="N283" s="1"/>
      <c r="O283" s="53"/>
      <c r="P283" s="55"/>
      <c r="Q283" s="53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89"/>
      <c r="B284" s="203"/>
      <c r="C284" s="203" t="s">
        <v>271</v>
      </c>
      <c r="D284" s="201" t="s">
        <v>113</v>
      </c>
      <c r="E284" s="193"/>
      <c r="F284" s="202">
        <v>2000.0</v>
      </c>
      <c r="G284" s="193"/>
      <c r="H284" s="14"/>
      <c r="I284" s="53"/>
      <c r="J284" s="54"/>
      <c r="K284" s="1"/>
      <c r="L284" s="14"/>
      <c r="M284" s="15"/>
      <c r="N284" s="1"/>
      <c r="O284" s="53"/>
      <c r="P284" s="55"/>
      <c r="Q284" s="53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89"/>
      <c r="B285" s="203"/>
      <c r="C285" s="210" t="s">
        <v>272</v>
      </c>
      <c r="D285" s="201"/>
      <c r="E285" s="193"/>
      <c r="F285" s="204">
        <v>9400.0</v>
      </c>
      <c r="G285" s="193"/>
      <c r="H285" s="14"/>
      <c r="I285" s="53"/>
      <c r="J285" s="54"/>
      <c r="K285" s="1"/>
      <c r="L285" s="14"/>
      <c r="M285" s="15"/>
      <c r="N285" s="1"/>
      <c r="O285" s="53"/>
      <c r="P285" s="55"/>
      <c r="Q285" s="53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89"/>
      <c r="B286" s="203"/>
      <c r="C286" s="203" t="s">
        <v>141</v>
      </c>
      <c r="D286" s="201" t="s">
        <v>142</v>
      </c>
      <c r="E286" s="193"/>
      <c r="F286" s="205">
        <v>8000.0</v>
      </c>
      <c r="G286" s="193"/>
      <c r="H286" s="14"/>
      <c r="I286" s="53"/>
      <c r="J286" s="54"/>
      <c r="K286" s="1"/>
      <c r="L286" s="14"/>
      <c r="M286" s="15"/>
      <c r="N286" s="1"/>
      <c r="O286" s="53"/>
      <c r="P286" s="55"/>
      <c r="Q286" s="53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89"/>
      <c r="B287" s="203"/>
      <c r="C287" s="203" t="s">
        <v>273</v>
      </c>
      <c r="D287" s="201" t="s">
        <v>238</v>
      </c>
      <c r="E287" s="193"/>
      <c r="F287" s="205">
        <v>8200.0</v>
      </c>
      <c r="G287" s="206"/>
      <c r="H287" s="14"/>
      <c r="I287" s="53"/>
      <c r="J287" s="54"/>
      <c r="K287" s="1"/>
      <c r="L287" s="14"/>
      <c r="M287" s="15"/>
      <c r="N287" s="1"/>
      <c r="O287" s="53"/>
      <c r="P287" s="55"/>
      <c r="Q287" s="53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89"/>
      <c r="B288" s="203"/>
      <c r="C288" s="203" t="s">
        <v>274</v>
      </c>
      <c r="D288" s="201" t="s">
        <v>238</v>
      </c>
      <c r="E288" s="193"/>
      <c r="F288" s="205">
        <v>0.0</v>
      </c>
      <c r="G288" s="193"/>
      <c r="H288" s="14"/>
      <c r="I288" s="53"/>
      <c r="J288" s="54"/>
      <c r="K288" s="1"/>
      <c r="L288" s="14"/>
      <c r="M288" s="15"/>
      <c r="N288" s="1"/>
      <c r="O288" s="53"/>
      <c r="P288" s="55"/>
      <c r="Q288" s="53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89"/>
      <c r="B289" s="203"/>
      <c r="C289" s="203" t="s">
        <v>275</v>
      </c>
      <c r="D289" s="208" t="s">
        <v>101</v>
      </c>
      <c r="E289" s="193"/>
      <c r="F289" s="193">
        <v>700.0</v>
      </c>
      <c r="G289" s="193"/>
      <c r="H289" s="14"/>
      <c r="I289" s="53"/>
      <c r="J289" s="54"/>
      <c r="K289" s="1"/>
      <c r="L289" s="14"/>
      <c r="M289" s="14"/>
      <c r="N289" s="1"/>
      <c r="O289" s="53"/>
      <c r="P289" s="55"/>
      <c r="Q289" s="53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89"/>
      <c r="B290" s="203"/>
      <c r="C290" s="203" t="s">
        <v>276</v>
      </c>
      <c r="D290" s="208" t="s">
        <v>277</v>
      </c>
      <c r="E290" s="193"/>
      <c r="F290" s="193">
        <v>0.0</v>
      </c>
      <c r="G290" s="193"/>
      <c r="H290" s="14"/>
      <c r="I290" s="53"/>
      <c r="J290" s="54"/>
      <c r="K290" s="1"/>
      <c r="L290" s="14"/>
      <c r="M290" s="14"/>
      <c r="N290" s="1"/>
      <c r="O290" s="53"/>
      <c r="P290" s="55"/>
      <c r="Q290" s="53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89"/>
      <c r="B291" s="203"/>
      <c r="C291" s="203" t="s">
        <v>278</v>
      </c>
      <c r="D291" s="208" t="s">
        <v>270</v>
      </c>
      <c r="E291" s="193"/>
      <c r="F291" s="212">
        <v>0.0</v>
      </c>
      <c r="G291" s="193"/>
      <c r="H291" s="14"/>
      <c r="I291" s="53"/>
      <c r="J291" s="54"/>
      <c r="K291" s="1"/>
      <c r="L291" s="14"/>
      <c r="M291" s="14"/>
      <c r="N291" s="1"/>
      <c r="O291" s="53"/>
      <c r="P291" s="55"/>
      <c r="Q291" s="53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89"/>
      <c r="B292" s="203"/>
      <c r="C292" s="203" t="s">
        <v>279</v>
      </c>
      <c r="D292" s="208" t="s">
        <v>270</v>
      </c>
      <c r="E292" s="193"/>
      <c r="F292" s="212">
        <v>0.0</v>
      </c>
      <c r="G292" s="193"/>
      <c r="H292" s="14"/>
      <c r="I292" s="53"/>
      <c r="J292" s="54"/>
      <c r="K292" s="1"/>
      <c r="L292" s="14"/>
      <c r="M292" s="14"/>
      <c r="N292" s="1"/>
      <c r="O292" s="53"/>
      <c r="P292" s="55"/>
      <c r="Q292" s="53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89"/>
      <c r="B293" s="203"/>
      <c r="C293" s="203"/>
      <c r="D293" s="208"/>
      <c r="E293" s="193"/>
      <c r="F293" s="193"/>
      <c r="G293" s="193"/>
      <c r="H293" s="14"/>
      <c r="I293" s="53"/>
      <c r="J293" s="54"/>
      <c r="K293" s="1"/>
      <c r="L293" s="14"/>
      <c r="M293" s="14"/>
      <c r="N293" s="1"/>
      <c r="O293" s="53"/>
      <c r="P293" s="55"/>
      <c r="Q293" s="53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89"/>
      <c r="B294" s="203"/>
      <c r="C294" s="200" t="s">
        <v>104</v>
      </c>
      <c r="D294" s="208"/>
      <c r="E294" s="202">
        <f>SUM(E268:E272)</f>
        <v>1130000</v>
      </c>
      <c r="F294" s="202">
        <f>SUM(F268:F292)</f>
        <v>277900</v>
      </c>
      <c r="G294" s="202">
        <f>E294-F294</f>
        <v>852100</v>
      </c>
      <c r="H294" s="14"/>
      <c r="I294" s="53"/>
      <c r="J294" s="54"/>
      <c r="K294" s="1"/>
      <c r="L294" s="15"/>
      <c r="M294" s="15"/>
      <c r="N294" s="1"/>
      <c r="O294" s="53"/>
      <c r="P294" s="55"/>
      <c r="Q294" s="53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89"/>
      <c r="B295" s="203"/>
      <c r="C295" s="203"/>
      <c r="D295" s="208"/>
      <c r="E295" s="193"/>
      <c r="F295" s="193"/>
      <c r="G295" s="193"/>
      <c r="H295" s="14"/>
      <c r="I295" s="53"/>
      <c r="J295" s="54"/>
      <c r="K295" s="1"/>
      <c r="L295" s="14"/>
      <c r="M295" s="14"/>
      <c r="N295" s="1"/>
      <c r="O295" s="53"/>
      <c r="P295" s="55"/>
      <c r="Q295" s="53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89"/>
      <c r="B296" s="200" t="s">
        <v>280</v>
      </c>
      <c r="C296" s="201" t="s">
        <v>206</v>
      </c>
      <c r="D296" s="201" t="s">
        <v>140</v>
      </c>
      <c r="E296" s="193"/>
      <c r="F296" s="205">
        <v>10000.0</v>
      </c>
      <c r="G296" s="193"/>
      <c r="H296" s="14"/>
      <c r="I296" s="53"/>
      <c r="J296" s="54"/>
      <c r="K296" s="1"/>
      <c r="L296" s="14"/>
      <c r="M296" s="15"/>
      <c r="N296" s="1"/>
      <c r="O296" s="53"/>
      <c r="P296" s="55"/>
      <c r="Q296" s="53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89"/>
      <c r="B297" s="203"/>
      <c r="C297" s="208"/>
      <c r="D297" s="208"/>
      <c r="E297" s="193"/>
      <c r="F297" s="193"/>
      <c r="G297" s="193"/>
      <c r="H297" s="14"/>
      <c r="I297" s="53"/>
      <c r="J297" s="54"/>
      <c r="K297" s="1"/>
      <c r="L297" s="14"/>
      <c r="M297" s="14"/>
      <c r="N297" s="1"/>
      <c r="O297" s="53"/>
      <c r="P297" s="55"/>
      <c r="Q297" s="53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89"/>
      <c r="B298" s="203"/>
      <c r="C298" s="200" t="s">
        <v>104</v>
      </c>
      <c r="D298" s="208"/>
      <c r="E298" s="202">
        <f t="shared" ref="E298:F298" si="28">SUM(E296)</f>
        <v>0</v>
      </c>
      <c r="F298" s="202">
        <f t="shared" si="28"/>
        <v>10000</v>
      </c>
      <c r="G298" s="202">
        <f>E298-F298</f>
        <v>-10000</v>
      </c>
      <c r="H298" s="14"/>
      <c r="I298" s="53"/>
      <c r="J298" s="54"/>
      <c r="K298" s="1"/>
      <c r="L298" s="15"/>
      <c r="M298" s="15"/>
      <c r="N298" s="1"/>
      <c r="O298" s="53"/>
      <c r="P298" s="55"/>
      <c r="Q298" s="53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89"/>
      <c r="B299" s="203"/>
      <c r="C299" s="203"/>
      <c r="D299" s="208"/>
      <c r="E299" s="193"/>
      <c r="F299" s="193"/>
      <c r="G299" s="193"/>
      <c r="H299" s="14"/>
      <c r="I299" s="53"/>
      <c r="J299" s="54"/>
      <c r="K299" s="1"/>
      <c r="L299" s="14"/>
      <c r="M299" s="14"/>
      <c r="N299" s="1"/>
      <c r="O299" s="53"/>
      <c r="P299" s="55"/>
      <c r="Q299" s="53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89"/>
      <c r="B300" s="213" t="s">
        <v>281</v>
      </c>
      <c r="C300" s="203" t="s">
        <v>282</v>
      </c>
      <c r="D300" s="201" t="s">
        <v>146</v>
      </c>
      <c r="E300" s="205"/>
      <c r="F300" s="206"/>
      <c r="G300" s="206"/>
      <c r="H300" s="14"/>
      <c r="I300" s="53"/>
      <c r="J300" s="54"/>
      <c r="K300" s="1"/>
      <c r="L300" s="15"/>
      <c r="M300" s="3"/>
      <c r="N300" s="1"/>
      <c r="O300" s="53"/>
      <c r="P300" s="55"/>
      <c r="Q300" s="53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89"/>
      <c r="B301" s="203"/>
      <c r="C301" s="203" t="s">
        <v>283</v>
      </c>
      <c r="D301" s="208"/>
      <c r="E301" s="193"/>
      <c r="F301" s="205"/>
      <c r="G301" s="193"/>
      <c r="H301" s="14"/>
      <c r="I301" s="53"/>
      <c r="J301" s="54"/>
      <c r="K301" s="1"/>
      <c r="L301" s="14"/>
      <c r="M301" s="15"/>
      <c r="N301" s="1"/>
      <c r="O301" s="53"/>
      <c r="P301" s="55"/>
      <c r="Q301" s="53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89"/>
      <c r="B302" s="203"/>
      <c r="C302" s="203" t="s">
        <v>284</v>
      </c>
      <c r="D302" s="208" t="s">
        <v>277</v>
      </c>
      <c r="E302" s="193"/>
      <c r="F302" s="202"/>
      <c r="G302" s="193"/>
      <c r="H302" s="14"/>
      <c r="I302" s="53"/>
      <c r="J302" s="54"/>
      <c r="K302" s="1"/>
      <c r="L302" s="14"/>
      <c r="M302" s="15"/>
      <c r="N302" s="1"/>
      <c r="O302" s="53"/>
      <c r="P302" s="55"/>
      <c r="Q302" s="53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89"/>
      <c r="B303" s="203"/>
      <c r="C303" s="211" t="s">
        <v>141</v>
      </c>
      <c r="D303" s="208"/>
      <c r="E303" s="193"/>
      <c r="F303" s="205"/>
      <c r="G303" s="193"/>
      <c r="H303" s="14"/>
      <c r="I303" s="53"/>
      <c r="J303" s="54"/>
      <c r="K303" s="1"/>
      <c r="L303" s="14"/>
      <c r="M303" s="15"/>
      <c r="N303" s="1"/>
      <c r="O303" s="53"/>
      <c r="P303" s="55"/>
      <c r="Q303" s="53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89"/>
      <c r="B304" s="203"/>
      <c r="C304" s="211" t="s">
        <v>285</v>
      </c>
      <c r="D304" s="208"/>
      <c r="E304" s="193"/>
      <c r="F304" s="205"/>
      <c r="G304" s="193"/>
      <c r="H304" s="14"/>
      <c r="I304" s="53"/>
      <c r="J304" s="54"/>
      <c r="K304" s="1"/>
      <c r="L304" s="14"/>
      <c r="M304" s="15"/>
      <c r="N304" s="1"/>
      <c r="O304" s="53"/>
      <c r="P304" s="55"/>
      <c r="Q304" s="53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89"/>
      <c r="B305" s="203"/>
      <c r="C305" s="211" t="s">
        <v>286</v>
      </c>
      <c r="D305" s="208"/>
      <c r="E305" s="193"/>
      <c r="F305" s="205"/>
      <c r="G305" s="193"/>
      <c r="H305" s="14"/>
      <c r="I305" s="53"/>
      <c r="J305" s="54"/>
      <c r="K305" s="1"/>
      <c r="L305" s="14"/>
      <c r="M305" s="15"/>
      <c r="N305" s="1"/>
      <c r="O305" s="53"/>
      <c r="P305" s="55"/>
      <c r="Q305" s="53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89"/>
      <c r="B306" s="203"/>
      <c r="C306" s="203" t="s">
        <v>287</v>
      </c>
      <c r="D306" s="208" t="s">
        <v>288</v>
      </c>
      <c r="E306" s="193"/>
      <c r="F306" s="209"/>
      <c r="G306" s="193"/>
      <c r="H306" s="14"/>
      <c r="I306" s="53"/>
      <c r="J306" s="54"/>
      <c r="K306" s="1"/>
      <c r="L306" s="14"/>
      <c r="M306" s="14"/>
      <c r="N306" s="1"/>
      <c r="O306" s="53"/>
      <c r="P306" s="55"/>
      <c r="Q306" s="53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89"/>
      <c r="B307" s="203"/>
      <c r="C307" s="203"/>
      <c r="D307" s="208"/>
      <c r="E307" s="193"/>
      <c r="F307" s="193"/>
      <c r="G307" s="193"/>
      <c r="H307" s="14"/>
      <c r="I307" s="53"/>
      <c r="J307" s="54"/>
      <c r="K307" s="1"/>
      <c r="L307" s="14"/>
      <c r="M307" s="14"/>
      <c r="N307" s="1"/>
      <c r="O307" s="53"/>
      <c r="P307" s="55"/>
      <c r="Q307" s="53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89"/>
      <c r="B308" s="203"/>
      <c r="C308" s="200" t="s">
        <v>104</v>
      </c>
      <c r="D308" s="208"/>
      <c r="E308" s="202">
        <f>SUM(E300:E301)</f>
        <v>0</v>
      </c>
      <c r="F308" s="202">
        <f>SUM(F300:F306)</f>
        <v>0</v>
      </c>
      <c r="G308" s="202">
        <f>E308-F308</f>
        <v>0</v>
      </c>
      <c r="H308" s="14"/>
      <c r="I308" s="53"/>
      <c r="J308" s="54"/>
      <c r="K308" s="1"/>
      <c r="L308" s="15"/>
      <c r="M308" s="15"/>
      <c r="N308" s="1"/>
      <c r="O308" s="53"/>
      <c r="P308" s="55"/>
      <c r="Q308" s="53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89"/>
      <c r="B309" s="203"/>
      <c r="C309" s="203"/>
      <c r="D309" s="208"/>
      <c r="E309" s="193"/>
      <c r="F309" s="193"/>
      <c r="G309" s="193"/>
      <c r="H309" s="14"/>
      <c r="I309" s="53"/>
      <c r="J309" s="54"/>
      <c r="K309" s="1"/>
      <c r="L309" s="14"/>
      <c r="M309" s="14"/>
      <c r="N309" s="1"/>
      <c r="O309" s="53"/>
      <c r="P309" s="55"/>
      <c r="Q309" s="53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89"/>
      <c r="B310" s="188"/>
      <c r="C310" s="188" t="s">
        <v>289</v>
      </c>
      <c r="D310" s="190"/>
      <c r="E310" s="191">
        <f t="shared" ref="E310:F310" si="29">E308+E298+E294+E266</f>
        <v>1142000</v>
      </c>
      <c r="F310" s="191">
        <f t="shared" si="29"/>
        <v>353260</v>
      </c>
      <c r="G310" s="193">
        <f>E310-F310</f>
        <v>788740</v>
      </c>
      <c r="H310" s="14"/>
      <c r="I310" s="53"/>
      <c r="J310" s="54"/>
      <c r="K310" s="1"/>
      <c r="L310" s="72"/>
      <c r="M310" s="72"/>
      <c r="N310" s="1"/>
      <c r="O310" s="53"/>
      <c r="P310" s="55"/>
      <c r="Q310" s="53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89"/>
      <c r="B311" s="188"/>
      <c r="C311" s="189"/>
      <c r="D311" s="190"/>
      <c r="E311" s="191"/>
      <c r="F311" s="192"/>
      <c r="G311" s="193"/>
      <c r="H311" s="14"/>
      <c r="I311" s="53"/>
      <c r="J311" s="54"/>
      <c r="K311" s="1"/>
      <c r="L311" s="72"/>
      <c r="M311" s="69"/>
      <c r="N311" s="1"/>
      <c r="O311" s="53"/>
      <c r="P311" s="55"/>
      <c r="Q311" s="53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89"/>
      <c r="B312" s="188"/>
      <c r="C312" s="189"/>
      <c r="D312" s="190"/>
      <c r="E312" s="191"/>
      <c r="F312" s="192"/>
      <c r="G312" s="193"/>
      <c r="H312" s="14"/>
      <c r="I312" s="53"/>
      <c r="J312" s="54"/>
      <c r="K312" s="1"/>
      <c r="L312" s="72"/>
      <c r="M312" s="69"/>
      <c r="N312" s="1"/>
      <c r="O312" s="53"/>
      <c r="P312" s="55"/>
      <c r="Q312" s="53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89"/>
      <c r="B313" s="188" t="s">
        <v>155</v>
      </c>
      <c r="C313" s="189"/>
      <c r="D313" s="199"/>
      <c r="E313" s="214">
        <f t="shared" ref="E313:F313" si="30">E310+E248</f>
        <v>1395000</v>
      </c>
      <c r="F313" s="214">
        <f t="shared" si="30"/>
        <v>479790</v>
      </c>
      <c r="G313" s="206">
        <f>E313-F313</f>
        <v>915210</v>
      </c>
      <c r="H313" s="14"/>
      <c r="I313" s="53"/>
      <c r="J313" s="54"/>
      <c r="K313" s="1"/>
      <c r="L313" s="76"/>
      <c r="M313" s="76"/>
      <c r="N313" s="1"/>
      <c r="O313" s="53"/>
      <c r="P313" s="55"/>
      <c r="Q313" s="53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4"/>
      <c r="B314" s="2"/>
      <c r="C314" s="4"/>
      <c r="D314" s="63"/>
      <c r="E314" s="53"/>
      <c r="F314" s="59"/>
      <c r="G314" s="53"/>
      <c r="H314" s="14"/>
      <c r="I314" s="53"/>
      <c r="J314" s="54"/>
      <c r="K314" s="1"/>
      <c r="L314" s="14"/>
      <c r="M314" s="15"/>
      <c r="N314" s="1"/>
      <c r="O314" s="53"/>
      <c r="P314" s="55"/>
      <c r="Q314" s="53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80" t="s">
        <v>290</v>
      </c>
      <c r="B315" s="88" t="s">
        <v>76</v>
      </c>
      <c r="C315" s="86" t="s">
        <v>153</v>
      </c>
      <c r="D315" s="83" t="s">
        <v>157</v>
      </c>
      <c r="E315" s="84"/>
      <c r="F315" s="85">
        <v>1000.0</v>
      </c>
      <c r="G315" s="84"/>
      <c r="H315" s="14"/>
      <c r="I315" s="53"/>
      <c r="J315" s="54"/>
      <c r="K315" s="1"/>
      <c r="L315" s="72"/>
      <c r="M315" s="69"/>
      <c r="N315" s="1"/>
      <c r="O315" s="53"/>
      <c r="P315" s="55"/>
      <c r="Q315" s="53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215"/>
      <c r="B316" s="215"/>
      <c r="C316" s="82" t="s">
        <v>125</v>
      </c>
      <c r="D316" s="216"/>
      <c r="E316" s="217"/>
      <c r="F316" s="218">
        <v>2000.0</v>
      </c>
      <c r="G316" s="217"/>
      <c r="H316" s="28"/>
      <c r="I316" s="219"/>
      <c r="J316" s="219"/>
      <c r="K316" s="220"/>
      <c r="L316" s="28"/>
      <c r="M316" s="28"/>
      <c r="N316" s="220"/>
      <c r="O316" s="219"/>
      <c r="P316" s="219"/>
      <c r="Q316" s="219"/>
      <c r="R316" s="220"/>
      <c r="S316" s="220"/>
      <c r="T316" s="220"/>
      <c r="U316" s="220"/>
      <c r="V316" s="220"/>
      <c r="W316" s="220"/>
      <c r="X316" s="220"/>
      <c r="Y316" s="220"/>
      <c r="Z316" s="220"/>
      <c r="AA316" s="220"/>
    </row>
    <row r="317" ht="15.75" customHeight="1">
      <c r="A317" s="86"/>
      <c r="B317" s="88"/>
      <c r="C317" s="221" t="s">
        <v>291</v>
      </c>
      <c r="D317" s="83" t="s">
        <v>292</v>
      </c>
      <c r="E317" s="85">
        <v>53000.0</v>
      </c>
      <c r="F317" s="85"/>
      <c r="G317" s="84"/>
      <c r="H317" s="14"/>
      <c r="I317" s="53"/>
      <c r="J317" s="54"/>
      <c r="K317" s="1"/>
      <c r="L317" s="69"/>
      <c r="M317" s="69"/>
      <c r="N317" s="1"/>
      <c r="O317" s="53"/>
      <c r="P317" s="55"/>
      <c r="Q317" s="53"/>
      <c r="R317" s="54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86"/>
      <c r="B318" s="88"/>
      <c r="C318" s="221" t="s">
        <v>293</v>
      </c>
      <c r="D318" s="83" t="s">
        <v>294</v>
      </c>
      <c r="E318" s="85">
        <v>33000.0</v>
      </c>
      <c r="F318" s="85"/>
      <c r="G318" s="84"/>
      <c r="H318" s="14"/>
      <c r="I318" s="53"/>
      <c r="J318" s="54"/>
      <c r="K318" s="1"/>
      <c r="L318" s="69"/>
      <c r="M318" s="69"/>
      <c r="N318" s="1"/>
      <c r="O318" s="53"/>
      <c r="P318" s="55"/>
      <c r="Q318" s="53"/>
      <c r="R318" s="54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86"/>
      <c r="B319" s="88"/>
      <c r="C319" s="221" t="s">
        <v>295</v>
      </c>
      <c r="D319" s="83" t="s">
        <v>296</v>
      </c>
      <c r="E319" s="84"/>
      <c r="F319" s="85">
        <v>60000.0</v>
      </c>
      <c r="G319" s="84"/>
      <c r="H319" s="14"/>
      <c r="I319" s="53"/>
      <c r="J319" s="54"/>
      <c r="K319" s="1"/>
      <c r="L319" s="72"/>
      <c r="M319" s="69"/>
      <c r="N319" s="1"/>
      <c r="O319" s="53"/>
      <c r="P319" s="55"/>
      <c r="Q319" s="53"/>
      <c r="R319" s="13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86"/>
      <c r="B320" s="88"/>
      <c r="C320" s="221" t="s">
        <v>297</v>
      </c>
      <c r="D320" s="83" t="s">
        <v>298</v>
      </c>
      <c r="E320" s="84"/>
      <c r="F320" s="85">
        <v>31000.0</v>
      </c>
      <c r="G320" s="84"/>
      <c r="H320" s="14"/>
      <c r="I320" s="53"/>
      <c r="J320" s="54"/>
      <c r="K320" s="1"/>
      <c r="L320" s="72"/>
      <c r="M320" s="69"/>
      <c r="N320" s="1"/>
      <c r="O320" s="53"/>
      <c r="P320" s="55"/>
      <c r="Q320" s="53"/>
      <c r="R320" s="13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86"/>
      <c r="B321" s="88"/>
      <c r="C321" s="221" t="s">
        <v>299</v>
      </c>
      <c r="D321" s="83" t="s">
        <v>201</v>
      </c>
      <c r="E321" s="84"/>
      <c r="F321" s="85">
        <v>25000.0</v>
      </c>
      <c r="G321" s="84"/>
      <c r="H321" s="14"/>
      <c r="I321" s="53"/>
      <c r="J321" s="54"/>
      <c r="K321" s="1"/>
      <c r="L321" s="72"/>
      <c r="M321" s="69"/>
      <c r="N321" s="1"/>
      <c r="O321" s="53"/>
      <c r="P321" s="55"/>
      <c r="Q321" s="53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86"/>
      <c r="B322" s="88"/>
      <c r="C322" s="221" t="s">
        <v>300</v>
      </c>
      <c r="D322" s="83" t="s">
        <v>301</v>
      </c>
      <c r="E322" s="84">
        <v>15000.0</v>
      </c>
      <c r="F322" s="85"/>
      <c r="G322" s="84"/>
      <c r="H322" s="14"/>
      <c r="I322" s="53"/>
      <c r="J322" s="54"/>
      <c r="K322" s="1"/>
      <c r="L322" s="72"/>
      <c r="M322" s="69"/>
      <c r="N322" s="1"/>
      <c r="O322" s="53"/>
      <c r="P322" s="55"/>
      <c r="Q322" s="53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86"/>
      <c r="B323" s="88"/>
      <c r="C323" s="86"/>
      <c r="D323" s="83"/>
      <c r="E323" s="84"/>
      <c r="F323" s="85"/>
      <c r="G323" s="84"/>
      <c r="H323" s="14"/>
      <c r="I323" s="53"/>
      <c r="J323" s="54"/>
      <c r="K323" s="1"/>
      <c r="L323" s="72"/>
      <c r="M323" s="69"/>
      <c r="N323" s="1"/>
      <c r="O323" s="53"/>
      <c r="P323" s="55"/>
      <c r="Q323" s="53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86"/>
      <c r="B324" s="88"/>
      <c r="C324" s="222" t="s">
        <v>155</v>
      </c>
      <c r="D324" s="87"/>
      <c r="E324" s="89">
        <f t="shared" ref="E324:F324" si="31">SUM(E315:E322)</f>
        <v>101000</v>
      </c>
      <c r="F324" s="89">
        <f t="shared" si="31"/>
        <v>119000</v>
      </c>
      <c r="G324" s="89">
        <f>E324-F324</f>
        <v>-18000</v>
      </c>
      <c r="H324" s="14"/>
      <c r="I324" s="53"/>
      <c r="J324" s="54"/>
      <c r="K324" s="1"/>
      <c r="L324" s="76"/>
      <c r="M324" s="76"/>
      <c r="N324" s="1"/>
      <c r="O324" s="53"/>
      <c r="P324" s="55"/>
      <c r="Q324" s="53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4"/>
      <c r="B325" s="2"/>
      <c r="C325" s="4"/>
      <c r="D325" s="63"/>
      <c r="E325" s="53"/>
      <c r="F325" s="59"/>
      <c r="G325" s="53"/>
      <c r="H325" s="14"/>
      <c r="I325" s="53"/>
      <c r="J325" s="54"/>
      <c r="K325" s="1"/>
      <c r="L325" s="14"/>
      <c r="M325" s="15"/>
      <c r="N325" s="1"/>
      <c r="O325" s="53"/>
      <c r="P325" s="55"/>
      <c r="Q325" s="53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223" t="s">
        <v>26</v>
      </c>
      <c r="B326" s="224" t="s">
        <v>76</v>
      </c>
      <c r="C326" s="225" t="s">
        <v>153</v>
      </c>
      <c r="D326" s="226" t="s">
        <v>157</v>
      </c>
      <c r="E326" s="227"/>
      <c r="F326" s="228">
        <v>1000.0</v>
      </c>
      <c r="G326" s="227"/>
      <c r="H326" s="14"/>
      <c r="I326" s="53"/>
      <c r="J326" s="54"/>
      <c r="K326" s="1"/>
      <c r="L326" s="72"/>
      <c r="M326" s="69"/>
      <c r="N326" s="1"/>
      <c r="O326" s="53"/>
      <c r="P326" s="55"/>
      <c r="Q326" s="53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225"/>
      <c r="B327" s="224"/>
      <c r="C327" s="225" t="s">
        <v>302</v>
      </c>
      <c r="D327" s="226" t="s">
        <v>303</v>
      </c>
      <c r="E327" s="227"/>
      <c r="F327" s="228">
        <v>3000.0</v>
      </c>
      <c r="G327" s="227"/>
      <c r="H327" s="14"/>
      <c r="I327" s="53"/>
      <c r="J327" s="54"/>
      <c r="K327" s="1"/>
      <c r="L327" s="72"/>
      <c r="M327" s="69"/>
      <c r="N327" s="1"/>
      <c r="O327" s="53"/>
      <c r="P327" s="55"/>
      <c r="Q327" s="53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225"/>
      <c r="B328" s="224"/>
      <c r="C328" s="225" t="s">
        <v>304</v>
      </c>
      <c r="D328" s="226"/>
      <c r="E328" s="227"/>
      <c r="F328" s="228">
        <v>3500.0</v>
      </c>
      <c r="G328" s="227"/>
      <c r="H328" s="14"/>
      <c r="I328" s="53"/>
      <c r="J328" s="54"/>
      <c r="K328" s="1"/>
      <c r="L328" s="72"/>
      <c r="M328" s="69"/>
      <c r="N328" s="1"/>
      <c r="O328" s="53"/>
      <c r="P328" s="55"/>
      <c r="Q328" s="53"/>
      <c r="R328" s="13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225"/>
      <c r="B329" s="224"/>
      <c r="C329" s="225"/>
      <c r="D329" s="226"/>
      <c r="E329" s="227"/>
      <c r="F329" s="228"/>
      <c r="G329" s="227"/>
      <c r="H329" s="14"/>
      <c r="I329" s="53"/>
      <c r="J329" s="54"/>
      <c r="K329" s="1"/>
      <c r="L329" s="72"/>
      <c r="M329" s="69"/>
      <c r="N329" s="1"/>
      <c r="O329" s="53"/>
      <c r="P329" s="55"/>
      <c r="Q329" s="53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225"/>
      <c r="B330" s="224"/>
      <c r="C330" s="224" t="s">
        <v>161</v>
      </c>
      <c r="D330" s="226"/>
      <c r="E330" s="227"/>
      <c r="F330" s="228">
        <f>SUM(F326:F329)</f>
        <v>7500</v>
      </c>
      <c r="G330" s="227"/>
      <c r="H330" s="14"/>
      <c r="I330" s="53"/>
      <c r="J330" s="54"/>
      <c r="K330" s="1"/>
      <c r="L330" s="72"/>
      <c r="M330" s="69"/>
      <c r="N330" s="1"/>
      <c r="O330" s="53"/>
      <c r="P330" s="55"/>
      <c r="Q330" s="53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225"/>
      <c r="B331" s="224"/>
      <c r="C331" s="225"/>
      <c r="D331" s="226"/>
      <c r="E331" s="227"/>
      <c r="F331" s="228"/>
      <c r="G331" s="227"/>
      <c r="H331" s="14"/>
      <c r="I331" s="53"/>
      <c r="J331" s="54"/>
      <c r="K331" s="1"/>
      <c r="L331" s="72"/>
      <c r="M331" s="69"/>
      <c r="N331" s="1"/>
      <c r="O331" s="53"/>
      <c r="P331" s="55"/>
      <c r="Q331" s="53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229"/>
      <c r="B332" s="230" t="s">
        <v>305</v>
      </c>
      <c r="C332" s="229" t="s">
        <v>206</v>
      </c>
      <c r="D332" s="231"/>
      <c r="E332" s="232"/>
      <c r="F332" s="233">
        <v>2000.0</v>
      </c>
      <c r="G332" s="232"/>
      <c r="H332" s="14"/>
      <c r="I332" s="53"/>
      <c r="J332" s="54"/>
      <c r="K332" s="4"/>
      <c r="L332" s="14"/>
      <c r="M332" s="14"/>
      <c r="N332" s="4"/>
      <c r="O332" s="53"/>
      <c r="P332" s="53"/>
      <c r="Q332" s="53"/>
      <c r="R332" s="4"/>
      <c r="S332" s="4"/>
      <c r="T332" s="4"/>
      <c r="U332" s="4"/>
      <c r="V332" s="4"/>
      <c r="W332" s="4"/>
      <c r="X332" s="4"/>
      <c r="Y332" s="4"/>
      <c r="Z332" s="1"/>
      <c r="AA332" s="1"/>
    </row>
    <row r="333" ht="15.75" customHeight="1">
      <c r="A333" s="229"/>
      <c r="B333" s="229"/>
      <c r="C333" s="229" t="s">
        <v>306</v>
      </c>
      <c r="D333" s="231"/>
      <c r="E333" s="232"/>
      <c r="F333" s="233">
        <v>200.0</v>
      </c>
      <c r="G333" s="232"/>
      <c r="H333" s="14"/>
      <c r="I333" s="53"/>
      <c r="J333" s="54"/>
      <c r="K333" s="4"/>
      <c r="L333" s="14"/>
      <c r="M333" s="14"/>
      <c r="N333" s="4"/>
      <c r="O333" s="53"/>
      <c r="P333" s="53"/>
      <c r="Q333" s="53"/>
      <c r="R333" s="4"/>
      <c r="S333" s="4"/>
      <c r="T333" s="4"/>
      <c r="U333" s="4"/>
      <c r="V333" s="4"/>
      <c r="W333" s="4"/>
      <c r="X333" s="4"/>
      <c r="Y333" s="4"/>
      <c r="Z333" s="1"/>
      <c r="AA333" s="1"/>
    </row>
    <row r="334" ht="15.75" customHeight="1">
      <c r="A334" s="229"/>
      <c r="B334" s="229"/>
      <c r="C334" s="229" t="s">
        <v>307</v>
      </c>
      <c r="D334" s="231"/>
      <c r="E334" s="232"/>
      <c r="F334" s="233">
        <v>300.0</v>
      </c>
      <c r="G334" s="232"/>
      <c r="H334" s="14"/>
      <c r="I334" s="53"/>
      <c r="J334" s="54"/>
      <c r="K334" s="4"/>
      <c r="L334" s="14"/>
      <c r="M334" s="14"/>
      <c r="N334" s="4"/>
      <c r="O334" s="53"/>
      <c r="P334" s="53"/>
      <c r="Q334" s="53"/>
      <c r="R334" s="4"/>
      <c r="S334" s="4"/>
      <c r="T334" s="4"/>
      <c r="U334" s="4"/>
      <c r="V334" s="4"/>
      <c r="W334" s="4"/>
      <c r="X334" s="4"/>
      <c r="Y334" s="4"/>
      <c r="Z334" s="1"/>
      <c r="AA334" s="1"/>
    </row>
    <row r="335" ht="15.75" customHeight="1">
      <c r="A335" s="229"/>
      <c r="B335" s="229"/>
      <c r="C335" s="229"/>
      <c r="D335" s="231"/>
      <c r="E335" s="232"/>
      <c r="F335" s="232"/>
      <c r="G335" s="232"/>
      <c r="H335" s="14"/>
      <c r="I335" s="53"/>
      <c r="J335" s="54"/>
      <c r="K335" s="4"/>
      <c r="L335" s="14"/>
      <c r="M335" s="14"/>
      <c r="N335" s="4"/>
      <c r="O335" s="53"/>
      <c r="P335" s="53"/>
      <c r="Q335" s="53"/>
      <c r="R335" s="4"/>
      <c r="S335" s="4"/>
      <c r="T335" s="4"/>
      <c r="U335" s="4"/>
      <c r="V335" s="4"/>
      <c r="W335" s="4"/>
      <c r="X335" s="4"/>
      <c r="Y335" s="4"/>
      <c r="Z335" s="1"/>
      <c r="AA335" s="1"/>
    </row>
    <row r="336" ht="15.75" customHeight="1">
      <c r="A336" s="229"/>
      <c r="B336" s="229"/>
      <c r="C336" s="230" t="s">
        <v>161</v>
      </c>
      <c r="D336" s="231"/>
      <c r="E336" s="232"/>
      <c r="F336" s="232">
        <f>SUM(F332:F335)</f>
        <v>2500</v>
      </c>
      <c r="G336" s="232"/>
      <c r="H336" s="14"/>
      <c r="I336" s="53"/>
      <c r="J336" s="54"/>
      <c r="K336" s="4"/>
      <c r="L336" s="14"/>
      <c r="M336" s="14"/>
      <c r="N336" s="4"/>
      <c r="O336" s="53"/>
      <c r="P336" s="53"/>
      <c r="Q336" s="53"/>
      <c r="R336" s="4"/>
      <c r="S336" s="4"/>
      <c r="T336" s="4"/>
      <c r="U336" s="4"/>
      <c r="V336" s="4"/>
      <c r="W336" s="4"/>
      <c r="X336" s="4"/>
      <c r="Y336" s="4"/>
      <c r="Z336" s="1"/>
      <c r="AA336" s="1"/>
    </row>
    <row r="337" ht="15.75" customHeight="1">
      <c r="A337" s="225"/>
      <c r="B337" s="224"/>
      <c r="C337" s="225"/>
      <c r="D337" s="226"/>
      <c r="E337" s="227"/>
      <c r="F337" s="228"/>
      <c r="G337" s="227"/>
      <c r="H337" s="14"/>
      <c r="I337" s="53"/>
      <c r="J337" s="54"/>
      <c r="K337" s="1"/>
      <c r="L337" s="72"/>
      <c r="M337" s="69"/>
      <c r="N337" s="1"/>
      <c r="O337" s="53"/>
      <c r="P337" s="55"/>
      <c r="Q337" s="53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225"/>
      <c r="B338" s="224"/>
      <c r="C338" s="224" t="s">
        <v>155</v>
      </c>
      <c r="D338" s="234"/>
      <c r="E338" s="235">
        <f>SUM(E326:E328)</f>
        <v>0</v>
      </c>
      <c r="F338" s="235">
        <f>F330+F336</f>
        <v>10000</v>
      </c>
      <c r="G338" s="235">
        <f>E338-F338</f>
        <v>-10000</v>
      </c>
      <c r="H338" s="3"/>
      <c r="I338" s="53"/>
      <c r="J338" s="54"/>
      <c r="K338" s="1"/>
      <c r="L338" s="76"/>
      <c r="M338" s="76"/>
      <c r="N338" s="1"/>
      <c r="O338" s="53"/>
      <c r="P338" s="55"/>
      <c r="Q338" s="53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4"/>
      <c r="B339" s="2"/>
      <c r="C339" s="4"/>
      <c r="D339" s="63"/>
      <c r="E339" s="53"/>
      <c r="F339" s="59"/>
      <c r="G339" s="53"/>
      <c r="H339" s="14"/>
      <c r="I339" s="53"/>
      <c r="J339" s="54"/>
      <c r="K339" s="1"/>
      <c r="L339" s="14"/>
      <c r="M339" s="15"/>
      <c r="N339" s="1"/>
      <c r="O339" s="53"/>
      <c r="P339" s="55"/>
      <c r="Q339" s="53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21" t="s">
        <v>308</v>
      </c>
      <c r="B340" s="128" t="s">
        <v>76</v>
      </c>
      <c r="C340" s="127" t="s">
        <v>153</v>
      </c>
      <c r="D340" s="124" t="s">
        <v>157</v>
      </c>
      <c r="E340" s="125"/>
      <c r="F340" s="126">
        <v>2000.0</v>
      </c>
      <c r="G340" s="125"/>
      <c r="H340" s="14"/>
      <c r="I340" s="53"/>
      <c r="J340" s="54"/>
      <c r="K340" s="1"/>
      <c r="L340" s="72"/>
      <c r="M340" s="69"/>
      <c r="N340" s="1"/>
      <c r="O340" s="53"/>
      <c r="P340" s="55"/>
      <c r="Q340" s="53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236"/>
      <c r="B341" s="128"/>
      <c r="C341" s="127" t="s">
        <v>309</v>
      </c>
      <c r="D341" s="124" t="s">
        <v>310</v>
      </c>
      <c r="E341" s="125"/>
      <c r="F341" s="126">
        <v>5000.0</v>
      </c>
      <c r="G341" s="125"/>
      <c r="H341" s="14"/>
      <c r="I341" s="53"/>
      <c r="J341" s="54"/>
      <c r="K341" s="1"/>
      <c r="L341" s="72"/>
      <c r="M341" s="69"/>
      <c r="N341" s="1"/>
      <c r="O341" s="53"/>
      <c r="P341" s="55"/>
      <c r="Q341" s="53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236"/>
      <c r="B342" s="128"/>
      <c r="C342" s="127" t="s">
        <v>311</v>
      </c>
      <c r="D342" s="124" t="s">
        <v>277</v>
      </c>
      <c r="E342" s="125"/>
      <c r="F342" s="126">
        <v>6000.0</v>
      </c>
      <c r="G342" s="125"/>
      <c r="H342" s="14"/>
      <c r="I342" s="53"/>
      <c r="J342" s="54"/>
      <c r="K342" s="1"/>
      <c r="L342" s="72"/>
      <c r="M342" s="69"/>
      <c r="N342" s="1"/>
      <c r="O342" s="53"/>
      <c r="P342" s="55"/>
      <c r="Q342" s="53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236"/>
      <c r="B343" s="128"/>
      <c r="C343" s="127" t="s">
        <v>312</v>
      </c>
      <c r="D343" s="124" t="s">
        <v>313</v>
      </c>
      <c r="E343" s="125"/>
      <c r="F343" s="126">
        <v>10000.0</v>
      </c>
      <c r="G343" s="125"/>
      <c r="H343" s="14"/>
      <c r="I343" s="53"/>
      <c r="J343" s="54"/>
      <c r="K343" s="1"/>
      <c r="L343" s="72"/>
      <c r="M343" s="69"/>
      <c r="N343" s="1"/>
      <c r="O343" s="53"/>
      <c r="P343" s="55"/>
      <c r="Q343" s="53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236"/>
      <c r="B344" s="128"/>
      <c r="C344" s="127" t="s">
        <v>314</v>
      </c>
      <c r="D344" s="124" t="s">
        <v>315</v>
      </c>
      <c r="E344" s="125"/>
      <c r="F344" s="126">
        <v>5000.0</v>
      </c>
      <c r="G344" s="125"/>
      <c r="H344" s="14"/>
      <c r="I344" s="53"/>
      <c r="J344" s="54"/>
      <c r="K344" s="1"/>
      <c r="L344" s="72"/>
      <c r="M344" s="69"/>
      <c r="N344" s="1"/>
      <c r="O344" s="53"/>
      <c r="P344" s="55"/>
      <c r="Q344" s="53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236"/>
      <c r="B345" s="128"/>
      <c r="C345" s="127" t="s">
        <v>316</v>
      </c>
      <c r="D345" s="124" t="s">
        <v>317</v>
      </c>
      <c r="E345" s="125"/>
      <c r="F345" s="126">
        <v>4000.0</v>
      </c>
      <c r="G345" s="125"/>
      <c r="H345" s="14"/>
      <c r="I345" s="53"/>
      <c r="J345" s="54"/>
      <c r="K345" s="1"/>
      <c r="L345" s="72"/>
      <c r="M345" s="69"/>
      <c r="N345" s="1"/>
      <c r="O345" s="53"/>
      <c r="P345" s="55"/>
      <c r="Q345" s="53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236"/>
      <c r="B346" s="128"/>
      <c r="C346" s="127" t="s">
        <v>318</v>
      </c>
      <c r="D346" s="124" t="s">
        <v>319</v>
      </c>
      <c r="E346" s="125"/>
      <c r="F346" s="126">
        <v>2000.0</v>
      </c>
      <c r="G346" s="125"/>
      <c r="H346" s="14"/>
      <c r="I346" s="53"/>
      <c r="J346" s="54"/>
      <c r="K346" s="1"/>
      <c r="L346" s="72"/>
      <c r="M346" s="69"/>
      <c r="N346" s="1"/>
      <c r="O346" s="53"/>
      <c r="P346" s="55"/>
      <c r="Q346" s="53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236"/>
      <c r="B347" s="128"/>
      <c r="C347" s="127" t="s">
        <v>125</v>
      </c>
      <c r="D347" s="124" t="s">
        <v>320</v>
      </c>
      <c r="E347" s="125"/>
      <c r="F347" s="126">
        <v>5000.0</v>
      </c>
      <c r="G347" s="125"/>
      <c r="H347" s="14"/>
      <c r="I347" s="53"/>
      <c r="J347" s="54"/>
      <c r="K347" s="1"/>
      <c r="L347" s="72"/>
      <c r="M347" s="69"/>
      <c r="N347" s="1"/>
      <c r="O347" s="53"/>
      <c r="P347" s="55"/>
      <c r="Q347" s="53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236"/>
      <c r="B348" s="128"/>
      <c r="C348" s="127" t="s">
        <v>321</v>
      </c>
      <c r="D348" s="124" t="s">
        <v>101</v>
      </c>
      <c r="E348" s="125"/>
      <c r="F348" s="126">
        <v>17000.0</v>
      </c>
      <c r="G348" s="125"/>
      <c r="H348" s="14"/>
      <c r="I348" s="53"/>
      <c r="J348" s="54"/>
      <c r="K348" s="1"/>
      <c r="L348" s="72"/>
      <c r="M348" s="69"/>
      <c r="N348" s="1"/>
      <c r="O348" s="53"/>
      <c r="P348" s="55"/>
      <c r="Q348" s="53"/>
      <c r="R348" s="13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236"/>
      <c r="B349" s="128"/>
      <c r="C349" s="127" t="s">
        <v>322</v>
      </c>
      <c r="D349" s="124" t="s">
        <v>169</v>
      </c>
      <c r="E349" s="125"/>
      <c r="F349" s="126">
        <v>4000.0</v>
      </c>
      <c r="G349" s="125"/>
      <c r="H349" s="14"/>
      <c r="I349" s="53"/>
      <c r="J349" s="54"/>
      <c r="K349" s="1"/>
      <c r="L349" s="72"/>
      <c r="M349" s="69"/>
      <c r="N349" s="1"/>
      <c r="O349" s="53"/>
      <c r="P349" s="55"/>
      <c r="Q349" s="53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236"/>
      <c r="B350" s="128"/>
      <c r="C350" s="123" t="s">
        <v>323</v>
      </c>
      <c r="D350" s="124" t="s">
        <v>86</v>
      </c>
      <c r="E350" s="125"/>
      <c r="F350" s="126">
        <v>2500.0</v>
      </c>
      <c r="G350" s="125"/>
      <c r="H350" s="14"/>
      <c r="I350" s="53"/>
      <c r="J350" s="54"/>
      <c r="K350" s="1"/>
      <c r="L350" s="72"/>
      <c r="M350" s="69"/>
      <c r="N350" s="1"/>
      <c r="O350" s="53"/>
      <c r="P350" s="55"/>
      <c r="Q350" s="53"/>
      <c r="R350" s="13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236"/>
      <c r="B351" s="128"/>
      <c r="C351" s="123" t="s">
        <v>200</v>
      </c>
      <c r="D351" s="124"/>
      <c r="E351" s="125"/>
      <c r="F351" s="126">
        <v>2500.0</v>
      </c>
      <c r="G351" s="125"/>
      <c r="H351" s="14"/>
      <c r="I351" s="53"/>
      <c r="J351" s="54"/>
      <c r="K351" s="1"/>
      <c r="L351" s="72"/>
      <c r="M351" s="69"/>
      <c r="N351" s="1"/>
      <c r="O351" s="53"/>
      <c r="P351" s="55"/>
      <c r="Q351" s="53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236"/>
      <c r="B352" s="128"/>
      <c r="C352" s="128"/>
      <c r="D352" s="124"/>
      <c r="E352" s="126"/>
      <c r="F352" s="126"/>
      <c r="G352" s="125"/>
      <c r="H352" s="14"/>
      <c r="I352" s="53"/>
      <c r="J352" s="54"/>
      <c r="K352" s="1"/>
      <c r="L352" s="69"/>
      <c r="M352" s="69"/>
      <c r="N352" s="1"/>
      <c r="O352" s="53"/>
      <c r="P352" s="55"/>
      <c r="Q352" s="53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236"/>
      <c r="B353" s="128"/>
      <c r="C353" s="128" t="s">
        <v>104</v>
      </c>
      <c r="D353" s="124"/>
      <c r="E353" s="126">
        <f t="shared" ref="E353:F353" si="32">SUM(E340:E351)</f>
        <v>0</v>
      </c>
      <c r="F353" s="126">
        <f t="shared" si="32"/>
        <v>65000</v>
      </c>
      <c r="G353" s="125">
        <f>E353-F353</f>
        <v>-65000</v>
      </c>
      <c r="H353" s="14"/>
      <c r="I353" s="53"/>
      <c r="J353" s="54"/>
      <c r="K353" s="1"/>
      <c r="L353" s="69"/>
      <c r="M353" s="69"/>
      <c r="N353" s="1"/>
      <c r="O353" s="53"/>
      <c r="P353" s="55"/>
      <c r="Q353" s="53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236"/>
      <c r="B354" s="128"/>
      <c r="C354" s="127"/>
      <c r="D354" s="124"/>
      <c r="E354" s="126"/>
      <c r="F354" s="126"/>
      <c r="G354" s="125"/>
      <c r="H354" s="14"/>
      <c r="I354" s="53"/>
      <c r="J354" s="54"/>
      <c r="K354" s="1"/>
      <c r="L354" s="69"/>
      <c r="M354" s="69"/>
      <c r="N354" s="1"/>
      <c r="O354" s="53"/>
      <c r="P354" s="55"/>
      <c r="Q354" s="53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236"/>
      <c r="B355" s="128" t="s">
        <v>324</v>
      </c>
      <c r="C355" s="127" t="s">
        <v>208</v>
      </c>
      <c r="D355" s="124" t="s">
        <v>180</v>
      </c>
      <c r="E355" s="126">
        <v>800.0</v>
      </c>
      <c r="F355" s="126"/>
      <c r="G355" s="125"/>
      <c r="H355" s="14"/>
      <c r="I355" s="53"/>
      <c r="J355" s="54"/>
      <c r="K355" s="1"/>
      <c r="L355" s="69"/>
      <c r="M355" s="69"/>
      <c r="N355" s="1"/>
      <c r="O355" s="53"/>
      <c r="P355" s="55"/>
      <c r="Q355" s="53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236"/>
      <c r="B356" s="128"/>
      <c r="C356" s="127" t="s">
        <v>135</v>
      </c>
      <c r="D356" s="124" t="s">
        <v>136</v>
      </c>
      <c r="E356" s="126">
        <v>3000.0</v>
      </c>
      <c r="F356" s="126"/>
      <c r="G356" s="125"/>
      <c r="H356" s="14"/>
      <c r="I356" s="53"/>
      <c r="J356" s="54"/>
      <c r="K356" s="1"/>
      <c r="L356" s="69"/>
      <c r="M356" s="69"/>
      <c r="N356" s="1"/>
      <c r="O356" s="53"/>
      <c r="P356" s="55"/>
      <c r="Q356" s="53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236"/>
      <c r="B357" s="128"/>
      <c r="C357" s="127" t="s">
        <v>139</v>
      </c>
      <c r="D357" s="124" t="s">
        <v>140</v>
      </c>
      <c r="E357" s="125"/>
      <c r="F357" s="126">
        <v>3000.0</v>
      </c>
      <c r="G357" s="125"/>
      <c r="H357" s="14"/>
      <c r="I357" s="53"/>
      <c r="J357" s="54"/>
      <c r="K357" s="1"/>
      <c r="L357" s="72"/>
      <c r="M357" s="69"/>
      <c r="N357" s="1"/>
      <c r="O357" s="53"/>
      <c r="P357" s="55"/>
      <c r="Q357" s="53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236"/>
      <c r="B358" s="128"/>
      <c r="C358" s="127" t="s">
        <v>137</v>
      </c>
      <c r="D358" s="124" t="s">
        <v>138</v>
      </c>
      <c r="E358" s="125"/>
      <c r="F358" s="126">
        <v>3000.0</v>
      </c>
      <c r="G358" s="125"/>
      <c r="H358" s="14"/>
      <c r="I358" s="53"/>
      <c r="J358" s="54"/>
      <c r="K358" s="1"/>
      <c r="L358" s="72"/>
      <c r="M358" s="69"/>
      <c r="N358" s="1"/>
      <c r="O358" s="53"/>
      <c r="P358" s="55"/>
      <c r="Q358" s="53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236"/>
      <c r="B359" s="128"/>
      <c r="C359" s="127" t="s">
        <v>141</v>
      </c>
      <c r="D359" s="124" t="s">
        <v>142</v>
      </c>
      <c r="E359" s="125"/>
      <c r="F359" s="126">
        <v>2000.0</v>
      </c>
      <c r="G359" s="125"/>
      <c r="H359" s="14"/>
      <c r="I359" s="53"/>
      <c r="J359" s="54"/>
      <c r="K359" s="1"/>
      <c r="L359" s="72"/>
      <c r="M359" s="69"/>
      <c r="N359" s="1"/>
      <c r="O359" s="53"/>
      <c r="P359" s="55"/>
      <c r="Q359" s="53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236"/>
      <c r="B360" s="128"/>
      <c r="C360" s="127" t="s">
        <v>325</v>
      </c>
      <c r="D360" s="124" t="s">
        <v>96</v>
      </c>
      <c r="E360" s="126"/>
      <c r="F360" s="126">
        <v>300.0</v>
      </c>
      <c r="G360" s="125"/>
      <c r="H360" s="14"/>
      <c r="I360" s="53"/>
      <c r="J360" s="54"/>
      <c r="K360" s="1"/>
      <c r="L360" s="69"/>
      <c r="M360" s="69"/>
      <c r="N360" s="1"/>
      <c r="O360" s="53"/>
      <c r="P360" s="55"/>
      <c r="Q360" s="53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236"/>
      <c r="B361" s="128"/>
      <c r="C361" s="128"/>
      <c r="D361" s="124"/>
      <c r="E361" s="126"/>
      <c r="F361" s="126"/>
      <c r="G361" s="125"/>
      <c r="H361" s="14"/>
      <c r="I361" s="53"/>
      <c r="J361" s="54"/>
      <c r="K361" s="1"/>
      <c r="L361" s="69"/>
      <c r="M361" s="69"/>
      <c r="N361" s="1"/>
      <c r="O361" s="53"/>
      <c r="P361" s="55"/>
      <c r="Q361" s="53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236"/>
      <c r="B362" s="128"/>
      <c r="C362" s="128" t="s">
        <v>104</v>
      </c>
      <c r="D362" s="124"/>
      <c r="E362" s="126">
        <f>SUM(E355:E359)</f>
        <v>3800</v>
      </c>
      <c r="F362" s="126">
        <f>SUM(F355:F360)</f>
        <v>8300</v>
      </c>
      <c r="G362" s="125">
        <f>E362-F362</f>
        <v>-4500</v>
      </c>
      <c r="H362" s="14"/>
      <c r="I362" s="53"/>
      <c r="J362" s="54"/>
      <c r="K362" s="1"/>
      <c r="L362" s="69"/>
      <c r="M362" s="69"/>
      <c r="N362" s="1"/>
      <c r="O362" s="53"/>
      <c r="P362" s="55"/>
      <c r="Q362" s="53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236"/>
      <c r="B363" s="128"/>
      <c r="C363" s="127"/>
      <c r="D363" s="124"/>
      <c r="E363" s="126"/>
      <c r="F363" s="126"/>
      <c r="G363" s="125"/>
      <c r="H363" s="14"/>
      <c r="I363" s="53"/>
      <c r="J363" s="54"/>
      <c r="K363" s="1"/>
      <c r="L363" s="69"/>
      <c r="M363" s="69"/>
      <c r="N363" s="1"/>
      <c r="O363" s="53"/>
      <c r="P363" s="55"/>
      <c r="Q363" s="53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236"/>
      <c r="B364" s="128" t="s">
        <v>326</v>
      </c>
      <c r="C364" s="127" t="s">
        <v>208</v>
      </c>
      <c r="D364" s="124" t="s">
        <v>180</v>
      </c>
      <c r="E364" s="126">
        <v>1000.0</v>
      </c>
      <c r="F364" s="126"/>
      <c r="G364" s="125"/>
      <c r="H364" s="14"/>
      <c r="I364" s="53"/>
      <c r="J364" s="54"/>
      <c r="K364" s="1"/>
      <c r="L364" s="69"/>
      <c r="M364" s="69"/>
      <c r="N364" s="1"/>
      <c r="O364" s="53"/>
      <c r="P364" s="55"/>
      <c r="Q364" s="53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236"/>
      <c r="B365" s="128"/>
      <c r="C365" s="127" t="s">
        <v>135</v>
      </c>
      <c r="D365" s="124" t="s">
        <v>136</v>
      </c>
      <c r="E365" s="126">
        <v>3000.0</v>
      </c>
      <c r="F365" s="126"/>
      <c r="G365" s="125"/>
      <c r="H365" s="14"/>
      <c r="I365" s="53"/>
      <c r="J365" s="54"/>
      <c r="K365" s="1"/>
      <c r="L365" s="69"/>
      <c r="M365" s="69"/>
      <c r="N365" s="1"/>
      <c r="O365" s="53"/>
      <c r="P365" s="55"/>
      <c r="Q365" s="53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236"/>
      <c r="B366" s="128"/>
      <c r="C366" s="127" t="s">
        <v>139</v>
      </c>
      <c r="D366" s="124" t="s">
        <v>140</v>
      </c>
      <c r="E366" s="125"/>
      <c r="F366" s="126">
        <v>2500.0</v>
      </c>
      <c r="G366" s="125"/>
      <c r="H366" s="14"/>
      <c r="I366" s="53"/>
      <c r="J366" s="54"/>
      <c r="K366" s="1"/>
      <c r="L366" s="72"/>
      <c r="M366" s="69"/>
      <c r="N366" s="1"/>
      <c r="O366" s="53"/>
      <c r="P366" s="55"/>
      <c r="Q366" s="53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236"/>
      <c r="B367" s="128"/>
      <c r="C367" s="127" t="s">
        <v>137</v>
      </c>
      <c r="D367" s="124" t="s">
        <v>138</v>
      </c>
      <c r="E367" s="125"/>
      <c r="F367" s="126">
        <v>3000.0</v>
      </c>
      <c r="G367" s="125"/>
      <c r="H367" s="14"/>
      <c r="I367" s="53"/>
      <c r="J367" s="54"/>
      <c r="K367" s="1"/>
      <c r="L367" s="72"/>
      <c r="M367" s="69"/>
      <c r="N367" s="1"/>
      <c r="O367" s="53"/>
      <c r="P367" s="55"/>
      <c r="Q367" s="53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236"/>
      <c r="B368" s="128"/>
      <c r="C368" s="127" t="s">
        <v>141</v>
      </c>
      <c r="D368" s="124" t="s">
        <v>142</v>
      </c>
      <c r="E368" s="125"/>
      <c r="F368" s="126">
        <v>1000.0</v>
      </c>
      <c r="G368" s="125"/>
      <c r="H368" s="14"/>
      <c r="I368" s="53"/>
      <c r="J368" s="54"/>
      <c r="K368" s="1"/>
      <c r="L368" s="72"/>
      <c r="M368" s="69"/>
      <c r="N368" s="1"/>
      <c r="O368" s="53"/>
      <c r="P368" s="55"/>
      <c r="Q368" s="53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236"/>
      <c r="B369" s="236"/>
      <c r="C369" s="236" t="s">
        <v>325</v>
      </c>
      <c r="D369" s="237" t="s">
        <v>96</v>
      </c>
      <c r="E369" s="238"/>
      <c r="F369" s="239">
        <v>300.0</v>
      </c>
      <c r="G369" s="238"/>
      <c r="H369" s="14"/>
      <c r="I369" s="53"/>
      <c r="J369" s="53"/>
      <c r="K369" s="4"/>
      <c r="L369" s="14"/>
      <c r="M369" s="15"/>
      <c r="N369" s="4"/>
      <c r="O369" s="53"/>
      <c r="P369" s="55"/>
      <c r="Q369" s="53"/>
      <c r="R369" s="1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236"/>
      <c r="B370" s="128"/>
      <c r="C370" s="128"/>
      <c r="D370" s="124"/>
      <c r="E370" s="126"/>
      <c r="F370" s="126"/>
      <c r="G370" s="125"/>
      <c r="H370" s="14"/>
      <c r="I370" s="53"/>
      <c r="J370" s="54"/>
      <c r="K370" s="1"/>
      <c r="L370" s="69"/>
      <c r="M370" s="69"/>
      <c r="N370" s="1"/>
      <c r="O370" s="53"/>
      <c r="P370" s="55"/>
      <c r="Q370" s="53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236"/>
      <c r="B371" s="128"/>
      <c r="C371" s="128" t="s">
        <v>104</v>
      </c>
      <c r="D371" s="124"/>
      <c r="E371" s="126">
        <f>SUM(E364:E368)</f>
        <v>4000</v>
      </c>
      <c r="F371" s="126">
        <f>SUM(F364:F369)</f>
        <v>6800</v>
      </c>
      <c r="G371" s="125">
        <f>E371-F371</f>
        <v>-2800</v>
      </c>
      <c r="H371" s="14"/>
      <c r="I371" s="53"/>
      <c r="J371" s="54"/>
      <c r="K371" s="1"/>
      <c r="L371" s="69"/>
      <c r="M371" s="69"/>
      <c r="N371" s="1"/>
      <c r="O371" s="53"/>
      <c r="P371" s="55"/>
      <c r="Q371" s="53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236"/>
      <c r="B372" s="128"/>
      <c r="C372" s="127"/>
      <c r="D372" s="124"/>
      <c r="E372" s="126"/>
      <c r="F372" s="126"/>
      <c r="G372" s="125"/>
      <c r="H372" s="14"/>
      <c r="I372" s="53"/>
      <c r="J372" s="54"/>
      <c r="K372" s="1"/>
      <c r="L372" s="69"/>
      <c r="M372" s="69"/>
      <c r="N372" s="1"/>
      <c r="O372" s="53"/>
      <c r="P372" s="55"/>
      <c r="Q372" s="53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236"/>
      <c r="B373" s="128" t="s">
        <v>327</v>
      </c>
      <c r="C373" s="127" t="s">
        <v>208</v>
      </c>
      <c r="D373" s="124" t="s">
        <v>328</v>
      </c>
      <c r="E373" s="126">
        <v>3000.0</v>
      </c>
      <c r="F373" s="126"/>
      <c r="G373" s="125"/>
      <c r="H373" s="14"/>
      <c r="I373" s="53"/>
      <c r="J373" s="54"/>
      <c r="K373" s="1"/>
      <c r="L373" s="69"/>
      <c r="M373" s="69"/>
      <c r="N373" s="1"/>
      <c r="O373" s="53"/>
      <c r="P373" s="55"/>
      <c r="Q373" s="53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236"/>
      <c r="B374" s="128"/>
      <c r="C374" s="127" t="s">
        <v>135</v>
      </c>
      <c r="D374" s="124" t="s">
        <v>136</v>
      </c>
      <c r="E374" s="126">
        <v>3000.0</v>
      </c>
      <c r="F374" s="126"/>
      <c r="G374" s="125"/>
      <c r="H374" s="14"/>
      <c r="I374" s="53"/>
      <c r="J374" s="54"/>
      <c r="K374" s="1"/>
      <c r="L374" s="69"/>
      <c r="M374" s="69"/>
      <c r="N374" s="1"/>
      <c r="O374" s="53"/>
      <c r="P374" s="55"/>
      <c r="Q374" s="53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236"/>
      <c r="B375" s="128"/>
      <c r="C375" s="127" t="s">
        <v>139</v>
      </c>
      <c r="D375" s="124" t="s">
        <v>140</v>
      </c>
      <c r="E375" s="125"/>
      <c r="F375" s="126">
        <v>2500.0</v>
      </c>
      <c r="G375" s="125"/>
      <c r="H375" s="14"/>
      <c r="I375" s="53"/>
      <c r="J375" s="54"/>
      <c r="K375" s="1"/>
      <c r="L375" s="72"/>
      <c r="M375" s="69"/>
      <c r="N375" s="1"/>
      <c r="O375" s="53"/>
      <c r="P375" s="55"/>
      <c r="Q375" s="53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236"/>
      <c r="B376" s="128"/>
      <c r="C376" s="127" t="s">
        <v>137</v>
      </c>
      <c r="D376" s="124" t="s">
        <v>138</v>
      </c>
      <c r="E376" s="125"/>
      <c r="F376" s="126">
        <v>3000.0</v>
      </c>
      <c r="G376" s="125"/>
      <c r="H376" s="14"/>
      <c r="I376" s="53"/>
      <c r="J376" s="54"/>
      <c r="K376" s="1"/>
      <c r="L376" s="72"/>
      <c r="M376" s="69"/>
      <c r="N376" s="1"/>
      <c r="O376" s="53"/>
      <c r="P376" s="55"/>
      <c r="Q376" s="53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236"/>
      <c r="B377" s="128"/>
      <c r="C377" s="127" t="s">
        <v>141</v>
      </c>
      <c r="D377" s="124" t="s">
        <v>142</v>
      </c>
      <c r="E377" s="125"/>
      <c r="F377" s="126">
        <v>1500.0</v>
      </c>
      <c r="G377" s="125"/>
      <c r="H377" s="14"/>
      <c r="I377" s="53"/>
      <c r="J377" s="54"/>
      <c r="K377" s="1"/>
      <c r="L377" s="72"/>
      <c r="M377" s="69"/>
      <c r="N377" s="1"/>
      <c r="O377" s="53"/>
      <c r="P377" s="55"/>
      <c r="Q377" s="53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236"/>
      <c r="B378" s="236"/>
      <c r="C378" s="236" t="s">
        <v>325</v>
      </c>
      <c r="D378" s="237" t="s">
        <v>96</v>
      </c>
      <c r="E378" s="238"/>
      <c r="F378" s="239">
        <v>300.0</v>
      </c>
      <c r="G378" s="238"/>
      <c r="H378" s="14"/>
      <c r="I378" s="53"/>
      <c r="J378" s="53"/>
      <c r="K378" s="4"/>
      <c r="L378" s="14"/>
      <c r="M378" s="15"/>
      <c r="N378" s="4"/>
      <c r="O378" s="53"/>
      <c r="P378" s="55"/>
      <c r="Q378" s="53"/>
      <c r="R378" s="1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236"/>
      <c r="B379" s="128"/>
      <c r="C379" s="128"/>
      <c r="D379" s="124"/>
      <c r="E379" s="126"/>
      <c r="F379" s="126"/>
      <c r="G379" s="125"/>
      <c r="H379" s="14"/>
      <c r="I379" s="53"/>
      <c r="J379" s="54"/>
      <c r="K379" s="1"/>
      <c r="L379" s="69"/>
      <c r="M379" s="69"/>
      <c r="N379" s="1"/>
      <c r="O379" s="53"/>
      <c r="P379" s="55"/>
      <c r="Q379" s="53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236"/>
      <c r="B380" s="128"/>
      <c r="C380" s="128" t="s">
        <v>104</v>
      </c>
      <c r="D380" s="124"/>
      <c r="E380" s="126">
        <f>SUM(E373:E377)</f>
        <v>6000</v>
      </c>
      <c r="F380" s="126">
        <f>SUM(F373:F378)</f>
        <v>7300</v>
      </c>
      <c r="G380" s="125">
        <f>E380-F380</f>
        <v>-1300</v>
      </c>
      <c r="H380" s="14"/>
      <c r="I380" s="53"/>
      <c r="J380" s="54"/>
      <c r="K380" s="1"/>
      <c r="L380" s="69"/>
      <c r="M380" s="69"/>
      <c r="N380" s="1"/>
      <c r="O380" s="53"/>
      <c r="P380" s="55"/>
      <c r="Q380" s="53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236"/>
      <c r="B381" s="128"/>
      <c r="C381" s="127"/>
      <c r="D381" s="124"/>
      <c r="E381" s="125"/>
      <c r="F381" s="126"/>
      <c r="G381" s="125"/>
      <c r="H381" s="14"/>
      <c r="I381" s="53"/>
      <c r="J381" s="54"/>
      <c r="K381" s="1"/>
      <c r="L381" s="72"/>
      <c r="M381" s="69"/>
      <c r="N381" s="1"/>
      <c r="O381" s="53"/>
      <c r="P381" s="55"/>
      <c r="Q381" s="53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236"/>
      <c r="B382" s="128"/>
      <c r="C382" s="128" t="s">
        <v>155</v>
      </c>
      <c r="D382" s="240"/>
      <c r="E382" s="133">
        <f>E353+E362+E380+E371</f>
        <v>13800</v>
      </c>
      <c r="F382" s="133">
        <f>F353+F362+F371+F380</f>
        <v>87400</v>
      </c>
      <c r="G382" s="133">
        <f>E382-F382</f>
        <v>-73600</v>
      </c>
      <c r="H382" s="14"/>
      <c r="I382" s="53"/>
      <c r="J382" s="54"/>
      <c r="K382" s="1"/>
      <c r="L382" s="76"/>
      <c r="M382" s="76"/>
      <c r="N382" s="1"/>
      <c r="O382" s="53"/>
      <c r="P382" s="55"/>
      <c r="Q382" s="53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4"/>
      <c r="B383" s="2"/>
      <c r="C383" s="4"/>
      <c r="D383" s="63"/>
      <c r="E383" s="53"/>
      <c r="F383" s="59"/>
      <c r="G383" s="53"/>
      <c r="H383" s="14"/>
      <c r="I383" s="53"/>
      <c r="J383" s="54"/>
      <c r="K383" s="1"/>
      <c r="L383" s="14"/>
      <c r="M383" s="15"/>
      <c r="N383" s="1"/>
      <c r="O383" s="53"/>
      <c r="P383" s="55"/>
      <c r="Q383" s="53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241" t="s">
        <v>30</v>
      </c>
      <c r="B384" s="242" t="s">
        <v>76</v>
      </c>
      <c r="C384" s="243" t="s">
        <v>153</v>
      </c>
      <c r="D384" s="244" t="s">
        <v>140</v>
      </c>
      <c r="E384" s="245"/>
      <c r="F384" s="245">
        <v>2000.0</v>
      </c>
      <c r="G384" s="246"/>
      <c r="H384" s="14"/>
      <c r="I384" s="53"/>
      <c r="J384" s="54"/>
      <c r="K384" s="1"/>
      <c r="L384" s="69"/>
      <c r="M384" s="69"/>
      <c r="N384" s="1"/>
      <c r="O384" s="53"/>
      <c r="P384" s="55"/>
      <c r="Q384" s="53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247"/>
      <c r="B385" s="242"/>
      <c r="C385" s="243" t="s">
        <v>329</v>
      </c>
      <c r="D385" s="244"/>
      <c r="E385" s="245"/>
      <c r="F385" s="245">
        <v>1000.0</v>
      </c>
      <c r="G385" s="246"/>
      <c r="H385" s="14"/>
      <c r="I385" s="53"/>
      <c r="J385" s="54"/>
      <c r="K385" s="1"/>
      <c r="L385" s="69"/>
      <c r="M385" s="69"/>
      <c r="N385" s="1"/>
      <c r="O385" s="53"/>
      <c r="P385" s="55"/>
      <c r="Q385" s="53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247"/>
      <c r="B386" s="242"/>
      <c r="C386" s="243" t="s">
        <v>125</v>
      </c>
      <c r="D386" s="244" t="s">
        <v>88</v>
      </c>
      <c r="E386" s="245"/>
      <c r="F386" s="245">
        <v>4000.0</v>
      </c>
      <c r="G386" s="248"/>
      <c r="H386" s="14"/>
      <c r="I386" s="53"/>
      <c r="J386" s="54"/>
      <c r="K386" s="1"/>
      <c r="L386" s="69"/>
      <c r="M386" s="69"/>
      <c r="N386" s="1"/>
      <c r="O386" s="53"/>
      <c r="P386" s="55"/>
      <c r="Q386" s="53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247"/>
      <c r="B387" s="242"/>
      <c r="C387" s="243" t="s">
        <v>168</v>
      </c>
      <c r="D387" s="244" t="s">
        <v>157</v>
      </c>
      <c r="E387" s="245"/>
      <c r="F387" s="245">
        <v>6000.0</v>
      </c>
      <c r="G387" s="248"/>
      <c r="H387" s="14"/>
      <c r="I387" s="53"/>
      <c r="J387" s="54"/>
      <c r="K387" s="1"/>
      <c r="L387" s="69"/>
      <c r="M387" s="69"/>
      <c r="N387" s="1"/>
      <c r="O387" s="53"/>
      <c r="P387" s="55"/>
      <c r="Q387" s="53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247"/>
      <c r="B388" s="242"/>
      <c r="C388" s="247" t="s">
        <v>330</v>
      </c>
      <c r="D388" s="249" t="s">
        <v>174</v>
      </c>
      <c r="E388" s="246"/>
      <c r="F388" s="250">
        <v>3000.0</v>
      </c>
      <c r="G388" s="246"/>
      <c r="H388" s="14"/>
      <c r="I388" s="53"/>
      <c r="J388" s="54"/>
      <c r="K388" s="4"/>
      <c r="L388" s="14"/>
      <c r="M388" s="14"/>
      <c r="N388" s="4"/>
      <c r="O388" s="53"/>
      <c r="P388" s="53"/>
      <c r="Q388" s="53"/>
      <c r="R388" s="4"/>
      <c r="S388" s="4"/>
      <c r="T388" s="4"/>
      <c r="U388" s="4"/>
      <c r="V388" s="4"/>
      <c r="W388" s="4"/>
      <c r="X388" s="4"/>
      <c r="Y388" s="4"/>
      <c r="Z388" s="1"/>
      <c r="AA388" s="1"/>
    </row>
    <row r="389" ht="15.75" customHeight="1">
      <c r="A389" s="247"/>
      <c r="B389" s="242"/>
      <c r="C389" s="243"/>
      <c r="D389" s="244"/>
      <c r="E389" s="251"/>
      <c r="F389" s="245"/>
      <c r="G389" s="246"/>
      <c r="H389" s="14"/>
      <c r="I389" s="53"/>
      <c r="J389" s="54"/>
      <c r="K389" s="1"/>
      <c r="L389" s="72"/>
      <c r="M389" s="69"/>
      <c r="N389" s="1"/>
      <c r="O389" s="53"/>
      <c r="P389" s="55"/>
      <c r="Q389" s="53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247"/>
      <c r="B390" s="242"/>
      <c r="C390" s="252" t="s">
        <v>104</v>
      </c>
      <c r="D390" s="244"/>
      <c r="E390" s="251"/>
      <c r="F390" s="245">
        <f>SUM(F384:F389)</f>
        <v>16000</v>
      </c>
      <c r="G390" s="246">
        <f>E390-F390</f>
        <v>-16000</v>
      </c>
      <c r="H390" s="14"/>
      <c r="I390" s="53"/>
      <c r="J390" s="54"/>
      <c r="K390" s="1"/>
      <c r="L390" s="72"/>
      <c r="M390" s="69"/>
      <c r="N390" s="1"/>
      <c r="O390" s="53"/>
      <c r="P390" s="55"/>
      <c r="Q390" s="53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247"/>
      <c r="B391" s="242"/>
      <c r="C391" s="243"/>
      <c r="D391" s="244"/>
      <c r="E391" s="251"/>
      <c r="F391" s="245"/>
      <c r="G391" s="246"/>
      <c r="H391" s="14"/>
      <c r="I391" s="53"/>
      <c r="J391" s="54"/>
      <c r="K391" s="1"/>
      <c r="L391" s="72"/>
      <c r="M391" s="69"/>
      <c r="N391" s="1"/>
      <c r="O391" s="53"/>
      <c r="P391" s="55"/>
      <c r="Q391" s="53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247"/>
      <c r="B392" s="242" t="s">
        <v>331</v>
      </c>
      <c r="C392" s="243" t="s">
        <v>206</v>
      </c>
      <c r="D392" s="244" t="s">
        <v>140</v>
      </c>
      <c r="E392" s="251"/>
      <c r="F392" s="245">
        <v>2700.0</v>
      </c>
      <c r="G392" s="246"/>
      <c r="H392" s="14"/>
      <c r="I392" s="53"/>
      <c r="J392" s="54"/>
      <c r="K392" s="1"/>
      <c r="L392" s="72"/>
      <c r="M392" s="69"/>
      <c r="N392" s="1"/>
      <c r="O392" s="53"/>
      <c r="P392" s="55"/>
      <c r="Q392" s="53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247"/>
      <c r="B393" s="242"/>
      <c r="C393" s="243" t="s">
        <v>148</v>
      </c>
      <c r="D393" s="244" t="s">
        <v>96</v>
      </c>
      <c r="E393" s="251"/>
      <c r="F393" s="245">
        <v>650.0</v>
      </c>
      <c r="G393" s="246"/>
      <c r="H393" s="14"/>
      <c r="I393" s="53"/>
      <c r="J393" s="54"/>
      <c r="K393" s="1"/>
      <c r="L393" s="72"/>
      <c r="M393" s="69"/>
      <c r="N393" s="1"/>
      <c r="O393" s="53"/>
      <c r="P393" s="55"/>
      <c r="Q393" s="53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247"/>
      <c r="B394" s="242"/>
      <c r="C394" s="243"/>
      <c r="D394" s="244"/>
      <c r="E394" s="251"/>
      <c r="F394" s="245"/>
      <c r="G394" s="246"/>
      <c r="H394" s="14"/>
      <c r="I394" s="53"/>
      <c r="J394" s="54"/>
      <c r="K394" s="1"/>
      <c r="L394" s="72"/>
      <c r="M394" s="69"/>
      <c r="N394" s="1"/>
      <c r="O394" s="53"/>
      <c r="P394" s="55"/>
      <c r="Q394" s="53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247"/>
      <c r="B395" s="242" t="s">
        <v>332</v>
      </c>
      <c r="C395" s="243" t="s">
        <v>206</v>
      </c>
      <c r="D395" s="244" t="s">
        <v>140</v>
      </c>
      <c r="E395" s="251"/>
      <c r="F395" s="245">
        <v>2700.0</v>
      </c>
      <c r="G395" s="246"/>
      <c r="H395" s="14"/>
      <c r="I395" s="53"/>
      <c r="J395" s="54"/>
      <c r="K395" s="1"/>
      <c r="L395" s="72"/>
      <c r="M395" s="69"/>
      <c r="N395" s="1"/>
      <c r="O395" s="53"/>
      <c r="P395" s="55"/>
      <c r="Q395" s="53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247"/>
      <c r="B396" s="242"/>
      <c r="C396" s="243" t="s">
        <v>148</v>
      </c>
      <c r="D396" s="244" t="s">
        <v>96</v>
      </c>
      <c r="E396" s="251"/>
      <c r="F396" s="245">
        <v>650.0</v>
      </c>
      <c r="G396" s="246"/>
      <c r="H396" s="14"/>
      <c r="I396" s="53"/>
      <c r="J396" s="54"/>
      <c r="K396" s="1"/>
      <c r="L396" s="72"/>
      <c r="M396" s="69"/>
      <c r="N396" s="1"/>
      <c r="O396" s="53"/>
      <c r="P396" s="55"/>
      <c r="Q396" s="53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247"/>
      <c r="B397" s="242"/>
      <c r="C397" s="243"/>
      <c r="D397" s="244"/>
      <c r="E397" s="251"/>
      <c r="F397" s="245"/>
      <c r="G397" s="246"/>
      <c r="H397" s="14"/>
      <c r="I397" s="53"/>
      <c r="J397" s="54"/>
      <c r="K397" s="1"/>
      <c r="L397" s="72"/>
      <c r="M397" s="69"/>
      <c r="N397" s="1"/>
      <c r="O397" s="53"/>
      <c r="P397" s="55"/>
      <c r="Q397" s="53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247"/>
      <c r="B398" s="242"/>
      <c r="C398" s="252" t="s">
        <v>104</v>
      </c>
      <c r="D398" s="244"/>
      <c r="E398" s="251"/>
      <c r="F398" s="245">
        <f>SUM(F392:F397)</f>
        <v>6700</v>
      </c>
      <c r="G398" s="246">
        <f>E398-F398</f>
        <v>-6700</v>
      </c>
      <c r="H398" s="14"/>
      <c r="I398" s="53"/>
      <c r="J398" s="54"/>
      <c r="K398" s="1"/>
      <c r="L398" s="72"/>
      <c r="M398" s="69"/>
      <c r="N398" s="1"/>
      <c r="O398" s="53"/>
      <c r="P398" s="55"/>
      <c r="Q398" s="53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247"/>
      <c r="B399" s="242"/>
      <c r="C399" s="243"/>
      <c r="D399" s="244"/>
      <c r="E399" s="251"/>
      <c r="F399" s="245"/>
      <c r="G399" s="246"/>
      <c r="H399" s="14"/>
      <c r="I399" s="53"/>
      <c r="J399" s="54"/>
      <c r="K399" s="1"/>
      <c r="L399" s="72"/>
      <c r="M399" s="69"/>
      <c r="N399" s="1"/>
      <c r="O399" s="53"/>
      <c r="P399" s="55"/>
      <c r="Q399" s="53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247"/>
      <c r="B400" s="242"/>
      <c r="C400" s="252" t="s">
        <v>155</v>
      </c>
      <c r="D400" s="253"/>
      <c r="E400" s="254">
        <f>SUM(E384:E387)</f>
        <v>0</v>
      </c>
      <c r="F400" s="254">
        <f>SUM(F390,F398)</f>
        <v>22700</v>
      </c>
      <c r="G400" s="248">
        <f>E400-F400</f>
        <v>-22700</v>
      </c>
      <c r="H400" s="3"/>
      <c r="I400" s="53"/>
      <c r="J400" s="54"/>
      <c r="K400" s="1"/>
      <c r="L400" s="76"/>
      <c r="M400" s="76"/>
      <c r="N400" s="1"/>
      <c r="O400" s="53"/>
      <c r="P400" s="55"/>
      <c r="Q400" s="53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4"/>
      <c r="B401" s="2"/>
      <c r="C401" s="4"/>
      <c r="D401" s="63"/>
      <c r="E401" s="53"/>
      <c r="F401" s="59"/>
      <c r="G401" s="53"/>
      <c r="H401" s="14"/>
      <c r="I401" s="53"/>
      <c r="J401" s="54"/>
      <c r="K401" s="1"/>
      <c r="L401" s="14"/>
      <c r="M401" s="15"/>
      <c r="N401" s="1"/>
      <c r="O401" s="53"/>
      <c r="P401" s="55"/>
      <c r="Q401" s="53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255" t="s">
        <v>32</v>
      </c>
      <c r="B402" s="256" t="s">
        <v>76</v>
      </c>
      <c r="C402" s="257" t="s">
        <v>153</v>
      </c>
      <c r="D402" s="258" t="s">
        <v>157</v>
      </c>
      <c r="E402" s="259"/>
      <c r="F402" s="260">
        <v>1000.0</v>
      </c>
      <c r="G402" s="259"/>
      <c r="H402" s="14"/>
      <c r="I402" s="53"/>
      <c r="J402" s="54"/>
      <c r="K402" s="1"/>
      <c r="L402" s="72"/>
      <c r="M402" s="69"/>
      <c r="N402" s="1"/>
      <c r="O402" s="53"/>
      <c r="P402" s="55"/>
      <c r="Q402" s="53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261"/>
      <c r="B403" s="262"/>
      <c r="C403" s="261" t="s">
        <v>333</v>
      </c>
      <c r="D403" s="258" t="s">
        <v>140</v>
      </c>
      <c r="E403" s="259"/>
      <c r="F403" s="260">
        <v>3000.0</v>
      </c>
      <c r="G403" s="259"/>
      <c r="H403" s="14"/>
      <c r="I403" s="53"/>
      <c r="J403" s="54"/>
      <c r="K403" s="1"/>
      <c r="L403" s="72"/>
      <c r="M403" s="69"/>
      <c r="N403" s="1"/>
      <c r="O403" s="53"/>
      <c r="P403" s="55"/>
      <c r="Q403" s="53"/>
      <c r="R403" s="13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261"/>
      <c r="B404" s="262"/>
      <c r="C404" s="261" t="s">
        <v>334</v>
      </c>
      <c r="D404" s="258" t="s">
        <v>303</v>
      </c>
      <c r="E404" s="259"/>
      <c r="F404" s="260">
        <v>1400.0</v>
      </c>
      <c r="G404" s="259"/>
      <c r="H404" s="14"/>
      <c r="I404" s="53"/>
      <c r="J404" s="54"/>
      <c r="K404" s="1"/>
      <c r="L404" s="72"/>
      <c r="M404" s="69"/>
      <c r="N404" s="1"/>
      <c r="O404" s="53"/>
      <c r="P404" s="55"/>
      <c r="Q404" s="53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261"/>
      <c r="B405" s="262"/>
      <c r="C405" s="261" t="s">
        <v>125</v>
      </c>
      <c r="D405" s="258" t="s">
        <v>335</v>
      </c>
      <c r="E405" s="259"/>
      <c r="F405" s="260">
        <v>2000.0</v>
      </c>
      <c r="G405" s="259"/>
      <c r="H405" s="14"/>
      <c r="I405" s="53"/>
      <c r="J405" s="54"/>
      <c r="K405" s="1"/>
      <c r="L405" s="72"/>
      <c r="M405" s="69"/>
      <c r="N405" s="1"/>
      <c r="O405" s="53"/>
      <c r="P405" s="55"/>
      <c r="Q405" s="53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261"/>
      <c r="B406" s="262"/>
      <c r="C406" s="261" t="s">
        <v>336</v>
      </c>
      <c r="D406" s="258" t="s">
        <v>140</v>
      </c>
      <c r="E406" s="259"/>
      <c r="F406" s="260">
        <v>11000.0</v>
      </c>
      <c r="G406" s="259"/>
      <c r="H406" s="14"/>
      <c r="I406" s="53"/>
      <c r="J406" s="54"/>
      <c r="K406" s="1"/>
      <c r="L406" s="72"/>
      <c r="M406" s="69"/>
      <c r="N406" s="1"/>
      <c r="O406" s="53"/>
      <c r="P406" s="55"/>
      <c r="Q406" s="53"/>
      <c r="R406" s="13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261"/>
      <c r="B407" s="262"/>
      <c r="C407" s="261" t="s">
        <v>200</v>
      </c>
      <c r="D407" s="258" t="s">
        <v>201</v>
      </c>
      <c r="E407" s="259"/>
      <c r="F407" s="260">
        <v>1000.0</v>
      </c>
      <c r="G407" s="259"/>
      <c r="H407" s="14"/>
      <c r="I407" s="53"/>
      <c r="J407" s="54"/>
      <c r="K407" s="1"/>
      <c r="L407" s="72"/>
      <c r="M407" s="69"/>
      <c r="N407" s="1"/>
      <c r="O407" s="53"/>
      <c r="P407" s="55"/>
      <c r="Q407" s="53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261"/>
      <c r="B408" s="262"/>
      <c r="C408" s="261"/>
      <c r="D408" s="258"/>
      <c r="E408" s="259"/>
      <c r="F408" s="260"/>
      <c r="G408" s="259"/>
      <c r="H408" s="14"/>
      <c r="I408" s="53"/>
      <c r="J408" s="54"/>
      <c r="K408" s="1"/>
      <c r="L408" s="72"/>
      <c r="M408" s="69"/>
      <c r="N408" s="1"/>
      <c r="O408" s="53"/>
      <c r="P408" s="55"/>
      <c r="Q408" s="53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261"/>
      <c r="B409" s="262"/>
      <c r="C409" s="262" t="s">
        <v>155</v>
      </c>
      <c r="D409" s="263"/>
      <c r="E409" s="264">
        <f>SUM(E402:E404)</f>
        <v>0</v>
      </c>
      <c r="F409" s="264">
        <f>SUM(F402:F407)</f>
        <v>19400</v>
      </c>
      <c r="G409" s="264">
        <f>E409-F409</f>
        <v>-19400</v>
      </c>
      <c r="H409" s="14"/>
      <c r="I409" s="53"/>
      <c r="J409" s="54"/>
      <c r="K409" s="1"/>
      <c r="L409" s="76"/>
      <c r="M409" s="76"/>
      <c r="N409" s="1"/>
      <c r="O409" s="53"/>
      <c r="P409" s="55"/>
      <c r="Q409" s="53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4"/>
      <c r="B410" s="2"/>
      <c r="C410" s="4"/>
      <c r="D410" s="63"/>
      <c r="E410" s="53"/>
      <c r="F410" s="59"/>
      <c r="G410" s="53"/>
      <c r="H410" s="14"/>
      <c r="I410" s="53"/>
      <c r="J410" s="54"/>
      <c r="K410" s="1"/>
      <c r="L410" s="14"/>
      <c r="M410" s="15"/>
      <c r="N410" s="1"/>
      <c r="O410" s="53"/>
      <c r="P410" s="55"/>
      <c r="Q410" s="53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90" t="s">
        <v>11</v>
      </c>
      <c r="B411" s="91" t="s">
        <v>76</v>
      </c>
      <c r="C411" s="92" t="s">
        <v>337</v>
      </c>
      <c r="D411" s="265">
        <v>4037.0</v>
      </c>
      <c r="E411" s="94"/>
      <c r="F411" s="95">
        <v>500.0</v>
      </c>
      <c r="G411" s="94"/>
      <c r="H411" s="14"/>
      <c r="I411" s="53"/>
      <c r="J411" s="54"/>
      <c r="K411" s="1"/>
      <c r="L411" s="14"/>
      <c r="M411" s="15"/>
      <c r="N411" s="1"/>
      <c r="O411" s="53"/>
      <c r="P411" s="55"/>
      <c r="Q411" s="53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92"/>
      <c r="B412" s="92"/>
      <c r="C412" s="92" t="s">
        <v>338</v>
      </c>
      <c r="D412" s="265">
        <v>5460.0</v>
      </c>
      <c r="E412" s="94"/>
      <c r="F412" s="95">
        <v>1000.0</v>
      </c>
      <c r="G412" s="94"/>
      <c r="H412" s="14"/>
      <c r="I412" s="53"/>
      <c r="J412" s="54"/>
      <c r="K412" s="1"/>
      <c r="L412" s="14"/>
      <c r="M412" s="15"/>
      <c r="N412" s="1"/>
      <c r="O412" s="53"/>
      <c r="P412" s="55"/>
      <c r="Q412" s="53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92"/>
      <c r="B413" s="92"/>
      <c r="C413" s="92" t="s">
        <v>125</v>
      </c>
      <c r="D413" s="265">
        <v>7631.0</v>
      </c>
      <c r="E413" s="94"/>
      <c r="F413" s="95">
        <v>1000.0</v>
      </c>
      <c r="G413" s="94"/>
      <c r="H413" s="14"/>
      <c r="I413" s="53"/>
      <c r="J413" s="54"/>
      <c r="K413" s="1"/>
      <c r="L413" s="14"/>
      <c r="M413" s="15"/>
      <c r="N413" s="1"/>
      <c r="O413" s="53"/>
      <c r="P413" s="55"/>
      <c r="Q413" s="53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92"/>
      <c r="B414" s="92"/>
      <c r="C414" s="92" t="s">
        <v>153</v>
      </c>
      <c r="D414" s="265">
        <v>7691.0</v>
      </c>
      <c r="E414" s="94"/>
      <c r="F414" s="95">
        <v>1000.0</v>
      </c>
      <c r="G414" s="94"/>
      <c r="H414" s="14"/>
      <c r="I414" s="53"/>
      <c r="J414" s="54"/>
      <c r="K414" s="1"/>
      <c r="L414" s="14"/>
      <c r="M414" s="15"/>
      <c r="N414" s="1"/>
      <c r="O414" s="53"/>
      <c r="P414" s="55"/>
      <c r="Q414" s="53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92"/>
      <c r="B415" s="92"/>
      <c r="C415" s="92" t="s">
        <v>339</v>
      </c>
      <c r="D415" s="265">
        <v>4029.0</v>
      </c>
      <c r="E415" s="94"/>
      <c r="F415" s="95">
        <v>1000.0</v>
      </c>
      <c r="G415" s="94"/>
      <c r="H415" s="14"/>
      <c r="I415" s="53"/>
      <c r="J415" s="54"/>
      <c r="K415" s="1"/>
      <c r="L415" s="14"/>
      <c r="M415" s="15"/>
      <c r="N415" s="1"/>
      <c r="O415" s="53"/>
      <c r="P415" s="55"/>
      <c r="Q415" s="53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92"/>
      <c r="B416" s="92"/>
      <c r="C416" s="92" t="s">
        <v>148</v>
      </c>
      <c r="D416" s="265">
        <v>5010.0</v>
      </c>
      <c r="E416" s="94"/>
      <c r="F416" s="95">
        <v>2100.0</v>
      </c>
      <c r="G416" s="266"/>
      <c r="H416" s="14"/>
      <c r="I416" s="53"/>
      <c r="J416" s="54"/>
      <c r="K416" s="1"/>
      <c r="L416" s="14"/>
      <c r="M416" s="15"/>
      <c r="N416" s="1"/>
      <c r="O416" s="53"/>
      <c r="P416" s="55"/>
      <c r="Q416" s="53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92"/>
      <c r="B417" s="91"/>
      <c r="C417" s="92"/>
      <c r="D417" s="93"/>
      <c r="E417" s="94"/>
      <c r="F417" s="95"/>
      <c r="G417" s="94"/>
      <c r="H417" s="14"/>
      <c r="I417" s="53"/>
      <c r="J417" s="54"/>
      <c r="K417" s="1"/>
      <c r="L417" s="14"/>
      <c r="M417" s="15"/>
      <c r="N417" s="1"/>
      <c r="O417" s="53"/>
      <c r="P417" s="55"/>
      <c r="Q417" s="53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92"/>
      <c r="B418" s="91"/>
      <c r="C418" s="91" t="s">
        <v>155</v>
      </c>
      <c r="D418" s="93"/>
      <c r="E418" s="266">
        <v>0.0</v>
      </c>
      <c r="F418" s="103">
        <f>SUM(F411:F416)</f>
        <v>6600</v>
      </c>
      <c r="G418" s="266">
        <f>E418-F418</f>
        <v>-6600</v>
      </c>
      <c r="H418" s="14"/>
      <c r="I418" s="53"/>
      <c r="J418" s="54"/>
      <c r="K418" s="1"/>
      <c r="L418" s="3"/>
      <c r="M418" s="23"/>
      <c r="N418" s="1"/>
      <c r="O418" s="53"/>
      <c r="P418" s="55"/>
      <c r="Q418" s="53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4"/>
      <c r="B419" s="2"/>
      <c r="C419" s="4"/>
      <c r="D419" s="63"/>
      <c r="E419" s="53"/>
      <c r="F419" s="59"/>
      <c r="G419" s="53"/>
      <c r="H419" s="14"/>
      <c r="I419" s="53"/>
      <c r="J419" s="54"/>
      <c r="K419" s="1"/>
      <c r="L419" s="14"/>
      <c r="M419" s="15"/>
      <c r="N419" s="1"/>
      <c r="O419" s="53"/>
      <c r="P419" s="55"/>
      <c r="Q419" s="53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80" t="s">
        <v>33</v>
      </c>
      <c r="B420" s="81" t="s">
        <v>76</v>
      </c>
      <c r="C420" s="82" t="s">
        <v>340</v>
      </c>
      <c r="D420" s="267" t="s">
        <v>341</v>
      </c>
      <c r="E420" s="268"/>
      <c r="F420" s="218">
        <v>16000.0</v>
      </c>
      <c r="G420" s="268"/>
      <c r="H420" s="14"/>
      <c r="I420" s="53"/>
      <c r="J420" s="54"/>
      <c r="K420" s="1"/>
      <c r="L420" s="14"/>
      <c r="M420" s="15"/>
      <c r="N420" s="1"/>
      <c r="O420" s="53"/>
      <c r="P420" s="55"/>
      <c r="Q420" s="53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82"/>
      <c r="B421" s="81"/>
      <c r="C421" s="82" t="s">
        <v>153</v>
      </c>
      <c r="D421" s="269" t="s">
        <v>157</v>
      </c>
      <c r="E421" s="268"/>
      <c r="F421" s="218">
        <v>1000.0</v>
      </c>
      <c r="G421" s="268"/>
      <c r="H421" s="14"/>
      <c r="I421" s="53"/>
      <c r="J421" s="54"/>
      <c r="K421" s="1"/>
      <c r="L421" s="14"/>
      <c r="M421" s="15"/>
      <c r="N421" s="1"/>
      <c r="O421" s="53"/>
      <c r="P421" s="55"/>
      <c r="Q421" s="53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82"/>
      <c r="B422" s="81"/>
      <c r="C422" s="82" t="s">
        <v>342</v>
      </c>
      <c r="D422" s="269" t="s">
        <v>124</v>
      </c>
      <c r="E422" s="268"/>
      <c r="F422" s="218">
        <v>500.0</v>
      </c>
      <c r="G422" s="268"/>
      <c r="H422" s="14"/>
      <c r="I422" s="53"/>
      <c r="J422" s="54"/>
      <c r="K422" s="1"/>
      <c r="L422" s="14"/>
      <c r="M422" s="15"/>
      <c r="N422" s="1"/>
      <c r="O422" s="53"/>
      <c r="P422" s="55"/>
      <c r="Q422" s="53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82"/>
      <c r="B423" s="81"/>
      <c r="C423" s="82"/>
      <c r="D423" s="269"/>
      <c r="E423" s="268"/>
      <c r="F423" s="218"/>
      <c r="G423" s="268"/>
      <c r="H423" s="14"/>
      <c r="I423" s="53"/>
      <c r="J423" s="54"/>
      <c r="K423" s="1"/>
      <c r="L423" s="14"/>
      <c r="M423" s="15"/>
      <c r="N423" s="1"/>
      <c r="O423" s="53"/>
      <c r="P423" s="55"/>
      <c r="Q423" s="53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82"/>
      <c r="B424" s="81"/>
      <c r="C424" s="81" t="s">
        <v>155</v>
      </c>
      <c r="D424" s="269"/>
      <c r="E424" s="270">
        <v>0.0</v>
      </c>
      <c r="F424" s="271">
        <f>SUM(F420:F422)</f>
        <v>17500</v>
      </c>
      <c r="G424" s="270">
        <f>E424-F424</f>
        <v>-17500</v>
      </c>
      <c r="H424" s="14"/>
      <c r="I424" s="53"/>
      <c r="J424" s="54"/>
      <c r="K424" s="1"/>
      <c r="L424" s="3"/>
      <c r="M424" s="23"/>
      <c r="N424" s="1"/>
      <c r="O424" s="53"/>
      <c r="P424" s="55"/>
      <c r="Q424" s="53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24"/>
      <c r="C425" s="1"/>
      <c r="D425" s="272"/>
      <c r="E425" s="54"/>
      <c r="F425" s="273"/>
      <c r="G425" s="54"/>
      <c r="H425" s="14"/>
      <c r="I425" s="53"/>
      <c r="J425" s="54"/>
      <c r="K425" s="1"/>
      <c r="L425" s="13"/>
      <c r="M425" s="274"/>
      <c r="N425" s="1"/>
      <c r="O425" s="53"/>
      <c r="P425" s="55"/>
      <c r="Q425" s="53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275" t="s">
        <v>28</v>
      </c>
      <c r="B426" s="276" t="s">
        <v>76</v>
      </c>
      <c r="C426" s="277" t="s">
        <v>343</v>
      </c>
      <c r="D426" s="236"/>
      <c r="E426" s="238"/>
      <c r="F426" s="278">
        <v>2500.0</v>
      </c>
      <c r="G426" s="238"/>
      <c r="H426" s="14"/>
      <c r="I426" s="279"/>
      <c r="J426" s="54"/>
      <c r="K426" s="1"/>
      <c r="L426" s="279"/>
      <c r="M426" s="280"/>
      <c r="N426" s="1"/>
      <c r="O426" s="53"/>
      <c r="P426" s="55"/>
      <c r="Q426" s="53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236"/>
      <c r="B427" s="236"/>
      <c r="C427" s="281" t="s">
        <v>153</v>
      </c>
      <c r="D427" s="131" t="s">
        <v>157</v>
      </c>
      <c r="E427" s="238"/>
      <c r="F427" s="282">
        <v>500.0</v>
      </c>
      <c r="G427" s="238"/>
      <c r="H427" s="14"/>
      <c r="I427" s="283"/>
      <c r="J427" s="54"/>
      <c r="K427" s="1"/>
      <c r="L427" s="283"/>
      <c r="M427" s="283"/>
      <c r="N427" s="1"/>
      <c r="O427" s="53"/>
      <c r="P427" s="55"/>
      <c r="Q427" s="53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236"/>
      <c r="B428" s="236"/>
      <c r="C428" s="284"/>
      <c r="D428" s="131"/>
      <c r="E428" s="238"/>
      <c r="F428" s="239"/>
      <c r="G428" s="238"/>
      <c r="H428" s="14"/>
      <c r="I428" s="285"/>
      <c r="J428" s="54"/>
      <c r="K428" s="1"/>
      <c r="L428" s="4"/>
      <c r="M428" s="4"/>
      <c r="N428" s="1"/>
      <c r="O428" s="53"/>
      <c r="P428" s="55"/>
      <c r="Q428" s="53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236"/>
      <c r="B429" s="236"/>
      <c r="C429" s="276" t="s">
        <v>155</v>
      </c>
      <c r="D429" s="131"/>
      <c r="E429" s="286">
        <f t="shared" ref="E429:F429" si="33">SUM(E426:E427)</f>
        <v>0</v>
      </c>
      <c r="F429" s="286">
        <f t="shared" si="33"/>
        <v>3000</v>
      </c>
      <c r="G429" s="286">
        <f>E429-F429</f>
        <v>-3000</v>
      </c>
      <c r="H429" s="14"/>
      <c r="I429" s="283"/>
      <c r="J429" s="54"/>
      <c r="K429" s="1"/>
      <c r="L429" s="283"/>
      <c r="M429" s="287"/>
      <c r="N429" s="1"/>
      <c r="O429" s="53"/>
      <c r="P429" s="55"/>
      <c r="Q429" s="53"/>
      <c r="R429" s="288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4"/>
      <c r="B430" s="4"/>
      <c r="C430" s="289"/>
      <c r="D430" s="63"/>
      <c r="E430" s="53"/>
      <c r="F430" s="59"/>
      <c r="G430" s="53"/>
      <c r="H430" s="14"/>
      <c r="I430" s="283"/>
      <c r="J430" s="54"/>
      <c r="K430" s="1"/>
      <c r="L430" s="283"/>
      <c r="M430" s="287"/>
      <c r="N430" s="1"/>
      <c r="O430" s="53"/>
      <c r="P430" s="55"/>
      <c r="Q430" s="53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4"/>
      <c r="B431" s="4"/>
      <c r="C431" s="289"/>
      <c r="D431" s="63"/>
      <c r="E431" s="53"/>
      <c r="F431" s="59"/>
      <c r="G431" s="53"/>
      <c r="H431" s="14"/>
      <c r="I431" s="283"/>
      <c r="J431" s="54"/>
      <c r="K431" s="1"/>
      <c r="L431" s="283"/>
      <c r="M431" s="287"/>
      <c r="N431" s="1"/>
      <c r="O431" s="53"/>
      <c r="P431" s="55"/>
      <c r="Q431" s="53"/>
      <c r="R431" s="288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4"/>
      <c r="B432" s="4"/>
      <c r="C432" s="289"/>
      <c r="D432" s="63"/>
      <c r="E432" s="53"/>
      <c r="F432" s="59"/>
      <c r="G432" s="53"/>
      <c r="H432" s="14"/>
      <c r="I432" s="283"/>
      <c r="J432" s="54"/>
      <c r="K432" s="1"/>
      <c r="L432" s="283"/>
      <c r="M432" s="287"/>
      <c r="N432" s="1"/>
      <c r="O432" s="53"/>
      <c r="P432" s="55"/>
      <c r="Q432" s="53"/>
      <c r="R432" s="288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4"/>
      <c r="B433" s="4"/>
      <c r="C433" s="289"/>
      <c r="D433" s="63"/>
      <c r="E433" s="53"/>
      <c r="F433" s="59"/>
      <c r="G433" s="53"/>
      <c r="H433" s="14"/>
      <c r="I433" s="283"/>
      <c r="J433" s="54"/>
      <c r="K433" s="1"/>
      <c r="L433" s="283"/>
      <c r="M433" s="287"/>
      <c r="N433" s="1"/>
      <c r="O433" s="53"/>
      <c r="P433" s="55"/>
      <c r="Q433" s="53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4"/>
      <c r="B434" s="4"/>
      <c r="C434" s="289"/>
      <c r="D434" s="63"/>
      <c r="E434" s="53"/>
      <c r="F434" s="59"/>
      <c r="G434" s="53"/>
      <c r="H434" s="14"/>
      <c r="I434" s="283"/>
      <c r="J434" s="54"/>
      <c r="K434" s="1"/>
      <c r="L434" s="283"/>
      <c r="M434" s="287"/>
      <c r="N434" s="1"/>
      <c r="O434" s="53"/>
      <c r="P434" s="55"/>
      <c r="Q434" s="53"/>
      <c r="R434" s="288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4"/>
      <c r="B435" s="4"/>
      <c r="C435" s="289"/>
      <c r="D435" s="63"/>
      <c r="E435" s="53"/>
      <c r="F435" s="59"/>
      <c r="G435" s="53"/>
      <c r="H435" s="14"/>
      <c r="I435" s="283"/>
      <c r="J435" s="54"/>
      <c r="K435" s="1"/>
      <c r="L435" s="283"/>
      <c r="M435" s="287"/>
      <c r="N435" s="1"/>
      <c r="O435" s="53"/>
      <c r="P435" s="55"/>
      <c r="Q435" s="53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4"/>
      <c r="B436" s="4"/>
      <c r="C436" s="289"/>
      <c r="D436" s="63"/>
      <c r="E436" s="53"/>
      <c r="F436" s="59"/>
      <c r="G436" s="53"/>
      <c r="H436" s="14"/>
      <c r="I436" s="283"/>
      <c r="J436" s="54"/>
      <c r="K436" s="1"/>
      <c r="L436" s="283"/>
      <c r="M436" s="287"/>
      <c r="N436" s="1"/>
      <c r="O436" s="53"/>
      <c r="P436" s="55"/>
      <c r="Q436" s="53"/>
      <c r="R436" s="288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4"/>
      <c r="B437" s="4"/>
      <c r="C437" s="4"/>
      <c r="D437" s="290"/>
      <c r="E437" s="53"/>
      <c r="F437" s="53"/>
      <c r="G437" s="53"/>
      <c r="H437" s="14"/>
      <c r="I437" s="1"/>
      <c r="J437" s="54"/>
      <c r="K437" s="283"/>
      <c r="L437" s="283"/>
      <c r="M437" s="287"/>
      <c r="N437" s="1"/>
      <c r="O437" s="53"/>
      <c r="P437" s="55"/>
      <c r="Q437" s="53"/>
      <c r="R437" s="288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4"/>
      <c r="B438" s="4"/>
      <c r="C438" s="4"/>
      <c r="D438" s="290"/>
      <c r="E438" s="53"/>
      <c r="F438" s="53"/>
      <c r="G438" s="53"/>
      <c r="H438" s="14"/>
      <c r="I438" s="283"/>
      <c r="J438" s="54"/>
      <c r="K438" s="1"/>
      <c r="L438" s="283"/>
      <c r="M438" s="287"/>
      <c r="N438" s="1"/>
      <c r="O438" s="53"/>
      <c r="P438" s="55"/>
      <c r="Q438" s="53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4"/>
      <c r="B439" s="4"/>
      <c r="C439" s="4"/>
      <c r="D439" s="290"/>
      <c r="E439" s="53"/>
      <c r="F439" s="53"/>
      <c r="G439" s="53"/>
      <c r="H439" s="14"/>
      <c r="I439" s="283"/>
      <c r="J439" s="54"/>
      <c r="K439" s="1"/>
      <c r="L439" s="283"/>
      <c r="M439" s="283"/>
      <c r="N439" s="1"/>
      <c r="O439" s="53"/>
      <c r="P439" s="55"/>
      <c r="Q439" s="53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4"/>
      <c r="B440" s="4"/>
      <c r="C440" s="4"/>
      <c r="D440" s="290"/>
      <c r="E440" s="53"/>
      <c r="F440" s="53"/>
      <c r="G440" s="53"/>
      <c r="H440" s="14"/>
      <c r="I440" s="283"/>
      <c r="J440" s="54"/>
      <c r="K440" s="1"/>
      <c r="L440" s="283"/>
      <c r="M440" s="283"/>
      <c r="N440" s="1"/>
      <c r="O440" s="53"/>
      <c r="P440" s="55"/>
      <c r="Q440" s="53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4"/>
      <c r="B441" s="4"/>
      <c r="C441" s="291"/>
      <c r="D441" s="290"/>
      <c r="E441" s="292"/>
      <c r="F441" s="293"/>
      <c r="G441" s="294"/>
      <c r="H441" s="14"/>
      <c r="I441" s="283"/>
      <c r="J441" s="54"/>
      <c r="K441" s="1"/>
      <c r="L441" s="283"/>
      <c r="M441" s="283"/>
      <c r="N441" s="1"/>
      <c r="O441" s="53"/>
      <c r="P441" s="55"/>
      <c r="Q441" s="53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4"/>
      <c r="B442" s="4"/>
      <c r="C442" s="4"/>
      <c r="D442" s="290"/>
      <c r="E442" s="53"/>
      <c r="F442" s="53"/>
      <c r="G442" s="53"/>
      <c r="H442" s="14"/>
      <c r="I442" s="283"/>
      <c r="J442" s="54"/>
      <c r="K442" s="1"/>
      <c r="L442" s="283"/>
      <c r="M442" s="283"/>
      <c r="N442" s="1"/>
      <c r="O442" s="53"/>
      <c r="P442" s="55"/>
      <c r="Q442" s="53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4"/>
      <c r="B443" s="2"/>
      <c r="C443" s="289"/>
      <c r="D443" s="63"/>
      <c r="E443" s="53"/>
      <c r="F443" s="59"/>
      <c r="G443" s="59"/>
      <c r="H443" s="14"/>
      <c r="I443" s="283"/>
      <c r="J443" s="54"/>
      <c r="K443" s="1"/>
      <c r="L443" s="295"/>
      <c r="M443" s="280"/>
      <c r="N443" s="1"/>
      <c r="O443" s="53"/>
      <c r="P443" s="55"/>
      <c r="Q443" s="53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4"/>
      <c r="B444" s="4"/>
      <c r="C444" s="4"/>
      <c r="D444" s="290"/>
      <c r="E444" s="53"/>
      <c r="F444" s="53"/>
      <c r="G444" s="53"/>
      <c r="H444" s="14"/>
      <c r="I444" s="283"/>
      <c r="J444" s="54"/>
      <c r="K444" s="1"/>
      <c r="L444" s="283"/>
      <c r="M444" s="283"/>
      <c r="N444" s="1"/>
      <c r="O444" s="53"/>
      <c r="P444" s="55"/>
      <c r="Q444" s="53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4"/>
      <c r="B445" s="4"/>
      <c r="C445" s="291"/>
      <c r="D445" s="290"/>
      <c r="E445" s="292"/>
      <c r="F445" s="293"/>
      <c r="G445" s="294"/>
      <c r="H445" s="14"/>
      <c r="I445" s="279"/>
      <c r="J445" s="54"/>
      <c r="K445" s="1"/>
      <c r="L445" s="283"/>
      <c r="M445" s="287"/>
      <c r="N445" s="1"/>
      <c r="O445" s="53"/>
      <c r="P445" s="55"/>
      <c r="Q445" s="53"/>
      <c r="R445" s="288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4"/>
      <c r="B446" s="4"/>
      <c r="C446" s="4"/>
      <c r="D446" s="290"/>
      <c r="E446" s="53"/>
      <c r="F446" s="53"/>
      <c r="G446" s="53"/>
      <c r="H446" s="14"/>
      <c r="I446" s="283"/>
      <c r="J446" s="54"/>
      <c r="K446" s="1"/>
      <c r="L446" s="283"/>
      <c r="M446" s="283"/>
      <c r="N446" s="1"/>
      <c r="O446" s="53"/>
      <c r="P446" s="55"/>
      <c r="Q446" s="53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4"/>
      <c r="B447" s="296"/>
      <c r="C447" s="289"/>
      <c r="D447" s="63"/>
      <c r="E447" s="59"/>
      <c r="F447" s="53"/>
      <c r="G447" s="53"/>
      <c r="H447" s="14"/>
      <c r="I447" s="283"/>
      <c r="J447" s="54"/>
      <c r="K447" s="1"/>
      <c r="L447" s="295"/>
      <c r="M447" s="280"/>
      <c r="N447" s="1"/>
      <c r="O447" s="53"/>
      <c r="P447" s="55"/>
      <c r="Q447" s="53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4"/>
      <c r="B448" s="4"/>
      <c r="C448" s="289"/>
      <c r="D448" s="63"/>
      <c r="E448" s="59"/>
      <c r="F448" s="53"/>
      <c r="G448" s="53"/>
      <c r="H448" s="14"/>
      <c r="I448" s="283"/>
      <c r="J448" s="54"/>
      <c r="K448" s="1"/>
      <c r="L448" s="283"/>
      <c r="M448" s="283"/>
      <c r="N448" s="1"/>
      <c r="O448" s="53"/>
      <c r="P448" s="55"/>
      <c r="Q448" s="53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4"/>
      <c r="B449" s="4"/>
      <c r="C449" s="289"/>
      <c r="D449" s="63"/>
      <c r="E449" s="53"/>
      <c r="F449" s="59"/>
      <c r="G449" s="53"/>
      <c r="H449" s="14"/>
      <c r="I449" s="285"/>
      <c r="J449" s="54"/>
      <c r="K449" s="1"/>
      <c r="L449" s="287"/>
      <c r="M449" s="283"/>
      <c r="N449" s="1"/>
      <c r="O449" s="53"/>
      <c r="P449" s="55"/>
      <c r="Q449" s="53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4"/>
      <c r="B450" s="4"/>
      <c r="C450" s="289"/>
      <c r="D450" s="63"/>
      <c r="E450" s="53"/>
      <c r="F450" s="59"/>
      <c r="G450" s="53"/>
      <c r="H450" s="14"/>
      <c r="I450" s="283"/>
      <c r="J450" s="54"/>
      <c r="K450" s="1"/>
      <c r="L450" s="287"/>
      <c r="M450" s="283"/>
      <c r="N450" s="1"/>
      <c r="O450" s="53"/>
      <c r="P450" s="55"/>
      <c r="Q450" s="53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4"/>
      <c r="B451" s="4"/>
      <c r="C451" s="289"/>
      <c r="D451" s="63"/>
      <c r="E451" s="53"/>
      <c r="F451" s="59"/>
      <c r="G451" s="53"/>
      <c r="H451" s="14"/>
      <c r="I451" s="283"/>
      <c r="J451" s="54"/>
      <c r="K451" s="1"/>
      <c r="L451" s="283"/>
      <c r="M451" s="287"/>
      <c r="N451" s="1"/>
      <c r="O451" s="53"/>
      <c r="P451" s="55"/>
      <c r="Q451" s="53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4"/>
      <c r="B452" s="4"/>
      <c r="C452" s="289"/>
      <c r="D452" s="63"/>
      <c r="E452" s="53"/>
      <c r="F452" s="59"/>
      <c r="G452" s="53"/>
      <c r="H452" s="14"/>
      <c r="I452" s="283"/>
      <c r="J452" s="54"/>
      <c r="K452" s="1"/>
      <c r="L452" s="283"/>
      <c r="M452" s="287"/>
      <c r="N452" s="1"/>
      <c r="O452" s="53"/>
      <c r="P452" s="55"/>
      <c r="Q452" s="53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4"/>
      <c r="B453" s="4"/>
      <c r="C453" s="289"/>
      <c r="D453" s="63"/>
      <c r="E453" s="53"/>
      <c r="F453" s="59"/>
      <c r="G453" s="53"/>
      <c r="H453" s="14"/>
      <c r="I453" s="283"/>
      <c r="J453" s="54"/>
      <c r="K453" s="1"/>
      <c r="L453" s="283"/>
      <c r="M453" s="287"/>
      <c r="N453" s="1"/>
      <c r="O453" s="53"/>
      <c r="P453" s="55"/>
      <c r="Q453" s="53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4"/>
      <c r="B454" s="4"/>
      <c r="C454" s="4"/>
      <c r="D454" s="290"/>
      <c r="E454" s="53"/>
      <c r="F454" s="53"/>
      <c r="G454" s="53"/>
      <c r="H454" s="14"/>
      <c r="I454" s="283"/>
      <c r="J454" s="54"/>
      <c r="K454" s="1"/>
      <c r="L454" s="283"/>
      <c r="M454" s="287"/>
      <c r="N454" s="1"/>
      <c r="O454" s="53"/>
      <c r="P454" s="55"/>
      <c r="Q454" s="53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4"/>
      <c r="B455" s="4"/>
      <c r="C455" s="291"/>
      <c r="D455" s="290"/>
      <c r="E455" s="293"/>
      <c r="F455" s="293"/>
      <c r="G455" s="294"/>
      <c r="H455" s="14"/>
      <c r="I455" s="283"/>
      <c r="J455" s="54"/>
      <c r="K455" s="1"/>
      <c r="L455" s="283"/>
      <c r="M455" s="287"/>
      <c r="N455" s="1"/>
      <c r="O455" s="53"/>
      <c r="P455" s="55"/>
      <c r="Q455" s="53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4"/>
      <c r="B456" s="4"/>
      <c r="C456" s="4"/>
      <c r="D456" s="290"/>
      <c r="E456" s="53"/>
      <c r="F456" s="53"/>
      <c r="G456" s="53"/>
      <c r="H456" s="14"/>
      <c r="I456" s="283"/>
      <c r="J456" s="54"/>
      <c r="K456" s="1"/>
      <c r="L456" s="283"/>
      <c r="M456" s="283"/>
      <c r="N456" s="1"/>
      <c r="O456" s="53"/>
      <c r="P456" s="55"/>
      <c r="Q456" s="53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4"/>
      <c r="B457" s="297"/>
      <c r="C457" s="296"/>
      <c r="D457" s="290"/>
      <c r="E457" s="293"/>
      <c r="F457" s="293"/>
      <c r="G457" s="293"/>
      <c r="H457" s="14"/>
      <c r="I457" s="283"/>
      <c r="J457" s="54"/>
      <c r="K457" s="1"/>
      <c r="L457" s="280"/>
      <c r="M457" s="280"/>
      <c r="N457" s="1"/>
      <c r="O457" s="53"/>
      <c r="P457" s="55"/>
      <c r="Q457" s="53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4"/>
      <c r="B458" s="4"/>
      <c r="C458" s="4"/>
      <c r="D458" s="290"/>
      <c r="E458" s="53"/>
      <c r="F458" s="53"/>
      <c r="G458" s="53"/>
      <c r="H458" s="14"/>
      <c r="I458" s="283"/>
      <c r="J458" s="54"/>
      <c r="K458" s="1"/>
      <c r="L458" s="283"/>
      <c r="M458" s="283"/>
      <c r="N458" s="1"/>
      <c r="O458" s="53"/>
      <c r="P458" s="55"/>
      <c r="Q458" s="53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4"/>
      <c r="B459" s="296"/>
      <c r="C459" s="289"/>
      <c r="D459" s="63"/>
      <c r="E459" s="59"/>
      <c r="F459" s="53"/>
      <c r="G459" s="53"/>
      <c r="H459" s="14"/>
      <c r="I459" s="283"/>
      <c r="J459" s="54"/>
      <c r="K459" s="1"/>
      <c r="L459" s="280"/>
      <c r="M459" s="280"/>
      <c r="N459" s="1"/>
      <c r="O459" s="53"/>
      <c r="P459" s="55"/>
      <c r="Q459" s="53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4"/>
      <c r="B460" s="4"/>
      <c r="C460" s="289"/>
      <c r="D460" s="63"/>
      <c r="E460" s="53"/>
      <c r="F460" s="59"/>
      <c r="G460" s="53"/>
      <c r="H460" s="14"/>
      <c r="I460" s="280"/>
      <c r="J460" s="54"/>
      <c r="K460" s="1"/>
      <c r="L460" s="283"/>
      <c r="M460" s="283"/>
      <c r="N460" s="1"/>
      <c r="O460" s="53"/>
      <c r="P460" s="55"/>
      <c r="Q460" s="53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4"/>
      <c r="B461" s="4"/>
      <c r="C461" s="289"/>
      <c r="D461" s="63"/>
      <c r="E461" s="53"/>
      <c r="F461" s="59"/>
      <c r="G461" s="53"/>
      <c r="H461" s="14"/>
      <c r="I461" s="283"/>
      <c r="J461" s="54"/>
      <c r="K461" s="1"/>
      <c r="L461" s="287"/>
      <c r="M461" s="283"/>
      <c r="N461" s="1"/>
      <c r="O461" s="53"/>
      <c r="P461" s="55"/>
      <c r="Q461" s="53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4"/>
      <c r="B462" s="4"/>
      <c r="C462" s="289"/>
      <c r="D462" s="63"/>
      <c r="E462" s="53"/>
      <c r="F462" s="59"/>
      <c r="G462" s="53"/>
      <c r="H462" s="14"/>
      <c r="I462" s="285"/>
      <c r="J462" s="54"/>
      <c r="K462" s="1"/>
      <c r="L462" s="283"/>
      <c r="M462" s="287"/>
      <c r="N462" s="1"/>
      <c r="O462" s="53"/>
      <c r="P462" s="55"/>
      <c r="Q462" s="53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4"/>
      <c r="B463" s="4"/>
      <c r="C463" s="4"/>
      <c r="D463" s="290"/>
      <c r="E463" s="53"/>
      <c r="F463" s="53"/>
      <c r="G463" s="53"/>
      <c r="H463" s="14"/>
      <c r="I463" s="283"/>
      <c r="J463" s="54"/>
      <c r="K463" s="1"/>
      <c r="L463" s="283"/>
      <c r="M463" s="287"/>
      <c r="N463" s="1"/>
      <c r="O463" s="53"/>
      <c r="P463" s="55"/>
      <c r="Q463" s="53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4"/>
      <c r="B464" s="4"/>
      <c r="C464" s="291"/>
      <c r="D464" s="290"/>
      <c r="E464" s="293"/>
      <c r="F464" s="293"/>
      <c r="G464" s="294"/>
      <c r="H464" s="14"/>
      <c r="I464" s="283"/>
      <c r="J464" s="54"/>
      <c r="K464" s="1"/>
      <c r="L464" s="283"/>
      <c r="M464" s="287"/>
      <c r="N464" s="1"/>
      <c r="O464" s="53"/>
      <c r="P464" s="55"/>
      <c r="Q464" s="53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4"/>
      <c r="B465" s="4"/>
      <c r="C465" s="4"/>
      <c r="D465" s="290"/>
      <c r="E465" s="53"/>
      <c r="F465" s="53"/>
      <c r="G465" s="53"/>
      <c r="H465" s="14"/>
      <c r="I465" s="283"/>
      <c r="J465" s="54"/>
      <c r="K465" s="1"/>
      <c r="L465" s="283"/>
      <c r="M465" s="283"/>
      <c r="N465" s="1"/>
      <c r="O465" s="53"/>
      <c r="P465" s="55"/>
      <c r="Q465" s="53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4"/>
      <c r="B466" s="296"/>
      <c r="C466" s="289"/>
      <c r="D466" s="63"/>
      <c r="E466" s="59"/>
      <c r="F466" s="53"/>
      <c r="G466" s="53"/>
      <c r="H466" s="14"/>
      <c r="I466" s="283"/>
      <c r="J466" s="54"/>
      <c r="K466" s="1"/>
      <c r="L466" s="280"/>
      <c r="M466" s="280"/>
      <c r="N466" s="1"/>
      <c r="O466" s="53"/>
      <c r="P466" s="55"/>
      <c r="Q466" s="53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4"/>
      <c r="B467" s="4"/>
      <c r="C467" s="289"/>
      <c r="D467" s="63"/>
      <c r="E467" s="53"/>
      <c r="F467" s="59"/>
      <c r="G467" s="53"/>
      <c r="H467" s="14"/>
      <c r="I467" s="283"/>
      <c r="J467" s="54"/>
      <c r="K467" s="1"/>
      <c r="L467" s="283"/>
      <c r="M467" s="283"/>
      <c r="N467" s="1"/>
      <c r="O467" s="53"/>
      <c r="P467" s="55"/>
      <c r="Q467" s="53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4"/>
      <c r="B468" s="4"/>
      <c r="C468" s="289"/>
      <c r="D468" s="63"/>
      <c r="E468" s="53"/>
      <c r="F468" s="59"/>
      <c r="G468" s="53"/>
      <c r="H468" s="14"/>
      <c r="I468" s="283"/>
      <c r="J468" s="54"/>
      <c r="K468" s="1"/>
      <c r="L468" s="287"/>
      <c r="M468" s="283"/>
      <c r="N468" s="1"/>
      <c r="O468" s="53"/>
      <c r="P468" s="55"/>
      <c r="Q468" s="53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4"/>
      <c r="B469" s="4"/>
      <c r="C469" s="289"/>
      <c r="D469" s="63"/>
      <c r="E469" s="53"/>
      <c r="F469" s="59"/>
      <c r="G469" s="53"/>
      <c r="H469" s="14"/>
      <c r="I469" s="283"/>
      <c r="J469" s="54"/>
      <c r="K469" s="1"/>
      <c r="L469" s="283"/>
      <c r="M469" s="287"/>
      <c r="N469" s="1"/>
      <c r="O469" s="53"/>
      <c r="P469" s="55"/>
      <c r="Q469" s="53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4"/>
      <c r="B470" s="4"/>
      <c r="C470" s="4"/>
      <c r="D470" s="290"/>
      <c r="E470" s="53"/>
      <c r="F470" s="53"/>
      <c r="G470" s="53"/>
      <c r="H470" s="14"/>
      <c r="I470" s="285"/>
      <c r="J470" s="54"/>
      <c r="K470" s="1"/>
      <c r="L470" s="283"/>
      <c r="M470" s="287"/>
      <c r="N470" s="1"/>
      <c r="O470" s="53"/>
      <c r="P470" s="55"/>
      <c r="Q470" s="53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4"/>
      <c r="B471" s="4"/>
      <c r="C471" s="291"/>
      <c r="D471" s="290"/>
      <c r="E471" s="293"/>
      <c r="F471" s="293"/>
      <c r="G471" s="294"/>
      <c r="H471" s="14"/>
      <c r="I471" s="283"/>
      <c r="J471" s="54"/>
      <c r="K471" s="1"/>
      <c r="L471" s="283"/>
      <c r="M471" s="287"/>
      <c r="N471" s="1"/>
      <c r="O471" s="53"/>
      <c r="P471" s="55"/>
      <c r="Q471" s="53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4"/>
      <c r="B472" s="4"/>
      <c r="C472" s="4"/>
      <c r="D472" s="290"/>
      <c r="E472" s="53"/>
      <c r="F472" s="53"/>
      <c r="G472" s="53"/>
      <c r="H472" s="14"/>
      <c r="I472" s="283"/>
      <c r="J472" s="54"/>
      <c r="K472" s="1"/>
      <c r="L472" s="283"/>
      <c r="M472" s="283"/>
      <c r="N472" s="1"/>
      <c r="O472" s="53"/>
      <c r="P472" s="55"/>
      <c r="Q472" s="53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4"/>
      <c r="B473" s="296"/>
      <c r="C473" s="289"/>
      <c r="D473" s="63"/>
      <c r="E473" s="59"/>
      <c r="F473" s="53"/>
      <c r="G473" s="53"/>
      <c r="H473" s="14"/>
      <c r="I473" s="283"/>
      <c r="J473" s="54"/>
      <c r="K473" s="1"/>
      <c r="L473" s="280"/>
      <c r="M473" s="280"/>
      <c r="N473" s="1"/>
      <c r="O473" s="53"/>
      <c r="P473" s="55"/>
      <c r="Q473" s="53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4"/>
      <c r="B474" s="4"/>
      <c r="C474" s="289"/>
      <c r="D474" s="63"/>
      <c r="E474" s="53"/>
      <c r="F474" s="59"/>
      <c r="G474" s="53"/>
      <c r="H474" s="14"/>
      <c r="I474" s="283"/>
      <c r="J474" s="54"/>
      <c r="K474" s="1"/>
      <c r="L474" s="283"/>
      <c r="M474" s="283"/>
      <c r="N474" s="1"/>
      <c r="O474" s="53"/>
      <c r="P474" s="55"/>
      <c r="Q474" s="53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4"/>
      <c r="B475" s="4"/>
      <c r="C475" s="289"/>
      <c r="D475" s="63"/>
      <c r="E475" s="53"/>
      <c r="F475" s="59"/>
      <c r="G475" s="53"/>
      <c r="H475" s="14"/>
      <c r="I475" s="283"/>
      <c r="J475" s="54"/>
      <c r="K475" s="1"/>
      <c r="L475" s="287"/>
      <c r="M475" s="283"/>
      <c r="N475" s="1"/>
      <c r="O475" s="53"/>
      <c r="P475" s="55"/>
      <c r="Q475" s="53"/>
      <c r="R475" s="54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4"/>
      <c r="B476" s="4"/>
      <c r="C476" s="289"/>
      <c r="D476" s="63"/>
      <c r="E476" s="53"/>
      <c r="F476" s="59"/>
      <c r="G476" s="53"/>
      <c r="H476" s="14"/>
      <c r="I476" s="283"/>
      <c r="J476" s="54"/>
      <c r="K476" s="1"/>
      <c r="L476" s="283"/>
      <c r="M476" s="287"/>
      <c r="N476" s="1"/>
      <c r="O476" s="53"/>
      <c r="P476" s="55"/>
      <c r="Q476" s="53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4"/>
      <c r="B477" s="4"/>
      <c r="C477" s="289"/>
      <c r="D477" s="63"/>
      <c r="E477" s="53"/>
      <c r="F477" s="59"/>
      <c r="G477" s="53"/>
      <c r="H477" s="14"/>
      <c r="I477" s="283"/>
      <c r="J477" s="54"/>
      <c r="K477" s="1"/>
      <c r="L477" s="283"/>
      <c r="M477" s="287"/>
      <c r="N477" s="1"/>
      <c r="O477" s="53"/>
      <c r="P477" s="55"/>
      <c r="Q477" s="53"/>
      <c r="R477" s="288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4"/>
      <c r="B478" s="4"/>
      <c r="C478" s="289"/>
      <c r="D478" s="63"/>
      <c r="E478" s="53"/>
      <c r="F478" s="59"/>
      <c r="G478" s="53"/>
      <c r="H478" s="14"/>
      <c r="I478" s="285"/>
      <c r="J478" s="54"/>
      <c r="K478" s="1"/>
      <c r="L478" s="283"/>
      <c r="M478" s="287"/>
      <c r="N478" s="1"/>
      <c r="O478" s="53"/>
      <c r="P478" s="55"/>
      <c r="Q478" s="53"/>
      <c r="R478" s="288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4"/>
      <c r="B479" s="4"/>
      <c r="C479" s="289"/>
      <c r="D479" s="63"/>
      <c r="E479" s="53"/>
      <c r="F479" s="59"/>
      <c r="G479" s="53"/>
      <c r="H479" s="14"/>
      <c r="I479" s="283"/>
      <c r="J479" s="54"/>
      <c r="K479" s="1"/>
      <c r="L479" s="283"/>
      <c r="M479" s="287"/>
      <c r="N479" s="1"/>
      <c r="O479" s="53"/>
      <c r="P479" s="55"/>
      <c r="Q479" s="53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4"/>
      <c r="B480" s="4"/>
      <c r="C480" s="289"/>
      <c r="D480" s="63"/>
      <c r="E480" s="53"/>
      <c r="F480" s="59"/>
      <c r="G480" s="53"/>
      <c r="H480" s="14"/>
      <c r="I480" s="283"/>
      <c r="J480" s="54"/>
      <c r="K480" s="1"/>
      <c r="L480" s="283"/>
      <c r="M480" s="287"/>
      <c r="N480" s="1"/>
      <c r="O480" s="53"/>
      <c r="P480" s="55"/>
      <c r="Q480" s="53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4"/>
      <c r="B481" s="4"/>
      <c r="C481" s="289"/>
      <c r="D481" s="63"/>
      <c r="E481" s="53"/>
      <c r="F481" s="59"/>
      <c r="G481" s="53"/>
      <c r="H481" s="14"/>
      <c r="I481" s="283"/>
      <c r="J481" s="54"/>
      <c r="K481" s="1"/>
      <c r="L481" s="283"/>
      <c r="M481" s="287"/>
      <c r="N481" s="1"/>
      <c r="O481" s="53"/>
      <c r="P481" s="55"/>
      <c r="Q481" s="53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4"/>
      <c r="B482" s="4"/>
      <c r="C482" s="289"/>
      <c r="D482" s="63"/>
      <c r="E482" s="53"/>
      <c r="F482" s="59"/>
      <c r="G482" s="53"/>
      <c r="H482" s="14"/>
      <c r="I482" s="283"/>
      <c r="J482" s="54"/>
      <c r="K482" s="1"/>
      <c r="L482" s="283"/>
      <c r="M482" s="287"/>
      <c r="N482" s="1"/>
      <c r="O482" s="53"/>
      <c r="P482" s="55"/>
      <c r="Q482" s="53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4"/>
      <c r="B483" s="4"/>
      <c r="C483" s="289"/>
      <c r="D483" s="63"/>
      <c r="E483" s="53"/>
      <c r="F483" s="59"/>
      <c r="G483" s="53"/>
      <c r="H483" s="14"/>
      <c r="I483" s="283"/>
      <c r="J483" s="54"/>
      <c r="K483" s="1"/>
      <c r="L483" s="283"/>
      <c r="M483" s="287"/>
      <c r="N483" s="1"/>
      <c r="O483" s="53"/>
      <c r="P483" s="55"/>
      <c r="Q483" s="53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4"/>
      <c r="B484" s="4"/>
      <c r="C484" s="289"/>
      <c r="D484" s="63"/>
      <c r="E484" s="53"/>
      <c r="F484" s="59"/>
      <c r="G484" s="53"/>
      <c r="H484" s="14"/>
      <c r="I484" s="283"/>
      <c r="J484" s="54"/>
      <c r="K484" s="1"/>
      <c r="L484" s="283"/>
      <c r="M484" s="287"/>
      <c r="N484" s="1"/>
      <c r="O484" s="53"/>
      <c r="P484" s="55"/>
      <c r="Q484" s="53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4"/>
      <c r="B485" s="4"/>
      <c r="C485" s="289"/>
      <c r="D485" s="63"/>
      <c r="E485" s="53"/>
      <c r="F485" s="59"/>
      <c r="G485" s="53"/>
      <c r="H485" s="14"/>
      <c r="I485" s="283"/>
      <c r="J485" s="54"/>
      <c r="K485" s="1"/>
      <c r="L485" s="283"/>
      <c r="M485" s="287"/>
      <c r="N485" s="1"/>
      <c r="O485" s="53"/>
      <c r="P485" s="55"/>
      <c r="Q485" s="53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4"/>
      <c r="B486" s="4"/>
      <c r="C486" s="289"/>
      <c r="D486" s="63"/>
      <c r="E486" s="53"/>
      <c r="F486" s="59"/>
      <c r="G486" s="53"/>
      <c r="H486" s="14"/>
      <c r="I486" s="283"/>
      <c r="J486" s="54"/>
      <c r="K486" s="1"/>
      <c r="L486" s="283"/>
      <c r="M486" s="287"/>
      <c r="N486" s="1"/>
      <c r="O486" s="53"/>
      <c r="P486" s="55"/>
      <c r="Q486" s="53"/>
      <c r="R486" s="288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4"/>
      <c r="B487" s="4"/>
      <c r="C487" s="289"/>
      <c r="D487" s="63"/>
      <c r="E487" s="53"/>
      <c r="F487" s="59"/>
      <c r="G487" s="53"/>
      <c r="H487" s="14"/>
      <c r="I487" s="283"/>
      <c r="J487" s="54"/>
      <c r="K487" s="1"/>
      <c r="L487" s="283"/>
      <c r="M487" s="287"/>
      <c r="N487" s="1"/>
      <c r="O487" s="53"/>
      <c r="P487" s="55"/>
      <c r="Q487" s="53"/>
      <c r="R487" s="288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4"/>
      <c r="B488" s="4"/>
      <c r="C488" s="289"/>
      <c r="D488" s="63"/>
      <c r="E488" s="53"/>
      <c r="F488" s="59"/>
      <c r="G488" s="53"/>
      <c r="H488" s="14"/>
      <c r="I488" s="283"/>
      <c r="J488" s="54"/>
      <c r="K488" s="1"/>
      <c r="L488" s="283"/>
      <c r="M488" s="287"/>
      <c r="N488" s="1"/>
      <c r="O488" s="53"/>
      <c r="P488" s="55"/>
      <c r="Q488" s="53"/>
      <c r="R488" s="288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4"/>
      <c r="B489" s="4"/>
      <c r="C489" s="289"/>
      <c r="D489" s="63"/>
      <c r="E489" s="53"/>
      <c r="F489" s="59"/>
      <c r="G489" s="53"/>
      <c r="H489" s="14"/>
      <c r="I489" s="283"/>
      <c r="J489" s="54"/>
      <c r="K489" s="1"/>
      <c r="L489" s="283"/>
      <c r="M489" s="287"/>
      <c r="N489" s="1"/>
      <c r="O489" s="53"/>
      <c r="P489" s="55"/>
      <c r="Q489" s="53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4"/>
      <c r="B490" s="4"/>
      <c r="C490" s="289"/>
      <c r="D490" s="63"/>
      <c r="E490" s="53"/>
      <c r="F490" s="59"/>
      <c r="G490" s="53"/>
      <c r="H490" s="14"/>
      <c r="I490" s="283"/>
      <c r="J490" s="54"/>
      <c r="K490" s="1"/>
      <c r="L490" s="283"/>
      <c r="M490" s="287"/>
      <c r="N490" s="1"/>
      <c r="O490" s="53"/>
      <c r="P490" s="55"/>
      <c r="Q490" s="53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4"/>
      <c r="B491" s="4"/>
      <c r="C491" s="289"/>
      <c r="D491" s="63"/>
      <c r="E491" s="53"/>
      <c r="F491" s="59"/>
      <c r="G491" s="53"/>
      <c r="H491" s="14"/>
      <c r="I491" s="283"/>
      <c r="J491" s="54"/>
      <c r="K491" s="1"/>
      <c r="L491" s="283"/>
      <c r="M491" s="287"/>
      <c r="N491" s="1"/>
      <c r="O491" s="53"/>
      <c r="P491" s="55"/>
      <c r="Q491" s="53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4"/>
      <c r="B492" s="4"/>
      <c r="C492" s="4"/>
      <c r="D492" s="290"/>
      <c r="E492" s="53"/>
      <c r="F492" s="53"/>
      <c r="G492" s="53"/>
      <c r="H492" s="14"/>
      <c r="I492" s="283"/>
      <c r="J492" s="54"/>
      <c r="K492" s="1"/>
      <c r="L492" s="283"/>
      <c r="M492" s="287"/>
      <c r="N492" s="1"/>
      <c r="O492" s="53"/>
      <c r="P492" s="55"/>
      <c r="Q492" s="53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4"/>
      <c r="B493" s="4"/>
      <c r="C493" s="4"/>
      <c r="D493" s="290"/>
      <c r="E493" s="53"/>
      <c r="F493" s="53"/>
      <c r="G493" s="53"/>
      <c r="H493" s="14"/>
      <c r="I493" s="283"/>
      <c r="J493" s="54"/>
      <c r="K493" s="1"/>
      <c r="L493" s="283"/>
      <c r="M493" s="287"/>
      <c r="N493" s="1"/>
      <c r="O493" s="53"/>
      <c r="P493" s="55"/>
      <c r="Q493" s="53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4"/>
      <c r="B494" s="4"/>
      <c r="C494" s="291"/>
      <c r="D494" s="290"/>
      <c r="E494" s="293"/>
      <c r="F494" s="293"/>
      <c r="G494" s="294"/>
      <c r="H494" s="14"/>
      <c r="I494" s="283"/>
      <c r="J494" s="54"/>
      <c r="K494" s="1"/>
      <c r="L494" s="283"/>
      <c r="M494" s="283"/>
      <c r="N494" s="1"/>
      <c r="O494" s="53"/>
      <c r="P494" s="55"/>
      <c r="Q494" s="53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4"/>
      <c r="B495" s="4"/>
      <c r="C495" s="4"/>
      <c r="D495" s="290"/>
      <c r="E495" s="53"/>
      <c r="F495" s="53"/>
      <c r="G495" s="53"/>
      <c r="H495" s="14"/>
      <c r="I495" s="283"/>
      <c r="J495" s="54"/>
      <c r="K495" s="1"/>
      <c r="L495" s="283"/>
      <c r="M495" s="283"/>
      <c r="N495" s="1"/>
      <c r="O495" s="53"/>
      <c r="P495" s="55"/>
      <c r="Q495" s="53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4"/>
      <c r="B496" s="296"/>
      <c r="C496" s="289"/>
      <c r="D496" s="63"/>
      <c r="E496" s="59"/>
      <c r="F496" s="53"/>
      <c r="G496" s="53"/>
      <c r="H496" s="14"/>
      <c r="I496" s="283"/>
      <c r="J496" s="54"/>
      <c r="K496" s="1"/>
      <c r="L496" s="280"/>
      <c r="M496" s="280"/>
      <c r="N496" s="1"/>
      <c r="O496" s="53"/>
      <c r="P496" s="55"/>
      <c r="Q496" s="53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4"/>
      <c r="B497" s="4"/>
      <c r="C497" s="289"/>
      <c r="D497" s="63"/>
      <c r="E497" s="59"/>
      <c r="F497" s="53"/>
      <c r="G497" s="53"/>
      <c r="H497" s="14"/>
      <c r="I497" s="283"/>
      <c r="J497" s="54"/>
      <c r="K497" s="1"/>
      <c r="L497" s="283"/>
      <c r="M497" s="283"/>
      <c r="N497" s="1"/>
      <c r="O497" s="53"/>
      <c r="P497" s="55"/>
      <c r="Q497" s="53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4"/>
      <c r="B498" s="4"/>
      <c r="C498" s="289"/>
      <c r="D498" s="63"/>
      <c r="E498" s="53"/>
      <c r="F498" s="59"/>
      <c r="G498" s="53"/>
      <c r="H498" s="14"/>
      <c r="I498" s="283"/>
      <c r="J498" s="54"/>
      <c r="K498" s="1"/>
      <c r="L498" s="287"/>
      <c r="M498" s="283"/>
      <c r="N498" s="1"/>
      <c r="O498" s="53"/>
      <c r="P498" s="55"/>
      <c r="Q498" s="53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4"/>
      <c r="B499" s="4"/>
      <c r="C499" s="289"/>
      <c r="D499" s="63"/>
      <c r="E499" s="53"/>
      <c r="F499" s="59"/>
      <c r="G499" s="53"/>
      <c r="H499" s="14"/>
      <c r="I499" s="283"/>
      <c r="J499" s="54"/>
      <c r="K499" s="1"/>
      <c r="L499" s="287"/>
      <c r="M499" s="283"/>
      <c r="N499" s="1"/>
      <c r="O499" s="53"/>
      <c r="P499" s="55"/>
      <c r="Q499" s="53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4"/>
      <c r="B500" s="4"/>
      <c r="C500" s="289"/>
      <c r="D500" s="63"/>
      <c r="E500" s="53"/>
      <c r="F500" s="59"/>
      <c r="G500" s="53"/>
      <c r="H500" s="14"/>
      <c r="I500" s="283"/>
      <c r="J500" s="54"/>
      <c r="K500" s="1"/>
      <c r="L500" s="283"/>
      <c r="M500" s="287"/>
      <c r="N500" s="1"/>
      <c r="O500" s="53"/>
      <c r="P500" s="55"/>
      <c r="Q500" s="53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4"/>
      <c r="B501" s="4"/>
      <c r="C501" s="289"/>
      <c r="D501" s="63"/>
      <c r="E501" s="53"/>
      <c r="F501" s="59"/>
      <c r="G501" s="53"/>
      <c r="H501" s="14"/>
      <c r="I501" s="283"/>
      <c r="J501" s="54"/>
      <c r="K501" s="1"/>
      <c r="L501" s="283"/>
      <c r="M501" s="287"/>
      <c r="N501" s="1"/>
      <c r="O501" s="53"/>
      <c r="P501" s="55"/>
      <c r="Q501" s="53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4"/>
      <c r="B502" s="4"/>
      <c r="C502" s="289"/>
      <c r="D502" s="63"/>
      <c r="E502" s="53"/>
      <c r="F502" s="59"/>
      <c r="G502" s="53"/>
      <c r="H502" s="14"/>
      <c r="I502" s="285"/>
      <c r="J502" s="54"/>
      <c r="K502" s="1"/>
      <c r="L502" s="283"/>
      <c r="M502" s="287"/>
      <c r="N502" s="1"/>
      <c r="O502" s="53"/>
      <c r="P502" s="55"/>
      <c r="Q502" s="53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4"/>
      <c r="B503" s="4"/>
      <c r="C503" s="4"/>
      <c r="D503" s="290"/>
      <c r="E503" s="53"/>
      <c r="F503" s="53"/>
      <c r="G503" s="53"/>
      <c r="H503" s="14"/>
      <c r="I503" s="283"/>
      <c r="J503" s="54"/>
      <c r="K503" s="1"/>
      <c r="L503" s="283"/>
      <c r="M503" s="287"/>
      <c r="N503" s="1"/>
      <c r="O503" s="53"/>
      <c r="P503" s="55"/>
      <c r="Q503" s="53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4"/>
      <c r="B504" s="4"/>
      <c r="C504" s="291"/>
      <c r="D504" s="290"/>
      <c r="E504" s="293"/>
      <c r="F504" s="293"/>
      <c r="G504" s="294"/>
      <c r="H504" s="14"/>
      <c r="I504" s="283"/>
      <c r="J504" s="54"/>
      <c r="K504" s="1"/>
      <c r="L504" s="283"/>
      <c r="M504" s="287"/>
      <c r="N504" s="1"/>
      <c r="O504" s="53"/>
      <c r="P504" s="55"/>
      <c r="Q504" s="53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4"/>
      <c r="B505" s="4"/>
      <c r="C505" s="4"/>
      <c r="D505" s="290"/>
      <c r="E505" s="53"/>
      <c r="F505" s="53"/>
      <c r="G505" s="53"/>
      <c r="H505" s="14"/>
      <c r="I505" s="283"/>
      <c r="J505" s="54"/>
      <c r="K505" s="1"/>
      <c r="L505" s="283"/>
      <c r="M505" s="283"/>
      <c r="N505" s="1"/>
      <c r="O505" s="53"/>
      <c r="P505" s="55"/>
      <c r="Q505" s="53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4"/>
      <c r="B506" s="296"/>
      <c r="C506" s="289"/>
      <c r="D506" s="63"/>
      <c r="E506" s="59"/>
      <c r="F506" s="53"/>
      <c r="G506" s="53"/>
      <c r="H506" s="14"/>
      <c r="I506" s="283"/>
      <c r="J506" s="54"/>
      <c r="K506" s="1"/>
      <c r="L506" s="280"/>
      <c r="M506" s="280"/>
      <c r="N506" s="1"/>
      <c r="O506" s="53"/>
      <c r="P506" s="55"/>
      <c r="Q506" s="53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4"/>
      <c r="B507" s="4"/>
      <c r="C507" s="289"/>
      <c r="D507" s="63"/>
      <c r="E507" s="59"/>
      <c r="F507" s="53"/>
      <c r="G507" s="53"/>
      <c r="H507" s="14"/>
      <c r="I507" s="283"/>
      <c r="J507" s="54"/>
      <c r="K507" s="1"/>
      <c r="L507" s="283"/>
      <c r="M507" s="283"/>
      <c r="N507" s="1"/>
      <c r="O507" s="53"/>
      <c r="P507" s="55"/>
      <c r="Q507" s="53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4"/>
      <c r="B508" s="4"/>
      <c r="C508" s="289"/>
      <c r="D508" s="63"/>
      <c r="E508" s="53"/>
      <c r="F508" s="59"/>
      <c r="G508" s="53"/>
      <c r="H508" s="14"/>
      <c r="I508" s="283"/>
      <c r="J508" s="54"/>
      <c r="K508" s="1"/>
      <c r="L508" s="287"/>
      <c r="M508" s="283"/>
      <c r="N508" s="1"/>
      <c r="O508" s="53"/>
      <c r="P508" s="55"/>
      <c r="Q508" s="53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4"/>
      <c r="B509" s="4"/>
      <c r="C509" s="289"/>
      <c r="D509" s="63"/>
      <c r="E509" s="53"/>
      <c r="F509" s="59"/>
      <c r="G509" s="53"/>
      <c r="H509" s="14"/>
      <c r="I509" s="283"/>
      <c r="J509" s="54"/>
      <c r="K509" s="1"/>
      <c r="L509" s="287"/>
      <c r="M509" s="283"/>
      <c r="N509" s="1"/>
      <c r="O509" s="53"/>
      <c r="P509" s="55"/>
      <c r="Q509" s="53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4"/>
      <c r="B510" s="4"/>
      <c r="C510" s="289"/>
      <c r="D510" s="63"/>
      <c r="E510" s="53"/>
      <c r="F510" s="59"/>
      <c r="G510" s="53"/>
      <c r="H510" s="14"/>
      <c r="I510" s="283"/>
      <c r="J510" s="54"/>
      <c r="K510" s="1"/>
      <c r="L510" s="283"/>
      <c r="M510" s="287"/>
      <c r="N510" s="1"/>
      <c r="O510" s="53"/>
      <c r="P510" s="55"/>
      <c r="Q510" s="53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4"/>
      <c r="B511" s="4"/>
      <c r="C511" s="289"/>
      <c r="D511" s="63"/>
      <c r="E511" s="53"/>
      <c r="F511" s="59"/>
      <c r="G511" s="53"/>
      <c r="H511" s="14"/>
      <c r="I511" s="283"/>
      <c r="J511" s="54"/>
      <c r="K511" s="1"/>
      <c r="L511" s="283"/>
      <c r="M511" s="287"/>
      <c r="N511" s="1"/>
      <c r="O511" s="53"/>
      <c r="P511" s="55"/>
      <c r="Q511" s="53"/>
      <c r="R511" s="288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4"/>
      <c r="B512" s="4"/>
      <c r="C512" s="289"/>
      <c r="D512" s="63"/>
      <c r="E512" s="53"/>
      <c r="F512" s="59"/>
      <c r="G512" s="53"/>
      <c r="H512" s="14"/>
      <c r="I512" s="283"/>
      <c r="J512" s="54"/>
      <c r="K512" s="1"/>
      <c r="L512" s="283"/>
      <c r="M512" s="287"/>
      <c r="N512" s="1"/>
      <c r="O512" s="53"/>
      <c r="P512" s="55"/>
      <c r="Q512" s="53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4"/>
      <c r="B513" s="4"/>
      <c r="C513" s="289"/>
      <c r="D513" s="63"/>
      <c r="E513" s="53"/>
      <c r="F513" s="59"/>
      <c r="G513" s="53"/>
      <c r="H513" s="14"/>
      <c r="I513" s="285"/>
      <c r="J513" s="54"/>
      <c r="K513" s="1"/>
      <c r="L513" s="283"/>
      <c r="M513" s="287"/>
      <c r="N513" s="1"/>
      <c r="O513" s="53"/>
      <c r="P513" s="55"/>
      <c r="Q513" s="53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4"/>
      <c r="B514" s="4"/>
      <c r="C514" s="289"/>
      <c r="D514" s="63"/>
      <c r="E514" s="53"/>
      <c r="F514" s="59"/>
      <c r="G514" s="53"/>
      <c r="H514" s="14"/>
      <c r="I514" s="283"/>
      <c r="J514" s="54"/>
      <c r="K514" s="1"/>
      <c r="L514" s="283"/>
      <c r="M514" s="287"/>
      <c r="N514" s="1"/>
      <c r="O514" s="53"/>
      <c r="P514" s="55"/>
      <c r="Q514" s="53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4"/>
      <c r="B515" s="4"/>
      <c r="C515" s="4"/>
      <c r="D515" s="290"/>
      <c r="E515" s="53"/>
      <c r="F515" s="53"/>
      <c r="G515" s="53"/>
      <c r="H515" s="14"/>
      <c r="I515" s="283"/>
      <c r="J515" s="54"/>
      <c r="K515" s="1"/>
      <c r="L515" s="283"/>
      <c r="M515" s="287"/>
      <c r="N515" s="1"/>
      <c r="O515" s="53"/>
      <c r="P515" s="55"/>
      <c r="Q515" s="53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4"/>
      <c r="B516" s="4"/>
      <c r="C516" s="291"/>
      <c r="D516" s="290"/>
      <c r="E516" s="293"/>
      <c r="F516" s="293"/>
      <c r="G516" s="294"/>
      <c r="H516" s="14"/>
      <c r="I516" s="283"/>
      <c r="J516" s="54"/>
      <c r="K516" s="1"/>
      <c r="L516" s="283"/>
      <c r="M516" s="287"/>
      <c r="N516" s="1"/>
      <c r="O516" s="53"/>
      <c r="P516" s="55"/>
      <c r="Q516" s="53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4"/>
      <c r="B517" s="4"/>
      <c r="C517" s="4"/>
      <c r="D517" s="290"/>
      <c r="E517" s="53"/>
      <c r="F517" s="53"/>
      <c r="G517" s="53"/>
      <c r="H517" s="14"/>
      <c r="I517" s="283"/>
      <c r="J517" s="54"/>
      <c r="K517" s="1"/>
      <c r="L517" s="283"/>
      <c r="M517" s="283"/>
      <c r="N517" s="1"/>
      <c r="O517" s="53"/>
      <c r="P517" s="55"/>
      <c r="Q517" s="53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4"/>
      <c r="B518" s="291"/>
      <c r="C518" s="289"/>
      <c r="D518" s="63"/>
      <c r="E518" s="59"/>
      <c r="F518" s="53"/>
      <c r="G518" s="53"/>
      <c r="H518" s="14"/>
      <c r="I518" s="283"/>
      <c r="J518" s="54"/>
      <c r="K518" s="1"/>
      <c r="L518" s="280"/>
      <c r="M518" s="280"/>
      <c r="N518" s="1"/>
      <c r="O518" s="53"/>
      <c r="P518" s="55"/>
      <c r="Q518" s="53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4"/>
      <c r="B519" s="4"/>
      <c r="C519" s="289"/>
      <c r="D519" s="63"/>
      <c r="E519" s="59"/>
      <c r="F519" s="53"/>
      <c r="G519" s="53"/>
      <c r="H519" s="14"/>
      <c r="I519" s="283"/>
      <c r="J519" s="54"/>
      <c r="K519" s="1"/>
      <c r="L519" s="283"/>
      <c r="M519" s="283"/>
      <c r="N519" s="1"/>
      <c r="O519" s="53"/>
      <c r="P519" s="55"/>
      <c r="Q519" s="53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4"/>
      <c r="B520" s="4"/>
      <c r="C520" s="289"/>
      <c r="D520" s="63"/>
      <c r="E520" s="53"/>
      <c r="F520" s="59"/>
      <c r="G520" s="53"/>
      <c r="H520" s="14"/>
      <c r="I520" s="283"/>
      <c r="J520" s="54"/>
      <c r="K520" s="1"/>
      <c r="L520" s="287"/>
      <c r="M520" s="283"/>
      <c r="N520" s="1"/>
      <c r="O520" s="53"/>
      <c r="P520" s="55"/>
      <c r="Q520" s="53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4"/>
      <c r="B521" s="4"/>
      <c r="C521" s="289"/>
      <c r="D521" s="63"/>
      <c r="E521" s="53"/>
      <c r="F521" s="59"/>
      <c r="G521" s="53"/>
      <c r="H521" s="14"/>
      <c r="I521" s="283"/>
      <c r="J521" s="54"/>
      <c r="K521" s="1"/>
      <c r="L521" s="287"/>
      <c r="M521" s="283"/>
      <c r="N521" s="1"/>
      <c r="O521" s="53"/>
      <c r="P521" s="55"/>
      <c r="Q521" s="53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4"/>
      <c r="B522" s="4"/>
      <c r="C522" s="289"/>
      <c r="D522" s="63"/>
      <c r="E522" s="53"/>
      <c r="F522" s="59"/>
      <c r="G522" s="53"/>
      <c r="H522" s="14"/>
      <c r="I522" s="283"/>
      <c r="J522" s="54"/>
      <c r="K522" s="1"/>
      <c r="L522" s="283"/>
      <c r="M522" s="287"/>
      <c r="N522" s="1"/>
      <c r="O522" s="53"/>
      <c r="P522" s="55"/>
      <c r="Q522" s="53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4"/>
      <c r="B523" s="4"/>
      <c r="C523" s="289"/>
      <c r="D523" s="63"/>
      <c r="E523" s="53"/>
      <c r="F523" s="59"/>
      <c r="G523" s="53"/>
      <c r="H523" s="14"/>
      <c r="I523" s="283"/>
      <c r="J523" s="54"/>
      <c r="K523" s="1"/>
      <c r="L523" s="283"/>
      <c r="M523" s="287"/>
      <c r="N523" s="1"/>
      <c r="O523" s="53"/>
      <c r="P523" s="55"/>
      <c r="Q523" s="53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4"/>
      <c r="B524" s="4"/>
      <c r="C524" s="289"/>
      <c r="D524" s="63"/>
      <c r="E524" s="53"/>
      <c r="F524" s="59"/>
      <c r="G524" s="53"/>
      <c r="H524" s="14"/>
      <c r="I524" s="283"/>
      <c r="J524" s="54"/>
      <c r="K524" s="1"/>
      <c r="L524" s="283"/>
      <c r="M524" s="287"/>
      <c r="N524" s="1"/>
      <c r="O524" s="53"/>
      <c r="P524" s="55"/>
      <c r="Q524" s="53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4"/>
      <c r="B525" s="4"/>
      <c r="C525" s="4"/>
      <c r="D525" s="290"/>
      <c r="E525" s="53"/>
      <c r="F525" s="53"/>
      <c r="G525" s="53"/>
      <c r="H525" s="14"/>
      <c r="I525" s="283"/>
      <c r="J525" s="54"/>
      <c r="K525" s="1"/>
      <c r="L525" s="283"/>
      <c r="M525" s="287"/>
      <c r="N525" s="1"/>
      <c r="O525" s="53"/>
      <c r="P525" s="55"/>
      <c r="Q525" s="53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4"/>
      <c r="B526" s="4"/>
      <c r="C526" s="296"/>
      <c r="D526" s="290"/>
      <c r="E526" s="293"/>
      <c r="F526" s="293"/>
      <c r="G526" s="293"/>
      <c r="H526" s="14"/>
      <c r="I526" s="298"/>
      <c r="J526" s="54"/>
      <c r="K526" s="1"/>
      <c r="L526" s="283"/>
      <c r="M526" s="287"/>
      <c r="N526" s="1"/>
      <c r="O526" s="53"/>
      <c r="P526" s="55"/>
      <c r="Q526" s="53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4"/>
      <c r="B527" s="4"/>
      <c r="C527" s="4"/>
      <c r="D527" s="290"/>
      <c r="E527" s="53"/>
      <c r="F527" s="53"/>
      <c r="G527" s="53"/>
      <c r="H527" s="14"/>
      <c r="I527" s="283"/>
      <c r="J527" s="54"/>
      <c r="K527" s="1"/>
      <c r="L527" s="283"/>
      <c r="M527" s="283"/>
      <c r="N527" s="1"/>
      <c r="O527" s="53"/>
      <c r="P527" s="55"/>
      <c r="Q527" s="53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4"/>
      <c r="B528" s="291"/>
      <c r="C528" s="289"/>
      <c r="D528" s="63"/>
      <c r="E528" s="59"/>
      <c r="F528" s="53"/>
      <c r="G528" s="53"/>
      <c r="H528" s="14"/>
      <c r="I528" s="283"/>
      <c r="J528" s="54"/>
      <c r="K528" s="1"/>
      <c r="L528" s="280"/>
      <c r="M528" s="280"/>
      <c r="N528" s="1"/>
      <c r="O528" s="53"/>
      <c r="P528" s="55"/>
      <c r="Q528" s="53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4"/>
      <c r="B529" s="4"/>
      <c r="C529" s="289"/>
      <c r="D529" s="63"/>
      <c r="E529" s="59"/>
      <c r="F529" s="53"/>
      <c r="G529" s="53"/>
      <c r="H529" s="14"/>
      <c r="I529" s="283"/>
      <c r="J529" s="54"/>
      <c r="K529" s="1"/>
      <c r="L529" s="283"/>
      <c r="M529" s="283"/>
      <c r="N529" s="1"/>
      <c r="O529" s="53"/>
      <c r="P529" s="55"/>
      <c r="Q529" s="53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4"/>
      <c r="B530" s="4"/>
      <c r="C530" s="289"/>
      <c r="D530" s="63"/>
      <c r="E530" s="53"/>
      <c r="F530" s="59"/>
      <c r="G530" s="53"/>
      <c r="H530" s="14"/>
      <c r="I530" s="283"/>
      <c r="J530" s="54"/>
      <c r="K530" s="1"/>
      <c r="L530" s="287"/>
      <c r="M530" s="283"/>
      <c r="N530" s="1"/>
      <c r="O530" s="53"/>
      <c r="P530" s="55"/>
      <c r="Q530" s="53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4"/>
      <c r="B531" s="4"/>
      <c r="C531" s="289"/>
      <c r="D531" s="63"/>
      <c r="E531" s="53"/>
      <c r="F531" s="59"/>
      <c r="G531" s="53"/>
      <c r="H531" s="14"/>
      <c r="I531" s="283"/>
      <c r="J531" s="54"/>
      <c r="K531" s="1"/>
      <c r="L531" s="287"/>
      <c r="M531" s="283"/>
      <c r="N531" s="1"/>
      <c r="O531" s="53"/>
      <c r="P531" s="55"/>
      <c r="Q531" s="53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4"/>
      <c r="B532" s="4"/>
      <c r="C532" s="289"/>
      <c r="D532" s="63"/>
      <c r="E532" s="53"/>
      <c r="F532" s="59"/>
      <c r="G532" s="53"/>
      <c r="H532" s="14"/>
      <c r="I532" s="283"/>
      <c r="J532" s="54"/>
      <c r="K532" s="1"/>
      <c r="L532" s="283"/>
      <c r="M532" s="287"/>
      <c r="N532" s="1"/>
      <c r="O532" s="53"/>
      <c r="P532" s="55"/>
      <c r="Q532" s="53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4"/>
      <c r="B533" s="4"/>
      <c r="C533" s="4"/>
      <c r="D533" s="290"/>
      <c r="E533" s="53"/>
      <c r="F533" s="53"/>
      <c r="G533" s="53"/>
      <c r="H533" s="14"/>
      <c r="I533" s="283"/>
      <c r="J533" s="54"/>
      <c r="K533" s="1"/>
      <c r="L533" s="283"/>
      <c r="M533" s="287"/>
      <c r="N533" s="1"/>
      <c r="O533" s="53"/>
      <c r="P533" s="55"/>
      <c r="Q533" s="53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4"/>
      <c r="B534" s="4"/>
      <c r="C534" s="4"/>
      <c r="D534" s="290"/>
      <c r="E534" s="53"/>
      <c r="F534" s="53"/>
      <c r="G534" s="53"/>
      <c r="H534" s="14"/>
      <c r="I534" s="283"/>
      <c r="J534" s="54"/>
      <c r="K534" s="1"/>
      <c r="L534" s="283"/>
      <c r="M534" s="287"/>
      <c r="N534" s="1"/>
      <c r="O534" s="53"/>
      <c r="P534" s="55"/>
      <c r="Q534" s="53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4"/>
      <c r="B535" s="4"/>
      <c r="C535" s="296"/>
      <c r="D535" s="290"/>
      <c r="E535" s="293"/>
      <c r="F535" s="293"/>
      <c r="G535" s="293"/>
      <c r="H535" s="14"/>
      <c r="I535" s="283"/>
      <c r="J535" s="54"/>
      <c r="K535" s="1"/>
      <c r="L535" s="283"/>
      <c r="M535" s="283"/>
      <c r="N535" s="1"/>
      <c r="O535" s="53"/>
      <c r="P535" s="55"/>
      <c r="Q535" s="53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4"/>
      <c r="B536" s="4"/>
      <c r="C536" s="4"/>
      <c r="D536" s="290"/>
      <c r="E536" s="53"/>
      <c r="F536" s="53"/>
      <c r="G536" s="53"/>
      <c r="H536" s="14"/>
      <c r="I536" s="283"/>
      <c r="J536" s="54"/>
      <c r="K536" s="1"/>
      <c r="L536" s="283"/>
      <c r="M536" s="283"/>
      <c r="N536" s="1"/>
      <c r="O536" s="53"/>
      <c r="P536" s="55"/>
      <c r="Q536" s="53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4"/>
      <c r="B537" s="296"/>
      <c r="C537" s="289"/>
      <c r="D537" s="63"/>
      <c r="E537" s="59"/>
      <c r="F537" s="53"/>
      <c r="G537" s="53"/>
      <c r="H537" s="14"/>
      <c r="I537" s="283"/>
      <c r="J537" s="54"/>
      <c r="K537" s="1"/>
      <c r="L537" s="280"/>
      <c r="M537" s="280"/>
      <c r="N537" s="1"/>
      <c r="O537" s="53"/>
      <c r="P537" s="55"/>
      <c r="Q537" s="53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4"/>
      <c r="B538" s="4"/>
      <c r="C538" s="289"/>
      <c r="D538" s="63"/>
      <c r="E538" s="59"/>
      <c r="F538" s="53"/>
      <c r="G538" s="53"/>
      <c r="H538" s="14"/>
      <c r="I538" s="283"/>
      <c r="J538" s="54"/>
      <c r="K538" s="1"/>
      <c r="L538" s="283"/>
      <c r="M538" s="283"/>
      <c r="N538" s="1"/>
      <c r="O538" s="53"/>
      <c r="P538" s="55"/>
      <c r="Q538" s="53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4"/>
      <c r="B539" s="4"/>
      <c r="C539" s="289"/>
      <c r="D539" s="63"/>
      <c r="E539" s="53"/>
      <c r="F539" s="59"/>
      <c r="G539" s="53"/>
      <c r="H539" s="14"/>
      <c r="I539" s="298"/>
      <c r="J539" s="54"/>
      <c r="K539" s="1"/>
      <c r="L539" s="287"/>
      <c r="M539" s="283"/>
      <c r="N539" s="1"/>
      <c r="O539" s="53"/>
      <c r="P539" s="55"/>
      <c r="Q539" s="53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4"/>
      <c r="B540" s="4"/>
      <c r="C540" s="289"/>
      <c r="D540" s="63"/>
      <c r="E540" s="53"/>
      <c r="F540" s="59"/>
      <c r="G540" s="53"/>
      <c r="H540" s="14"/>
      <c r="I540" s="283"/>
      <c r="J540" s="54"/>
      <c r="K540" s="1"/>
      <c r="L540" s="287"/>
      <c r="M540" s="283"/>
      <c r="N540" s="1"/>
      <c r="O540" s="53"/>
      <c r="P540" s="55"/>
      <c r="Q540" s="53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4"/>
      <c r="B541" s="4"/>
      <c r="C541" s="4"/>
      <c r="D541" s="290"/>
      <c r="E541" s="53"/>
      <c r="F541" s="53"/>
      <c r="G541" s="53"/>
      <c r="H541" s="14"/>
      <c r="I541" s="283"/>
      <c r="J541" s="54"/>
      <c r="K541" s="1"/>
      <c r="L541" s="283"/>
      <c r="M541" s="287"/>
      <c r="N541" s="1"/>
      <c r="O541" s="53"/>
      <c r="P541" s="55"/>
      <c r="Q541" s="53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4"/>
      <c r="B542" s="4"/>
      <c r="C542" s="296"/>
      <c r="D542" s="290"/>
      <c r="E542" s="293"/>
      <c r="F542" s="293"/>
      <c r="G542" s="293"/>
      <c r="H542" s="14"/>
      <c r="I542" s="283"/>
      <c r="J542" s="54"/>
      <c r="K542" s="1"/>
      <c r="L542" s="283"/>
      <c r="M542" s="287"/>
      <c r="N542" s="1"/>
      <c r="O542" s="53"/>
      <c r="P542" s="55"/>
      <c r="Q542" s="53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4"/>
      <c r="B543" s="4"/>
      <c r="C543" s="4"/>
      <c r="D543" s="290"/>
      <c r="E543" s="53"/>
      <c r="F543" s="53"/>
      <c r="G543" s="53"/>
      <c r="H543" s="14"/>
      <c r="I543" s="283"/>
      <c r="J543" s="54"/>
      <c r="K543" s="1"/>
      <c r="L543" s="283"/>
      <c r="M543" s="283"/>
      <c r="N543" s="1"/>
      <c r="O543" s="53"/>
      <c r="P543" s="55"/>
      <c r="Q543" s="53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4"/>
      <c r="B544" s="296"/>
      <c r="C544" s="289"/>
      <c r="D544" s="63"/>
      <c r="E544" s="299"/>
      <c r="F544" s="53"/>
      <c r="G544" s="53"/>
      <c r="H544" s="14"/>
      <c r="I544" s="283"/>
      <c r="J544" s="54"/>
      <c r="K544" s="1"/>
      <c r="L544" s="280"/>
      <c r="M544" s="280"/>
      <c r="N544" s="1"/>
      <c r="O544" s="53"/>
      <c r="P544" s="55"/>
      <c r="Q544" s="53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4"/>
      <c r="B545" s="4"/>
      <c r="C545" s="289"/>
      <c r="D545" s="63"/>
      <c r="E545" s="59"/>
      <c r="F545" s="53"/>
      <c r="G545" s="53"/>
      <c r="H545" s="14"/>
      <c r="I545" s="283"/>
      <c r="J545" s="54"/>
      <c r="K545" s="1"/>
      <c r="L545" s="283"/>
      <c r="M545" s="283"/>
      <c r="N545" s="1"/>
      <c r="O545" s="53"/>
      <c r="P545" s="55"/>
      <c r="Q545" s="53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4"/>
      <c r="B546" s="4"/>
      <c r="C546" s="289"/>
      <c r="D546" s="63"/>
      <c r="E546" s="53"/>
      <c r="F546" s="59"/>
      <c r="G546" s="53"/>
      <c r="H546" s="14"/>
      <c r="I546" s="283"/>
      <c r="J546" s="54"/>
      <c r="K546" s="1"/>
      <c r="L546" s="300"/>
      <c r="M546" s="283"/>
      <c r="N546" s="1"/>
      <c r="O546" s="53"/>
      <c r="P546" s="55"/>
      <c r="Q546" s="53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4"/>
      <c r="B547" s="4"/>
      <c r="C547" s="289"/>
      <c r="D547" s="63"/>
      <c r="E547" s="53"/>
      <c r="F547" s="59"/>
      <c r="G547" s="53"/>
      <c r="H547" s="14"/>
      <c r="I547" s="285"/>
      <c r="J547" s="54"/>
      <c r="K547" s="1"/>
      <c r="L547" s="287"/>
      <c r="M547" s="283"/>
      <c r="N547" s="1"/>
      <c r="O547" s="53"/>
      <c r="P547" s="55"/>
      <c r="Q547" s="53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4"/>
      <c r="B548" s="4"/>
      <c r="C548" s="289"/>
      <c r="D548" s="63"/>
      <c r="E548" s="53"/>
      <c r="F548" s="59"/>
      <c r="G548" s="53"/>
      <c r="H548" s="14"/>
      <c r="I548" s="283"/>
      <c r="J548" s="54"/>
      <c r="K548" s="1"/>
      <c r="L548" s="283"/>
      <c r="M548" s="287"/>
      <c r="N548" s="1"/>
      <c r="O548" s="53"/>
      <c r="P548" s="55"/>
      <c r="Q548" s="53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4"/>
      <c r="B549" s="4"/>
      <c r="C549" s="289"/>
      <c r="D549" s="63"/>
      <c r="E549" s="53"/>
      <c r="F549" s="59"/>
      <c r="G549" s="53"/>
      <c r="H549" s="14"/>
      <c r="I549" s="283"/>
      <c r="J549" s="54"/>
      <c r="K549" s="1"/>
      <c r="L549" s="283"/>
      <c r="M549" s="287"/>
      <c r="N549" s="1"/>
      <c r="O549" s="53"/>
      <c r="P549" s="55"/>
      <c r="Q549" s="53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4"/>
      <c r="B550" s="4"/>
      <c r="C550" s="289"/>
      <c r="D550" s="63"/>
      <c r="E550" s="53"/>
      <c r="F550" s="59"/>
      <c r="G550" s="53"/>
      <c r="H550" s="14"/>
      <c r="I550" s="283"/>
      <c r="J550" s="54"/>
      <c r="K550" s="1"/>
      <c r="L550" s="283"/>
      <c r="M550" s="287"/>
      <c r="N550" s="1"/>
      <c r="O550" s="53"/>
      <c r="P550" s="55"/>
      <c r="Q550" s="53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4"/>
      <c r="B551" s="4"/>
      <c r="C551" s="289"/>
      <c r="D551" s="63"/>
      <c r="E551" s="53"/>
      <c r="F551" s="59"/>
      <c r="G551" s="53"/>
      <c r="H551" s="14"/>
      <c r="I551" s="283"/>
      <c r="J551" s="54"/>
      <c r="K551" s="1"/>
      <c r="L551" s="283"/>
      <c r="M551" s="287"/>
      <c r="N551" s="1"/>
      <c r="O551" s="53"/>
      <c r="P551" s="55"/>
      <c r="Q551" s="53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4"/>
      <c r="B552" s="4"/>
      <c r="C552" s="4"/>
      <c r="D552" s="290"/>
      <c r="E552" s="53"/>
      <c r="F552" s="53"/>
      <c r="G552" s="53"/>
      <c r="H552" s="14"/>
      <c r="I552" s="283"/>
      <c r="J552" s="54"/>
      <c r="K552" s="1"/>
      <c r="L552" s="283"/>
      <c r="M552" s="287"/>
      <c r="N552" s="1"/>
      <c r="O552" s="53"/>
      <c r="P552" s="55"/>
      <c r="Q552" s="53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4"/>
      <c r="B553" s="4"/>
      <c r="C553" s="296"/>
      <c r="D553" s="290"/>
      <c r="E553" s="293"/>
      <c r="F553" s="293"/>
      <c r="G553" s="293"/>
      <c r="H553" s="14"/>
      <c r="I553" s="283"/>
      <c r="J553" s="54"/>
      <c r="K553" s="1"/>
      <c r="L553" s="283"/>
      <c r="M553" s="287"/>
      <c r="N553" s="1"/>
      <c r="O553" s="53"/>
      <c r="P553" s="55"/>
      <c r="Q553" s="53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4"/>
      <c r="B554" s="4"/>
      <c r="C554" s="4"/>
      <c r="D554" s="290"/>
      <c r="E554" s="53"/>
      <c r="F554" s="53"/>
      <c r="G554" s="53"/>
      <c r="H554" s="14"/>
      <c r="I554" s="283"/>
      <c r="J554" s="54"/>
      <c r="K554" s="1"/>
      <c r="L554" s="283"/>
      <c r="M554" s="283"/>
      <c r="N554" s="1"/>
      <c r="O554" s="53"/>
      <c r="P554" s="55"/>
      <c r="Q554" s="53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4"/>
      <c r="B555" s="4"/>
      <c r="C555" s="4"/>
      <c r="D555" s="290"/>
      <c r="E555" s="53"/>
      <c r="F555" s="53"/>
      <c r="G555" s="53"/>
      <c r="H555" s="14"/>
      <c r="I555" s="285"/>
      <c r="J555" s="54"/>
      <c r="K555" s="1"/>
      <c r="L555" s="280"/>
      <c r="M555" s="280"/>
      <c r="N555" s="1"/>
      <c r="O555" s="53"/>
      <c r="P555" s="55"/>
      <c r="Q555" s="53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4"/>
      <c r="B556" s="296"/>
      <c r="C556" s="4"/>
      <c r="D556" s="290"/>
      <c r="E556" s="293"/>
      <c r="F556" s="293"/>
      <c r="G556" s="293"/>
      <c r="H556" s="14"/>
      <c r="I556" s="283"/>
      <c r="J556" s="54"/>
      <c r="K556" s="1"/>
      <c r="L556" s="283"/>
      <c r="M556" s="283"/>
      <c r="N556" s="1"/>
      <c r="O556" s="53"/>
      <c r="P556" s="55"/>
      <c r="Q556" s="53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4"/>
      <c r="B557" s="4"/>
      <c r="C557" s="4"/>
      <c r="D557" s="290"/>
      <c r="E557" s="53"/>
      <c r="F557" s="53"/>
      <c r="G557" s="53"/>
      <c r="H557" s="14"/>
      <c r="I557" s="283"/>
      <c r="J557" s="54"/>
      <c r="K557" s="1"/>
      <c r="L557" s="283"/>
      <c r="M557" s="283"/>
      <c r="N557" s="1"/>
      <c r="O557" s="53"/>
      <c r="P557" s="55"/>
      <c r="Q557" s="53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4"/>
      <c r="B558" s="4"/>
      <c r="C558" s="4"/>
      <c r="D558" s="290"/>
      <c r="E558" s="53"/>
      <c r="F558" s="53"/>
      <c r="G558" s="53"/>
      <c r="H558" s="14"/>
      <c r="I558" s="283"/>
      <c r="J558" s="54"/>
      <c r="K558" s="1"/>
      <c r="L558" s="280"/>
      <c r="M558" s="280"/>
      <c r="N558" s="1"/>
      <c r="O558" s="53"/>
      <c r="P558" s="55"/>
      <c r="Q558" s="53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4"/>
      <c r="B559" s="4"/>
      <c r="C559" s="289"/>
      <c r="D559" s="63"/>
      <c r="E559" s="53"/>
      <c r="F559" s="59"/>
      <c r="G559" s="53"/>
      <c r="H559" s="283"/>
      <c r="I559" s="283"/>
      <c r="J559" s="54"/>
      <c r="K559" s="1"/>
      <c r="L559" s="283"/>
      <c r="M559" s="283"/>
      <c r="N559" s="1"/>
      <c r="O559" s="53"/>
      <c r="P559" s="55"/>
      <c r="Q559" s="53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4"/>
      <c r="B560" s="4"/>
      <c r="C560" s="289"/>
      <c r="D560" s="63"/>
      <c r="E560" s="53"/>
      <c r="F560" s="59"/>
      <c r="G560" s="53"/>
      <c r="H560" s="283"/>
      <c r="I560" s="283"/>
      <c r="J560" s="54"/>
      <c r="K560" s="1"/>
      <c r="L560" s="283"/>
      <c r="M560" s="283"/>
      <c r="N560" s="1"/>
      <c r="O560" s="53"/>
      <c r="P560" s="55"/>
      <c r="Q560" s="53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4"/>
      <c r="B561" s="4"/>
      <c r="C561" s="4"/>
      <c r="D561" s="290"/>
      <c r="E561" s="53"/>
      <c r="F561" s="53"/>
      <c r="G561" s="53"/>
      <c r="H561" s="283"/>
      <c r="I561" s="283"/>
      <c r="J561" s="54"/>
      <c r="K561" s="1"/>
      <c r="L561" s="283"/>
      <c r="M561" s="287"/>
      <c r="N561" s="1"/>
      <c r="O561" s="53"/>
      <c r="P561" s="55"/>
      <c r="Q561" s="53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4"/>
      <c r="B562" s="4"/>
      <c r="C562" s="296"/>
      <c r="D562" s="290"/>
      <c r="E562" s="293"/>
      <c r="F562" s="293"/>
      <c r="G562" s="293"/>
      <c r="H562" s="283"/>
      <c r="I562" s="283"/>
      <c r="J562" s="54"/>
      <c r="K562" s="1"/>
      <c r="L562" s="283"/>
      <c r="M562" s="287"/>
      <c r="N562" s="1"/>
      <c r="O562" s="53"/>
      <c r="P562" s="55"/>
      <c r="Q562" s="53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54"/>
      <c r="F563" s="54"/>
      <c r="G563" s="54"/>
      <c r="H563" s="283"/>
      <c r="I563" s="283"/>
      <c r="J563" s="54"/>
      <c r="K563" s="1"/>
      <c r="L563" s="283"/>
      <c r="M563" s="283"/>
      <c r="N563" s="1"/>
      <c r="O563" s="53"/>
      <c r="P563" s="55"/>
      <c r="Q563" s="53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54"/>
      <c r="F564" s="54"/>
      <c r="G564" s="54"/>
      <c r="H564" s="301"/>
      <c r="I564" s="283"/>
      <c r="J564" s="54"/>
      <c r="K564" s="1"/>
      <c r="L564" s="280"/>
      <c r="M564" s="280"/>
      <c r="N564" s="1"/>
      <c r="O564" s="53"/>
      <c r="P564" s="55"/>
      <c r="Q564" s="53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54"/>
      <c r="F565" s="54"/>
      <c r="G565" s="54"/>
      <c r="H565" s="1"/>
      <c r="I565" s="53"/>
      <c r="J565" s="54"/>
      <c r="K565" s="1"/>
      <c r="L565" s="1"/>
      <c r="M565" s="1"/>
      <c r="N565" s="1"/>
      <c r="O565" s="53"/>
      <c r="P565" s="55"/>
      <c r="Q565" s="53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54"/>
      <c r="F566" s="54"/>
      <c r="G566" s="54"/>
      <c r="H566" s="1"/>
      <c r="I566" s="53"/>
      <c r="J566" s="54"/>
      <c r="K566" s="1"/>
      <c r="L566" s="1"/>
      <c r="M566" s="1"/>
      <c r="N566" s="1"/>
      <c r="O566" s="53"/>
      <c r="P566" s="55"/>
      <c r="Q566" s="53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54"/>
      <c r="F567" s="54"/>
      <c r="G567" s="54"/>
      <c r="H567" s="1"/>
      <c r="I567" s="53"/>
      <c r="J567" s="54"/>
      <c r="K567" s="1"/>
      <c r="L567" s="1"/>
      <c r="M567" s="1"/>
      <c r="N567" s="1"/>
      <c r="O567" s="53"/>
      <c r="P567" s="55"/>
      <c r="Q567" s="53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54"/>
      <c r="F568" s="54"/>
      <c r="G568" s="54"/>
      <c r="H568" s="1"/>
      <c r="I568" s="53"/>
      <c r="J568" s="54"/>
      <c r="K568" s="1"/>
      <c r="L568" s="1"/>
      <c r="M568" s="1"/>
      <c r="N568" s="1"/>
      <c r="O568" s="53"/>
      <c r="P568" s="55"/>
      <c r="Q568" s="53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54"/>
      <c r="F569" s="54"/>
      <c r="G569" s="54"/>
      <c r="H569" s="1"/>
      <c r="I569" s="53"/>
      <c r="J569" s="54"/>
      <c r="K569" s="1"/>
      <c r="L569" s="1"/>
      <c r="M569" s="1"/>
      <c r="N569" s="1"/>
      <c r="O569" s="53"/>
      <c r="P569" s="55"/>
      <c r="Q569" s="53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54"/>
      <c r="F570" s="54"/>
      <c r="G570" s="54"/>
      <c r="H570" s="1"/>
      <c r="I570" s="53"/>
      <c r="J570" s="54"/>
      <c r="K570" s="1"/>
      <c r="L570" s="1"/>
      <c r="M570" s="1"/>
      <c r="N570" s="1"/>
      <c r="O570" s="53"/>
      <c r="P570" s="55"/>
      <c r="Q570" s="53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54"/>
      <c r="F571" s="54"/>
      <c r="G571" s="54"/>
      <c r="H571" s="1"/>
      <c r="I571" s="53"/>
      <c r="J571" s="54"/>
      <c r="K571" s="1"/>
      <c r="L571" s="1"/>
      <c r="M571" s="1"/>
      <c r="N571" s="1"/>
      <c r="O571" s="53"/>
      <c r="P571" s="55"/>
      <c r="Q571" s="53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54"/>
      <c r="F572" s="54"/>
      <c r="G572" s="54"/>
      <c r="H572" s="1"/>
      <c r="I572" s="53"/>
      <c r="J572" s="54"/>
      <c r="K572" s="1"/>
      <c r="L572" s="1"/>
      <c r="M572" s="1"/>
      <c r="N572" s="1"/>
      <c r="O572" s="53"/>
      <c r="P572" s="55"/>
      <c r="Q572" s="53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54"/>
      <c r="F573" s="54"/>
      <c r="G573" s="54"/>
      <c r="H573" s="1"/>
      <c r="I573" s="53"/>
      <c r="J573" s="54"/>
      <c r="K573" s="1"/>
      <c r="L573" s="1"/>
      <c r="M573" s="1"/>
      <c r="N573" s="1"/>
      <c r="O573" s="53"/>
      <c r="P573" s="55"/>
      <c r="Q573" s="53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54"/>
      <c r="F574" s="54"/>
      <c r="G574" s="54"/>
      <c r="H574" s="1"/>
      <c r="I574" s="53"/>
      <c r="J574" s="54"/>
      <c r="K574" s="1"/>
      <c r="L574" s="1"/>
      <c r="M574" s="1"/>
      <c r="N574" s="1"/>
      <c r="O574" s="53"/>
      <c r="P574" s="55"/>
      <c r="Q574" s="53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54"/>
      <c r="F575" s="54"/>
      <c r="G575" s="54"/>
      <c r="H575" s="1"/>
      <c r="I575" s="53"/>
      <c r="J575" s="54"/>
      <c r="K575" s="1"/>
      <c r="L575" s="1"/>
      <c r="M575" s="1"/>
      <c r="N575" s="1"/>
      <c r="O575" s="53"/>
      <c r="P575" s="55"/>
      <c r="Q575" s="53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54"/>
      <c r="F576" s="54"/>
      <c r="G576" s="54"/>
      <c r="H576" s="1"/>
      <c r="I576" s="53"/>
      <c r="J576" s="54"/>
      <c r="K576" s="1"/>
      <c r="L576" s="1"/>
      <c r="M576" s="1"/>
      <c r="N576" s="1"/>
      <c r="O576" s="53"/>
      <c r="P576" s="55"/>
      <c r="Q576" s="53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54"/>
      <c r="F577" s="54"/>
      <c r="G577" s="54"/>
      <c r="H577" s="1"/>
      <c r="I577" s="53"/>
      <c r="J577" s="54"/>
      <c r="K577" s="1"/>
      <c r="L577" s="1"/>
      <c r="M577" s="1"/>
      <c r="N577" s="1"/>
      <c r="O577" s="53"/>
      <c r="P577" s="55"/>
      <c r="Q577" s="53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54"/>
      <c r="F578" s="54"/>
      <c r="G578" s="54"/>
      <c r="H578" s="1"/>
      <c r="I578" s="53"/>
      <c r="J578" s="54"/>
      <c r="K578" s="1"/>
      <c r="L578" s="1"/>
      <c r="M578" s="1"/>
      <c r="N578" s="1"/>
      <c r="O578" s="53"/>
      <c r="P578" s="55"/>
      <c r="Q578" s="53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54"/>
      <c r="F579" s="54"/>
      <c r="G579" s="54"/>
      <c r="H579" s="1"/>
      <c r="I579" s="53"/>
      <c r="J579" s="54"/>
      <c r="K579" s="1"/>
      <c r="L579" s="1"/>
      <c r="M579" s="1"/>
      <c r="N579" s="1"/>
      <c r="O579" s="53"/>
      <c r="P579" s="55"/>
      <c r="Q579" s="53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54"/>
      <c r="F580" s="54"/>
      <c r="G580" s="54"/>
      <c r="H580" s="1"/>
      <c r="I580" s="53"/>
      <c r="J580" s="54"/>
      <c r="K580" s="1"/>
      <c r="L580" s="1"/>
      <c r="M580" s="1"/>
      <c r="N580" s="1"/>
      <c r="O580" s="53"/>
      <c r="P580" s="55"/>
      <c r="Q580" s="53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54"/>
      <c r="F581" s="54"/>
      <c r="G581" s="54"/>
      <c r="H581" s="1"/>
      <c r="I581" s="53"/>
      <c r="J581" s="54"/>
      <c r="K581" s="1"/>
      <c r="L581" s="1"/>
      <c r="M581" s="1"/>
      <c r="N581" s="1"/>
      <c r="O581" s="53"/>
      <c r="P581" s="55"/>
      <c r="Q581" s="53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54"/>
      <c r="F582" s="54"/>
      <c r="G582" s="54"/>
      <c r="H582" s="1"/>
      <c r="I582" s="53"/>
      <c r="J582" s="54"/>
      <c r="K582" s="1"/>
      <c r="L582" s="1"/>
      <c r="M582" s="1"/>
      <c r="N582" s="1"/>
      <c r="O582" s="53"/>
      <c r="P582" s="55"/>
      <c r="Q582" s="53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54"/>
      <c r="F583" s="54"/>
      <c r="G583" s="54"/>
      <c r="H583" s="1"/>
      <c r="I583" s="53"/>
      <c r="J583" s="54"/>
      <c r="K583" s="1"/>
      <c r="L583" s="1"/>
      <c r="M583" s="1"/>
      <c r="N583" s="1"/>
      <c r="O583" s="53"/>
      <c r="P583" s="55"/>
      <c r="Q583" s="53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54"/>
      <c r="F584" s="54"/>
      <c r="G584" s="54"/>
      <c r="H584" s="1"/>
      <c r="I584" s="53"/>
      <c r="J584" s="54"/>
      <c r="K584" s="1"/>
      <c r="L584" s="1"/>
      <c r="M584" s="1"/>
      <c r="N584" s="1"/>
      <c r="O584" s="53"/>
      <c r="P584" s="55"/>
      <c r="Q584" s="53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54"/>
      <c r="F585" s="54"/>
      <c r="G585" s="54"/>
      <c r="H585" s="1"/>
      <c r="I585" s="53"/>
      <c r="J585" s="54"/>
      <c r="K585" s="1"/>
      <c r="L585" s="1"/>
      <c r="M585" s="1"/>
      <c r="N585" s="1"/>
      <c r="O585" s="53"/>
      <c r="P585" s="55"/>
      <c r="Q585" s="53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54"/>
      <c r="F586" s="54"/>
      <c r="G586" s="54"/>
      <c r="H586" s="1"/>
      <c r="I586" s="53"/>
      <c r="J586" s="54"/>
      <c r="K586" s="1"/>
      <c r="L586" s="1"/>
      <c r="M586" s="1"/>
      <c r="N586" s="1"/>
      <c r="O586" s="53"/>
      <c r="P586" s="55"/>
      <c r="Q586" s="53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54"/>
      <c r="F587" s="54"/>
      <c r="G587" s="54"/>
      <c r="H587" s="1"/>
      <c r="I587" s="53"/>
      <c r="J587" s="54"/>
      <c r="K587" s="1"/>
      <c r="L587" s="1"/>
      <c r="M587" s="1"/>
      <c r="N587" s="1"/>
      <c r="O587" s="53"/>
      <c r="P587" s="55"/>
      <c r="Q587" s="53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54"/>
      <c r="F588" s="54"/>
      <c r="G588" s="54"/>
      <c r="H588" s="1"/>
      <c r="I588" s="53"/>
      <c r="J588" s="54"/>
      <c r="K588" s="1"/>
      <c r="L588" s="1"/>
      <c r="M588" s="1"/>
      <c r="N588" s="1"/>
      <c r="O588" s="53"/>
      <c r="P588" s="55"/>
      <c r="Q588" s="53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54"/>
      <c r="F589" s="54"/>
      <c r="G589" s="54"/>
      <c r="H589" s="1"/>
      <c r="I589" s="53"/>
      <c r="J589" s="54"/>
      <c r="K589" s="1"/>
      <c r="L589" s="1"/>
      <c r="M589" s="1"/>
      <c r="N589" s="1"/>
      <c r="O589" s="53"/>
      <c r="P589" s="55"/>
      <c r="Q589" s="53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54"/>
      <c r="F590" s="54"/>
      <c r="G590" s="54"/>
      <c r="H590" s="1"/>
      <c r="I590" s="53"/>
      <c r="J590" s="54"/>
      <c r="K590" s="1"/>
      <c r="L590" s="1"/>
      <c r="M590" s="1"/>
      <c r="N590" s="1"/>
      <c r="O590" s="53"/>
      <c r="P590" s="55"/>
      <c r="Q590" s="53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54"/>
      <c r="F591" s="54"/>
      <c r="G591" s="54"/>
      <c r="H591" s="1"/>
      <c r="I591" s="53"/>
      <c r="J591" s="54"/>
      <c r="K591" s="1"/>
      <c r="L591" s="1"/>
      <c r="M591" s="1"/>
      <c r="N591" s="1"/>
      <c r="O591" s="53"/>
      <c r="P591" s="55"/>
      <c r="Q591" s="53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54"/>
      <c r="F592" s="54"/>
      <c r="G592" s="54"/>
      <c r="H592" s="1"/>
      <c r="I592" s="53"/>
      <c r="J592" s="54"/>
      <c r="K592" s="1"/>
      <c r="L592" s="1"/>
      <c r="M592" s="1"/>
      <c r="N592" s="1"/>
      <c r="O592" s="53"/>
      <c r="P592" s="55"/>
      <c r="Q592" s="53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54"/>
      <c r="F593" s="54"/>
      <c r="G593" s="54"/>
      <c r="H593" s="1"/>
      <c r="I593" s="53"/>
      <c r="J593" s="54"/>
      <c r="K593" s="1"/>
      <c r="L593" s="1"/>
      <c r="M593" s="1"/>
      <c r="N593" s="1"/>
      <c r="O593" s="53"/>
      <c r="P593" s="55"/>
      <c r="Q593" s="53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54"/>
      <c r="F594" s="54"/>
      <c r="G594" s="54"/>
      <c r="H594" s="1"/>
      <c r="I594" s="53"/>
      <c r="J594" s="54"/>
      <c r="K594" s="1"/>
      <c r="L594" s="1"/>
      <c r="M594" s="1"/>
      <c r="N594" s="1"/>
      <c r="O594" s="53"/>
      <c r="P594" s="55"/>
      <c r="Q594" s="53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54"/>
      <c r="F595" s="54"/>
      <c r="G595" s="54"/>
      <c r="H595" s="1"/>
      <c r="I595" s="53"/>
      <c r="J595" s="54"/>
      <c r="K595" s="1"/>
      <c r="L595" s="1"/>
      <c r="M595" s="1"/>
      <c r="N595" s="1"/>
      <c r="O595" s="53"/>
      <c r="P595" s="55"/>
      <c r="Q595" s="53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54"/>
      <c r="F596" s="54"/>
      <c r="G596" s="54"/>
      <c r="H596" s="1"/>
      <c r="I596" s="53"/>
      <c r="J596" s="54"/>
      <c r="K596" s="1"/>
      <c r="L596" s="1"/>
      <c r="M596" s="1"/>
      <c r="N596" s="1"/>
      <c r="O596" s="53"/>
      <c r="P596" s="55"/>
      <c r="Q596" s="53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54"/>
      <c r="F597" s="54"/>
      <c r="G597" s="54"/>
      <c r="H597" s="1"/>
      <c r="I597" s="53"/>
      <c r="J597" s="54"/>
      <c r="K597" s="1"/>
      <c r="L597" s="1"/>
      <c r="M597" s="1"/>
      <c r="N597" s="1"/>
      <c r="O597" s="53"/>
      <c r="P597" s="55"/>
      <c r="Q597" s="53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54"/>
      <c r="F598" s="54"/>
      <c r="G598" s="54"/>
      <c r="H598" s="1"/>
      <c r="I598" s="53"/>
      <c r="J598" s="54"/>
      <c r="K598" s="1"/>
      <c r="L598" s="1"/>
      <c r="M598" s="1"/>
      <c r="N598" s="1"/>
      <c r="O598" s="53"/>
      <c r="P598" s="55"/>
      <c r="Q598" s="53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54"/>
      <c r="F599" s="54"/>
      <c r="G599" s="54"/>
      <c r="H599" s="1"/>
      <c r="I599" s="53"/>
      <c r="J599" s="54"/>
      <c r="K599" s="1"/>
      <c r="L599" s="1"/>
      <c r="M599" s="1"/>
      <c r="N599" s="1"/>
      <c r="O599" s="53"/>
      <c r="P599" s="55"/>
      <c r="Q599" s="53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54"/>
      <c r="F600" s="54"/>
      <c r="G600" s="54"/>
      <c r="H600" s="1"/>
      <c r="I600" s="53"/>
      <c r="J600" s="54"/>
      <c r="K600" s="1"/>
      <c r="L600" s="1"/>
      <c r="M600" s="1"/>
      <c r="N600" s="1"/>
      <c r="O600" s="53"/>
      <c r="P600" s="55"/>
      <c r="Q600" s="53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54"/>
      <c r="F601" s="54"/>
      <c r="G601" s="54"/>
      <c r="H601" s="1"/>
      <c r="I601" s="53"/>
      <c r="J601" s="54"/>
      <c r="K601" s="1"/>
      <c r="L601" s="1"/>
      <c r="M601" s="1"/>
      <c r="N601" s="1"/>
      <c r="O601" s="53"/>
      <c r="P601" s="55"/>
      <c r="Q601" s="53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54"/>
      <c r="F602" s="54"/>
      <c r="G602" s="54"/>
      <c r="H602" s="1"/>
      <c r="I602" s="53"/>
      <c r="J602" s="54"/>
      <c r="K602" s="1"/>
      <c r="L602" s="1"/>
      <c r="M602" s="1"/>
      <c r="N602" s="1"/>
      <c r="O602" s="53"/>
      <c r="P602" s="55"/>
      <c r="Q602" s="53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54"/>
      <c r="F603" s="54"/>
      <c r="G603" s="54"/>
      <c r="H603" s="1"/>
      <c r="I603" s="53"/>
      <c r="J603" s="54"/>
      <c r="K603" s="1"/>
      <c r="L603" s="1"/>
      <c r="M603" s="1"/>
      <c r="N603" s="1"/>
      <c r="O603" s="53"/>
      <c r="P603" s="55"/>
      <c r="Q603" s="53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54"/>
      <c r="F604" s="54"/>
      <c r="G604" s="54"/>
      <c r="H604" s="1"/>
      <c r="I604" s="53"/>
      <c r="J604" s="54"/>
      <c r="K604" s="1"/>
      <c r="L604" s="1"/>
      <c r="M604" s="1"/>
      <c r="N604" s="1"/>
      <c r="O604" s="53"/>
      <c r="P604" s="55"/>
      <c r="Q604" s="53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54"/>
      <c r="F605" s="54"/>
      <c r="G605" s="54"/>
      <c r="H605" s="1"/>
      <c r="I605" s="53"/>
      <c r="J605" s="54"/>
      <c r="K605" s="1"/>
      <c r="L605" s="1"/>
      <c r="M605" s="1"/>
      <c r="N605" s="1"/>
      <c r="O605" s="53"/>
      <c r="P605" s="55"/>
      <c r="Q605" s="53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54"/>
      <c r="F606" s="54"/>
      <c r="G606" s="54"/>
      <c r="H606" s="1"/>
      <c r="I606" s="53"/>
      <c r="J606" s="54"/>
      <c r="K606" s="1"/>
      <c r="L606" s="1"/>
      <c r="M606" s="1"/>
      <c r="N606" s="1"/>
      <c r="O606" s="53"/>
      <c r="P606" s="55"/>
      <c r="Q606" s="53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54"/>
      <c r="F607" s="54"/>
      <c r="G607" s="54"/>
      <c r="H607" s="1"/>
      <c r="I607" s="53"/>
      <c r="J607" s="54"/>
      <c r="K607" s="1"/>
      <c r="L607" s="1"/>
      <c r="M607" s="1"/>
      <c r="N607" s="1"/>
      <c r="O607" s="53"/>
      <c r="P607" s="55"/>
      <c r="Q607" s="53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54"/>
      <c r="F608" s="54"/>
      <c r="G608" s="54"/>
      <c r="H608" s="1"/>
      <c r="I608" s="53"/>
      <c r="J608" s="54"/>
      <c r="K608" s="1"/>
      <c r="L608" s="1"/>
      <c r="M608" s="1"/>
      <c r="N608" s="1"/>
      <c r="O608" s="53"/>
      <c r="P608" s="55"/>
      <c r="Q608" s="53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54"/>
      <c r="F609" s="54"/>
      <c r="G609" s="54"/>
      <c r="H609" s="1"/>
      <c r="I609" s="53"/>
      <c r="J609" s="54"/>
      <c r="K609" s="1"/>
      <c r="L609" s="1"/>
      <c r="M609" s="1"/>
      <c r="N609" s="1"/>
      <c r="O609" s="53"/>
      <c r="P609" s="55"/>
      <c r="Q609" s="53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54"/>
      <c r="F610" s="54"/>
      <c r="G610" s="54"/>
      <c r="H610" s="1"/>
      <c r="I610" s="53"/>
      <c r="J610" s="54"/>
      <c r="K610" s="1"/>
      <c r="L610" s="1"/>
      <c r="M610" s="1"/>
      <c r="N610" s="1"/>
      <c r="O610" s="53"/>
      <c r="P610" s="55"/>
      <c r="Q610" s="53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54"/>
      <c r="F611" s="54"/>
      <c r="G611" s="54"/>
      <c r="H611" s="1"/>
      <c r="I611" s="53"/>
      <c r="J611" s="54"/>
      <c r="K611" s="1"/>
      <c r="L611" s="1"/>
      <c r="M611" s="1"/>
      <c r="N611" s="1"/>
      <c r="O611" s="53"/>
      <c r="P611" s="55"/>
      <c r="Q611" s="53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54"/>
      <c r="F612" s="54"/>
      <c r="G612" s="54"/>
      <c r="H612" s="1"/>
      <c r="I612" s="53"/>
      <c r="J612" s="54"/>
      <c r="K612" s="1"/>
      <c r="L612" s="1"/>
      <c r="M612" s="1"/>
      <c r="N612" s="1"/>
      <c r="O612" s="53"/>
      <c r="P612" s="55"/>
      <c r="Q612" s="53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54"/>
      <c r="F613" s="54"/>
      <c r="G613" s="54"/>
      <c r="H613" s="1"/>
      <c r="I613" s="53"/>
      <c r="J613" s="54"/>
      <c r="K613" s="1"/>
      <c r="L613" s="1"/>
      <c r="M613" s="1"/>
      <c r="N613" s="1"/>
      <c r="O613" s="53"/>
      <c r="P613" s="55"/>
      <c r="Q613" s="53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54"/>
      <c r="F614" s="54"/>
      <c r="G614" s="54"/>
      <c r="H614" s="1"/>
      <c r="I614" s="53"/>
      <c r="J614" s="54"/>
      <c r="K614" s="1"/>
      <c r="L614" s="1"/>
      <c r="M614" s="1"/>
      <c r="N614" s="1"/>
      <c r="O614" s="53"/>
      <c r="P614" s="55"/>
      <c r="Q614" s="53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54"/>
      <c r="F615" s="54"/>
      <c r="G615" s="54"/>
      <c r="H615" s="1"/>
      <c r="I615" s="53"/>
      <c r="J615" s="54"/>
      <c r="K615" s="1"/>
      <c r="L615" s="1"/>
      <c r="M615" s="1"/>
      <c r="N615" s="1"/>
      <c r="O615" s="53"/>
      <c r="P615" s="55"/>
      <c r="Q615" s="53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54"/>
      <c r="F616" s="54"/>
      <c r="G616" s="54"/>
      <c r="H616" s="1"/>
      <c r="I616" s="53"/>
      <c r="J616" s="54"/>
      <c r="K616" s="1"/>
      <c r="L616" s="1"/>
      <c r="M616" s="1"/>
      <c r="N616" s="1"/>
      <c r="O616" s="53"/>
      <c r="P616" s="55"/>
      <c r="Q616" s="53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54"/>
      <c r="F617" s="54"/>
      <c r="G617" s="54"/>
      <c r="H617" s="1"/>
      <c r="I617" s="53"/>
      <c r="J617" s="54"/>
      <c r="K617" s="1"/>
      <c r="L617" s="1"/>
      <c r="M617" s="1"/>
      <c r="N617" s="1"/>
      <c r="O617" s="53"/>
      <c r="P617" s="55"/>
      <c r="Q617" s="53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54"/>
      <c r="F618" s="54"/>
      <c r="G618" s="54"/>
      <c r="H618" s="1"/>
      <c r="I618" s="53"/>
      <c r="J618" s="54"/>
      <c r="K618" s="1"/>
      <c r="L618" s="1"/>
      <c r="M618" s="1"/>
      <c r="N618" s="1"/>
      <c r="O618" s="53"/>
      <c r="P618" s="55"/>
      <c r="Q618" s="53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54"/>
      <c r="F619" s="54"/>
      <c r="G619" s="54"/>
      <c r="H619" s="1"/>
      <c r="I619" s="53"/>
      <c r="J619" s="54"/>
      <c r="K619" s="1"/>
      <c r="L619" s="1"/>
      <c r="M619" s="1"/>
      <c r="N619" s="1"/>
      <c r="O619" s="53"/>
      <c r="P619" s="55"/>
      <c r="Q619" s="53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54"/>
      <c r="F620" s="54"/>
      <c r="G620" s="54"/>
      <c r="H620" s="1"/>
      <c r="I620" s="53"/>
      <c r="J620" s="54"/>
      <c r="K620" s="1"/>
      <c r="L620" s="1"/>
      <c r="M620" s="1"/>
      <c r="N620" s="1"/>
      <c r="O620" s="53"/>
      <c r="P620" s="55"/>
      <c r="Q620" s="53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54"/>
      <c r="F621" s="54"/>
      <c r="G621" s="54"/>
      <c r="H621" s="1"/>
      <c r="I621" s="53"/>
      <c r="J621" s="54"/>
      <c r="K621" s="1"/>
      <c r="L621" s="1"/>
      <c r="M621" s="1"/>
      <c r="N621" s="1"/>
      <c r="O621" s="53"/>
      <c r="P621" s="55"/>
      <c r="Q621" s="53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54"/>
      <c r="F622" s="54"/>
      <c r="G622" s="54"/>
      <c r="H622" s="1"/>
      <c r="I622" s="53"/>
      <c r="J622" s="54"/>
      <c r="K622" s="1"/>
      <c r="L622" s="1"/>
      <c r="M622" s="1"/>
      <c r="N622" s="1"/>
      <c r="O622" s="53"/>
      <c r="P622" s="55"/>
      <c r="Q622" s="53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54"/>
      <c r="F623" s="54"/>
      <c r="G623" s="54"/>
      <c r="H623" s="1"/>
      <c r="I623" s="53"/>
      <c r="J623" s="54"/>
      <c r="K623" s="1"/>
      <c r="L623" s="1"/>
      <c r="M623" s="1"/>
      <c r="N623" s="1"/>
      <c r="O623" s="53"/>
      <c r="P623" s="55"/>
      <c r="Q623" s="53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54"/>
      <c r="F624" s="54"/>
      <c r="G624" s="54"/>
      <c r="H624" s="1"/>
      <c r="I624" s="53"/>
      <c r="J624" s="54"/>
      <c r="K624" s="1"/>
      <c r="L624" s="1"/>
      <c r="M624" s="1"/>
      <c r="N624" s="1"/>
      <c r="O624" s="53"/>
      <c r="P624" s="55"/>
      <c r="Q624" s="53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30.71"/>
    <col customWidth="1" min="3" max="3" width="25.14"/>
    <col customWidth="1" min="4" max="4" width="25.86"/>
    <col customWidth="1" min="5" max="6" width="14.0"/>
    <col customWidth="1" min="7" max="7" width="13.14"/>
    <col customWidth="1" min="8" max="8" width="54.29"/>
  </cols>
  <sheetData>
    <row r="1" ht="15.75" customHeight="1">
      <c r="A1" s="302" t="s">
        <v>344</v>
      </c>
      <c r="B1" s="41" t="s">
        <v>73</v>
      </c>
      <c r="C1" s="42"/>
      <c r="D1" s="43" t="s">
        <v>74</v>
      </c>
      <c r="E1" s="44" t="s">
        <v>75</v>
      </c>
      <c r="F1" s="44" t="s">
        <v>1</v>
      </c>
      <c r="G1" s="44" t="s">
        <v>4</v>
      </c>
      <c r="H1" s="303" t="s">
        <v>345</v>
      </c>
      <c r="I1" s="46"/>
      <c r="J1" s="46"/>
      <c r="K1" s="1"/>
      <c r="L1" s="45"/>
      <c r="M1" s="45"/>
      <c r="N1" s="1"/>
      <c r="O1" s="46"/>
      <c r="P1" s="46"/>
      <c r="Q1" s="46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55" t="s">
        <v>22</v>
      </c>
      <c r="B2" s="304" t="s">
        <v>346</v>
      </c>
      <c r="C2" s="305"/>
      <c r="D2" s="306"/>
      <c r="E2" s="307"/>
      <c r="F2" s="308"/>
      <c r="G2" s="307"/>
      <c r="H2" s="309"/>
    </row>
    <row r="3">
      <c r="A3" s="310"/>
      <c r="B3" s="304"/>
      <c r="C3" s="305" t="s">
        <v>347</v>
      </c>
      <c r="D3" s="306">
        <v>6570.0</v>
      </c>
      <c r="E3" s="307"/>
      <c r="F3" s="311">
        <v>400.0</v>
      </c>
      <c r="G3" s="307"/>
      <c r="H3" s="312" t="s">
        <v>348</v>
      </c>
    </row>
    <row r="4">
      <c r="A4" s="310"/>
      <c r="B4" s="304"/>
      <c r="C4" s="310" t="s">
        <v>349</v>
      </c>
      <c r="D4" s="306">
        <v>5820.0</v>
      </c>
      <c r="E4" s="307"/>
      <c r="F4" s="311">
        <v>3500.0</v>
      </c>
      <c r="G4" s="307"/>
      <c r="H4" s="312" t="s">
        <v>350</v>
      </c>
    </row>
    <row r="5">
      <c r="A5" s="310"/>
      <c r="B5" s="304"/>
      <c r="C5" s="310" t="s">
        <v>351</v>
      </c>
      <c r="D5" s="306">
        <v>4037.0</v>
      </c>
      <c r="E5" s="307"/>
      <c r="F5" s="308">
        <v>5000.0</v>
      </c>
      <c r="G5" s="307"/>
      <c r="H5" s="312"/>
    </row>
    <row r="6">
      <c r="A6" s="310"/>
      <c r="B6" s="304"/>
      <c r="C6" s="310" t="s">
        <v>259</v>
      </c>
      <c r="D6" s="306">
        <v>5410.0</v>
      </c>
      <c r="E6" s="307"/>
      <c r="F6" s="308">
        <v>1000.0</v>
      </c>
      <c r="G6" s="307"/>
      <c r="H6" s="310"/>
    </row>
    <row r="7">
      <c r="A7" s="310"/>
      <c r="B7" s="304"/>
      <c r="C7" s="310" t="s">
        <v>352</v>
      </c>
      <c r="D7" s="306">
        <v>5460.0</v>
      </c>
      <c r="E7" s="307"/>
      <c r="F7" s="308">
        <v>2000.0</v>
      </c>
      <c r="G7" s="307"/>
      <c r="H7" s="312" t="s">
        <v>353</v>
      </c>
    </row>
    <row r="8">
      <c r="A8" s="310"/>
      <c r="B8" s="304"/>
      <c r="C8" s="310" t="s">
        <v>354</v>
      </c>
      <c r="D8" s="306">
        <v>6072.0</v>
      </c>
      <c r="E8" s="307"/>
      <c r="F8" s="308">
        <v>3000.0</v>
      </c>
      <c r="G8" s="307"/>
      <c r="H8" s="312"/>
    </row>
    <row r="9">
      <c r="A9" s="310"/>
      <c r="B9" s="304"/>
      <c r="C9" s="310" t="s">
        <v>355</v>
      </c>
      <c r="D9" s="306">
        <v>7691.0</v>
      </c>
      <c r="E9" s="308"/>
      <c r="F9" s="308">
        <v>1000.0</v>
      </c>
      <c r="G9" s="307"/>
      <c r="H9" s="312" t="s">
        <v>356</v>
      </c>
    </row>
    <row r="10">
      <c r="A10" s="310"/>
      <c r="B10" s="304"/>
      <c r="C10" s="310" t="s">
        <v>93</v>
      </c>
      <c r="D10" s="306">
        <v>6110.0</v>
      </c>
      <c r="E10" s="307"/>
      <c r="F10" s="308">
        <v>2000.0</v>
      </c>
      <c r="G10" s="307"/>
      <c r="H10" s="312" t="s">
        <v>357</v>
      </c>
    </row>
    <row r="11">
      <c r="A11" s="310"/>
      <c r="B11" s="304"/>
      <c r="C11" s="310" t="s">
        <v>216</v>
      </c>
      <c r="D11" s="306">
        <v>7630.0</v>
      </c>
      <c r="E11" s="307"/>
      <c r="F11" s="308">
        <v>4400.0</v>
      </c>
      <c r="G11" s="307"/>
      <c r="H11" s="310"/>
    </row>
    <row r="12">
      <c r="A12" s="310"/>
      <c r="B12" s="304"/>
      <c r="C12" s="310" t="s">
        <v>358</v>
      </c>
      <c r="D12" s="306">
        <v>5461.0</v>
      </c>
      <c r="E12" s="307"/>
      <c r="F12" s="308">
        <v>7500.0</v>
      </c>
      <c r="G12" s="307"/>
      <c r="H12" s="312" t="s">
        <v>359</v>
      </c>
    </row>
    <row r="13">
      <c r="A13" s="310"/>
      <c r="B13" s="304"/>
      <c r="C13" s="310" t="s">
        <v>360</v>
      </c>
      <c r="D13" s="306">
        <v>7620.0</v>
      </c>
      <c r="E13" s="307"/>
      <c r="F13" s="308">
        <v>3000.0</v>
      </c>
      <c r="G13" s="307"/>
      <c r="H13" s="312"/>
    </row>
    <row r="14">
      <c r="A14" s="310"/>
      <c r="B14" s="304"/>
      <c r="C14" s="310" t="s">
        <v>361</v>
      </c>
      <c r="D14" s="306">
        <v>5420.0</v>
      </c>
      <c r="E14" s="308"/>
      <c r="F14" s="308">
        <v>5000.0</v>
      </c>
      <c r="G14" s="313"/>
      <c r="H14" s="310"/>
    </row>
    <row r="15">
      <c r="A15" s="310"/>
      <c r="B15" s="304"/>
      <c r="C15" s="310" t="s">
        <v>362</v>
      </c>
      <c r="D15" s="306"/>
      <c r="E15" s="307">
        <v>10000.0</v>
      </c>
      <c r="F15" s="308"/>
      <c r="G15" s="313"/>
      <c r="H15" s="312"/>
    </row>
    <row r="16">
      <c r="A16" s="310"/>
      <c r="B16" s="304"/>
      <c r="C16" s="310" t="s">
        <v>363</v>
      </c>
      <c r="D16" s="306" t="s">
        <v>364</v>
      </c>
      <c r="E16" s="307"/>
      <c r="F16" s="308">
        <v>1000.0</v>
      </c>
      <c r="G16" s="313"/>
      <c r="H16" s="312" t="s">
        <v>365</v>
      </c>
    </row>
    <row r="17">
      <c r="A17" s="310"/>
      <c r="B17" s="304"/>
      <c r="C17" s="310" t="s">
        <v>366</v>
      </c>
      <c r="D17" s="306">
        <v>6150.0</v>
      </c>
      <c r="E17" s="307"/>
      <c r="F17" s="308">
        <v>16000.0</v>
      </c>
      <c r="G17" s="307"/>
      <c r="H17" s="312"/>
    </row>
    <row r="18">
      <c r="A18" s="310"/>
      <c r="B18" s="304"/>
      <c r="C18" s="310" t="s">
        <v>367</v>
      </c>
      <c r="D18" s="306">
        <v>4027.0</v>
      </c>
      <c r="E18" s="307"/>
      <c r="F18" s="314">
        <v>19000.0</v>
      </c>
      <c r="G18" s="308"/>
      <c r="H18" s="315" t="s">
        <v>368</v>
      </c>
    </row>
    <row r="19">
      <c r="A19" s="310"/>
      <c r="B19" s="304"/>
      <c r="C19" s="310" t="s">
        <v>369</v>
      </c>
      <c r="D19" s="306">
        <v>5510.0</v>
      </c>
      <c r="E19" s="307"/>
      <c r="F19" s="308">
        <v>500.0</v>
      </c>
      <c r="G19" s="307"/>
      <c r="H19" s="312" t="s">
        <v>370</v>
      </c>
    </row>
    <row r="20">
      <c r="A20" s="310"/>
      <c r="B20" s="304"/>
      <c r="C20" s="310" t="s">
        <v>371</v>
      </c>
      <c r="D20" s="306">
        <v>5420.0</v>
      </c>
      <c r="E20" s="307"/>
      <c r="F20" s="308">
        <v>5000.0</v>
      </c>
      <c r="G20" s="307"/>
      <c r="H20" s="312" t="s">
        <v>372</v>
      </c>
    </row>
    <row r="21" ht="15.75" customHeight="1">
      <c r="A21" s="310"/>
      <c r="B21" s="304"/>
      <c r="C21" s="310" t="s">
        <v>373</v>
      </c>
      <c r="D21" s="306"/>
      <c r="E21" s="307"/>
      <c r="F21" s="308">
        <v>2000.0</v>
      </c>
      <c r="G21" s="307"/>
      <c r="H21" s="312" t="s">
        <v>374</v>
      </c>
    </row>
    <row r="22" ht="15.75" customHeight="1">
      <c r="A22" s="310"/>
      <c r="B22" s="304"/>
      <c r="C22" s="310" t="s">
        <v>375</v>
      </c>
      <c r="D22" s="306"/>
      <c r="E22" s="307"/>
      <c r="F22" s="308">
        <v>1000.0</v>
      </c>
      <c r="G22" s="307"/>
      <c r="H22" s="312" t="s">
        <v>376</v>
      </c>
    </row>
    <row r="23" ht="15.75" customHeight="1">
      <c r="A23" s="310"/>
      <c r="B23" s="304"/>
      <c r="C23" s="310" t="s">
        <v>377</v>
      </c>
      <c r="D23" s="306">
        <v>5460.0</v>
      </c>
      <c r="E23" s="307"/>
      <c r="F23" s="308">
        <v>2300.0</v>
      </c>
      <c r="G23" s="308"/>
      <c r="H23" s="312" t="s">
        <v>378</v>
      </c>
    </row>
    <row r="24" ht="15.75" customHeight="1">
      <c r="A24" s="310"/>
      <c r="B24" s="304"/>
      <c r="C24" s="310" t="s">
        <v>379</v>
      </c>
      <c r="D24" s="306"/>
      <c r="E24" s="307"/>
      <c r="F24" s="308">
        <v>2000.0</v>
      </c>
      <c r="G24" s="307"/>
      <c r="H24" s="312" t="s">
        <v>380</v>
      </c>
    </row>
    <row r="25" ht="15.75" customHeight="1">
      <c r="A25" s="310"/>
      <c r="B25" s="304"/>
      <c r="C25" s="310"/>
      <c r="D25" s="306"/>
      <c r="E25" s="307"/>
      <c r="F25" s="308"/>
      <c r="G25" s="307"/>
      <c r="H25" s="309"/>
    </row>
    <row r="26" ht="15.75" customHeight="1">
      <c r="A26" s="310"/>
      <c r="B26" s="304"/>
      <c r="C26" s="304" t="s">
        <v>381</v>
      </c>
      <c r="D26" s="306"/>
      <c r="E26" s="307">
        <f t="shared" ref="E26:F26" si="1">sum(E3:E25)</f>
        <v>10000</v>
      </c>
      <c r="F26" s="307">
        <f t="shared" si="1"/>
        <v>86600</v>
      </c>
      <c r="G26" s="307">
        <f>E26-F26</f>
        <v>-76600</v>
      </c>
      <c r="H26" s="309"/>
    </row>
    <row r="27" ht="15.75" customHeight="1">
      <c r="A27" s="310"/>
      <c r="B27" s="304"/>
      <c r="C27" s="310"/>
      <c r="D27" s="310"/>
      <c r="E27" s="307"/>
      <c r="F27" s="307"/>
      <c r="G27" s="307"/>
      <c r="H27" s="309"/>
    </row>
    <row r="28" ht="15.75" customHeight="1">
      <c r="A28" s="310"/>
      <c r="B28" s="304" t="s">
        <v>382</v>
      </c>
      <c r="C28" s="305"/>
      <c r="D28" s="306"/>
      <c r="E28" s="307"/>
      <c r="F28" s="311"/>
      <c r="G28" s="307"/>
      <c r="H28" s="309"/>
    </row>
    <row r="29" ht="15.75" customHeight="1">
      <c r="A29" s="310"/>
      <c r="B29" s="304"/>
      <c r="C29" s="305" t="s">
        <v>212</v>
      </c>
      <c r="D29" s="306"/>
      <c r="E29" s="311"/>
      <c r="F29" s="308">
        <v>3000.0</v>
      </c>
      <c r="G29" s="307"/>
      <c r="H29" s="309"/>
    </row>
    <row r="30" ht="15.75" customHeight="1">
      <c r="A30" s="310"/>
      <c r="B30" s="304"/>
      <c r="C30" s="305" t="s">
        <v>206</v>
      </c>
      <c r="D30" s="306"/>
      <c r="E30" s="307"/>
      <c r="F30" s="311">
        <v>3000.0</v>
      </c>
      <c r="G30" s="307"/>
      <c r="H30" s="309"/>
    </row>
    <row r="31" ht="15.75" customHeight="1">
      <c r="A31" s="310"/>
      <c r="B31" s="304"/>
      <c r="C31" s="305" t="s">
        <v>383</v>
      </c>
      <c r="D31" s="306"/>
      <c r="E31" s="307">
        <v>5000.0</v>
      </c>
      <c r="F31" s="311"/>
      <c r="G31" s="307"/>
      <c r="H31" s="309"/>
    </row>
    <row r="32" ht="15.75" customHeight="1">
      <c r="A32" s="310"/>
      <c r="B32" s="304"/>
      <c r="C32" s="305" t="s">
        <v>384</v>
      </c>
      <c r="D32" s="306"/>
      <c r="E32" s="307">
        <v>3000.0</v>
      </c>
      <c r="F32" s="311"/>
      <c r="G32" s="307"/>
      <c r="H32" s="309"/>
    </row>
    <row r="33" ht="15.75" customHeight="1">
      <c r="A33" s="310"/>
      <c r="B33" s="304"/>
      <c r="C33" s="305" t="s">
        <v>385</v>
      </c>
      <c r="D33" s="306"/>
      <c r="E33" s="307">
        <v>3000.0</v>
      </c>
      <c r="F33" s="311"/>
      <c r="G33" s="307"/>
      <c r="H33" s="309"/>
    </row>
    <row r="34" ht="15.75" customHeight="1">
      <c r="A34" s="310"/>
      <c r="B34" s="304"/>
      <c r="C34" s="305"/>
      <c r="D34" s="306"/>
      <c r="E34" s="307"/>
      <c r="F34" s="308"/>
      <c r="G34" s="307"/>
      <c r="H34" s="309"/>
    </row>
    <row r="35" ht="15.75" customHeight="1">
      <c r="A35" s="310"/>
      <c r="B35" s="304"/>
      <c r="C35" s="304" t="s">
        <v>381</v>
      </c>
      <c r="D35" s="306"/>
      <c r="E35" s="307">
        <f t="shared" ref="E35:F35" si="2">sum(E29:E33)</f>
        <v>11000</v>
      </c>
      <c r="F35" s="307">
        <f t="shared" si="2"/>
        <v>6000</v>
      </c>
      <c r="G35" s="307">
        <f>E35-F35</f>
        <v>5000</v>
      </c>
      <c r="H35" s="309"/>
    </row>
    <row r="36" ht="15.75" customHeight="1">
      <c r="A36" s="310"/>
      <c r="B36" s="304"/>
      <c r="C36" s="304"/>
      <c r="D36" s="306"/>
      <c r="E36" s="307"/>
      <c r="F36" s="308"/>
      <c r="G36" s="308"/>
      <c r="H36" s="309"/>
    </row>
    <row r="37" ht="15.75" customHeight="1">
      <c r="A37" s="310"/>
      <c r="B37" s="304" t="s">
        <v>386</v>
      </c>
      <c r="C37" s="310"/>
      <c r="D37" s="306"/>
      <c r="E37" s="307"/>
      <c r="F37" s="308"/>
      <c r="G37" s="307"/>
      <c r="H37" s="309"/>
    </row>
    <row r="38" ht="15.75" customHeight="1">
      <c r="A38" s="310"/>
      <c r="B38" s="304"/>
      <c r="C38" s="305" t="s">
        <v>387</v>
      </c>
      <c r="D38" s="306">
        <v>7691.0</v>
      </c>
      <c r="E38" s="307"/>
      <c r="F38" s="308">
        <v>5000.0</v>
      </c>
      <c r="G38" s="307"/>
      <c r="H38" s="309" t="s">
        <v>388</v>
      </c>
    </row>
    <row r="39" ht="15.75" customHeight="1">
      <c r="A39" s="310"/>
      <c r="B39" s="304"/>
      <c r="C39" s="310" t="s">
        <v>389</v>
      </c>
      <c r="D39" s="306">
        <v>5010.0</v>
      </c>
      <c r="E39" s="307"/>
      <c r="F39" s="308">
        <v>700.0</v>
      </c>
      <c r="G39" s="307"/>
      <c r="H39" s="309"/>
    </row>
    <row r="40" ht="15.75" customHeight="1">
      <c r="A40" s="310"/>
      <c r="B40" s="304"/>
      <c r="C40" s="310" t="s">
        <v>390</v>
      </c>
      <c r="D40" s="306">
        <v>7692.0</v>
      </c>
      <c r="E40" s="307"/>
      <c r="F40" s="308">
        <v>10000.0</v>
      </c>
      <c r="G40" s="307"/>
      <c r="H40" s="309"/>
    </row>
    <row r="41" ht="15.75" customHeight="1">
      <c r="A41" s="310"/>
      <c r="B41" s="304"/>
      <c r="C41" s="310" t="s">
        <v>125</v>
      </c>
      <c r="D41" s="306">
        <v>7631.0</v>
      </c>
      <c r="E41" s="307"/>
      <c r="F41" s="308">
        <v>4700.0</v>
      </c>
      <c r="G41" s="307"/>
      <c r="H41" s="309"/>
    </row>
    <row r="42" ht="15.75" customHeight="1">
      <c r="A42" s="310"/>
      <c r="B42" s="304"/>
      <c r="C42" s="310" t="s">
        <v>391</v>
      </c>
      <c r="D42" s="306">
        <v>5486.0</v>
      </c>
      <c r="E42" s="308"/>
      <c r="F42" s="308">
        <v>1200.0</v>
      </c>
      <c r="G42" s="308"/>
      <c r="H42" s="309" t="s">
        <v>392</v>
      </c>
    </row>
    <row r="43" ht="15.75" customHeight="1">
      <c r="A43" s="310"/>
      <c r="B43" s="304"/>
      <c r="C43" s="304"/>
      <c r="D43" s="306"/>
      <c r="E43" s="307"/>
      <c r="F43" s="308"/>
      <c r="G43" s="308"/>
      <c r="H43" s="309"/>
    </row>
    <row r="44" ht="15.75" customHeight="1">
      <c r="A44" s="310"/>
      <c r="B44" s="316"/>
      <c r="C44" s="304" t="s">
        <v>381</v>
      </c>
      <c r="D44" s="306"/>
      <c r="E44" s="307">
        <f t="shared" ref="E44:F44" si="3">sum(E38:E42)</f>
        <v>0</v>
      </c>
      <c r="F44" s="307">
        <f t="shared" si="3"/>
        <v>21600</v>
      </c>
      <c r="G44" s="307">
        <f>E44-F44</f>
        <v>-21600</v>
      </c>
      <c r="H44" s="309"/>
    </row>
    <row r="45" ht="15.75" customHeight="1">
      <c r="A45" s="310"/>
      <c r="B45" s="304"/>
      <c r="C45" s="310"/>
      <c r="D45" s="306"/>
      <c r="E45" s="307"/>
      <c r="F45" s="308"/>
      <c r="G45" s="307"/>
      <c r="H45" s="309"/>
    </row>
    <row r="46" ht="15.75" customHeight="1">
      <c r="A46" s="310"/>
      <c r="B46" s="304" t="s">
        <v>393</v>
      </c>
      <c r="C46" s="304"/>
      <c r="D46" s="306"/>
      <c r="E46" s="307"/>
      <c r="F46" s="308"/>
      <c r="G46" s="308"/>
      <c r="H46" s="309"/>
    </row>
    <row r="47" ht="15.75" customHeight="1">
      <c r="A47" s="310"/>
      <c r="B47" s="304"/>
      <c r="C47" s="310" t="s">
        <v>394</v>
      </c>
      <c r="D47" s="306" t="s">
        <v>395</v>
      </c>
      <c r="E47" s="307"/>
      <c r="F47" s="308">
        <v>11000.0</v>
      </c>
      <c r="G47" s="307"/>
      <c r="H47" s="309" t="s">
        <v>396</v>
      </c>
    </row>
    <row r="48" ht="15.75" customHeight="1">
      <c r="A48" s="310"/>
      <c r="B48" s="304"/>
      <c r="C48" s="305" t="s">
        <v>397</v>
      </c>
      <c r="D48" s="306">
        <v>4036.0</v>
      </c>
      <c r="E48" s="308"/>
      <c r="F48" s="308">
        <v>14000.0</v>
      </c>
      <c r="G48" s="307"/>
      <c r="H48" s="309" t="s">
        <v>398</v>
      </c>
    </row>
    <row r="49" ht="15.75" customHeight="1">
      <c r="A49" s="310"/>
      <c r="B49" s="304"/>
      <c r="C49" s="305" t="s">
        <v>399</v>
      </c>
      <c r="D49" s="306">
        <v>5010.0</v>
      </c>
      <c r="E49" s="308"/>
      <c r="F49" s="308">
        <v>700.0</v>
      </c>
      <c r="G49" s="307"/>
      <c r="H49" s="309"/>
    </row>
    <row r="50" ht="15.75" customHeight="1">
      <c r="A50" s="310"/>
      <c r="B50" s="304"/>
      <c r="C50" s="305" t="s">
        <v>400</v>
      </c>
      <c r="D50" s="306">
        <v>4030.0</v>
      </c>
      <c r="E50" s="307"/>
      <c r="F50" s="308">
        <v>2000.0</v>
      </c>
      <c r="G50" s="307"/>
      <c r="H50" s="309"/>
    </row>
    <row r="51" ht="15.75" customHeight="1">
      <c r="A51" s="310"/>
      <c r="B51" s="304"/>
      <c r="C51" s="305" t="s">
        <v>401</v>
      </c>
      <c r="D51" s="306">
        <v>7691.0</v>
      </c>
      <c r="E51" s="307"/>
      <c r="F51" s="308">
        <v>900.0</v>
      </c>
      <c r="G51" s="307"/>
      <c r="H51" s="309" t="s">
        <v>402</v>
      </c>
    </row>
    <row r="52" ht="15.75" customHeight="1">
      <c r="A52" s="310"/>
      <c r="B52" s="304"/>
      <c r="C52" s="305" t="s">
        <v>403</v>
      </c>
      <c r="D52" s="306">
        <v>5510.0</v>
      </c>
      <c r="E52" s="307"/>
      <c r="F52" s="308">
        <v>2000.0</v>
      </c>
      <c r="G52" s="307"/>
      <c r="H52" s="309" t="s">
        <v>404</v>
      </c>
    </row>
    <row r="53" ht="15.75" customHeight="1">
      <c r="A53" s="310"/>
      <c r="B53" s="304"/>
      <c r="C53" s="310" t="s">
        <v>405</v>
      </c>
      <c r="D53" s="306"/>
      <c r="E53" s="307"/>
      <c r="F53" s="308">
        <v>500.0</v>
      </c>
      <c r="G53" s="307"/>
      <c r="H53" s="309" t="s">
        <v>406</v>
      </c>
    </row>
    <row r="54" ht="15.75" customHeight="1">
      <c r="A54" s="310"/>
      <c r="B54" s="304"/>
      <c r="C54" s="310" t="s">
        <v>407</v>
      </c>
      <c r="D54" s="306">
        <v>7692.0</v>
      </c>
      <c r="E54" s="308"/>
      <c r="F54" s="308">
        <v>4500.0</v>
      </c>
      <c r="G54" s="308"/>
      <c r="H54" s="309" t="s">
        <v>408</v>
      </c>
    </row>
    <row r="55" ht="15.75" customHeight="1">
      <c r="A55" s="310"/>
      <c r="B55" s="304"/>
      <c r="C55" s="310"/>
      <c r="D55" s="306"/>
      <c r="E55" s="307"/>
      <c r="F55" s="308"/>
      <c r="G55" s="307"/>
      <c r="H55" s="309"/>
    </row>
    <row r="56" ht="15.75" customHeight="1">
      <c r="A56" s="310"/>
      <c r="B56" s="316"/>
      <c r="C56" s="304" t="s">
        <v>381</v>
      </c>
      <c r="D56" s="306"/>
      <c r="E56" s="308">
        <f t="shared" ref="E56:F56" si="4">sum(E47:E54)</f>
        <v>0</v>
      </c>
      <c r="F56" s="308">
        <f t="shared" si="4"/>
        <v>35600</v>
      </c>
      <c r="G56" s="307">
        <f>E56-F56</f>
        <v>-35600</v>
      </c>
      <c r="H56" s="309"/>
    </row>
    <row r="57" ht="15.75" customHeight="1">
      <c r="A57" s="310"/>
      <c r="B57" s="304"/>
      <c r="C57" s="305"/>
      <c r="D57" s="306"/>
      <c r="E57" s="308"/>
      <c r="F57" s="308"/>
      <c r="G57" s="307"/>
      <c r="H57" s="309"/>
    </row>
    <row r="58" ht="15.75" customHeight="1">
      <c r="A58" s="310"/>
      <c r="B58" s="304" t="s">
        <v>409</v>
      </c>
      <c r="C58" s="305"/>
      <c r="D58" s="306"/>
      <c r="E58" s="307"/>
      <c r="F58" s="308"/>
      <c r="G58" s="307"/>
      <c r="H58" s="309"/>
    </row>
    <row r="59" ht="15.75" customHeight="1">
      <c r="A59" s="310"/>
      <c r="B59" s="304"/>
      <c r="C59" s="305" t="s">
        <v>410</v>
      </c>
      <c r="D59" s="306"/>
      <c r="E59" s="307"/>
      <c r="F59" s="308">
        <v>3000.0</v>
      </c>
      <c r="G59" s="307"/>
      <c r="H59" s="309" t="s">
        <v>411</v>
      </c>
    </row>
    <row r="60" ht="15.75" customHeight="1">
      <c r="A60" s="310"/>
      <c r="B60" s="304"/>
      <c r="C60" s="305" t="s">
        <v>412</v>
      </c>
      <c r="D60" s="306">
        <v>4044.0</v>
      </c>
      <c r="E60" s="307"/>
      <c r="F60" s="308">
        <v>8500.0</v>
      </c>
      <c r="G60" s="307"/>
      <c r="H60" s="309" t="s">
        <v>411</v>
      </c>
    </row>
    <row r="61" ht="15.75" customHeight="1">
      <c r="A61" s="310"/>
      <c r="B61" s="304"/>
      <c r="C61" s="310" t="s">
        <v>413</v>
      </c>
      <c r="D61" s="306">
        <v>5482.0</v>
      </c>
      <c r="E61" s="307"/>
      <c r="F61" s="308">
        <v>2000.0</v>
      </c>
      <c r="G61" s="307"/>
      <c r="H61" s="309" t="s">
        <v>414</v>
      </c>
    </row>
    <row r="62" ht="15.75" customHeight="1">
      <c r="A62" s="310"/>
      <c r="B62" s="304"/>
      <c r="C62" s="310" t="s">
        <v>415</v>
      </c>
      <c r="D62" s="306">
        <v>5483.0</v>
      </c>
      <c r="E62" s="308"/>
      <c r="F62" s="308">
        <v>2000.0</v>
      </c>
      <c r="G62" s="308"/>
      <c r="H62" s="309" t="s">
        <v>416</v>
      </c>
    </row>
    <row r="63" ht="15.75" customHeight="1">
      <c r="A63" s="310"/>
      <c r="B63" s="304"/>
      <c r="C63" s="310" t="s">
        <v>417</v>
      </c>
      <c r="D63" s="306">
        <v>5484.0</v>
      </c>
      <c r="E63" s="307"/>
      <c r="F63" s="308">
        <v>2000.0</v>
      </c>
      <c r="G63" s="307"/>
      <c r="H63" s="309" t="s">
        <v>418</v>
      </c>
    </row>
    <row r="64" ht="15.75" customHeight="1">
      <c r="A64" s="310"/>
      <c r="B64" s="304"/>
      <c r="C64" s="310" t="s">
        <v>419</v>
      </c>
      <c r="D64" s="306">
        <v>5485.0</v>
      </c>
      <c r="E64" s="307"/>
      <c r="F64" s="308">
        <v>400.0</v>
      </c>
      <c r="G64" s="307"/>
      <c r="H64" s="309" t="s">
        <v>420</v>
      </c>
    </row>
    <row r="65" ht="15.75" customHeight="1">
      <c r="A65" s="310"/>
      <c r="B65" s="304"/>
      <c r="C65" s="310" t="s">
        <v>421</v>
      </c>
      <c r="D65" s="306">
        <v>5480.0</v>
      </c>
      <c r="E65" s="307"/>
      <c r="F65" s="308">
        <v>800.0</v>
      </c>
      <c r="G65" s="307"/>
      <c r="H65" s="309" t="s">
        <v>422</v>
      </c>
    </row>
    <row r="66" ht="15.75" customHeight="1">
      <c r="A66" s="310"/>
      <c r="B66" s="304"/>
      <c r="C66" s="310" t="s">
        <v>423</v>
      </c>
      <c r="D66" s="306">
        <v>5410.0</v>
      </c>
      <c r="E66" s="307"/>
      <c r="F66" s="308">
        <v>200.0</v>
      </c>
      <c r="G66" s="307"/>
      <c r="H66" s="309" t="s">
        <v>424</v>
      </c>
    </row>
    <row r="67" ht="15.75" customHeight="1">
      <c r="A67" s="310"/>
      <c r="B67" s="304"/>
      <c r="C67" s="310" t="s">
        <v>425</v>
      </c>
      <c r="D67" s="306">
        <v>5460.0</v>
      </c>
      <c r="E67" s="307"/>
      <c r="F67" s="308">
        <v>1000.0</v>
      </c>
      <c r="G67" s="307"/>
      <c r="H67" s="309" t="s">
        <v>426</v>
      </c>
    </row>
    <row r="68" ht="15.75" customHeight="1">
      <c r="A68" s="310"/>
      <c r="B68" s="304"/>
      <c r="C68" s="310" t="s">
        <v>259</v>
      </c>
      <c r="D68" s="306">
        <v>5410.0</v>
      </c>
      <c r="E68" s="307"/>
      <c r="F68" s="308">
        <v>300.0</v>
      </c>
      <c r="G68" s="307"/>
      <c r="H68" s="309" t="s">
        <v>427</v>
      </c>
    </row>
    <row r="69" ht="15.75" customHeight="1">
      <c r="A69" s="310"/>
      <c r="B69" s="304"/>
      <c r="C69" s="310" t="s">
        <v>428</v>
      </c>
      <c r="D69" s="306">
        <v>7692.0</v>
      </c>
      <c r="E69" s="307"/>
      <c r="F69" s="308">
        <v>1500.0</v>
      </c>
      <c r="G69" s="307"/>
      <c r="H69" s="309" t="s">
        <v>429</v>
      </c>
    </row>
    <row r="70" ht="15.75" customHeight="1">
      <c r="A70" s="310"/>
      <c r="B70" s="304"/>
      <c r="C70" s="310" t="s">
        <v>430</v>
      </c>
      <c r="D70" s="306" t="s">
        <v>151</v>
      </c>
      <c r="E70" s="307"/>
      <c r="F70" s="308">
        <v>1000.0</v>
      </c>
      <c r="G70" s="307"/>
      <c r="H70" s="309" t="s">
        <v>431</v>
      </c>
    </row>
    <row r="71" ht="15.75" customHeight="1">
      <c r="A71" s="310"/>
      <c r="B71" s="304"/>
      <c r="C71" s="310" t="s">
        <v>432</v>
      </c>
      <c r="D71" s="306"/>
      <c r="E71" s="307"/>
      <c r="F71" s="311">
        <v>1000.0</v>
      </c>
      <c r="G71" s="307"/>
      <c r="H71" s="309" t="s">
        <v>411</v>
      </c>
    </row>
    <row r="72" ht="15.75" customHeight="1">
      <c r="A72" s="310"/>
      <c r="B72" s="304"/>
      <c r="C72" s="310" t="s">
        <v>433</v>
      </c>
      <c r="D72" s="306"/>
      <c r="E72" s="307"/>
      <c r="F72" s="308">
        <v>1000.0</v>
      </c>
      <c r="G72" s="307"/>
      <c r="H72" s="309" t="s">
        <v>434</v>
      </c>
    </row>
    <row r="73" ht="15.75" customHeight="1">
      <c r="A73" s="310"/>
      <c r="B73" s="304"/>
      <c r="C73" s="304"/>
      <c r="D73" s="306"/>
      <c r="E73" s="307"/>
      <c r="F73" s="307"/>
      <c r="G73" s="307"/>
      <c r="H73" s="309"/>
    </row>
    <row r="74" ht="15.75" customHeight="1">
      <c r="A74" s="310"/>
      <c r="B74" s="316"/>
      <c r="C74" s="304" t="s">
        <v>381</v>
      </c>
      <c r="D74" s="306"/>
      <c r="E74" s="307">
        <f t="shared" ref="E74:F74" si="5">sum(E59:E72)</f>
        <v>0</v>
      </c>
      <c r="F74" s="307">
        <f t="shared" si="5"/>
        <v>24700</v>
      </c>
      <c r="G74" s="307">
        <f>E74-F74</f>
        <v>-24700</v>
      </c>
      <c r="H74" s="309"/>
    </row>
    <row r="75" ht="15.75" customHeight="1">
      <c r="A75" s="310"/>
      <c r="B75" s="304"/>
      <c r="C75" s="310"/>
      <c r="D75" s="306"/>
      <c r="E75" s="307"/>
      <c r="F75" s="307"/>
      <c r="G75" s="307"/>
      <c r="H75" s="309"/>
    </row>
    <row r="76" ht="15.75" customHeight="1">
      <c r="A76" s="310"/>
      <c r="B76" s="304" t="s">
        <v>435</v>
      </c>
      <c r="C76" s="310"/>
      <c r="D76" s="306"/>
      <c r="E76" s="307"/>
      <c r="F76" s="307"/>
      <c r="G76" s="307"/>
      <c r="H76" s="309" t="s">
        <v>436</v>
      </c>
    </row>
    <row r="77" ht="15.75" customHeight="1">
      <c r="A77" s="310"/>
      <c r="B77" s="304"/>
      <c r="C77" s="310" t="s">
        <v>153</v>
      </c>
      <c r="D77" s="306" t="s">
        <v>437</v>
      </c>
      <c r="E77" s="307"/>
      <c r="F77" s="307">
        <v>6000.0</v>
      </c>
      <c r="G77" s="313"/>
      <c r="H77" s="309" t="s">
        <v>438</v>
      </c>
    </row>
    <row r="78" ht="15.75" customHeight="1">
      <c r="A78" s="310"/>
      <c r="B78" s="304"/>
      <c r="C78" s="304"/>
      <c r="D78" s="306"/>
      <c r="E78" s="307"/>
      <c r="F78" s="307"/>
      <c r="G78" s="307"/>
      <c r="H78" s="309"/>
    </row>
    <row r="79" ht="15.75" customHeight="1">
      <c r="A79" s="310"/>
      <c r="B79" s="316"/>
      <c r="C79" s="304" t="s">
        <v>381</v>
      </c>
      <c r="D79" s="306"/>
      <c r="E79" s="307">
        <f t="shared" ref="E79:F79" si="6">sum(E77:E78)</f>
        <v>0</v>
      </c>
      <c r="F79" s="307">
        <f t="shared" si="6"/>
        <v>6000</v>
      </c>
      <c r="G79" s="307">
        <f>E79-F79</f>
        <v>-6000</v>
      </c>
      <c r="H79" s="309"/>
    </row>
    <row r="80" ht="15.75" customHeight="1">
      <c r="A80" s="310"/>
      <c r="B80" s="304"/>
      <c r="C80" s="310"/>
      <c r="D80" s="306"/>
      <c r="E80" s="307"/>
      <c r="F80" s="308"/>
      <c r="G80" s="307"/>
      <c r="H80" s="309"/>
    </row>
    <row r="81" ht="15.75" customHeight="1">
      <c r="A81" s="310"/>
      <c r="B81" s="304" t="s">
        <v>439</v>
      </c>
      <c r="C81" s="317"/>
      <c r="D81" s="318"/>
      <c r="E81" s="319"/>
      <c r="F81" s="319"/>
      <c r="G81" s="319"/>
      <c r="H81" s="309"/>
    </row>
    <row r="82" ht="15.75" customHeight="1">
      <c r="A82" s="309"/>
      <c r="B82" s="316"/>
      <c r="C82" s="309" t="s">
        <v>112</v>
      </c>
      <c r="D82" s="309">
        <v>5611.0</v>
      </c>
      <c r="E82" s="320"/>
      <c r="F82" s="320">
        <v>5000.0</v>
      </c>
      <c r="G82" s="320"/>
      <c r="H82" s="309"/>
    </row>
    <row r="83" ht="15.75" customHeight="1">
      <c r="A83" s="309"/>
      <c r="B83" s="316"/>
      <c r="C83" s="309" t="s">
        <v>440</v>
      </c>
      <c r="D83" s="309" t="s">
        <v>441</v>
      </c>
      <c r="E83" s="320"/>
      <c r="F83" s="320">
        <v>1400.0</v>
      </c>
      <c r="G83" s="320"/>
      <c r="H83" s="309" t="s">
        <v>442</v>
      </c>
    </row>
    <row r="84" ht="15.75" customHeight="1">
      <c r="A84" s="309"/>
      <c r="B84" s="316"/>
      <c r="C84" s="309"/>
      <c r="D84" s="309"/>
      <c r="E84" s="320"/>
      <c r="F84" s="320"/>
      <c r="G84" s="320"/>
      <c r="H84" s="309"/>
    </row>
    <row r="85" ht="15.75" customHeight="1">
      <c r="A85" s="309"/>
      <c r="B85" s="316"/>
      <c r="C85" s="316" t="s">
        <v>381</v>
      </c>
      <c r="D85" s="309"/>
      <c r="E85" s="320">
        <f t="shared" ref="E85:F85" si="7">sum(E82:E83)</f>
        <v>0</v>
      </c>
      <c r="F85" s="320">
        <f t="shared" si="7"/>
        <v>6400</v>
      </c>
      <c r="G85" s="307">
        <f>E85-F85</f>
        <v>-6400</v>
      </c>
      <c r="H85" s="309"/>
    </row>
    <row r="86" ht="15.75" customHeight="1">
      <c r="A86" s="309"/>
      <c r="B86" s="316"/>
      <c r="C86" s="309"/>
      <c r="D86" s="309"/>
      <c r="E86" s="320"/>
      <c r="F86" s="320"/>
      <c r="G86" s="320"/>
      <c r="H86" s="309"/>
    </row>
    <row r="87" ht="15.75" customHeight="1">
      <c r="A87" s="309"/>
      <c r="B87" s="316" t="s">
        <v>443</v>
      </c>
      <c r="C87" s="309"/>
      <c r="D87" s="309"/>
      <c r="E87" s="320"/>
      <c r="F87" s="320"/>
      <c r="G87" s="320"/>
      <c r="H87" s="309"/>
    </row>
    <row r="88" ht="15.75" customHeight="1">
      <c r="A88" s="309"/>
      <c r="B88" s="316"/>
      <c r="C88" s="309" t="s">
        <v>444</v>
      </c>
      <c r="D88" s="309">
        <v>3044.4044</v>
      </c>
      <c r="E88" s="320">
        <v>25000.0</v>
      </c>
      <c r="F88" s="320">
        <v>60000.0</v>
      </c>
      <c r="G88" s="320"/>
      <c r="H88" s="309"/>
    </row>
    <row r="89" ht="15.75" customHeight="1">
      <c r="A89" s="309"/>
      <c r="B89" s="316"/>
      <c r="C89" s="309" t="s">
        <v>383</v>
      </c>
      <c r="D89" s="309">
        <v>3051.0</v>
      </c>
      <c r="E89" s="320">
        <v>25000.0</v>
      </c>
      <c r="F89" s="320"/>
      <c r="G89" s="320"/>
      <c r="H89" s="309" t="s">
        <v>445</v>
      </c>
    </row>
    <row r="90" ht="15.75" customHeight="1">
      <c r="A90" s="309"/>
      <c r="B90" s="316"/>
      <c r="C90" s="309"/>
      <c r="D90" s="309"/>
      <c r="E90" s="320"/>
      <c r="F90" s="320"/>
      <c r="G90" s="320"/>
      <c r="H90" s="309"/>
    </row>
    <row r="91" ht="15.75" customHeight="1">
      <c r="A91" s="309"/>
      <c r="B91" s="316"/>
      <c r="C91" s="316" t="s">
        <v>381</v>
      </c>
      <c r="D91" s="309"/>
      <c r="E91" s="320">
        <f t="shared" ref="E91:F91" si="8">sum(E88:E89)</f>
        <v>50000</v>
      </c>
      <c r="F91" s="320">
        <f t="shared" si="8"/>
        <v>60000</v>
      </c>
      <c r="G91" s="307">
        <f>E91-F91</f>
        <v>-10000</v>
      </c>
      <c r="H91" s="309"/>
    </row>
    <row r="92" ht="15.75" customHeight="1">
      <c r="A92" s="309"/>
      <c r="B92" s="316"/>
      <c r="C92" s="309"/>
      <c r="D92" s="309"/>
      <c r="E92" s="320"/>
      <c r="F92" s="320"/>
      <c r="G92" s="320"/>
      <c r="H92" s="309"/>
    </row>
    <row r="93" ht="15.75" customHeight="1">
      <c r="A93" s="309"/>
      <c r="B93" s="316" t="s">
        <v>446</v>
      </c>
      <c r="C93" s="309"/>
      <c r="D93" s="309"/>
      <c r="E93" s="320"/>
      <c r="F93" s="320"/>
      <c r="G93" s="320"/>
      <c r="H93" s="309"/>
    </row>
    <row r="94" ht="15.75" customHeight="1">
      <c r="A94" s="309"/>
      <c r="B94" s="316"/>
      <c r="C94" s="309" t="s">
        <v>447</v>
      </c>
      <c r="D94" s="309">
        <v>7692.0</v>
      </c>
      <c r="E94" s="320"/>
      <c r="F94" s="320">
        <v>10000.0</v>
      </c>
      <c r="G94" s="320"/>
      <c r="H94" s="309"/>
    </row>
    <row r="95" ht="15.75" customHeight="1">
      <c r="A95" s="309"/>
      <c r="B95" s="316"/>
      <c r="C95" s="309" t="s">
        <v>448</v>
      </c>
      <c r="D95" s="309"/>
      <c r="E95" s="320"/>
      <c r="F95" s="320">
        <v>1000.0</v>
      </c>
      <c r="G95" s="320"/>
      <c r="H95" s="309"/>
    </row>
    <row r="96" ht="15.75" customHeight="1">
      <c r="A96" s="309"/>
      <c r="B96" s="316"/>
      <c r="C96" s="309" t="s">
        <v>449</v>
      </c>
      <c r="D96" s="309">
        <v>7692.0</v>
      </c>
      <c r="E96" s="320"/>
      <c r="F96" s="320">
        <v>11000.0</v>
      </c>
      <c r="G96" s="320"/>
      <c r="H96" s="309" t="s">
        <v>450</v>
      </c>
    </row>
    <row r="97" ht="15.75" customHeight="1">
      <c r="A97" s="309"/>
      <c r="B97" s="316"/>
      <c r="C97" s="309" t="s">
        <v>451</v>
      </c>
      <c r="D97" s="309">
        <v>5462.0</v>
      </c>
      <c r="E97" s="320"/>
      <c r="F97" s="320">
        <v>3000.0</v>
      </c>
      <c r="G97" s="320"/>
      <c r="H97" s="309" t="s">
        <v>452</v>
      </c>
    </row>
    <row r="98" ht="15.75" customHeight="1">
      <c r="A98" s="309"/>
      <c r="B98" s="316"/>
      <c r="C98" s="309"/>
      <c r="D98" s="309"/>
      <c r="E98" s="320"/>
      <c r="F98" s="320"/>
      <c r="G98" s="320"/>
      <c r="H98" s="309"/>
    </row>
    <row r="99" ht="15.75" customHeight="1">
      <c r="A99" s="309"/>
      <c r="B99" s="316"/>
      <c r="C99" s="316" t="s">
        <v>381</v>
      </c>
      <c r="D99" s="309"/>
      <c r="E99" s="320">
        <f t="shared" ref="E99:F99" si="9">sum(E94:E97)</f>
        <v>0</v>
      </c>
      <c r="F99" s="320">
        <f t="shared" si="9"/>
        <v>25000</v>
      </c>
      <c r="G99" s="307">
        <f>E99-F99</f>
        <v>-25000</v>
      </c>
      <c r="H99" s="309"/>
    </row>
    <row r="100" ht="15.75" customHeight="1">
      <c r="A100" s="309"/>
      <c r="B100" s="316"/>
      <c r="C100" s="309"/>
      <c r="D100" s="309"/>
      <c r="E100" s="320"/>
      <c r="F100" s="320"/>
      <c r="G100" s="320"/>
      <c r="H100" s="309"/>
    </row>
    <row r="101" ht="15.75" customHeight="1">
      <c r="A101" s="309"/>
      <c r="B101" s="316" t="s">
        <v>453</v>
      </c>
      <c r="C101" s="309"/>
      <c r="D101" s="309"/>
      <c r="E101" s="320"/>
      <c r="F101" s="320"/>
      <c r="G101" s="320"/>
      <c r="H101" s="309"/>
    </row>
    <row r="102" ht="15.75" customHeight="1">
      <c r="A102" s="309"/>
      <c r="B102" s="316"/>
      <c r="C102" s="309" t="s">
        <v>448</v>
      </c>
      <c r="D102" s="309">
        <v>5463.0</v>
      </c>
      <c r="E102" s="320"/>
      <c r="F102" s="320">
        <v>1000.0</v>
      </c>
      <c r="G102" s="320"/>
      <c r="H102" s="309"/>
    </row>
    <row r="103" ht="15.75" customHeight="1">
      <c r="A103" s="309"/>
      <c r="B103" s="316"/>
      <c r="C103" s="309" t="s">
        <v>454</v>
      </c>
      <c r="D103" s="309" t="s">
        <v>136</v>
      </c>
      <c r="E103" s="320">
        <v>7000.0</v>
      </c>
      <c r="F103" s="320"/>
      <c r="G103" s="320"/>
      <c r="H103" s="309" t="s">
        <v>455</v>
      </c>
    </row>
    <row r="104" ht="15.75" customHeight="1">
      <c r="A104" s="309"/>
      <c r="B104" s="316"/>
      <c r="C104" s="309" t="s">
        <v>456</v>
      </c>
      <c r="D104" s="309" t="s">
        <v>138</v>
      </c>
      <c r="E104" s="320"/>
      <c r="F104" s="320">
        <v>4500.0</v>
      </c>
      <c r="G104" s="320"/>
      <c r="H104" s="309" t="s">
        <v>455</v>
      </c>
    </row>
    <row r="105" ht="15.75" customHeight="1">
      <c r="A105" s="309"/>
      <c r="B105" s="316"/>
      <c r="C105" s="309" t="s">
        <v>455</v>
      </c>
      <c r="D105" s="309"/>
      <c r="E105" s="320">
        <v>7000.0</v>
      </c>
      <c r="F105" s="320"/>
      <c r="G105" s="320"/>
      <c r="H105" s="309"/>
    </row>
    <row r="106" ht="15.75" customHeight="1">
      <c r="A106" s="309"/>
      <c r="B106" s="316"/>
      <c r="C106" s="309" t="s">
        <v>457</v>
      </c>
      <c r="D106" s="309">
        <v>5350.0</v>
      </c>
      <c r="E106" s="320"/>
      <c r="F106" s="320"/>
      <c r="G106" s="320"/>
      <c r="H106" s="309"/>
    </row>
    <row r="107" ht="15.75" customHeight="1">
      <c r="A107" s="309"/>
      <c r="B107" s="316"/>
      <c r="C107" s="309"/>
      <c r="D107" s="309"/>
      <c r="E107" s="320"/>
      <c r="F107" s="320"/>
      <c r="G107" s="320"/>
      <c r="H107" s="309"/>
    </row>
    <row r="108" ht="15.75" customHeight="1">
      <c r="A108" s="309"/>
      <c r="B108" s="316"/>
      <c r="C108" s="316" t="s">
        <v>381</v>
      </c>
      <c r="D108" s="309"/>
      <c r="E108" s="320">
        <f t="shared" ref="E108:F108" si="10">SUM(E102:E106)</f>
        <v>14000</v>
      </c>
      <c r="F108" s="320">
        <f t="shared" si="10"/>
        <v>5500</v>
      </c>
      <c r="G108" s="307">
        <f>E108-F108</f>
        <v>8500</v>
      </c>
      <c r="H108" s="309"/>
    </row>
    <row r="109" ht="15.75" customHeight="1">
      <c r="A109" s="309"/>
      <c r="B109" s="316"/>
      <c r="C109" s="309"/>
      <c r="D109" s="309"/>
      <c r="E109" s="320"/>
      <c r="F109" s="320"/>
      <c r="G109" s="320"/>
      <c r="H109" s="309"/>
    </row>
    <row r="110" ht="15.75" customHeight="1">
      <c r="A110" s="309"/>
      <c r="B110" s="316" t="s">
        <v>458</v>
      </c>
      <c r="C110" s="309"/>
      <c r="D110" s="309"/>
      <c r="E110" s="320"/>
      <c r="F110" s="320"/>
      <c r="G110" s="320"/>
      <c r="H110" s="309"/>
    </row>
    <row r="111" ht="15.75" customHeight="1">
      <c r="A111" s="309"/>
      <c r="B111" s="316"/>
      <c r="C111" s="309" t="s">
        <v>208</v>
      </c>
      <c r="D111" s="309">
        <v>3041.3042</v>
      </c>
      <c r="E111" s="320">
        <v>10050.0</v>
      </c>
      <c r="F111" s="320"/>
      <c r="G111" s="320"/>
      <c r="H111" s="309" t="s">
        <v>459</v>
      </c>
    </row>
    <row r="112" ht="15.75" customHeight="1">
      <c r="A112" s="309"/>
      <c r="B112" s="316"/>
      <c r="C112" s="309" t="s">
        <v>460</v>
      </c>
      <c r="D112" s="309">
        <v>4029.0</v>
      </c>
      <c r="E112" s="320"/>
      <c r="F112" s="320">
        <v>500.0</v>
      </c>
      <c r="G112" s="320"/>
      <c r="H112" s="309" t="s">
        <v>461</v>
      </c>
    </row>
    <row r="113" ht="15.75" customHeight="1">
      <c r="A113" s="309"/>
      <c r="B113" s="316"/>
      <c r="C113" s="309" t="s">
        <v>456</v>
      </c>
      <c r="D113" s="309" t="s">
        <v>138</v>
      </c>
      <c r="E113" s="320"/>
      <c r="F113" s="320">
        <v>10000.0</v>
      </c>
      <c r="G113" s="320"/>
      <c r="H113" s="309"/>
    </row>
    <row r="114" ht="15.75" customHeight="1">
      <c r="A114" s="309"/>
      <c r="B114" s="316"/>
      <c r="C114" s="309" t="s">
        <v>454</v>
      </c>
      <c r="D114" s="309" t="s">
        <v>136</v>
      </c>
      <c r="E114" s="320">
        <v>5000.0</v>
      </c>
      <c r="F114" s="320"/>
      <c r="G114" s="320"/>
      <c r="H114" s="309" t="s">
        <v>462</v>
      </c>
    </row>
    <row r="115" ht="15.75" customHeight="1">
      <c r="A115" s="309"/>
      <c r="B115" s="316"/>
      <c r="C115" s="309" t="s">
        <v>448</v>
      </c>
      <c r="D115" s="309">
        <v>5463.0</v>
      </c>
      <c r="E115" s="320"/>
      <c r="F115" s="320">
        <v>2000.0</v>
      </c>
      <c r="G115" s="320"/>
      <c r="H115" s="309"/>
    </row>
    <row r="116" ht="15.75" customHeight="1">
      <c r="A116" s="309"/>
      <c r="B116" s="316"/>
      <c r="C116" s="309" t="s">
        <v>148</v>
      </c>
      <c r="D116" s="309" t="s">
        <v>463</v>
      </c>
      <c r="E116" s="320"/>
      <c r="F116" s="320">
        <v>22000.0</v>
      </c>
      <c r="G116" s="320"/>
      <c r="H116" s="309" t="s">
        <v>464</v>
      </c>
    </row>
    <row r="117" ht="15.75" customHeight="1">
      <c r="A117" s="309"/>
      <c r="B117" s="316"/>
      <c r="C117" s="309" t="s">
        <v>465</v>
      </c>
      <c r="D117" s="309">
        <v>6950.0</v>
      </c>
      <c r="E117" s="320"/>
      <c r="F117" s="320">
        <v>1100.0</v>
      </c>
      <c r="G117" s="320"/>
      <c r="H117" s="309"/>
    </row>
    <row r="118" ht="15.75" customHeight="1">
      <c r="A118" s="309"/>
      <c r="B118" s="316"/>
      <c r="C118" s="309"/>
      <c r="D118" s="309"/>
      <c r="E118" s="320"/>
      <c r="F118" s="320"/>
      <c r="G118" s="320"/>
      <c r="H118" s="309"/>
    </row>
    <row r="119" ht="15.75" customHeight="1">
      <c r="A119" s="309"/>
      <c r="B119" s="316"/>
      <c r="C119" s="316" t="s">
        <v>381</v>
      </c>
      <c r="D119" s="309"/>
      <c r="E119" s="320">
        <f t="shared" ref="E119:F119" si="11">sum(E111:E117)</f>
        <v>15050</v>
      </c>
      <c r="F119" s="320">
        <f t="shared" si="11"/>
        <v>35600</v>
      </c>
      <c r="G119" s="307">
        <f>E119-F119</f>
        <v>-20550</v>
      </c>
      <c r="H119" s="309"/>
    </row>
    <row r="120" ht="15.75" customHeight="1">
      <c r="A120" s="309"/>
      <c r="B120" s="316"/>
      <c r="C120" s="309"/>
      <c r="D120" s="309"/>
      <c r="E120" s="320"/>
      <c r="F120" s="320"/>
      <c r="G120" s="320"/>
      <c r="H120" s="309"/>
    </row>
    <row r="121" ht="15.75" customHeight="1">
      <c r="A121" s="309"/>
      <c r="B121" s="316" t="s">
        <v>466</v>
      </c>
      <c r="C121" s="309"/>
      <c r="D121" s="309"/>
      <c r="E121" s="320"/>
      <c r="F121" s="320"/>
      <c r="G121" s="320"/>
      <c r="H121" s="309"/>
    </row>
    <row r="122" ht="15.75" customHeight="1">
      <c r="A122" s="309"/>
      <c r="B122" s="316"/>
      <c r="C122" s="309" t="s">
        <v>456</v>
      </c>
      <c r="D122" s="309" t="s">
        <v>138</v>
      </c>
      <c r="E122" s="320"/>
      <c r="F122" s="320">
        <v>5000.0</v>
      </c>
      <c r="G122" s="320"/>
      <c r="H122" s="309"/>
    </row>
    <row r="123" ht="15.75" customHeight="1">
      <c r="A123" s="309"/>
      <c r="B123" s="316"/>
      <c r="C123" s="309" t="s">
        <v>454</v>
      </c>
      <c r="D123" s="309" t="s">
        <v>136</v>
      </c>
      <c r="E123" s="320">
        <v>8000.0</v>
      </c>
      <c r="F123" s="320"/>
      <c r="G123" s="320"/>
      <c r="H123" s="309" t="s">
        <v>467</v>
      </c>
    </row>
    <row r="124" ht="15.75" customHeight="1">
      <c r="A124" s="309"/>
      <c r="B124" s="316"/>
      <c r="C124" s="309"/>
      <c r="D124" s="309"/>
      <c r="E124" s="320"/>
      <c r="F124" s="320"/>
      <c r="G124" s="320"/>
      <c r="H124" s="309"/>
    </row>
    <row r="125" ht="15.75" customHeight="1">
      <c r="A125" s="309"/>
      <c r="B125" s="316"/>
      <c r="C125" s="316" t="s">
        <v>381</v>
      </c>
      <c r="D125" s="309"/>
      <c r="E125" s="320">
        <f t="shared" ref="E125:F125" si="12">sum(E122:E123)</f>
        <v>8000</v>
      </c>
      <c r="F125" s="320">
        <f t="shared" si="12"/>
        <v>5000</v>
      </c>
      <c r="G125" s="307">
        <f>E125-F125</f>
        <v>3000</v>
      </c>
      <c r="H125" s="309"/>
    </row>
    <row r="126" ht="15.75" customHeight="1">
      <c r="A126" s="309"/>
      <c r="B126" s="316"/>
      <c r="C126" s="309"/>
      <c r="D126" s="309"/>
      <c r="E126" s="320"/>
      <c r="F126" s="320"/>
      <c r="G126" s="320"/>
      <c r="H126" s="309"/>
    </row>
    <row r="127" ht="15.75" customHeight="1">
      <c r="A127" s="309"/>
      <c r="B127" s="316" t="s">
        <v>468</v>
      </c>
      <c r="C127" s="309"/>
      <c r="D127" s="309"/>
      <c r="E127" s="320"/>
      <c r="F127" s="320"/>
      <c r="G127" s="320"/>
      <c r="H127" s="309"/>
    </row>
    <row r="128" ht="15.75" customHeight="1">
      <c r="A128" s="309"/>
      <c r="B128" s="316"/>
      <c r="C128" s="309" t="s">
        <v>208</v>
      </c>
      <c r="D128" s="309">
        <v>3041.3042</v>
      </c>
      <c r="E128" s="320">
        <v>10000.0</v>
      </c>
      <c r="F128" s="320"/>
      <c r="G128" s="320"/>
      <c r="H128" s="309"/>
    </row>
    <row r="129" ht="15.75" customHeight="1">
      <c r="A129" s="309"/>
      <c r="B129" s="316"/>
      <c r="C129" s="309" t="s">
        <v>206</v>
      </c>
      <c r="D129" s="309">
        <v>4029.0</v>
      </c>
      <c r="E129" s="320"/>
      <c r="F129" s="320">
        <v>3500.0</v>
      </c>
      <c r="G129" s="320"/>
      <c r="H129" s="309" t="s">
        <v>469</v>
      </c>
    </row>
    <row r="130" ht="15.75" customHeight="1">
      <c r="A130" s="309"/>
      <c r="B130" s="316"/>
      <c r="C130" s="309" t="s">
        <v>470</v>
      </c>
      <c r="D130" s="309" t="s">
        <v>138</v>
      </c>
      <c r="E130" s="320"/>
      <c r="F130" s="320">
        <v>5000.0</v>
      </c>
      <c r="G130" s="320"/>
      <c r="H130" s="309"/>
    </row>
    <row r="131" ht="15.75" customHeight="1">
      <c r="A131" s="309"/>
      <c r="B131" s="316"/>
      <c r="C131" s="309" t="s">
        <v>448</v>
      </c>
      <c r="D131" s="309">
        <v>5463.0</v>
      </c>
      <c r="E131" s="320"/>
      <c r="F131" s="320">
        <v>1000.0</v>
      </c>
      <c r="G131" s="320"/>
      <c r="H131" s="309"/>
    </row>
    <row r="132" ht="15.75" customHeight="1">
      <c r="A132" s="309"/>
      <c r="B132" s="316"/>
      <c r="C132" s="309"/>
      <c r="D132" s="309"/>
      <c r="E132" s="320"/>
      <c r="F132" s="320"/>
      <c r="G132" s="320"/>
      <c r="H132" s="309"/>
    </row>
    <row r="133" ht="15.75" customHeight="1">
      <c r="A133" s="309"/>
      <c r="B133" s="316"/>
      <c r="C133" s="316" t="s">
        <v>381</v>
      </c>
      <c r="D133" s="309"/>
      <c r="E133" s="320">
        <f t="shared" ref="E133:F133" si="13">sum(E128:E131)</f>
        <v>10000</v>
      </c>
      <c r="F133" s="320">
        <f t="shared" si="13"/>
        <v>9500</v>
      </c>
      <c r="G133" s="307">
        <f>E133-F133</f>
        <v>500</v>
      </c>
      <c r="H133" s="309"/>
    </row>
    <row r="134" ht="15.75" customHeight="1">
      <c r="A134" s="309"/>
      <c r="B134" s="316"/>
      <c r="C134" s="309"/>
      <c r="D134" s="309"/>
      <c r="E134" s="320"/>
      <c r="F134" s="320"/>
      <c r="G134" s="320"/>
      <c r="H134" s="309"/>
    </row>
    <row r="135" ht="15.75" customHeight="1">
      <c r="A135" s="309"/>
      <c r="B135" s="316" t="s">
        <v>471</v>
      </c>
      <c r="C135" s="309"/>
      <c r="D135" s="309"/>
      <c r="E135" s="320"/>
      <c r="F135" s="320"/>
      <c r="G135" s="320"/>
      <c r="H135" s="309"/>
    </row>
    <row r="136" ht="15.75" customHeight="1">
      <c r="A136" s="309"/>
      <c r="B136" s="316"/>
      <c r="C136" s="309" t="s">
        <v>456</v>
      </c>
      <c r="D136" s="309" t="s">
        <v>138</v>
      </c>
      <c r="E136" s="320"/>
      <c r="F136" s="320">
        <v>5000.0</v>
      </c>
      <c r="G136" s="320"/>
      <c r="H136" s="309"/>
    </row>
    <row r="137" ht="15.75" customHeight="1">
      <c r="A137" s="309"/>
      <c r="B137" s="316"/>
      <c r="C137" s="309" t="s">
        <v>454</v>
      </c>
      <c r="D137" s="309" t="s">
        <v>136</v>
      </c>
      <c r="E137" s="320">
        <v>8000.0</v>
      </c>
      <c r="F137" s="320"/>
      <c r="G137" s="320"/>
      <c r="H137" s="309" t="s">
        <v>467</v>
      </c>
    </row>
    <row r="138" ht="15.75" customHeight="1">
      <c r="A138" s="309"/>
      <c r="B138" s="316"/>
      <c r="C138" s="309"/>
      <c r="D138" s="309"/>
      <c r="E138" s="320"/>
      <c r="F138" s="320"/>
      <c r="G138" s="320"/>
      <c r="H138" s="309"/>
    </row>
    <row r="139" ht="15.75" customHeight="1">
      <c r="A139" s="309"/>
      <c r="B139" s="316"/>
      <c r="C139" s="316" t="s">
        <v>381</v>
      </c>
      <c r="D139" s="309"/>
      <c r="E139" s="320">
        <f t="shared" ref="E139:F139" si="14">sum(E136:E137)</f>
        <v>8000</v>
      </c>
      <c r="F139" s="320">
        <f t="shared" si="14"/>
        <v>5000</v>
      </c>
      <c r="G139" s="307">
        <f>E139-F139</f>
        <v>3000</v>
      </c>
      <c r="H139" s="309"/>
    </row>
    <row r="140" ht="15.75" customHeight="1">
      <c r="A140" s="309"/>
      <c r="B140" s="316"/>
      <c r="C140" s="309"/>
      <c r="D140" s="309"/>
      <c r="E140" s="320"/>
      <c r="F140" s="320"/>
      <c r="G140" s="320"/>
      <c r="H140" s="309"/>
    </row>
    <row r="141" ht="15.75" customHeight="1">
      <c r="A141" s="309"/>
      <c r="B141" s="316" t="s">
        <v>472</v>
      </c>
      <c r="C141" s="309"/>
      <c r="D141" s="309"/>
      <c r="E141" s="320"/>
      <c r="F141" s="320"/>
      <c r="G141" s="320"/>
      <c r="H141" s="309"/>
    </row>
    <row r="142" ht="15.75" customHeight="1">
      <c r="A142" s="309"/>
      <c r="B142" s="316"/>
      <c r="C142" s="309" t="s">
        <v>206</v>
      </c>
      <c r="D142" s="309">
        <v>4029.0</v>
      </c>
      <c r="E142" s="320"/>
      <c r="F142" s="320">
        <v>13000.0</v>
      </c>
      <c r="G142" s="320"/>
      <c r="H142" s="309" t="s">
        <v>473</v>
      </c>
    </row>
    <row r="143" ht="15.75" customHeight="1">
      <c r="A143" s="309"/>
      <c r="B143" s="316"/>
      <c r="C143" s="309" t="s">
        <v>474</v>
      </c>
      <c r="D143" s="309">
        <v>5800.0</v>
      </c>
      <c r="E143" s="320"/>
      <c r="F143" s="320">
        <v>1000.0</v>
      </c>
      <c r="G143" s="320"/>
      <c r="H143" s="309" t="s">
        <v>475</v>
      </c>
    </row>
    <row r="144" ht="15.75" customHeight="1">
      <c r="A144" s="309"/>
      <c r="B144" s="316"/>
      <c r="C144" s="309"/>
      <c r="D144" s="309"/>
      <c r="E144" s="320"/>
      <c r="F144" s="320"/>
      <c r="G144" s="320"/>
      <c r="H144" s="309"/>
    </row>
    <row r="145" ht="15.75" customHeight="1">
      <c r="A145" s="309"/>
      <c r="B145" s="316"/>
      <c r="C145" s="316" t="s">
        <v>381</v>
      </c>
      <c r="D145" s="309"/>
      <c r="E145" s="320">
        <f t="shared" ref="E145:F145" si="15">SUM(E142:E143)</f>
        <v>0</v>
      </c>
      <c r="F145" s="320">
        <f t="shared" si="15"/>
        <v>14000</v>
      </c>
      <c r="G145" s="307">
        <f>E145-F145</f>
        <v>-14000</v>
      </c>
      <c r="H145" s="309"/>
    </row>
    <row r="146" ht="15.75" customHeight="1">
      <c r="A146" s="309"/>
      <c r="B146" s="316"/>
      <c r="C146" s="309"/>
      <c r="D146" s="309"/>
      <c r="E146" s="320"/>
      <c r="F146" s="320"/>
      <c r="G146" s="320"/>
      <c r="H146" s="309"/>
    </row>
    <row r="147" ht="15.75" customHeight="1">
      <c r="A147" s="309"/>
      <c r="B147" s="316" t="s">
        <v>476</v>
      </c>
      <c r="C147" s="309"/>
      <c r="D147" s="309"/>
      <c r="E147" s="320"/>
      <c r="F147" s="320"/>
      <c r="G147" s="320"/>
      <c r="H147" s="309"/>
    </row>
    <row r="148" ht="15.75" customHeight="1">
      <c r="A148" s="309"/>
      <c r="B148" s="316"/>
      <c r="C148" s="309" t="s">
        <v>153</v>
      </c>
      <c r="D148" s="309">
        <v>4045.0</v>
      </c>
      <c r="E148" s="320"/>
      <c r="F148" s="320">
        <v>1000.0</v>
      </c>
      <c r="G148" s="320"/>
      <c r="H148" s="309"/>
    </row>
    <row r="149" ht="15.75" customHeight="1">
      <c r="A149" s="309"/>
      <c r="B149" s="316"/>
      <c r="C149" s="309"/>
      <c r="D149" s="309"/>
      <c r="E149" s="320"/>
      <c r="F149" s="320"/>
      <c r="G149" s="320"/>
      <c r="H149" s="309"/>
    </row>
    <row r="150" ht="15.75" customHeight="1">
      <c r="A150" s="309"/>
      <c r="B150" s="316"/>
      <c r="C150" s="316" t="s">
        <v>381</v>
      </c>
      <c r="D150" s="309"/>
      <c r="E150" s="320">
        <f t="shared" ref="E150:F150" si="16">SUM(E148:E149)</f>
        <v>0</v>
      </c>
      <c r="F150" s="320">
        <f t="shared" si="16"/>
        <v>1000</v>
      </c>
      <c r="G150" s="307">
        <f>E150-F150</f>
        <v>-1000</v>
      </c>
      <c r="H150" s="309"/>
    </row>
    <row r="151" ht="15.75" customHeight="1">
      <c r="A151" s="309"/>
      <c r="B151" s="316"/>
      <c r="C151" s="309"/>
      <c r="D151" s="309"/>
      <c r="E151" s="320"/>
      <c r="F151" s="320"/>
      <c r="G151" s="320"/>
      <c r="H151" s="309"/>
    </row>
    <row r="152" ht="15.75" customHeight="1">
      <c r="A152" s="309"/>
      <c r="B152" s="316" t="s">
        <v>477</v>
      </c>
      <c r="C152" s="309"/>
      <c r="D152" s="309"/>
      <c r="E152" s="320"/>
      <c r="F152" s="320"/>
      <c r="G152" s="320"/>
      <c r="H152" s="309"/>
    </row>
    <row r="153" ht="15.75" customHeight="1">
      <c r="A153" s="309"/>
      <c r="B153" s="316"/>
      <c r="C153" s="309" t="s">
        <v>206</v>
      </c>
      <c r="D153" s="309">
        <v>7692.0</v>
      </c>
      <c r="E153" s="320"/>
      <c r="F153" s="320">
        <v>2000.0</v>
      </c>
      <c r="G153" s="320"/>
      <c r="H153" s="309"/>
    </row>
    <row r="154" ht="15.75" customHeight="1">
      <c r="A154" s="309"/>
      <c r="B154" s="316"/>
      <c r="C154" s="309"/>
      <c r="D154" s="309"/>
      <c r="E154" s="320"/>
      <c r="F154" s="320"/>
      <c r="G154" s="320"/>
      <c r="H154" s="309"/>
    </row>
    <row r="155" ht="15.75" customHeight="1">
      <c r="A155" s="309"/>
      <c r="B155" s="316"/>
      <c r="C155" s="316" t="s">
        <v>381</v>
      </c>
      <c r="D155" s="309"/>
      <c r="E155" s="320">
        <f t="shared" ref="E155:F155" si="17">SUM(E153:E154)</f>
        <v>0</v>
      </c>
      <c r="F155" s="320">
        <f t="shared" si="17"/>
        <v>2000</v>
      </c>
      <c r="G155" s="307">
        <f>E155-F155</f>
        <v>-2000</v>
      </c>
      <c r="H155" s="309"/>
    </row>
    <row r="156" ht="15.75" customHeight="1">
      <c r="A156" s="309"/>
      <c r="B156" s="316"/>
      <c r="C156" s="309"/>
      <c r="D156" s="309"/>
      <c r="E156" s="320"/>
      <c r="F156" s="320"/>
      <c r="G156" s="320"/>
      <c r="H156" s="309"/>
    </row>
    <row r="157" ht="15.75" customHeight="1">
      <c r="A157" s="309"/>
      <c r="B157" s="316" t="s">
        <v>478</v>
      </c>
      <c r="C157" s="309"/>
      <c r="D157" s="309"/>
      <c r="E157" s="320"/>
      <c r="F157" s="320"/>
      <c r="G157" s="320"/>
      <c r="H157" s="309"/>
    </row>
    <row r="158" ht="15.75" customHeight="1">
      <c r="A158" s="309"/>
      <c r="B158" s="316"/>
      <c r="C158" s="309" t="s">
        <v>208</v>
      </c>
      <c r="D158" s="309">
        <v>3041.3042</v>
      </c>
      <c r="E158" s="320">
        <v>1760.0</v>
      </c>
      <c r="F158" s="320"/>
      <c r="G158" s="320"/>
      <c r="H158" s="309" t="s">
        <v>479</v>
      </c>
    </row>
    <row r="159" ht="15.75" customHeight="1">
      <c r="A159" s="309"/>
      <c r="B159" s="316"/>
      <c r="C159" s="309" t="s">
        <v>206</v>
      </c>
      <c r="D159" s="309">
        <v>7692.0</v>
      </c>
      <c r="E159" s="320"/>
      <c r="F159" s="320">
        <v>3000.0</v>
      </c>
      <c r="G159" s="320"/>
      <c r="H159" s="309"/>
    </row>
    <row r="160" ht="15.75" customHeight="1">
      <c r="A160" s="309"/>
      <c r="B160" s="316"/>
      <c r="C160" s="309" t="s">
        <v>141</v>
      </c>
      <c r="D160" s="309">
        <v>5411.0</v>
      </c>
      <c r="E160" s="320"/>
      <c r="F160" s="320">
        <v>600.0</v>
      </c>
      <c r="G160" s="320"/>
      <c r="H160" s="309"/>
    </row>
    <row r="161" ht="15.75" customHeight="1">
      <c r="A161" s="309"/>
      <c r="B161" s="316"/>
      <c r="C161" s="309" t="s">
        <v>212</v>
      </c>
      <c r="D161" s="309" t="s">
        <v>138</v>
      </c>
      <c r="E161" s="320"/>
      <c r="F161" s="320">
        <v>1000.0</v>
      </c>
      <c r="G161" s="320"/>
      <c r="H161" s="309"/>
    </row>
    <row r="162" ht="15.75" customHeight="1">
      <c r="A162" s="309"/>
      <c r="B162" s="316"/>
      <c r="C162" s="309" t="s">
        <v>480</v>
      </c>
      <c r="D162" s="309">
        <v>4031.0</v>
      </c>
      <c r="E162" s="320"/>
      <c r="F162" s="320">
        <v>300.0</v>
      </c>
      <c r="G162" s="320"/>
      <c r="H162" s="309"/>
    </row>
    <row r="163" ht="15.75" customHeight="1">
      <c r="A163" s="309"/>
      <c r="B163" s="316"/>
      <c r="C163" s="309"/>
      <c r="D163" s="309"/>
      <c r="E163" s="320"/>
      <c r="F163" s="320"/>
      <c r="G163" s="320"/>
      <c r="H163" s="309"/>
    </row>
    <row r="164" ht="15.75" customHeight="1">
      <c r="A164" s="309"/>
      <c r="B164" s="316"/>
      <c r="C164" s="316" t="s">
        <v>381</v>
      </c>
      <c r="D164" s="309"/>
      <c r="E164" s="320">
        <f t="shared" ref="E164:F164" si="18">SUM(E158:E162)</f>
        <v>1760</v>
      </c>
      <c r="F164" s="320">
        <f t="shared" si="18"/>
        <v>4900</v>
      </c>
      <c r="G164" s="307">
        <f>E164-F164</f>
        <v>-3140</v>
      </c>
      <c r="H164" s="309"/>
    </row>
    <row r="165" ht="15.75" customHeight="1">
      <c r="A165" s="309"/>
      <c r="B165" s="316"/>
      <c r="C165" s="309"/>
      <c r="D165" s="309"/>
      <c r="E165" s="320"/>
      <c r="F165" s="320"/>
      <c r="G165" s="320"/>
      <c r="H165" s="309"/>
    </row>
    <row r="166" ht="15.75" customHeight="1">
      <c r="A166" s="309"/>
      <c r="B166" s="316" t="s">
        <v>481</v>
      </c>
      <c r="C166" s="309"/>
      <c r="D166" s="309"/>
      <c r="E166" s="320"/>
      <c r="F166" s="320"/>
      <c r="G166" s="320"/>
      <c r="H166" s="309"/>
    </row>
    <row r="167" ht="15.75" customHeight="1">
      <c r="A167" s="309"/>
      <c r="B167" s="316"/>
      <c r="C167" s="309" t="s">
        <v>456</v>
      </c>
      <c r="D167" s="309" t="s">
        <v>138</v>
      </c>
      <c r="E167" s="320"/>
      <c r="F167" s="320">
        <v>3000.0</v>
      </c>
      <c r="G167" s="320"/>
      <c r="H167" s="309"/>
    </row>
    <row r="168" ht="15.75" customHeight="1">
      <c r="A168" s="309"/>
      <c r="B168" s="316"/>
      <c r="C168" s="309" t="s">
        <v>454</v>
      </c>
      <c r="D168" s="309" t="s">
        <v>136</v>
      </c>
      <c r="E168" s="320">
        <v>4500.0</v>
      </c>
      <c r="F168" s="320"/>
      <c r="G168" s="320"/>
      <c r="H168" s="309" t="s">
        <v>482</v>
      </c>
    </row>
    <row r="169" ht="15.75" customHeight="1">
      <c r="A169" s="309"/>
      <c r="B169" s="316"/>
      <c r="C169" s="309"/>
      <c r="D169" s="309"/>
      <c r="E169" s="320"/>
      <c r="F169" s="320"/>
      <c r="G169" s="320"/>
      <c r="H169" s="309"/>
    </row>
    <row r="170" ht="15.75" customHeight="1">
      <c r="A170" s="309"/>
      <c r="B170" s="316"/>
      <c r="C170" s="316" t="s">
        <v>381</v>
      </c>
      <c r="D170" s="309"/>
      <c r="E170" s="320">
        <f t="shared" ref="E170:F170" si="19">sum(E167:E168)</f>
        <v>4500</v>
      </c>
      <c r="F170" s="320">
        <f t="shared" si="19"/>
        <v>3000</v>
      </c>
      <c r="G170" s="307">
        <f>E170-F170</f>
        <v>1500</v>
      </c>
      <c r="H170" s="309"/>
    </row>
    <row r="171" ht="15.75" customHeight="1">
      <c r="A171" s="309"/>
      <c r="B171" s="316"/>
      <c r="C171" s="309"/>
      <c r="D171" s="309"/>
      <c r="E171" s="320"/>
      <c r="F171" s="320"/>
      <c r="G171" s="320"/>
      <c r="H171" s="309"/>
    </row>
    <row r="172" ht="15.75" customHeight="1">
      <c r="A172" s="309"/>
      <c r="B172" s="316" t="s">
        <v>483</v>
      </c>
      <c r="C172" s="309"/>
      <c r="D172" s="309"/>
      <c r="E172" s="320"/>
      <c r="F172" s="320"/>
      <c r="G172" s="320"/>
      <c r="H172" s="309"/>
    </row>
    <row r="173" ht="15.75" customHeight="1">
      <c r="A173" s="309"/>
      <c r="B173" s="316"/>
      <c r="C173" s="309" t="s">
        <v>206</v>
      </c>
      <c r="D173" s="309">
        <v>7692.0</v>
      </c>
      <c r="E173" s="320"/>
      <c r="F173" s="320">
        <v>1500.0</v>
      </c>
      <c r="G173" s="320"/>
      <c r="H173" s="309"/>
    </row>
    <row r="174" ht="15.75" customHeight="1">
      <c r="A174" s="309"/>
      <c r="B174" s="316"/>
      <c r="C174" s="309"/>
      <c r="D174" s="309"/>
      <c r="E174" s="320"/>
      <c r="F174" s="320"/>
      <c r="G174" s="320"/>
      <c r="H174" s="309"/>
    </row>
    <row r="175" ht="15.75" customHeight="1">
      <c r="A175" s="309"/>
      <c r="B175" s="316"/>
      <c r="C175" s="316" t="s">
        <v>381</v>
      </c>
      <c r="D175" s="309"/>
      <c r="E175" s="320">
        <f t="shared" ref="E175:F175" si="20">SUM(E173:E174)</f>
        <v>0</v>
      </c>
      <c r="F175" s="320">
        <f t="shared" si="20"/>
        <v>1500</v>
      </c>
      <c r="G175" s="307">
        <f>E175-F175</f>
        <v>-1500</v>
      </c>
      <c r="H175" s="309"/>
    </row>
    <row r="176" ht="15.75" customHeight="1">
      <c r="A176" s="309"/>
      <c r="B176" s="316"/>
      <c r="C176" s="309"/>
      <c r="D176" s="309"/>
      <c r="E176" s="320"/>
      <c r="F176" s="320"/>
      <c r="G176" s="320"/>
      <c r="H176" s="309"/>
    </row>
    <row r="177" ht="15.75" customHeight="1">
      <c r="A177" s="309"/>
      <c r="B177" s="316" t="s">
        <v>484</v>
      </c>
      <c r="C177" s="309"/>
      <c r="D177" s="309"/>
      <c r="E177" s="320"/>
      <c r="F177" s="320"/>
      <c r="G177" s="320"/>
      <c r="H177" s="309"/>
    </row>
    <row r="178" ht="15.75" customHeight="1">
      <c r="A178" s="309"/>
      <c r="B178" s="316"/>
      <c r="C178" s="309" t="s">
        <v>206</v>
      </c>
      <c r="D178" s="309">
        <v>7692.0</v>
      </c>
      <c r="E178" s="320"/>
      <c r="F178" s="320">
        <v>1000.0</v>
      </c>
      <c r="G178" s="320"/>
      <c r="H178" s="309"/>
    </row>
    <row r="179" ht="15.75" customHeight="1">
      <c r="A179" s="309"/>
      <c r="B179" s="316"/>
      <c r="C179" s="309"/>
      <c r="D179" s="309"/>
      <c r="E179" s="320"/>
      <c r="F179" s="320"/>
      <c r="G179" s="320"/>
      <c r="H179" s="309"/>
    </row>
    <row r="180" ht="15.75" customHeight="1">
      <c r="A180" s="309"/>
      <c r="B180" s="316"/>
      <c r="C180" s="316" t="s">
        <v>381</v>
      </c>
      <c r="D180" s="309"/>
      <c r="E180" s="320">
        <f t="shared" ref="E180:F180" si="21">SUM(E178:E179)</f>
        <v>0</v>
      </c>
      <c r="F180" s="320">
        <f t="shared" si="21"/>
        <v>1000</v>
      </c>
      <c r="G180" s="307">
        <f>E180-F180</f>
        <v>-1000</v>
      </c>
      <c r="H180" s="309"/>
    </row>
    <row r="181" ht="15.75" customHeight="1">
      <c r="A181" s="309"/>
      <c r="B181" s="316"/>
      <c r="C181" s="309"/>
      <c r="D181" s="309"/>
      <c r="E181" s="320"/>
      <c r="F181" s="320"/>
      <c r="G181" s="320"/>
      <c r="H181" s="309"/>
    </row>
    <row r="182" ht="15.75" customHeight="1">
      <c r="A182" s="309"/>
      <c r="B182" s="316" t="s">
        <v>485</v>
      </c>
      <c r="C182" s="309"/>
      <c r="D182" s="309"/>
      <c r="E182" s="320"/>
      <c r="F182" s="320"/>
      <c r="G182" s="320"/>
      <c r="H182" s="309"/>
    </row>
    <row r="183" ht="15.75" customHeight="1">
      <c r="A183" s="309"/>
      <c r="B183" s="316"/>
      <c r="C183" s="309" t="s">
        <v>212</v>
      </c>
      <c r="D183" s="309"/>
      <c r="E183" s="320"/>
      <c r="F183" s="320">
        <v>3000.0</v>
      </c>
      <c r="G183" s="320"/>
      <c r="H183" s="309"/>
    </row>
    <row r="184" ht="15.75" customHeight="1">
      <c r="A184" s="309"/>
      <c r="B184" s="316"/>
      <c r="C184" s="309" t="s">
        <v>206</v>
      </c>
      <c r="D184" s="309"/>
      <c r="E184" s="320"/>
      <c r="F184" s="320">
        <v>3000.0</v>
      </c>
      <c r="G184" s="320"/>
      <c r="H184" s="309"/>
    </row>
    <row r="185" ht="15.75" customHeight="1">
      <c r="A185" s="309"/>
      <c r="B185" s="316"/>
      <c r="C185" s="309" t="s">
        <v>383</v>
      </c>
      <c r="D185" s="309"/>
      <c r="E185" s="320">
        <v>5000.0</v>
      </c>
      <c r="F185" s="320"/>
      <c r="G185" s="320"/>
      <c r="H185" s="309"/>
    </row>
    <row r="186" ht="15.75" customHeight="1">
      <c r="A186" s="309"/>
      <c r="B186" s="316"/>
      <c r="C186" s="309" t="s">
        <v>384</v>
      </c>
      <c r="D186" s="309"/>
      <c r="E186" s="320">
        <v>3000.0</v>
      </c>
      <c r="F186" s="320"/>
      <c r="G186" s="320"/>
      <c r="H186" s="309"/>
    </row>
    <row r="187" ht="15.75" customHeight="1">
      <c r="A187" s="309"/>
      <c r="B187" s="316"/>
      <c r="C187" s="309" t="s">
        <v>385</v>
      </c>
      <c r="D187" s="309"/>
      <c r="E187" s="320">
        <v>3000.0</v>
      </c>
      <c r="F187" s="320"/>
      <c r="G187" s="320"/>
      <c r="H187" s="309"/>
    </row>
    <row r="188" ht="15.75" customHeight="1">
      <c r="A188" s="309"/>
      <c r="B188" s="316"/>
      <c r="C188" s="309"/>
      <c r="D188" s="309"/>
      <c r="E188" s="320"/>
      <c r="F188" s="320"/>
      <c r="G188" s="320"/>
      <c r="H188" s="309"/>
    </row>
    <row r="189" ht="15.75" customHeight="1">
      <c r="A189" s="309"/>
      <c r="B189" s="316"/>
      <c r="C189" s="316" t="s">
        <v>381</v>
      </c>
      <c r="D189" s="309"/>
      <c r="E189" s="320">
        <f t="shared" ref="E189:F189" si="22">sum(E183:E187)</f>
        <v>11000</v>
      </c>
      <c r="F189" s="320">
        <f t="shared" si="22"/>
        <v>6000</v>
      </c>
      <c r="G189" s="307">
        <f>E189-F189</f>
        <v>5000</v>
      </c>
      <c r="H189" s="309"/>
    </row>
    <row r="190" ht="15.75" customHeight="1">
      <c r="A190" s="309"/>
      <c r="B190" s="316"/>
      <c r="C190" s="309"/>
      <c r="D190" s="309"/>
      <c r="E190" s="320"/>
      <c r="F190" s="320"/>
      <c r="G190" s="320"/>
      <c r="H190" s="309"/>
    </row>
    <row r="191" ht="15.75" customHeight="1">
      <c r="A191" s="309"/>
      <c r="B191" s="316" t="s">
        <v>486</v>
      </c>
      <c r="C191" s="309"/>
      <c r="D191" s="309"/>
      <c r="E191" s="320"/>
      <c r="F191" s="320"/>
      <c r="G191" s="320"/>
      <c r="H191" s="309"/>
    </row>
    <row r="192" ht="15.75" customHeight="1">
      <c r="A192" s="309"/>
      <c r="B192" s="316"/>
      <c r="C192" s="309" t="s">
        <v>449</v>
      </c>
      <c r="D192" s="309">
        <v>7692.0</v>
      </c>
      <c r="E192" s="320"/>
      <c r="F192" s="320">
        <v>700.0</v>
      </c>
      <c r="G192" s="320"/>
      <c r="H192" s="309"/>
    </row>
    <row r="193" ht="15.75" customHeight="1">
      <c r="A193" s="309"/>
      <c r="B193" s="316"/>
      <c r="C193" s="309" t="s">
        <v>487</v>
      </c>
      <c r="D193" s="309">
        <v>5220.0</v>
      </c>
      <c r="E193" s="320"/>
      <c r="F193" s="320">
        <v>1100.0</v>
      </c>
      <c r="G193" s="320"/>
      <c r="H193" s="309"/>
    </row>
    <row r="194" ht="15.75" customHeight="1">
      <c r="A194" s="309"/>
      <c r="B194" s="316"/>
      <c r="C194" s="309" t="s">
        <v>141</v>
      </c>
      <c r="D194" s="309">
        <v>5411.0</v>
      </c>
      <c r="E194" s="320"/>
      <c r="F194" s="320">
        <v>700.0</v>
      </c>
      <c r="G194" s="320"/>
      <c r="H194" s="309" t="s">
        <v>488</v>
      </c>
    </row>
    <row r="195" ht="15.75" customHeight="1">
      <c r="A195" s="309"/>
      <c r="B195" s="316"/>
      <c r="C195" s="309" t="s">
        <v>448</v>
      </c>
      <c r="D195" s="309">
        <v>5463.0</v>
      </c>
      <c r="E195" s="320"/>
      <c r="F195" s="320">
        <v>1300.0</v>
      </c>
      <c r="G195" s="320"/>
      <c r="H195" s="309"/>
    </row>
    <row r="196" ht="15.75" customHeight="1">
      <c r="A196" s="309"/>
      <c r="B196" s="316"/>
      <c r="C196" s="309" t="s">
        <v>489</v>
      </c>
      <c r="D196" s="309"/>
      <c r="E196" s="320"/>
      <c r="F196" s="320">
        <v>450.0</v>
      </c>
      <c r="G196" s="320"/>
      <c r="H196" s="309"/>
    </row>
    <row r="197" ht="15.75" customHeight="1">
      <c r="A197" s="309"/>
      <c r="B197" s="316"/>
      <c r="C197" s="309" t="s">
        <v>490</v>
      </c>
      <c r="D197" s="309">
        <v>5410.0</v>
      </c>
      <c r="E197" s="320"/>
      <c r="F197" s="320">
        <v>800.0</v>
      </c>
      <c r="G197" s="320"/>
      <c r="H197" s="309"/>
    </row>
    <row r="198" ht="15.75" customHeight="1">
      <c r="A198" s="309"/>
      <c r="B198" s="316"/>
      <c r="C198" s="309"/>
      <c r="D198" s="309"/>
      <c r="E198" s="320"/>
      <c r="F198" s="320"/>
      <c r="G198" s="320"/>
      <c r="H198" s="309"/>
    </row>
    <row r="199" ht="15.75" customHeight="1">
      <c r="A199" s="309"/>
      <c r="B199" s="316"/>
      <c r="C199" s="316" t="s">
        <v>381</v>
      </c>
      <c r="D199" s="309"/>
      <c r="E199" s="320">
        <f t="shared" ref="E199:F199" si="23">sum(E192:E197)</f>
        <v>0</v>
      </c>
      <c r="F199" s="320">
        <f t="shared" si="23"/>
        <v>5050</v>
      </c>
      <c r="G199" s="307">
        <f>E199-F199</f>
        <v>-5050</v>
      </c>
      <c r="H199" s="309"/>
    </row>
    <row r="200" ht="15.75" customHeight="1">
      <c r="A200" s="309"/>
      <c r="B200" s="316"/>
      <c r="C200" s="309"/>
      <c r="D200" s="309"/>
      <c r="E200" s="320"/>
      <c r="F200" s="320"/>
      <c r="G200" s="320"/>
      <c r="H200" s="309"/>
    </row>
    <row r="201" ht="15.75" customHeight="1">
      <c r="A201" s="309"/>
      <c r="B201" s="316" t="s">
        <v>491</v>
      </c>
      <c r="C201" s="309"/>
      <c r="D201" s="309"/>
      <c r="E201" s="320"/>
      <c r="F201" s="320"/>
      <c r="G201" s="320"/>
      <c r="H201" s="309"/>
    </row>
    <row r="202" ht="15.75" customHeight="1">
      <c r="A202" s="309"/>
      <c r="B202" s="316"/>
      <c r="C202" s="309" t="s">
        <v>206</v>
      </c>
      <c r="D202" s="309">
        <v>4029.0</v>
      </c>
      <c r="E202" s="320"/>
      <c r="F202" s="320">
        <v>1000.0</v>
      </c>
      <c r="G202" s="320"/>
      <c r="H202" s="309"/>
    </row>
    <row r="203" ht="15.75" customHeight="1">
      <c r="A203" s="309"/>
      <c r="B203" s="316"/>
      <c r="C203" s="309" t="s">
        <v>212</v>
      </c>
      <c r="D203" s="309">
        <v>4021.0</v>
      </c>
      <c r="E203" s="320"/>
      <c r="F203" s="320">
        <v>270.0</v>
      </c>
      <c r="G203" s="320"/>
      <c r="H203" s="309" t="s">
        <v>492</v>
      </c>
    </row>
    <row r="204" ht="15.75" customHeight="1">
      <c r="A204" s="309"/>
      <c r="B204" s="316"/>
      <c r="C204" s="309" t="s">
        <v>425</v>
      </c>
      <c r="D204" s="309">
        <v>5460.0</v>
      </c>
      <c r="E204" s="320"/>
      <c r="F204" s="320">
        <v>250.0</v>
      </c>
      <c r="G204" s="320"/>
      <c r="H204" s="309"/>
    </row>
    <row r="205" ht="15.75" customHeight="1">
      <c r="A205" s="309"/>
      <c r="B205" s="316"/>
      <c r="C205" s="309"/>
      <c r="D205" s="309"/>
      <c r="E205" s="320"/>
      <c r="F205" s="320"/>
      <c r="G205" s="320"/>
      <c r="H205" s="309"/>
    </row>
    <row r="206" ht="15.75" customHeight="1">
      <c r="A206" s="309"/>
      <c r="B206" s="316"/>
      <c r="C206" s="316" t="s">
        <v>381</v>
      </c>
      <c r="D206" s="309"/>
      <c r="E206" s="320">
        <f t="shared" ref="E206:F206" si="24">sum(E202:E204)</f>
        <v>0</v>
      </c>
      <c r="F206" s="320">
        <f t="shared" si="24"/>
        <v>1520</v>
      </c>
      <c r="G206" s="307">
        <f>E206-F206</f>
        <v>-1520</v>
      </c>
      <c r="H206" s="309"/>
    </row>
    <row r="207" ht="15.75" customHeight="1">
      <c r="A207" s="309"/>
      <c r="B207" s="316"/>
      <c r="C207" s="309"/>
      <c r="D207" s="309"/>
      <c r="E207" s="320"/>
      <c r="F207" s="320"/>
      <c r="G207" s="320"/>
      <c r="H207" s="309"/>
    </row>
    <row r="208" ht="15.75" customHeight="1">
      <c r="A208" s="309"/>
      <c r="B208" s="316" t="s">
        <v>493</v>
      </c>
      <c r="C208" s="309"/>
      <c r="D208" s="309"/>
      <c r="E208" s="320"/>
      <c r="F208" s="320"/>
      <c r="G208" s="320"/>
      <c r="H208" s="309"/>
    </row>
    <row r="209" ht="15.75" customHeight="1">
      <c r="A209" s="309"/>
      <c r="B209" s="316"/>
      <c r="C209" s="309" t="s">
        <v>212</v>
      </c>
      <c r="D209" s="309">
        <v>4021.0</v>
      </c>
      <c r="E209" s="320">
        <v>1500.0</v>
      </c>
      <c r="F209" s="320">
        <v>1100.0</v>
      </c>
      <c r="G209" s="320"/>
      <c r="H209" s="309" t="s">
        <v>494</v>
      </c>
    </row>
    <row r="210" ht="15.75" customHeight="1">
      <c r="A210" s="309"/>
      <c r="B210" s="316"/>
      <c r="C210" s="321" t="s">
        <v>495</v>
      </c>
      <c r="D210" s="309"/>
      <c r="E210" s="320"/>
      <c r="F210" s="322">
        <v>1000.0</v>
      </c>
      <c r="G210" s="320"/>
      <c r="H210" s="309"/>
    </row>
    <row r="211" ht="15.75" customHeight="1">
      <c r="A211" s="309"/>
      <c r="B211" s="316"/>
      <c r="C211" s="309"/>
      <c r="D211" s="309"/>
      <c r="E211" s="320"/>
      <c r="F211" s="320"/>
      <c r="G211" s="320"/>
      <c r="H211" s="309"/>
    </row>
    <row r="212" ht="15.75" customHeight="1">
      <c r="A212" s="309"/>
      <c r="B212" s="316"/>
      <c r="C212" s="316" t="s">
        <v>381</v>
      </c>
      <c r="D212" s="309"/>
      <c r="E212" s="320">
        <f t="shared" ref="E212:F212" si="25">SUM(E209:E211)</f>
        <v>1500</v>
      </c>
      <c r="F212" s="320">
        <f t="shared" si="25"/>
        <v>2100</v>
      </c>
      <c r="G212" s="307">
        <f>E212-F212</f>
        <v>-600</v>
      </c>
      <c r="H212" s="309"/>
    </row>
    <row r="213" ht="15.75" customHeight="1">
      <c r="A213" s="309"/>
      <c r="B213" s="316"/>
      <c r="C213" s="309"/>
      <c r="D213" s="309"/>
      <c r="E213" s="320"/>
      <c r="F213" s="320"/>
      <c r="G213" s="320"/>
      <c r="H213" s="309"/>
    </row>
    <row r="214" ht="15.75" customHeight="1">
      <c r="A214" s="309"/>
      <c r="B214" s="316" t="s">
        <v>496</v>
      </c>
      <c r="C214" s="309"/>
      <c r="D214" s="309"/>
      <c r="E214" s="320"/>
      <c r="F214" s="320"/>
      <c r="G214" s="320"/>
      <c r="H214" s="309"/>
    </row>
    <row r="215" ht="15.75" customHeight="1">
      <c r="A215" s="309"/>
      <c r="B215" s="316"/>
      <c r="C215" s="309" t="s">
        <v>206</v>
      </c>
      <c r="D215" s="309">
        <v>7692.0</v>
      </c>
      <c r="E215" s="320"/>
      <c r="F215" s="320">
        <v>1200.0</v>
      </c>
      <c r="G215" s="320"/>
      <c r="H215" s="309"/>
    </row>
    <row r="216" ht="15.75" customHeight="1">
      <c r="A216" s="309"/>
      <c r="B216" s="316"/>
      <c r="C216" s="309" t="s">
        <v>212</v>
      </c>
      <c r="D216" s="309">
        <v>4024.0</v>
      </c>
      <c r="E216" s="320"/>
      <c r="F216" s="320">
        <v>1000.0</v>
      </c>
      <c r="G216" s="320"/>
      <c r="H216" s="309"/>
    </row>
    <row r="217" ht="15.75" customHeight="1">
      <c r="A217" s="309"/>
      <c r="B217" s="316"/>
      <c r="C217" s="309" t="s">
        <v>448</v>
      </c>
      <c r="D217" s="309">
        <v>5463.0</v>
      </c>
      <c r="E217" s="320"/>
      <c r="F217" s="320">
        <v>300.0</v>
      </c>
      <c r="G217" s="320"/>
      <c r="H217" s="309"/>
    </row>
    <row r="218" ht="15.75" customHeight="1">
      <c r="A218" s="309"/>
      <c r="B218" s="316"/>
      <c r="C218" s="309" t="s">
        <v>148</v>
      </c>
      <c r="D218" s="309">
        <v>5010.0</v>
      </c>
      <c r="E218" s="320"/>
      <c r="F218" s="320">
        <v>400.0</v>
      </c>
      <c r="G218" s="320"/>
      <c r="H218" s="309"/>
    </row>
    <row r="219" ht="15.75" customHeight="1">
      <c r="A219" s="309"/>
      <c r="B219" s="316"/>
      <c r="C219" s="309"/>
      <c r="D219" s="309"/>
      <c r="E219" s="320"/>
      <c r="F219" s="320"/>
      <c r="G219" s="320"/>
      <c r="H219" s="309"/>
    </row>
    <row r="220" ht="15.75" customHeight="1">
      <c r="A220" s="309"/>
      <c r="B220" s="316"/>
      <c r="C220" s="316" t="s">
        <v>381</v>
      </c>
      <c r="D220" s="309"/>
      <c r="E220" s="320">
        <f t="shared" ref="E220:F220" si="26">sum(E215:E218)</f>
        <v>0</v>
      </c>
      <c r="F220" s="320">
        <f t="shared" si="26"/>
        <v>2900</v>
      </c>
      <c r="G220" s="307">
        <f>E220-F220</f>
        <v>-2900</v>
      </c>
      <c r="H220" s="309"/>
    </row>
    <row r="221" ht="15.75" customHeight="1">
      <c r="A221" s="309"/>
      <c r="B221" s="316"/>
      <c r="C221" s="309"/>
      <c r="D221" s="309"/>
      <c r="E221" s="320"/>
      <c r="F221" s="320"/>
      <c r="G221" s="320"/>
      <c r="H221" s="309"/>
    </row>
    <row r="222" ht="15.75" customHeight="1">
      <c r="A222" s="309"/>
      <c r="B222" s="316" t="s">
        <v>497</v>
      </c>
      <c r="C222" s="309"/>
      <c r="D222" s="309"/>
      <c r="E222" s="320"/>
      <c r="F222" s="320"/>
      <c r="G222" s="320"/>
      <c r="H222" s="309"/>
    </row>
    <row r="223" ht="15.75" customHeight="1">
      <c r="A223" s="309"/>
      <c r="B223" s="316"/>
      <c r="C223" s="309" t="s">
        <v>206</v>
      </c>
      <c r="D223" s="309">
        <v>4029.0</v>
      </c>
      <c r="E223" s="320"/>
      <c r="F223" s="320">
        <v>9100.0</v>
      </c>
      <c r="G223" s="320"/>
      <c r="H223" s="309"/>
    </row>
    <row r="224" ht="15.75" customHeight="1">
      <c r="A224" s="309"/>
      <c r="B224" s="316"/>
      <c r="C224" s="309" t="s">
        <v>474</v>
      </c>
      <c r="D224" s="309">
        <v>5800.0</v>
      </c>
      <c r="E224" s="320"/>
      <c r="F224" s="320">
        <v>1300.0</v>
      </c>
      <c r="G224" s="320"/>
      <c r="H224" s="309"/>
    </row>
    <row r="225" ht="15.75" customHeight="1">
      <c r="A225" s="309"/>
      <c r="B225" s="316"/>
      <c r="C225" s="309"/>
      <c r="D225" s="309"/>
      <c r="E225" s="320"/>
      <c r="F225" s="320"/>
      <c r="G225" s="320"/>
      <c r="H225" s="309"/>
    </row>
    <row r="226" ht="15.75" customHeight="1">
      <c r="A226" s="309"/>
      <c r="B226" s="316"/>
      <c r="C226" s="316" t="s">
        <v>381</v>
      </c>
      <c r="D226" s="309"/>
      <c r="E226" s="320">
        <f t="shared" ref="E226:F226" si="27">SUM(E223,E224)</f>
        <v>0</v>
      </c>
      <c r="F226" s="320">
        <f t="shared" si="27"/>
        <v>10400</v>
      </c>
      <c r="G226" s="320">
        <f>E226-F226</f>
        <v>-10400</v>
      </c>
      <c r="H226" s="309"/>
    </row>
    <row r="227" ht="15.75" customHeight="1">
      <c r="A227" s="309"/>
      <c r="B227" s="316"/>
      <c r="C227" s="309"/>
      <c r="D227" s="309"/>
      <c r="E227" s="320"/>
      <c r="F227" s="320"/>
      <c r="G227" s="320"/>
      <c r="H227" s="309"/>
    </row>
    <row r="228" ht="15.75" customHeight="1">
      <c r="A228" s="309"/>
      <c r="B228" s="323" t="s">
        <v>498</v>
      </c>
      <c r="C228" s="324"/>
      <c r="D228" s="324"/>
      <c r="E228" s="325"/>
      <c r="F228" s="325"/>
      <c r="G228" s="325"/>
      <c r="H228" s="309"/>
    </row>
    <row r="229" ht="15.75" customHeight="1">
      <c r="A229" s="309"/>
      <c r="B229" s="324"/>
      <c r="C229" s="324" t="s">
        <v>206</v>
      </c>
      <c r="D229" s="326">
        <v>4029.0</v>
      </c>
      <c r="E229" s="325"/>
      <c r="F229" s="327">
        <v>9100.0</v>
      </c>
      <c r="G229" s="325"/>
      <c r="H229" s="309"/>
    </row>
    <row r="230" ht="15.75" customHeight="1">
      <c r="A230" s="309"/>
      <c r="B230" s="324"/>
      <c r="C230" s="324" t="s">
        <v>474</v>
      </c>
      <c r="D230" s="326">
        <v>5800.0</v>
      </c>
      <c r="E230" s="325"/>
      <c r="F230" s="327">
        <v>1300.0</v>
      </c>
      <c r="G230" s="325"/>
      <c r="H230" s="309"/>
    </row>
    <row r="231" ht="15.75" customHeight="1">
      <c r="A231" s="309"/>
      <c r="B231" s="324"/>
      <c r="C231" s="324"/>
      <c r="D231" s="324"/>
      <c r="E231" s="325"/>
      <c r="F231" s="325"/>
      <c r="G231" s="325"/>
      <c r="H231" s="309"/>
    </row>
    <row r="232" ht="15.75" customHeight="1">
      <c r="A232" s="309"/>
      <c r="B232" s="324"/>
      <c r="C232" s="324" t="s">
        <v>381</v>
      </c>
      <c r="D232" s="324"/>
      <c r="E232" s="327">
        <f t="shared" ref="E232:F232" si="28">SUM(E229,E230)</f>
        <v>0</v>
      </c>
      <c r="F232" s="327">
        <f t="shared" si="28"/>
        <v>10400</v>
      </c>
      <c r="G232" s="327">
        <f>E232-F232</f>
        <v>-10400</v>
      </c>
      <c r="H232" s="309"/>
    </row>
    <row r="233" ht="15.75" customHeight="1">
      <c r="A233" s="309"/>
      <c r="B233" s="316" t="s">
        <v>499</v>
      </c>
      <c r="C233" s="309"/>
      <c r="D233" s="309"/>
      <c r="E233" s="320"/>
      <c r="F233" s="320"/>
      <c r="G233" s="320"/>
      <c r="H233" s="309"/>
    </row>
    <row r="234" ht="15.75" customHeight="1">
      <c r="A234" s="309"/>
      <c r="B234" s="316"/>
      <c r="C234" s="309" t="s">
        <v>500</v>
      </c>
      <c r="D234" s="309"/>
      <c r="E234" s="320"/>
      <c r="F234" s="320">
        <v>10000.0</v>
      </c>
      <c r="G234" s="320"/>
      <c r="H234" s="309"/>
    </row>
    <row r="235" ht="15.75" customHeight="1">
      <c r="A235" s="309"/>
      <c r="B235" s="316"/>
      <c r="C235" s="309" t="s">
        <v>447</v>
      </c>
      <c r="D235" s="309"/>
      <c r="E235" s="320"/>
      <c r="F235" s="322">
        <v>18850.0</v>
      </c>
      <c r="G235" s="320"/>
      <c r="H235" s="309"/>
    </row>
    <row r="236" ht="15.75" customHeight="1">
      <c r="A236" s="309"/>
      <c r="B236" s="316"/>
      <c r="C236" s="309" t="s">
        <v>448</v>
      </c>
      <c r="D236" s="309"/>
      <c r="E236" s="320"/>
      <c r="F236" s="320">
        <v>1500.0</v>
      </c>
      <c r="G236" s="320"/>
      <c r="H236" s="309"/>
    </row>
    <row r="237" ht="15.75" customHeight="1">
      <c r="A237" s="309"/>
      <c r="B237" s="316"/>
      <c r="C237" s="309" t="s">
        <v>383</v>
      </c>
      <c r="D237" s="309"/>
      <c r="E237" s="320">
        <v>24000.0</v>
      </c>
      <c r="F237" s="320"/>
      <c r="G237" s="320"/>
      <c r="H237" s="309"/>
    </row>
    <row r="238" ht="15.75" customHeight="1">
      <c r="A238" s="309"/>
      <c r="B238" s="316"/>
      <c r="C238" s="309"/>
      <c r="D238" s="309"/>
      <c r="E238" s="320"/>
      <c r="F238" s="320"/>
      <c r="G238" s="320"/>
      <c r="H238" s="309"/>
    </row>
    <row r="239" ht="15.75" customHeight="1">
      <c r="A239" s="309"/>
      <c r="B239" s="316"/>
      <c r="C239" s="316" t="s">
        <v>381</v>
      </c>
      <c r="D239" s="309"/>
      <c r="E239" s="320">
        <f t="shared" ref="E239:F239" si="29">SUM(E234:E237)</f>
        <v>24000</v>
      </c>
      <c r="F239" s="320">
        <f t="shared" si="29"/>
        <v>30350</v>
      </c>
      <c r="G239" s="307">
        <f>E239-F239</f>
        <v>-6350</v>
      </c>
      <c r="H239" s="309"/>
    </row>
    <row r="240" ht="15.75" customHeight="1">
      <c r="A240" s="309"/>
      <c r="B240" s="316"/>
      <c r="C240" s="309"/>
      <c r="D240" s="309"/>
      <c r="E240" s="320"/>
      <c r="F240" s="320"/>
      <c r="G240" s="320"/>
      <c r="H240" s="309"/>
    </row>
    <row r="241" ht="15.75" customHeight="1">
      <c r="A241" s="309"/>
      <c r="B241" s="316" t="s">
        <v>501</v>
      </c>
      <c r="C241" s="309"/>
      <c r="D241" s="309"/>
      <c r="E241" s="320"/>
      <c r="F241" s="320"/>
      <c r="G241" s="320"/>
      <c r="H241" s="309"/>
    </row>
    <row r="242" ht="15.75" customHeight="1">
      <c r="A242" s="309"/>
      <c r="B242" s="316"/>
      <c r="C242" s="309" t="s">
        <v>206</v>
      </c>
      <c r="D242" s="309">
        <v>4029.0</v>
      </c>
      <c r="E242" s="320"/>
      <c r="F242" s="320">
        <v>800.0</v>
      </c>
      <c r="G242" s="320"/>
      <c r="H242" s="309"/>
    </row>
    <row r="243" ht="15.75" customHeight="1">
      <c r="A243" s="309"/>
      <c r="B243" s="316"/>
      <c r="C243" s="309" t="s">
        <v>212</v>
      </c>
      <c r="D243" s="309">
        <v>4024.0</v>
      </c>
      <c r="E243" s="320"/>
      <c r="F243" s="320">
        <v>300.0</v>
      </c>
      <c r="G243" s="320"/>
      <c r="H243" s="309"/>
    </row>
    <row r="244" ht="15.75" customHeight="1">
      <c r="A244" s="309"/>
      <c r="B244" s="316"/>
      <c r="C244" s="309" t="s">
        <v>448</v>
      </c>
      <c r="D244" s="309">
        <v>5463.0</v>
      </c>
      <c r="E244" s="320"/>
      <c r="F244" s="320">
        <v>400.0</v>
      </c>
      <c r="G244" s="320"/>
      <c r="H244" s="309"/>
    </row>
    <row r="245" ht="15.75" customHeight="1">
      <c r="A245" s="309"/>
      <c r="B245" s="316"/>
      <c r="C245" s="309"/>
      <c r="D245" s="309"/>
      <c r="E245" s="320"/>
      <c r="F245" s="320"/>
      <c r="G245" s="320"/>
      <c r="H245" s="309"/>
    </row>
    <row r="246" ht="15.75" customHeight="1">
      <c r="A246" s="309"/>
      <c r="B246" s="316"/>
      <c r="C246" s="316" t="s">
        <v>381</v>
      </c>
      <c r="D246" s="309"/>
      <c r="E246" s="320">
        <f t="shared" ref="E246:F246" si="30">SUM(E242:E244)</f>
        <v>0</v>
      </c>
      <c r="F246" s="320">
        <f t="shared" si="30"/>
        <v>1500</v>
      </c>
      <c r="G246" s="320">
        <f>E246-F246</f>
        <v>-1500</v>
      </c>
      <c r="H246" s="309"/>
    </row>
    <row r="247" ht="15.75" customHeight="1">
      <c r="A247" s="309"/>
      <c r="B247" s="316"/>
      <c r="C247" s="309"/>
      <c r="D247" s="309"/>
      <c r="E247" s="320"/>
      <c r="F247" s="320"/>
      <c r="G247" s="320"/>
      <c r="H247" s="309"/>
    </row>
    <row r="248" ht="15.75" customHeight="1">
      <c r="A248" s="309"/>
      <c r="B248" s="316" t="s">
        <v>502</v>
      </c>
      <c r="C248" s="309"/>
      <c r="D248" s="309"/>
      <c r="E248" s="320"/>
      <c r="F248" s="320"/>
      <c r="G248" s="320"/>
      <c r="H248" s="309"/>
    </row>
    <row r="249" ht="15.75" customHeight="1">
      <c r="A249" s="309"/>
      <c r="B249" s="316"/>
      <c r="C249" s="309" t="s">
        <v>206</v>
      </c>
      <c r="D249" s="309">
        <v>4029.0</v>
      </c>
      <c r="E249" s="320"/>
      <c r="F249" s="320">
        <v>800.0</v>
      </c>
      <c r="G249" s="320"/>
      <c r="H249" s="309"/>
    </row>
    <row r="250" ht="15.75" customHeight="1">
      <c r="A250" s="309"/>
      <c r="B250" s="316"/>
      <c r="C250" s="309" t="s">
        <v>212</v>
      </c>
      <c r="D250" s="309">
        <v>4024.0</v>
      </c>
      <c r="E250" s="320"/>
      <c r="F250" s="320">
        <v>300.0</v>
      </c>
      <c r="G250" s="320"/>
      <c r="H250" s="309"/>
    </row>
    <row r="251" ht="15.75" customHeight="1">
      <c r="A251" s="309"/>
      <c r="B251" s="316"/>
      <c r="C251" s="309" t="s">
        <v>448</v>
      </c>
      <c r="D251" s="309">
        <v>5463.0</v>
      </c>
      <c r="E251" s="320"/>
      <c r="F251" s="320">
        <v>400.0</v>
      </c>
      <c r="G251" s="320"/>
      <c r="H251" s="309"/>
    </row>
    <row r="252" ht="15.75" customHeight="1">
      <c r="A252" s="309"/>
      <c r="B252" s="316"/>
      <c r="C252" s="309"/>
      <c r="D252" s="309"/>
      <c r="E252" s="320"/>
      <c r="F252" s="320"/>
      <c r="G252" s="320"/>
      <c r="H252" s="309"/>
    </row>
    <row r="253" ht="15.75" customHeight="1">
      <c r="A253" s="309"/>
      <c r="B253" s="316"/>
      <c r="C253" s="316" t="s">
        <v>381</v>
      </c>
      <c r="D253" s="309"/>
      <c r="E253" s="328">
        <f t="shared" ref="E253:F253" si="31">SUM(E249:E251)</f>
        <v>0</v>
      </c>
      <c r="F253" s="328">
        <f t="shared" si="31"/>
        <v>1500</v>
      </c>
      <c r="G253" s="307">
        <f>E253-F253</f>
        <v>-1500</v>
      </c>
      <c r="H253" s="309"/>
    </row>
    <row r="254" ht="15.75" customHeight="1">
      <c r="A254" s="309"/>
      <c r="B254" s="316"/>
      <c r="C254" s="309"/>
      <c r="D254" s="309"/>
      <c r="E254" s="320"/>
      <c r="F254" s="320"/>
      <c r="G254" s="320"/>
      <c r="H254" s="309"/>
    </row>
    <row r="255" ht="15.75" customHeight="1">
      <c r="A255" s="309"/>
      <c r="B255" s="316" t="s">
        <v>503</v>
      </c>
      <c r="C255" s="309"/>
      <c r="D255" s="309"/>
      <c r="E255" s="320"/>
      <c r="F255" s="320"/>
      <c r="G255" s="320"/>
      <c r="H255" s="309"/>
    </row>
    <row r="256" ht="15.75" customHeight="1">
      <c r="A256" s="309"/>
      <c r="B256" s="316"/>
      <c r="C256" s="309" t="s">
        <v>153</v>
      </c>
      <c r="D256" s="309" t="s">
        <v>504</v>
      </c>
      <c r="E256" s="320"/>
      <c r="F256" s="320">
        <v>1000.0</v>
      </c>
      <c r="G256" s="320"/>
      <c r="H256" s="309"/>
    </row>
    <row r="257" ht="15.75" customHeight="1">
      <c r="A257" s="309"/>
      <c r="B257" s="316"/>
      <c r="C257" s="309" t="s">
        <v>505</v>
      </c>
      <c r="D257" s="309" t="s">
        <v>506</v>
      </c>
      <c r="E257" s="320">
        <v>800.0</v>
      </c>
      <c r="F257" s="320">
        <v>700.0</v>
      </c>
      <c r="G257" s="320"/>
      <c r="H257" s="309"/>
    </row>
    <row r="258" ht="15.75" customHeight="1">
      <c r="A258" s="309"/>
      <c r="B258" s="316"/>
      <c r="C258" s="309" t="s">
        <v>507</v>
      </c>
      <c r="D258" s="309" t="s">
        <v>508</v>
      </c>
      <c r="E258" s="320">
        <v>6000.0</v>
      </c>
      <c r="F258" s="320"/>
      <c r="G258" s="320"/>
      <c r="H258" s="309"/>
    </row>
    <row r="259" ht="15.75" customHeight="1">
      <c r="A259" s="309"/>
      <c r="B259" s="316"/>
      <c r="C259" s="309" t="s">
        <v>141</v>
      </c>
      <c r="D259" s="309">
        <v>5411.0</v>
      </c>
      <c r="E259" s="320"/>
      <c r="F259" s="320">
        <v>2500.0</v>
      </c>
      <c r="G259" s="320"/>
      <c r="H259" s="309"/>
    </row>
    <row r="260" ht="15.75" customHeight="1">
      <c r="A260" s="309"/>
      <c r="B260" s="316"/>
      <c r="C260" s="309" t="s">
        <v>448</v>
      </c>
      <c r="D260" s="309">
        <v>5463.0</v>
      </c>
      <c r="E260" s="320"/>
      <c r="F260" s="320">
        <v>500.0</v>
      </c>
      <c r="G260" s="320"/>
      <c r="H260" s="309"/>
    </row>
    <row r="261" ht="15.75" customHeight="1">
      <c r="A261" s="309"/>
      <c r="B261" s="316"/>
      <c r="C261" s="309" t="s">
        <v>425</v>
      </c>
      <c r="D261" s="309">
        <v>5460.0</v>
      </c>
      <c r="E261" s="320"/>
      <c r="F261" s="320">
        <v>1500.0</v>
      </c>
      <c r="G261" s="320"/>
      <c r="H261" s="309" t="s">
        <v>509</v>
      </c>
    </row>
    <row r="262" ht="15.75" customHeight="1">
      <c r="A262" s="309"/>
      <c r="B262" s="316"/>
      <c r="C262" s="309" t="s">
        <v>510</v>
      </c>
      <c r="D262" s="309">
        <v>4029.0</v>
      </c>
      <c r="E262" s="320"/>
      <c r="F262" s="320">
        <v>6500.0</v>
      </c>
      <c r="G262" s="320"/>
      <c r="H262" s="309"/>
    </row>
    <row r="263" ht="15.75" customHeight="1">
      <c r="A263" s="309"/>
      <c r="B263" s="316"/>
      <c r="C263" s="309" t="s">
        <v>511</v>
      </c>
      <c r="D263" s="309" t="s">
        <v>508</v>
      </c>
      <c r="E263" s="320">
        <v>7500.0</v>
      </c>
      <c r="F263" s="320"/>
      <c r="G263" s="320"/>
      <c r="H263" s="309"/>
    </row>
    <row r="264" ht="15.75" customHeight="1">
      <c r="A264" s="309"/>
      <c r="B264" s="316"/>
      <c r="C264" s="309"/>
      <c r="D264" s="309"/>
      <c r="E264" s="320"/>
      <c r="F264" s="320"/>
      <c r="G264" s="320"/>
      <c r="H264" s="309"/>
    </row>
    <row r="265" ht="15.75" customHeight="1">
      <c r="A265" s="309"/>
      <c r="B265" s="316"/>
      <c r="C265" s="316" t="s">
        <v>381</v>
      </c>
      <c r="D265" s="309"/>
      <c r="E265" s="320">
        <f t="shared" ref="E265:F265" si="32">SUM(E256:E263)</f>
        <v>14300</v>
      </c>
      <c r="F265" s="320">
        <f t="shared" si="32"/>
        <v>12700</v>
      </c>
      <c r="G265" s="320">
        <f>E265-F265</f>
        <v>1600</v>
      </c>
      <c r="H265" s="309"/>
    </row>
    <row r="266" ht="15.75" customHeight="1">
      <c r="A266" s="309"/>
      <c r="B266" s="316"/>
      <c r="C266" s="309"/>
      <c r="D266" s="309"/>
      <c r="E266" s="320"/>
      <c r="F266" s="320"/>
      <c r="G266" s="320"/>
      <c r="H266" s="309"/>
    </row>
    <row r="267" ht="15.75" customHeight="1">
      <c r="A267" s="309"/>
      <c r="B267" s="316" t="s">
        <v>512</v>
      </c>
      <c r="C267" s="309"/>
      <c r="D267" s="309"/>
      <c r="E267" s="320"/>
      <c r="F267" s="320"/>
      <c r="G267" s="320"/>
      <c r="H267" s="309"/>
    </row>
    <row r="268" ht="15.75" customHeight="1">
      <c r="A268" s="309"/>
      <c r="B268" s="316"/>
      <c r="C268" s="309" t="s">
        <v>513</v>
      </c>
      <c r="D268" s="309">
        <v>3041.0</v>
      </c>
      <c r="E268" s="320">
        <v>7000.0</v>
      </c>
      <c r="F268" s="320"/>
      <c r="G268" s="320"/>
      <c r="H268" s="309" t="s">
        <v>514</v>
      </c>
    </row>
    <row r="269" ht="15.75" customHeight="1">
      <c r="A269" s="309"/>
      <c r="B269" s="316"/>
      <c r="C269" s="309" t="s">
        <v>148</v>
      </c>
      <c r="D269" s="309">
        <v>5010.0</v>
      </c>
      <c r="E269" s="320"/>
      <c r="F269" s="320">
        <v>16000.0</v>
      </c>
      <c r="G269" s="320"/>
      <c r="H269" s="309" t="s">
        <v>515</v>
      </c>
    </row>
    <row r="270" ht="15.75" customHeight="1">
      <c r="A270" s="309"/>
      <c r="B270" s="316"/>
      <c r="C270" s="309" t="s">
        <v>206</v>
      </c>
      <c r="D270" s="309">
        <v>4029.0</v>
      </c>
      <c r="E270" s="320"/>
      <c r="F270" s="320">
        <v>4000.0</v>
      </c>
      <c r="G270" s="320"/>
      <c r="H270" s="309" t="s">
        <v>516</v>
      </c>
    </row>
    <row r="271" ht="15.75" customHeight="1">
      <c r="A271" s="309"/>
      <c r="B271" s="316"/>
      <c r="C271" s="309" t="s">
        <v>448</v>
      </c>
      <c r="D271" s="309">
        <v>5463.0</v>
      </c>
      <c r="E271" s="320"/>
      <c r="F271" s="320">
        <v>200.0</v>
      </c>
      <c r="G271" s="320"/>
      <c r="H271" s="309"/>
    </row>
    <row r="272" ht="15.75" customHeight="1">
      <c r="A272" s="309"/>
      <c r="B272" s="316"/>
      <c r="C272" s="309" t="s">
        <v>212</v>
      </c>
      <c r="D272" s="309">
        <v>4021.0</v>
      </c>
      <c r="E272" s="320"/>
      <c r="F272" s="320">
        <v>550.0</v>
      </c>
      <c r="G272" s="320"/>
      <c r="H272" s="309"/>
    </row>
    <row r="273" ht="15.75" customHeight="1">
      <c r="A273" s="309"/>
      <c r="B273" s="316"/>
      <c r="C273" s="309"/>
      <c r="D273" s="309"/>
      <c r="E273" s="320"/>
      <c r="F273" s="320"/>
      <c r="G273" s="320"/>
      <c r="H273" s="309"/>
    </row>
    <row r="274" ht="15.75" customHeight="1">
      <c r="A274" s="309"/>
      <c r="B274" s="316"/>
      <c r="C274" s="316" t="s">
        <v>381</v>
      </c>
      <c r="D274" s="309"/>
      <c r="E274" s="320">
        <f t="shared" ref="E274:F274" si="33">SUM(E268:E272)</f>
        <v>7000</v>
      </c>
      <c r="F274" s="320">
        <f t="shared" si="33"/>
        <v>20750</v>
      </c>
      <c r="G274" s="320">
        <f>E274-F274</f>
        <v>-13750</v>
      </c>
      <c r="H274" s="309"/>
    </row>
    <row r="275" ht="15.75" customHeight="1">
      <c r="A275" s="309"/>
      <c r="B275" s="316"/>
      <c r="C275" s="309"/>
      <c r="D275" s="309"/>
      <c r="E275" s="320"/>
      <c r="F275" s="320"/>
      <c r="G275" s="320"/>
      <c r="H275" s="309"/>
    </row>
    <row r="276" ht="15.75" customHeight="1">
      <c r="A276" s="309"/>
      <c r="B276" s="316" t="s">
        <v>517</v>
      </c>
      <c r="C276" s="309"/>
      <c r="D276" s="309"/>
      <c r="E276" s="320"/>
      <c r="F276" s="320"/>
      <c r="G276" s="320"/>
      <c r="H276" s="309"/>
    </row>
    <row r="277" ht="15.75" customHeight="1">
      <c r="A277" s="309"/>
      <c r="B277" s="316"/>
      <c r="C277" s="309" t="s">
        <v>206</v>
      </c>
      <c r="D277" s="309">
        <v>4029.0</v>
      </c>
      <c r="E277" s="320">
        <v>2100.0</v>
      </c>
      <c r="F277" s="320">
        <v>2100.0</v>
      </c>
      <c r="G277" s="320"/>
      <c r="H277" s="309"/>
    </row>
    <row r="278" ht="15.75" customHeight="1">
      <c r="A278" s="309"/>
      <c r="B278" s="316"/>
      <c r="C278" s="309" t="s">
        <v>448</v>
      </c>
      <c r="D278" s="309">
        <v>5463.0</v>
      </c>
      <c r="E278" s="320"/>
      <c r="F278" s="320">
        <v>200.0</v>
      </c>
      <c r="G278" s="320"/>
      <c r="H278" s="309" t="s">
        <v>518</v>
      </c>
    </row>
    <row r="279" ht="15.75" customHeight="1">
      <c r="A279" s="309"/>
      <c r="B279" s="316"/>
      <c r="C279" s="309" t="s">
        <v>480</v>
      </c>
      <c r="D279" s="309">
        <v>4031.0</v>
      </c>
      <c r="E279" s="320"/>
      <c r="F279" s="320">
        <v>500.0</v>
      </c>
      <c r="G279" s="320"/>
      <c r="H279" s="309"/>
    </row>
    <row r="280" ht="15.75" customHeight="1">
      <c r="A280" s="309"/>
      <c r="B280" s="316"/>
      <c r="C280" s="309" t="s">
        <v>141</v>
      </c>
      <c r="D280" s="309">
        <v>5411.0</v>
      </c>
      <c r="E280" s="320"/>
      <c r="F280" s="320">
        <v>1500.0</v>
      </c>
      <c r="G280" s="320"/>
      <c r="H280" s="309" t="s">
        <v>519</v>
      </c>
    </row>
    <row r="281" ht="15.75" customHeight="1">
      <c r="A281" s="309"/>
      <c r="B281" s="316"/>
      <c r="C281" s="309" t="s">
        <v>520</v>
      </c>
      <c r="D281" s="309" t="s">
        <v>138</v>
      </c>
      <c r="E281" s="320"/>
      <c r="F281" s="320">
        <v>13000.0</v>
      </c>
      <c r="G281" s="320"/>
      <c r="H281" s="309"/>
    </row>
    <row r="282" ht="15.75" customHeight="1">
      <c r="A282" s="309"/>
      <c r="B282" s="316"/>
      <c r="C282" s="309" t="s">
        <v>454</v>
      </c>
      <c r="D282" s="309" t="s">
        <v>136</v>
      </c>
      <c r="E282" s="320">
        <v>20000.0</v>
      </c>
      <c r="F282" s="320"/>
      <c r="G282" s="320"/>
      <c r="H282" s="309" t="s">
        <v>521</v>
      </c>
    </row>
    <row r="283" ht="15.75" customHeight="1">
      <c r="A283" s="309"/>
      <c r="B283" s="316"/>
      <c r="C283" s="309" t="s">
        <v>522</v>
      </c>
      <c r="D283" s="309" t="s">
        <v>523</v>
      </c>
      <c r="E283" s="320"/>
      <c r="F283" s="320">
        <v>200.0</v>
      </c>
      <c r="G283" s="320"/>
      <c r="H283" s="309"/>
    </row>
    <row r="284" ht="15.75" customHeight="1">
      <c r="A284" s="309"/>
      <c r="B284" s="316"/>
      <c r="C284" s="309" t="s">
        <v>6</v>
      </c>
      <c r="D284" s="309"/>
      <c r="E284" s="320">
        <v>0.0</v>
      </c>
      <c r="F284" s="320">
        <v>0.0</v>
      </c>
      <c r="G284" s="320"/>
      <c r="H284" s="309"/>
    </row>
    <row r="285" ht="15.75" customHeight="1">
      <c r="A285" s="309"/>
      <c r="B285" s="316"/>
      <c r="C285" s="309"/>
      <c r="D285" s="309"/>
      <c r="E285" s="320"/>
      <c r="F285" s="320"/>
      <c r="G285" s="320"/>
      <c r="H285" s="309"/>
    </row>
    <row r="286" ht="15.75" customHeight="1">
      <c r="A286" s="309"/>
      <c r="B286" s="316"/>
      <c r="C286" s="316" t="s">
        <v>381</v>
      </c>
      <c r="D286" s="309"/>
      <c r="E286" s="320">
        <f>SUM(E277:E284)</f>
        <v>22100</v>
      </c>
      <c r="F286" s="320">
        <v>17500.0</v>
      </c>
      <c r="G286" s="307">
        <f>E286-F286</f>
        <v>4600</v>
      </c>
      <c r="H286" s="309"/>
    </row>
    <row r="287" ht="15.75" customHeight="1">
      <c r="A287" s="309"/>
      <c r="B287" s="316"/>
      <c r="C287" s="309"/>
      <c r="D287" s="309"/>
      <c r="E287" s="320"/>
      <c r="F287" s="320"/>
      <c r="G287" s="320"/>
      <c r="H287" s="309"/>
    </row>
    <row r="288" ht="15.75" customHeight="1">
      <c r="A288" s="309"/>
      <c r="B288" s="316" t="s">
        <v>524</v>
      </c>
      <c r="C288" s="309"/>
      <c r="D288" s="309"/>
      <c r="E288" s="320"/>
      <c r="F288" s="320"/>
      <c r="G288" s="320"/>
      <c r="H288" s="309"/>
    </row>
    <row r="289" ht="15.75" customHeight="1">
      <c r="A289" s="309"/>
      <c r="B289" s="316"/>
      <c r="C289" s="309" t="s">
        <v>525</v>
      </c>
      <c r="D289" s="309">
        <v>3041.3042</v>
      </c>
      <c r="E289" s="322">
        <v>53400.0</v>
      </c>
      <c r="F289" s="320"/>
      <c r="G289" s="320"/>
      <c r="H289" s="309" t="s">
        <v>526</v>
      </c>
    </row>
    <row r="290" ht="15.75" customHeight="1">
      <c r="A290" s="309"/>
      <c r="B290" s="316"/>
      <c r="C290" s="309" t="s">
        <v>527</v>
      </c>
      <c r="D290" s="309">
        <v>3041.0</v>
      </c>
      <c r="E290" s="320">
        <v>1500.0</v>
      </c>
      <c r="F290" s="320"/>
      <c r="G290" s="320"/>
      <c r="H290" s="309" t="s">
        <v>528</v>
      </c>
    </row>
    <row r="291" ht="15.75" customHeight="1">
      <c r="A291" s="309"/>
      <c r="B291" s="316"/>
      <c r="C291" s="309" t="s">
        <v>529</v>
      </c>
      <c r="D291" s="309">
        <v>4029.0</v>
      </c>
      <c r="E291" s="320"/>
      <c r="F291" s="322">
        <v>3000.0</v>
      </c>
      <c r="G291" s="320"/>
      <c r="H291" s="309" t="s">
        <v>530</v>
      </c>
    </row>
    <row r="292" ht="15.75" customHeight="1">
      <c r="A292" s="309"/>
      <c r="B292" s="316"/>
      <c r="C292" s="309" t="s">
        <v>531</v>
      </c>
      <c r="D292" s="309">
        <v>5210.0</v>
      </c>
      <c r="E292" s="320"/>
      <c r="F292" s="320">
        <v>28000.0</v>
      </c>
      <c r="G292" s="320"/>
      <c r="H292" s="309" t="s">
        <v>532</v>
      </c>
    </row>
    <row r="293" ht="15.75" customHeight="1">
      <c r="A293" s="309"/>
      <c r="B293" s="316"/>
      <c r="C293" s="309" t="s">
        <v>141</v>
      </c>
      <c r="D293" s="309">
        <v>5411.0</v>
      </c>
      <c r="E293" s="320"/>
      <c r="F293" s="322">
        <v>9300.0</v>
      </c>
      <c r="G293" s="320"/>
      <c r="H293" s="309"/>
    </row>
    <row r="294" ht="15.75" customHeight="1">
      <c r="A294" s="309"/>
      <c r="B294" s="316"/>
      <c r="C294" s="309" t="s">
        <v>533</v>
      </c>
      <c r="D294" s="309">
        <v>6800.0</v>
      </c>
      <c r="E294" s="320"/>
      <c r="F294" s="320">
        <v>20500.0</v>
      </c>
      <c r="G294" s="320"/>
      <c r="H294" s="309" t="s">
        <v>534</v>
      </c>
    </row>
    <row r="295" ht="15.75" customHeight="1">
      <c r="A295" s="309"/>
      <c r="B295" s="316"/>
      <c r="C295" s="309" t="s">
        <v>535</v>
      </c>
      <c r="D295" s="309">
        <v>7692.0</v>
      </c>
      <c r="E295" s="320"/>
      <c r="F295" s="320">
        <v>2500.0</v>
      </c>
      <c r="G295" s="320"/>
      <c r="H295" s="309" t="s">
        <v>536</v>
      </c>
    </row>
    <row r="296" ht="15.75" customHeight="1">
      <c r="A296" s="309"/>
      <c r="B296" s="316"/>
      <c r="C296" s="309" t="s">
        <v>537</v>
      </c>
      <c r="D296" s="309">
        <v>4029.0</v>
      </c>
      <c r="E296" s="320"/>
      <c r="F296" s="322">
        <v>36000.0</v>
      </c>
      <c r="G296" s="320"/>
      <c r="H296" s="309"/>
    </row>
    <row r="297" ht="15.75" customHeight="1">
      <c r="A297" s="309"/>
      <c r="B297" s="316"/>
      <c r="C297" s="309" t="s">
        <v>212</v>
      </c>
      <c r="D297" s="309" t="s">
        <v>138</v>
      </c>
      <c r="E297" s="320"/>
      <c r="F297" s="322">
        <v>53000.0</v>
      </c>
      <c r="G297" s="320"/>
      <c r="H297" s="309" t="s">
        <v>538</v>
      </c>
    </row>
    <row r="298" ht="15.75" customHeight="1">
      <c r="A298" s="309"/>
      <c r="B298" s="316"/>
      <c r="C298" s="309" t="s">
        <v>448</v>
      </c>
      <c r="D298" s="309">
        <v>5463.0</v>
      </c>
      <c r="E298" s="320"/>
      <c r="F298" s="322">
        <v>4500.0</v>
      </c>
      <c r="G298" s="320"/>
      <c r="H298" s="309" t="s">
        <v>539</v>
      </c>
    </row>
    <row r="299" ht="15.75" customHeight="1">
      <c r="A299" s="309"/>
      <c r="B299" s="316"/>
      <c r="C299" s="309" t="s">
        <v>259</v>
      </c>
      <c r="D299" s="309">
        <v>5410.0</v>
      </c>
      <c r="E299" s="320"/>
      <c r="F299" s="320">
        <v>1000.0</v>
      </c>
      <c r="G299" s="320"/>
      <c r="H299" s="309" t="s">
        <v>540</v>
      </c>
    </row>
    <row r="300" ht="15.75" customHeight="1">
      <c r="A300" s="309"/>
      <c r="B300" s="316"/>
      <c r="C300" s="309" t="s">
        <v>541</v>
      </c>
      <c r="D300" s="309">
        <v>4036.0</v>
      </c>
      <c r="E300" s="320"/>
      <c r="F300" s="320">
        <v>500.0</v>
      </c>
      <c r="G300" s="320"/>
      <c r="H300" s="309" t="s">
        <v>542</v>
      </c>
    </row>
    <row r="301" ht="15.75" customHeight="1">
      <c r="A301" s="309"/>
      <c r="B301" s="316"/>
      <c r="C301" s="309" t="s">
        <v>148</v>
      </c>
      <c r="D301" s="309">
        <v>5010.0</v>
      </c>
      <c r="E301" s="320"/>
      <c r="F301" s="320">
        <v>27000.0</v>
      </c>
      <c r="G301" s="320"/>
      <c r="H301" s="309" t="s">
        <v>543</v>
      </c>
    </row>
    <row r="302" ht="15.75" customHeight="1">
      <c r="A302" s="309"/>
      <c r="B302" s="316"/>
      <c r="C302" s="309" t="s">
        <v>544</v>
      </c>
      <c r="D302" s="309">
        <v>5800.0</v>
      </c>
      <c r="E302" s="320"/>
      <c r="F302" s="320">
        <v>14500.0</v>
      </c>
      <c r="G302" s="320"/>
      <c r="H302" s="309" t="s">
        <v>539</v>
      </c>
    </row>
    <row r="303" ht="15.75" customHeight="1">
      <c r="A303" s="309"/>
      <c r="B303" s="316"/>
      <c r="C303" s="309" t="s">
        <v>465</v>
      </c>
      <c r="D303" s="309" t="s">
        <v>523</v>
      </c>
      <c r="E303" s="320"/>
      <c r="F303" s="320">
        <v>600.0</v>
      </c>
      <c r="G303" s="320"/>
      <c r="H303" s="309"/>
    </row>
    <row r="304" ht="15.75" customHeight="1">
      <c r="A304" s="309"/>
      <c r="B304" s="316"/>
      <c r="C304" s="309" t="s">
        <v>545</v>
      </c>
      <c r="D304" s="309">
        <v>5800.0</v>
      </c>
      <c r="E304" s="320"/>
      <c r="F304" s="320">
        <v>600.0</v>
      </c>
      <c r="G304" s="320"/>
      <c r="H304" s="309" t="s">
        <v>546</v>
      </c>
    </row>
    <row r="305" ht="15.75" customHeight="1">
      <c r="A305" s="309"/>
      <c r="B305" s="316"/>
      <c r="C305" s="309" t="s">
        <v>480</v>
      </c>
      <c r="D305" s="309"/>
      <c r="E305" s="320"/>
      <c r="F305" s="320">
        <v>1000.0</v>
      </c>
      <c r="G305" s="320"/>
      <c r="H305" s="309" t="s">
        <v>411</v>
      </c>
    </row>
    <row r="306" ht="15.75" customHeight="1">
      <c r="A306" s="309"/>
      <c r="B306" s="316"/>
      <c r="C306" s="309" t="s">
        <v>547</v>
      </c>
      <c r="D306" s="309">
        <v>5460.0</v>
      </c>
      <c r="E306" s="320"/>
      <c r="F306" s="320">
        <v>550.0</v>
      </c>
      <c r="G306" s="320"/>
      <c r="H306" s="309" t="s">
        <v>548</v>
      </c>
    </row>
    <row r="307" ht="15.75" customHeight="1">
      <c r="A307" s="309"/>
      <c r="B307" s="316"/>
      <c r="C307" s="309" t="s">
        <v>454</v>
      </c>
      <c r="D307" s="309" t="s">
        <v>136</v>
      </c>
      <c r="E307" s="320">
        <v>35000.0</v>
      </c>
      <c r="F307" s="320"/>
      <c r="G307" s="320"/>
      <c r="H307" s="309"/>
    </row>
    <row r="308" ht="15.75" customHeight="1">
      <c r="A308" s="309"/>
      <c r="B308" s="316"/>
      <c r="C308" s="309"/>
      <c r="D308" s="309"/>
      <c r="E308" s="320"/>
      <c r="F308" s="320"/>
      <c r="G308" s="320"/>
      <c r="H308" s="309"/>
    </row>
    <row r="309" ht="15.75" customHeight="1">
      <c r="A309" s="309"/>
      <c r="B309" s="316"/>
      <c r="C309" s="316" t="s">
        <v>381</v>
      </c>
      <c r="D309" s="309"/>
      <c r="E309" s="320">
        <f t="shared" ref="E309:F309" si="34">SUM(E289:E307)</f>
        <v>89900</v>
      </c>
      <c r="F309" s="320">
        <f t="shared" si="34"/>
        <v>202550</v>
      </c>
      <c r="G309" s="307">
        <f>E309-F309</f>
        <v>-112650</v>
      </c>
      <c r="H309" s="309"/>
    </row>
    <row r="310" ht="15.75" customHeight="1">
      <c r="A310" s="309"/>
      <c r="B310" s="316"/>
      <c r="C310" s="309"/>
      <c r="D310" s="309"/>
      <c r="E310" s="320"/>
      <c r="F310" s="320"/>
      <c r="G310" s="320"/>
      <c r="H310" s="309"/>
    </row>
    <row r="311" ht="15.75" customHeight="1">
      <c r="A311" s="309"/>
      <c r="B311" s="316" t="s">
        <v>549</v>
      </c>
      <c r="C311" s="309"/>
      <c r="D311" s="309"/>
      <c r="E311" s="320"/>
      <c r="F311" s="320"/>
      <c r="G311" s="320"/>
      <c r="H311" s="309"/>
    </row>
    <row r="312" ht="15.75" customHeight="1">
      <c r="A312" s="309"/>
      <c r="B312" s="316"/>
      <c r="C312" s="309" t="s">
        <v>513</v>
      </c>
      <c r="D312" s="309">
        <v>3041.3042</v>
      </c>
      <c r="E312" s="320">
        <v>13300.0</v>
      </c>
      <c r="F312" s="320"/>
      <c r="G312" s="320"/>
      <c r="H312" s="309" t="s">
        <v>550</v>
      </c>
    </row>
    <row r="313" ht="15.75" customHeight="1">
      <c r="A313" s="309"/>
      <c r="B313" s="316"/>
      <c r="C313" s="309" t="s">
        <v>206</v>
      </c>
      <c r="D313" s="309">
        <v>4029.0</v>
      </c>
      <c r="E313" s="320"/>
      <c r="F313" s="320">
        <v>35000.0</v>
      </c>
      <c r="G313" s="320"/>
      <c r="H313" s="309" t="s">
        <v>551</v>
      </c>
    </row>
    <row r="314" ht="15.75" customHeight="1">
      <c r="A314" s="309"/>
      <c r="B314" s="316"/>
      <c r="C314" s="309" t="s">
        <v>212</v>
      </c>
      <c r="D314" s="309" t="s">
        <v>138</v>
      </c>
      <c r="E314" s="320"/>
      <c r="F314" s="320">
        <v>15000.0</v>
      </c>
      <c r="G314" s="320"/>
      <c r="H314" s="309"/>
    </row>
    <row r="315" ht="15.75" customHeight="1">
      <c r="A315" s="309"/>
      <c r="B315" s="316"/>
      <c r="C315" s="309" t="s">
        <v>552</v>
      </c>
      <c r="D315" s="309">
        <v>5060.0</v>
      </c>
      <c r="E315" s="320"/>
      <c r="F315" s="320">
        <v>200.0</v>
      </c>
      <c r="G315" s="320"/>
      <c r="H315" s="309" t="s">
        <v>553</v>
      </c>
    </row>
    <row r="316" ht="15.75" customHeight="1">
      <c r="A316" s="309"/>
      <c r="B316" s="316"/>
      <c r="C316" s="309" t="s">
        <v>448</v>
      </c>
      <c r="D316" s="309">
        <v>5463.0</v>
      </c>
      <c r="E316" s="320"/>
      <c r="F316" s="320">
        <v>1000.0</v>
      </c>
      <c r="G316" s="320"/>
      <c r="H316" s="309"/>
    </row>
    <row r="317" ht="15.75" customHeight="1">
      <c r="A317" s="309"/>
      <c r="B317" s="316"/>
      <c r="C317" s="309" t="s">
        <v>554</v>
      </c>
      <c r="D317" s="309">
        <v>6800.0</v>
      </c>
      <c r="E317" s="320"/>
      <c r="F317" s="320">
        <v>3000.0</v>
      </c>
      <c r="G317" s="320"/>
      <c r="H317" s="309" t="s">
        <v>555</v>
      </c>
    </row>
    <row r="318" ht="15.75" customHeight="1">
      <c r="A318" s="309"/>
      <c r="B318" s="316"/>
      <c r="C318" s="309" t="s">
        <v>556</v>
      </c>
      <c r="D318" s="309">
        <v>5220.0</v>
      </c>
      <c r="E318" s="320"/>
      <c r="F318" s="320">
        <v>7000.0</v>
      </c>
      <c r="G318" s="320"/>
      <c r="H318" s="309"/>
    </row>
    <row r="319" ht="15.75" customHeight="1">
      <c r="A319" s="309"/>
      <c r="B319" s="316"/>
      <c r="C319" s="309" t="s">
        <v>557</v>
      </c>
      <c r="D319" s="309" t="s">
        <v>558</v>
      </c>
      <c r="E319" s="320"/>
      <c r="F319" s="320">
        <v>2250.0</v>
      </c>
      <c r="G319" s="320"/>
      <c r="H319" s="309" t="s">
        <v>559</v>
      </c>
    </row>
    <row r="320" ht="15.75" customHeight="1">
      <c r="A320" s="309"/>
      <c r="B320" s="316"/>
      <c r="C320" s="309" t="s">
        <v>560</v>
      </c>
      <c r="D320" s="309">
        <v>6800.0</v>
      </c>
      <c r="E320" s="320"/>
      <c r="F320" s="320">
        <v>2250.0</v>
      </c>
      <c r="G320" s="320"/>
      <c r="H320" s="309" t="s">
        <v>561</v>
      </c>
    </row>
    <row r="321" ht="15.75" customHeight="1">
      <c r="A321" s="309"/>
      <c r="B321" s="316"/>
      <c r="C321" s="309" t="s">
        <v>562</v>
      </c>
      <c r="D321" s="309">
        <v>5220.0</v>
      </c>
      <c r="E321" s="320"/>
      <c r="F321" s="320">
        <v>700.0</v>
      </c>
      <c r="G321" s="320"/>
      <c r="H321" s="309"/>
    </row>
    <row r="322" ht="15.75" customHeight="1">
      <c r="A322" s="309"/>
      <c r="B322" s="316"/>
      <c r="C322" s="309"/>
      <c r="D322" s="309"/>
      <c r="E322" s="320"/>
      <c r="F322" s="320"/>
      <c r="G322" s="320"/>
      <c r="H322" s="309"/>
    </row>
    <row r="323" ht="15.75" customHeight="1">
      <c r="A323" s="309"/>
      <c r="B323" s="316"/>
      <c r="C323" s="316" t="s">
        <v>563</v>
      </c>
      <c r="D323" s="309"/>
      <c r="E323" s="320">
        <f t="shared" ref="E323:F323" si="35">SUM(E312:E321)</f>
        <v>13300</v>
      </c>
      <c r="F323" s="320">
        <f t="shared" si="35"/>
        <v>66400</v>
      </c>
      <c r="G323" s="307">
        <f>E323-F323</f>
        <v>-53100</v>
      </c>
      <c r="H323" s="309"/>
    </row>
    <row r="324" ht="15.75" customHeight="1">
      <c r="A324" s="309"/>
      <c r="B324" s="316"/>
      <c r="C324" s="309"/>
      <c r="D324" s="309"/>
      <c r="E324" s="320"/>
      <c r="F324" s="320"/>
      <c r="G324" s="320"/>
      <c r="H324" s="309"/>
    </row>
    <row r="325" ht="15.75" customHeight="1">
      <c r="A325" s="309"/>
      <c r="B325" s="316"/>
      <c r="C325" s="309" t="s">
        <v>564</v>
      </c>
      <c r="D325" s="309"/>
      <c r="E325" s="320">
        <v>44267.0</v>
      </c>
      <c r="F325" s="320"/>
      <c r="G325" s="320"/>
      <c r="H325" s="309" t="s">
        <v>565</v>
      </c>
    </row>
    <row r="326" ht="15.75" customHeight="1">
      <c r="A326" s="309"/>
      <c r="B326" s="316"/>
      <c r="C326" s="309"/>
      <c r="D326" s="309"/>
      <c r="E326" s="320"/>
      <c r="F326" s="320"/>
      <c r="G326" s="320"/>
      <c r="H326" s="309"/>
    </row>
    <row r="327" ht="15.75" customHeight="1">
      <c r="A327" s="309"/>
      <c r="B327" s="316"/>
      <c r="C327" s="316" t="s">
        <v>381</v>
      </c>
      <c r="D327" s="309"/>
      <c r="E327" s="320">
        <f t="shared" ref="E327:F327" si="36">SUM(E323:E325)</f>
        <v>57567</v>
      </c>
      <c r="F327" s="320">
        <f t="shared" si="36"/>
        <v>66400</v>
      </c>
      <c r="G327" s="307">
        <f>E327-F327</f>
        <v>-8833</v>
      </c>
      <c r="H327" s="309"/>
    </row>
    <row r="328" ht="15.75" customHeight="1">
      <c r="A328" s="309"/>
      <c r="B328" s="316"/>
      <c r="C328" s="309"/>
      <c r="D328" s="309"/>
      <c r="E328" s="320"/>
      <c r="F328" s="320"/>
      <c r="G328" s="320"/>
      <c r="H328" s="309"/>
    </row>
    <row r="329" ht="15.75" customHeight="1">
      <c r="A329" s="309"/>
      <c r="B329" s="316" t="s">
        <v>566</v>
      </c>
      <c r="C329" s="309"/>
      <c r="D329" s="309"/>
      <c r="E329" s="320"/>
      <c r="F329" s="320"/>
      <c r="G329" s="320"/>
      <c r="H329" s="309"/>
    </row>
    <row r="330" ht="15.75" customHeight="1">
      <c r="A330" s="309"/>
      <c r="B330" s="316"/>
      <c r="C330" s="309" t="s">
        <v>141</v>
      </c>
      <c r="D330" s="309">
        <v>5411.0</v>
      </c>
      <c r="E330" s="320"/>
      <c r="F330" s="320">
        <v>600.0</v>
      </c>
      <c r="G330" s="320"/>
      <c r="H330" s="309"/>
    </row>
    <row r="331" ht="15.75" customHeight="1">
      <c r="A331" s="309"/>
      <c r="B331" s="316"/>
      <c r="C331" s="309" t="s">
        <v>425</v>
      </c>
      <c r="D331" s="309">
        <v>5460.0</v>
      </c>
      <c r="E331" s="320"/>
      <c r="F331" s="320">
        <v>200.0</v>
      </c>
      <c r="G331" s="320"/>
      <c r="H331" s="309"/>
    </row>
    <row r="332" ht="15.75" customHeight="1">
      <c r="A332" s="309"/>
      <c r="B332" s="316"/>
      <c r="C332" s="309"/>
      <c r="D332" s="309"/>
      <c r="E332" s="320"/>
      <c r="F332" s="320"/>
      <c r="G332" s="320"/>
      <c r="H332" s="309"/>
    </row>
    <row r="333" ht="15.75" customHeight="1">
      <c r="A333" s="309"/>
      <c r="B333" s="316"/>
      <c r="C333" s="316" t="s">
        <v>381</v>
      </c>
      <c r="D333" s="309"/>
      <c r="E333" s="320">
        <f t="shared" ref="E333:F333" si="37">sum(E330:E331)</f>
        <v>0</v>
      </c>
      <c r="F333" s="320">
        <f t="shared" si="37"/>
        <v>800</v>
      </c>
      <c r="G333" s="307">
        <f>E333-F333</f>
        <v>-800</v>
      </c>
      <c r="H333" s="309"/>
    </row>
    <row r="334" ht="15.75" customHeight="1">
      <c r="A334" s="309"/>
      <c r="B334" s="316"/>
      <c r="C334" s="309"/>
      <c r="D334" s="309"/>
      <c r="E334" s="320"/>
      <c r="F334" s="320"/>
      <c r="G334" s="320"/>
      <c r="H334" s="309"/>
    </row>
    <row r="335" ht="15.75" customHeight="1">
      <c r="A335" s="309"/>
      <c r="B335" s="316" t="s">
        <v>567</v>
      </c>
      <c r="C335" s="309"/>
      <c r="D335" s="309"/>
      <c r="E335" s="320"/>
      <c r="F335" s="320"/>
      <c r="G335" s="320"/>
      <c r="H335" s="309"/>
    </row>
    <row r="336" ht="15.75" customHeight="1">
      <c r="A336" s="309"/>
      <c r="B336" s="316"/>
      <c r="C336" s="309" t="s">
        <v>448</v>
      </c>
      <c r="D336" s="309">
        <v>5463.0</v>
      </c>
      <c r="E336" s="320"/>
      <c r="F336" s="320">
        <v>330.0</v>
      </c>
      <c r="G336" s="320"/>
      <c r="H336" s="309"/>
    </row>
    <row r="337" ht="15.75" customHeight="1">
      <c r="A337" s="309"/>
      <c r="B337" s="316"/>
      <c r="C337" s="309" t="s">
        <v>456</v>
      </c>
      <c r="D337" s="309" t="s">
        <v>138</v>
      </c>
      <c r="E337" s="320"/>
      <c r="F337" s="320">
        <v>3333.0</v>
      </c>
      <c r="G337" s="320"/>
      <c r="H337" s="309"/>
    </row>
    <row r="338" ht="15.75" customHeight="1">
      <c r="A338" s="309"/>
      <c r="B338" s="316"/>
      <c r="C338" s="309" t="s">
        <v>454</v>
      </c>
      <c r="D338" s="309" t="s">
        <v>136</v>
      </c>
      <c r="E338" s="320">
        <v>5000.0</v>
      </c>
      <c r="F338" s="320"/>
      <c r="G338" s="320"/>
      <c r="H338" s="309" t="s">
        <v>568</v>
      </c>
    </row>
    <row r="339" ht="15.75" customHeight="1">
      <c r="A339" s="309"/>
      <c r="B339" s="316"/>
      <c r="C339" s="309" t="s">
        <v>569</v>
      </c>
      <c r="D339" s="309" t="s">
        <v>234</v>
      </c>
      <c r="E339" s="320">
        <v>1000.0</v>
      </c>
      <c r="F339" s="320">
        <v>1000.0</v>
      </c>
      <c r="G339" s="320"/>
      <c r="H339" s="309" t="s">
        <v>570</v>
      </c>
    </row>
    <row r="340" ht="15.75" customHeight="1">
      <c r="A340" s="309"/>
      <c r="B340" s="316"/>
      <c r="C340" s="309"/>
      <c r="D340" s="309"/>
      <c r="E340" s="320"/>
      <c r="F340" s="320"/>
      <c r="G340" s="320"/>
      <c r="H340" s="309"/>
    </row>
    <row r="341" ht="15.75" customHeight="1">
      <c r="A341" s="309"/>
      <c r="B341" s="316"/>
      <c r="C341" s="316" t="s">
        <v>381</v>
      </c>
      <c r="D341" s="309"/>
      <c r="E341" s="320">
        <f t="shared" ref="E341:F341" si="38">SUM(E336:E339)</f>
        <v>6000</v>
      </c>
      <c r="F341" s="320">
        <f t="shared" si="38"/>
        <v>4663</v>
      </c>
      <c r="G341" s="307">
        <f>E341-F341</f>
        <v>1337</v>
      </c>
      <c r="H341" s="309"/>
    </row>
    <row r="342" ht="15.75" customHeight="1">
      <c r="A342" s="309"/>
      <c r="B342" s="316"/>
      <c r="C342" s="309"/>
      <c r="D342" s="309"/>
      <c r="E342" s="320"/>
      <c r="F342" s="320"/>
      <c r="G342" s="320"/>
      <c r="H342" s="309"/>
    </row>
    <row r="343" ht="15.75" customHeight="1">
      <c r="A343" s="309"/>
      <c r="B343" s="316" t="s">
        <v>571</v>
      </c>
      <c r="C343" s="309"/>
      <c r="D343" s="309"/>
      <c r="E343" s="320"/>
      <c r="F343" s="320"/>
      <c r="G343" s="320"/>
      <c r="H343" s="309"/>
    </row>
    <row r="344" ht="15.75" customHeight="1">
      <c r="A344" s="309"/>
      <c r="B344" s="316"/>
      <c r="C344" s="309" t="s">
        <v>572</v>
      </c>
      <c r="D344" s="309">
        <v>4036.0</v>
      </c>
      <c r="E344" s="320"/>
      <c r="F344" s="320">
        <v>3000.0</v>
      </c>
      <c r="G344" s="320"/>
      <c r="H344" s="309" t="s">
        <v>573</v>
      </c>
    </row>
    <row r="345" ht="15.75" customHeight="1">
      <c r="A345" s="309"/>
      <c r="B345" s="316"/>
      <c r="C345" s="309" t="s">
        <v>352</v>
      </c>
      <c r="D345" s="309">
        <v>5460.0</v>
      </c>
      <c r="E345" s="320"/>
      <c r="F345" s="320">
        <v>1500.0</v>
      </c>
      <c r="G345" s="320"/>
      <c r="H345" s="309" t="s">
        <v>574</v>
      </c>
    </row>
    <row r="346" ht="15.75" customHeight="1">
      <c r="A346" s="309"/>
      <c r="B346" s="316"/>
      <c r="C346" s="309" t="s">
        <v>206</v>
      </c>
      <c r="D346" s="309"/>
      <c r="E346" s="320"/>
      <c r="F346" s="320">
        <v>5000.0</v>
      </c>
      <c r="G346" s="320"/>
      <c r="H346" s="309" t="s">
        <v>411</v>
      </c>
    </row>
    <row r="347" ht="15.75" customHeight="1">
      <c r="A347" s="309"/>
      <c r="B347" s="316"/>
      <c r="C347" s="309"/>
      <c r="D347" s="309"/>
      <c r="E347" s="320"/>
      <c r="F347" s="320"/>
      <c r="G347" s="320"/>
      <c r="H347" s="309"/>
    </row>
    <row r="348" ht="15.75" customHeight="1">
      <c r="A348" s="309"/>
      <c r="B348" s="316"/>
      <c r="C348" s="316" t="s">
        <v>381</v>
      </c>
      <c r="D348" s="309"/>
      <c r="E348" s="328">
        <f t="shared" ref="E348:F348" si="39">SUM(E344:E346)</f>
        <v>0</v>
      </c>
      <c r="F348" s="328">
        <f t="shared" si="39"/>
        <v>9500</v>
      </c>
      <c r="G348" s="307">
        <f>E348-F348</f>
        <v>-9500</v>
      </c>
      <c r="H348" s="309"/>
    </row>
    <row r="349" ht="15.75" customHeight="1">
      <c r="A349" s="309"/>
      <c r="B349" s="316"/>
      <c r="C349" s="309"/>
      <c r="D349" s="309"/>
      <c r="E349" s="320"/>
      <c r="F349" s="320"/>
      <c r="G349" s="320"/>
      <c r="H349" s="309"/>
    </row>
    <row r="350" ht="15.75" customHeight="1">
      <c r="A350" s="309"/>
      <c r="B350" s="316" t="s">
        <v>575</v>
      </c>
      <c r="C350" s="309"/>
      <c r="D350" s="309"/>
      <c r="E350" s="320"/>
      <c r="F350" s="320"/>
      <c r="G350" s="320"/>
      <c r="H350" s="309"/>
    </row>
    <row r="351" ht="15.75" customHeight="1">
      <c r="A351" s="309"/>
      <c r="B351" s="316"/>
      <c r="C351" s="309" t="s">
        <v>576</v>
      </c>
      <c r="D351" s="309"/>
      <c r="E351" s="320">
        <v>8000.0</v>
      </c>
      <c r="F351" s="320"/>
      <c r="G351" s="320"/>
      <c r="H351" s="309"/>
    </row>
    <row r="352" ht="15.75" customHeight="1">
      <c r="A352" s="309"/>
      <c r="B352" s="316"/>
      <c r="C352" s="309" t="s">
        <v>520</v>
      </c>
      <c r="D352" s="309"/>
      <c r="E352" s="320"/>
      <c r="F352" s="320">
        <v>5000.0</v>
      </c>
      <c r="G352" s="320"/>
      <c r="H352" s="309"/>
    </row>
    <row r="353" ht="15.75" customHeight="1">
      <c r="A353" s="309"/>
      <c r="B353" s="316"/>
      <c r="C353" s="309" t="s">
        <v>577</v>
      </c>
      <c r="D353" s="309"/>
      <c r="E353" s="320"/>
      <c r="F353" s="320">
        <v>500.0</v>
      </c>
      <c r="G353" s="320"/>
      <c r="H353" s="309"/>
    </row>
    <row r="354" ht="15.75" customHeight="1">
      <c r="A354" s="309"/>
      <c r="B354" s="316"/>
      <c r="C354" s="309"/>
      <c r="D354" s="309"/>
      <c r="E354" s="320"/>
      <c r="F354" s="320"/>
      <c r="G354" s="320"/>
      <c r="H354" s="309"/>
    </row>
    <row r="355" ht="15.75" customHeight="1">
      <c r="A355" s="309"/>
      <c r="B355" s="316"/>
      <c r="C355" s="316" t="s">
        <v>381</v>
      </c>
      <c r="D355" s="309"/>
      <c r="E355" s="320">
        <f t="shared" ref="E355:F355" si="40">sum(E351:E353)</f>
        <v>8000</v>
      </c>
      <c r="F355" s="320">
        <f t="shared" si="40"/>
        <v>5500</v>
      </c>
      <c r="G355" s="307">
        <f>E355-F355</f>
        <v>2500</v>
      </c>
      <c r="H355" s="309"/>
    </row>
    <row r="356" ht="15.75" customHeight="1">
      <c r="A356" s="309"/>
      <c r="B356" s="316"/>
      <c r="C356" s="309"/>
      <c r="D356" s="309"/>
      <c r="E356" s="320"/>
      <c r="F356" s="320"/>
      <c r="G356" s="320"/>
      <c r="H356" s="309"/>
    </row>
    <row r="357" ht="15.75" customHeight="1">
      <c r="A357" s="309"/>
      <c r="B357" s="316" t="s">
        <v>578</v>
      </c>
      <c r="C357" s="309"/>
      <c r="D357" s="309"/>
      <c r="E357" s="320"/>
      <c r="F357" s="320"/>
      <c r="G357" s="320"/>
      <c r="H357" s="309"/>
    </row>
    <row r="358" ht="15.75" customHeight="1">
      <c r="A358" s="309"/>
      <c r="B358" s="316"/>
      <c r="C358" s="309" t="s">
        <v>206</v>
      </c>
      <c r="D358" s="309">
        <v>4029.0</v>
      </c>
      <c r="E358" s="320"/>
      <c r="F358" s="320">
        <v>8000.0</v>
      </c>
      <c r="G358" s="320"/>
      <c r="H358" s="309"/>
    </row>
    <row r="359" ht="15.75" customHeight="1">
      <c r="A359" s="309"/>
      <c r="B359" s="316"/>
      <c r="C359" s="309" t="s">
        <v>385</v>
      </c>
      <c r="D359" s="309">
        <v>3029.0</v>
      </c>
      <c r="E359" s="320">
        <v>8000.0</v>
      </c>
      <c r="F359" s="320"/>
      <c r="G359" s="320"/>
      <c r="H359" s="309"/>
    </row>
    <row r="360" ht="15.75" customHeight="1">
      <c r="A360" s="309"/>
      <c r="B360" s="316"/>
      <c r="C360" s="309" t="s">
        <v>448</v>
      </c>
      <c r="D360" s="309">
        <v>5463.0</v>
      </c>
      <c r="E360" s="320"/>
      <c r="F360" s="320">
        <v>500.0</v>
      </c>
      <c r="G360" s="320"/>
      <c r="H360" s="309"/>
    </row>
    <row r="361" ht="15.75" customHeight="1">
      <c r="A361" s="309"/>
      <c r="B361" s="316"/>
      <c r="C361" s="309" t="s">
        <v>383</v>
      </c>
      <c r="D361" s="309">
        <v>3052.0</v>
      </c>
      <c r="E361" s="320">
        <v>7500.0</v>
      </c>
      <c r="F361" s="320"/>
      <c r="G361" s="320"/>
      <c r="H361" s="309"/>
    </row>
    <row r="362" ht="15.75" customHeight="1">
      <c r="A362" s="309"/>
      <c r="B362" s="316"/>
      <c r="C362" s="309"/>
      <c r="D362" s="309"/>
      <c r="E362" s="320"/>
      <c r="F362" s="320"/>
      <c r="G362" s="320"/>
      <c r="H362" s="309"/>
    </row>
    <row r="363" ht="15.75" customHeight="1">
      <c r="A363" s="309"/>
      <c r="B363" s="316"/>
      <c r="C363" s="316" t="s">
        <v>381</v>
      </c>
      <c r="D363" s="309"/>
      <c r="E363" s="328">
        <f t="shared" ref="E363:F363" si="41">SUM(E358:E361)</f>
        <v>15500</v>
      </c>
      <c r="F363" s="328">
        <f t="shared" si="41"/>
        <v>8500</v>
      </c>
      <c r="G363" s="307">
        <f>E363-F363</f>
        <v>7000</v>
      </c>
      <c r="H363" s="309"/>
    </row>
    <row r="364" ht="15.75" customHeight="1">
      <c r="A364" s="309"/>
      <c r="B364" s="316"/>
      <c r="C364" s="309"/>
      <c r="D364" s="309"/>
      <c r="E364" s="320"/>
      <c r="F364" s="320"/>
      <c r="G364" s="320"/>
      <c r="H364" s="309"/>
    </row>
    <row r="365" ht="15.75" customHeight="1">
      <c r="A365" s="309"/>
      <c r="B365" s="316" t="s">
        <v>579</v>
      </c>
      <c r="C365" s="309"/>
      <c r="D365" s="309"/>
      <c r="E365" s="320"/>
      <c r="F365" s="320"/>
      <c r="G365" s="320"/>
      <c r="H365" s="309"/>
    </row>
    <row r="366" ht="15.75" customHeight="1">
      <c r="A366" s="309"/>
      <c r="B366" s="316"/>
      <c r="C366" s="309" t="s">
        <v>580</v>
      </c>
      <c r="D366" s="309">
        <v>5462.0</v>
      </c>
      <c r="E366" s="320"/>
      <c r="F366" s="320">
        <v>3500.0</v>
      </c>
      <c r="G366" s="320"/>
      <c r="H366" s="309" t="s">
        <v>581</v>
      </c>
    </row>
    <row r="367" ht="15.75" customHeight="1">
      <c r="A367" s="309"/>
      <c r="B367" s="316"/>
      <c r="C367" s="309" t="s">
        <v>352</v>
      </c>
      <c r="D367" s="309">
        <v>5460.0</v>
      </c>
      <c r="E367" s="320"/>
      <c r="F367" s="320">
        <v>2000.0</v>
      </c>
      <c r="G367" s="320"/>
      <c r="H367" s="309" t="s">
        <v>582</v>
      </c>
    </row>
    <row r="368" ht="15.75" customHeight="1">
      <c r="A368" s="309"/>
      <c r="B368" s="316"/>
      <c r="C368" s="309" t="s">
        <v>583</v>
      </c>
      <c r="D368" s="309">
        <v>5412.0</v>
      </c>
      <c r="E368" s="320"/>
      <c r="F368" s="320">
        <v>500.0</v>
      </c>
      <c r="G368" s="320"/>
      <c r="H368" s="309" t="s">
        <v>584</v>
      </c>
    </row>
    <row r="369" ht="15.75" customHeight="1">
      <c r="A369" s="309"/>
      <c r="B369" s="316"/>
      <c r="C369" s="309" t="s">
        <v>585</v>
      </c>
      <c r="D369" s="309">
        <v>7620.0</v>
      </c>
      <c r="E369" s="320"/>
      <c r="F369" s="320">
        <v>100.0</v>
      </c>
      <c r="G369" s="320"/>
      <c r="H369" s="309"/>
    </row>
    <row r="370" ht="15.75" customHeight="1">
      <c r="A370" s="309"/>
      <c r="B370" s="316"/>
      <c r="C370" s="309" t="s">
        <v>569</v>
      </c>
      <c r="D370" s="309" t="s">
        <v>234</v>
      </c>
      <c r="E370" s="320">
        <v>3000.0</v>
      </c>
      <c r="F370" s="320">
        <v>1500.0</v>
      </c>
      <c r="G370" s="320"/>
      <c r="H370" s="309" t="s">
        <v>586</v>
      </c>
    </row>
    <row r="371" ht="15.75" customHeight="1">
      <c r="A371" s="309"/>
      <c r="B371" s="316"/>
      <c r="C371" s="309" t="s">
        <v>383</v>
      </c>
      <c r="D371" s="309">
        <v>3052.0</v>
      </c>
      <c r="E371" s="320">
        <v>7500.0</v>
      </c>
      <c r="F371" s="320"/>
      <c r="G371" s="320"/>
      <c r="H371" s="309" t="s">
        <v>587</v>
      </c>
    </row>
    <row r="372" ht="15.75" customHeight="1">
      <c r="A372" s="309"/>
      <c r="B372" s="316"/>
      <c r="C372" s="309" t="s">
        <v>448</v>
      </c>
      <c r="D372" s="309">
        <v>5463.0</v>
      </c>
      <c r="E372" s="320"/>
      <c r="F372" s="320">
        <v>50.0</v>
      </c>
      <c r="G372" s="320"/>
      <c r="H372" s="309"/>
    </row>
    <row r="373" ht="15.75" customHeight="1">
      <c r="A373" s="309"/>
      <c r="B373" s="316"/>
      <c r="C373" s="309"/>
      <c r="D373" s="309"/>
      <c r="E373" s="320"/>
      <c r="F373" s="320"/>
      <c r="G373" s="320"/>
      <c r="H373" s="309"/>
    </row>
    <row r="374" ht="15.75" customHeight="1">
      <c r="A374" s="309"/>
      <c r="B374" s="316"/>
      <c r="C374" s="316" t="s">
        <v>381</v>
      </c>
      <c r="D374" s="309"/>
      <c r="E374" s="320">
        <f t="shared" ref="E374:F374" si="42">SUM(E366:E372)</f>
        <v>10500</v>
      </c>
      <c r="F374" s="320">
        <f t="shared" si="42"/>
        <v>7650</v>
      </c>
      <c r="G374" s="307">
        <f>E374-F374</f>
        <v>2850</v>
      </c>
      <c r="H374" s="309"/>
    </row>
    <row r="375" ht="15.75" customHeight="1">
      <c r="A375" s="309"/>
      <c r="B375" s="316"/>
      <c r="C375" s="309"/>
      <c r="D375" s="309"/>
      <c r="E375" s="320"/>
      <c r="F375" s="320"/>
      <c r="G375" s="320"/>
      <c r="H375" s="309"/>
    </row>
    <row r="376" ht="15.75" customHeight="1">
      <c r="A376" s="309"/>
      <c r="B376" s="316" t="s">
        <v>588</v>
      </c>
      <c r="C376" s="309"/>
      <c r="D376" s="309"/>
      <c r="E376" s="320"/>
      <c r="F376" s="320"/>
      <c r="G376" s="320"/>
      <c r="H376" s="309"/>
    </row>
    <row r="377" ht="15.75" customHeight="1">
      <c r="A377" s="309"/>
      <c r="B377" s="316"/>
      <c r="C377" s="309" t="s">
        <v>513</v>
      </c>
      <c r="D377" s="309">
        <v>3041.3042</v>
      </c>
      <c r="E377" s="320">
        <v>8600.0</v>
      </c>
      <c r="F377" s="320"/>
      <c r="G377" s="320"/>
      <c r="H377" s="309" t="s">
        <v>589</v>
      </c>
    </row>
    <row r="378" ht="15.75" customHeight="1">
      <c r="A378" s="309"/>
      <c r="B378" s="316"/>
      <c r="C378" s="309" t="s">
        <v>206</v>
      </c>
      <c r="D378" s="309">
        <v>4029.0</v>
      </c>
      <c r="E378" s="320"/>
      <c r="F378" s="320">
        <v>4500.0</v>
      </c>
      <c r="G378" s="320"/>
      <c r="H378" s="309" t="s">
        <v>590</v>
      </c>
    </row>
    <row r="379" ht="15.75" customHeight="1">
      <c r="A379" s="309"/>
      <c r="B379" s="316"/>
      <c r="C379" s="309" t="s">
        <v>591</v>
      </c>
      <c r="D379" s="309" t="s">
        <v>592</v>
      </c>
      <c r="E379" s="320"/>
      <c r="F379" s="320">
        <v>3000.0</v>
      </c>
      <c r="G379" s="320"/>
      <c r="H379" s="309" t="s">
        <v>593</v>
      </c>
    </row>
    <row r="380" ht="15.75" customHeight="1">
      <c r="A380" s="309"/>
      <c r="B380" s="316"/>
      <c r="C380" s="309" t="s">
        <v>141</v>
      </c>
      <c r="D380" s="309">
        <v>5411.0</v>
      </c>
      <c r="E380" s="320"/>
      <c r="F380" s="320">
        <v>1500.0</v>
      </c>
      <c r="G380" s="320"/>
      <c r="H380" s="309" t="s">
        <v>594</v>
      </c>
    </row>
    <row r="381" ht="15.75" customHeight="1">
      <c r="A381" s="309"/>
      <c r="B381" s="316"/>
      <c r="C381" s="309" t="s">
        <v>572</v>
      </c>
      <c r="D381" s="309">
        <v>4036.0</v>
      </c>
      <c r="E381" s="320"/>
      <c r="F381" s="320">
        <v>1000.0</v>
      </c>
      <c r="G381" s="320"/>
      <c r="H381" s="309" t="s">
        <v>595</v>
      </c>
    </row>
    <row r="382" ht="15.75" customHeight="1">
      <c r="A382" s="309"/>
      <c r="B382" s="316"/>
      <c r="C382" s="309" t="s">
        <v>448</v>
      </c>
      <c r="D382" s="309">
        <v>5463.0</v>
      </c>
      <c r="E382" s="320"/>
      <c r="F382" s="320">
        <v>700.0</v>
      </c>
      <c r="G382" s="320"/>
      <c r="H382" s="309"/>
    </row>
    <row r="383" ht="15.75" customHeight="1">
      <c r="A383" s="309"/>
      <c r="B383" s="316"/>
      <c r="C383" s="309" t="s">
        <v>259</v>
      </c>
      <c r="D383" s="309">
        <v>5410.0</v>
      </c>
      <c r="E383" s="320"/>
      <c r="F383" s="320">
        <v>1000.0</v>
      </c>
      <c r="G383" s="320"/>
      <c r="H383" s="309" t="s">
        <v>596</v>
      </c>
    </row>
    <row r="384" ht="15.75" customHeight="1">
      <c r="A384" s="309"/>
      <c r="B384" s="316"/>
      <c r="C384" s="309"/>
      <c r="D384" s="309"/>
      <c r="E384" s="320"/>
      <c r="F384" s="320"/>
      <c r="G384" s="320"/>
      <c r="H384" s="309"/>
    </row>
    <row r="385" ht="15.75" customHeight="1">
      <c r="A385" s="309"/>
      <c r="B385" s="316"/>
      <c r="C385" s="316" t="s">
        <v>381</v>
      </c>
      <c r="D385" s="309"/>
      <c r="E385" s="320">
        <f t="shared" ref="E385:F385" si="43">SUM(E377:E383)</f>
        <v>8600</v>
      </c>
      <c r="F385" s="320">
        <f t="shared" si="43"/>
        <v>11700</v>
      </c>
      <c r="G385" s="307">
        <f>E385-F385</f>
        <v>-3100</v>
      </c>
      <c r="H385" s="309"/>
    </row>
    <row r="386" ht="15.75" customHeight="1">
      <c r="A386" s="309"/>
      <c r="B386" s="316"/>
      <c r="C386" s="309"/>
      <c r="D386" s="309"/>
      <c r="E386" s="320"/>
      <c r="F386" s="320"/>
      <c r="G386" s="320"/>
      <c r="H386" s="309"/>
    </row>
    <row r="387" ht="15.75" customHeight="1">
      <c r="A387" s="309"/>
      <c r="B387" s="316" t="s">
        <v>597</v>
      </c>
      <c r="C387" s="309"/>
      <c r="D387" s="309"/>
      <c r="E387" s="320"/>
      <c r="F387" s="320"/>
      <c r="G387" s="320"/>
      <c r="H387" s="309" t="s">
        <v>598</v>
      </c>
    </row>
    <row r="388" ht="15.75" customHeight="1">
      <c r="A388" s="309"/>
      <c r="B388" s="316"/>
      <c r="C388" s="309" t="s">
        <v>456</v>
      </c>
      <c r="D388" s="309" t="s">
        <v>138</v>
      </c>
      <c r="E388" s="320"/>
      <c r="F388" s="320">
        <v>5500.0</v>
      </c>
      <c r="G388" s="320"/>
      <c r="H388" s="309"/>
    </row>
    <row r="389" ht="15.75" customHeight="1">
      <c r="A389" s="309"/>
      <c r="B389" s="316"/>
      <c r="C389" s="309" t="s">
        <v>454</v>
      </c>
      <c r="D389" s="309" t="s">
        <v>136</v>
      </c>
      <c r="E389" s="320">
        <v>10000.0</v>
      </c>
      <c r="F389" s="320"/>
      <c r="G389" s="320"/>
      <c r="H389" s="309"/>
    </row>
    <row r="390" ht="15.75" customHeight="1">
      <c r="A390" s="309"/>
      <c r="B390" s="316"/>
      <c r="C390" s="309"/>
      <c r="D390" s="309"/>
      <c r="E390" s="320"/>
      <c r="F390" s="320"/>
      <c r="G390" s="320"/>
      <c r="H390" s="309"/>
    </row>
    <row r="391" ht="15.75" customHeight="1">
      <c r="A391" s="309"/>
      <c r="B391" s="316"/>
      <c r="C391" s="316" t="s">
        <v>381</v>
      </c>
      <c r="D391" s="309"/>
      <c r="E391" s="320">
        <f t="shared" ref="E391:F391" si="44">SUM(E388:E389)</f>
        <v>10000</v>
      </c>
      <c r="F391" s="320">
        <f t="shared" si="44"/>
        <v>5500</v>
      </c>
      <c r="G391" s="307">
        <f>E391-F391</f>
        <v>4500</v>
      </c>
      <c r="H391" s="309"/>
    </row>
    <row r="392" ht="15.75" customHeight="1">
      <c r="A392" s="309"/>
      <c r="B392" s="316"/>
      <c r="C392" s="309"/>
      <c r="D392" s="309"/>
      <c r="E392" s="320"/>
      <c r="F392" s="320"/>
      <c r="G392" s="320"/>
      <c r="H392" s="309"/>
    </row>
    <row r="393" ht="15.75" customHeight="1">
      <c r="A393" s="309"/>
      <c r="B393" s="316" t="s">
        <v>599</v>
      </c>
      <c r="C393" s="309"/>
      <c r="D393" s="309"/>
      <c r="E393" s="320"/>
      <c r="F393" s="320"/>
      <c r="G393" s="320"/>
      <c r="H393" s="309"/>
    </row>
    <row r="394" ht="15.75" customHeight="1">
      <c r="A394" s="309"/>
      <c r="B394" s="316"/>
      <c r="C394" s="309" t="s">
        <v>456</v>
      </c>
      <c r="D394" s="309" t="s">
        <v>138</v>
      </c>
      <c r="E394" s="320"/>
      <c r="F394" s="320">
        <v>24000.0</v>
      </c>
      <c r="G394" s="320"/>
      <c r="H394" s="309"/>
    </row>
    <row r="395" ht="15.75" customHeight="1">
      <c r="A395" s="309"/>
      <c r="B395" s="316"/>
      <c r="C395" s="309" t="s">
        <v>454</v>
      </c>
      <c r="D395" s="309" t="s">
        <v>136</v>
      </c>
      <c r="E395" s="320">
        <v>40000.0</v>
      </c>
      <c r="F395" s="320"/>
      <c r="G395" s="320"/>
      <c r="H395" s="309" t="s">
        <v>600</v>
      </c>
    </row>
    <row r="396" ht="15.75" customHeight="1">
      <c r="A396" s="309"/>
      <c r="B396" s="316"/>
      <c r="C396" s="309" t="s">
        <v>465</v>
      </c>
      <c r="D396" s="309">
        <v>6950.0</v>
      </c>
      <c r="E396" s="320"/>
      <c r="F396" s="320">
        <v>600.0</v>
      </c>
      <c r="G396" s="320"/>
      <c r="H396" s="309"/>
    </row>
    <row r="397" ht="15.75" customHeight="1">
      <c r="A397" s="309"/>
      <c r="B397" s="316"/>
      <c r="C397" s="309" t="s">
        <v>141</v>
      </c>
      <c r="D397" s="309">
        <v>5411.0</v>
      </c>
      <c r="E397" s="320"/>
      <c r="F397" s="320">
        <v>1000.0</v>
      </c>
      <c r="G397" s="320"/>
      <c r="H397" s="309"/>
    </row>
    <row r="398" ht="15.75" customHeight="1">
      <c r="A398" s="309"/>
      <c r="B398" s="316"/>
      <c r="C398" s="309" t="s">
        <v>108</v>
      </c>
      <c r="D398" s="309" t="s">
        <v>364</v>
      </c>
      <c r="E398" s="320">
        <v>20000.0</v>
      </c>
      <c r="F398" s="320">
        <v>5000.0</v>
      </c>
      <c r="G398" s="320"/>
      <c r="H398" s="309"/>
    </row>
    <row r="399" ht="15.75" customHeight="1">
      <c r="A399" s="309"/>
      <c r="B399" s="316"/>
      <c r="C399" s="309"/>
      <c r="D399" s="309"/>
      <c r="E399" s="320"/>
      <c r="F399" s="320"/>
      <c r="G399" s="320"/>
      <c r="H399" s="309"/>
    </row>
    <row r="400" ht="15.75" customHeight="1">
      <c r="A400" s="309"/>
      <c r="B400" s="316"/>
      <c r="C400" s="316" t="s">
        <v>563</v>
      </c>
      <c r="D400" s="309"/>
      <c r="E400" s="320">
        <f t="shared" ref="E400:F400" si="45">SUM(E394:E398)</f>
        <v>60000</v>
      </c>
      <c r="F400" s="320">
        <f t="shared" si="45"/>
        <v>30600</v>
      </c>
      <c r="G400" s="307">
        <f>E400-F400</f>
        <v>29400</v>
      </c>
      <c r="H400" s="309"/>
    </row>
    <row r="401" ht="15.75" customHeight="1">
      <c r="A401" s="309"/>
      <c r="B401" s="316"/>
      <c r="C401" s="309"/>
      <c r="D401" s="309"/>
      <c r="E401" s="320"/>
      <c r="F401" s="320"/>
      <c r="G401" s="320"/>
      <c r="H401" s="309"/>
    </row>
    <row r="402" ht="15.75" customHeight="1">
      <c r="A402" s="309"/>
      <c r="B402" s="316"/>
      <c r="C402" s="309" t="s">
        <v>564</v>
      </c>
      <c r="D402" s="309"/>
      <c r="E402" s="320"/>
      <c r="F402" s="320">
        <v>14700.0</v>
      </c>
      <c r="G402" s="320"/>
      <c r="H402" s="309" t="s">
        <v>601</v>
      </c>
    </row>
    <row r="403" ht="15.75" customHeight="1">
      <c r="A403" s="309"/>
      <c r="B403" s="316"/>
      <c r="C403" s="309"/>
      <c r="D403" s="309"/>
      <c r="E403" s="320"/>
      <c r="F403" s="320"/>
      <c r="G403" s="320"/>
      <c r="H403" s="309"/>
    </row>
    <row r="404" ht="15.75" customHeight="1">
      <c r="A404" s="309"/>
      <c r="B404" s="316"/>
      <c r="C404" s="316" t="s">
        <v>381</v>
      </c>
      <c r="D404" s="309"/>
      <c r="E404" s="320">
        <f t="shared" ref="E404:F404" si="46">sum(E400:E402)</f>
        <v>60000</v>
      </c>
      <c r="F404" s="320">
        <f t="shared" si="46"/>
        <v>45300</v>
      </c>
      <c r="G404" s="307">
        <f>E404-F404</f>
        <v>14700</v>
      </c>
      <c r="H404" s="309"/>
    </row>
    <row r="405" ht="15.75" customHeight="1">
      <c r="A405" s="309"/>
      <c r="B405" s="316"/>
      <c r="C405" s="309"/>
      <c r="D405" s="309"/>
      <c r="E405" s="320"/>
      <c r="F405" s="320"/>
      <c r="G405" s="320"/>
      <c r="H405" s="309"/>
    </row>
    <row r="406" ht="15.75" customHeight="1">
      <c r="A406" s="309"/>
      <c r="B406" s="316" t="s">
        <v>602</v>
      </c>
      <c r="C406" s="309"/>
      <c r="D406" s="309"/>
      <c r="E406" s="320"/>
      <c r="F406" s="320"/>
      <c r="G406" s="320"/>
      <c r="H406" s="309"/>
    </row>
    <row r="407" ht="15.75" customHeight="1">
      <c r="A407" s="309"/>
      <c r="B407" s="316"/>
      <c r="C407" s="309" t="s">
        <v>513</v>
      </c>
      <c r="D407" s="309">
        <v>3041.3042</v>
      </c>
      <c r="E407" s="320">
        <v>5000.0</v>
      </c>
      <c r="F407" s="320"/>
      <c r="G407" s="320"/>
      <c r="H407" s="309" t="s">
        <v>603</v>
      </c>
    </row>
    <row r="408" ht="15.75" customHeight="1">
      <c r="A408" s="309"/>
      <c r="B408" s="316"/>
      <c r="C408" s="309" t="s">
        <v>206</v>
      </c>
      <c r="D408" s="309">
        <v>4029.0</v>
      </c>
      <c r="E408" s="320"/>
      <c r="F408" s="320">
        <v>5000.0</v>
      </c>
      <c r="G408" s="320"/>
      <c r="H408" s="309" t="s">
        <v>604</v>
      </c>
    </row>
    <row r="409" ht="15.75" customHeight="1">
      <c r="A409" s="309"/>
      <c r="B409" s="316"/>
      <c r="C409" s="309" t="s">
        <v>529</v>
      </c>
      <c r="D409" s="309">
        <v>4029.0</v>
      </c>
      <c r="E409" s="320"/>
      <c r="F409" s="320">
        <v>3000.0</v>
      </c>
      <c r="G409" s="320"/>
      <c r="H409" s="309"/>
    </row>
    <row r="410" ht="15.75" customHeight="1">
      <c r="A410" s="309"/>
      <c r="B410" s="316"/>
      <c r="C410" s="309" t="s">
        <v>212</v>
      </c>
      <c r="D410" s="309" t="s">
        <v>605</v>
      </c>
      <c r="E410" s="320">
        <v>500.0</v>
      </c>
      <c r="F410" s="320">
        <v>6000.0</v>
      </c>
      <c r="G410" s="320"/>
      <c r="H410" s="309" t="s">
        <v>606</v>
      </c>
    </row>
    <row r="411" ht="15.75" customHeight="1">
      <c r="A411" s="309"/>
      <c r="B411" s="316"/>
      <c r="C411" s="309" t="s">
        <v>448</v>
      </c>
      <c r="D411" s="309">
        <v>5463.0</v>
      </c>
      <c r="E411" s="320"/>
      <c r="F411" s="320">
        <v>1000.0</v>
      </c>
      <c r="G411" s="320"/>
      <c r="H411" s="309"/>
    </row>
    <row r="412" ht="15.75" customHeight="1">
      <c r="A412" s="309"/>
      <c r="B412" s="316"/>
      <c r="C412" s="309" t="s">
        <v>352</v>
      </c>
      <c r="D412" s="309">
        <v>5460.0</v>
      </c>
      <c r="E412" s="320"/>
      <c r="F412" s="320">
        <v>750.0</v>
      </c>
      <c r="G412" s="320"/>
      <c r="H412" s="309" t="s">
        <v>607</v>
      </c>
    </row>
    <row r="413" ht="15.75" customHeight="1">
      <c r="A413" s="309"/>
      <c r="B413" s="316"/>
      <c r="C413" s="309" t="s">
        <v>608</v>
      </c>
      <c r="D413" s="309">
        <v>5350.0</v>
      </c>
      <c r="E413" s="320"/>
      <c r="F413" s="320">
        <v>200.0</v>
      </c>
      <c r="G413" s="320"/>
      <c r="H413" s="309" t="s">
        <v>411</v>
      </c>
    </row>
    <row r="414" ht="15.75" customHeight="1">
      <c r="A414" s="309"/>
      <c r="B414" s="316"/>
      <c r="C414" s="309" t="s">
        <v>148</v>
      </c>
      <c r="D414" s="309">
        <v>5010.0</v>
      </c>
      <c r="E414" s="320"/>
      <c r="F414" s="320">
        <v>1750.0</v>
      </c>
      <c r="G414" s="320"/>
      <c r="H414" s="309"/>
    </row>
    <row r="415" ht="15.75" customHeight="1">
      <c r="A415" s="309"/>
      <c r="B415" s="316"/>
      <c r="C415" s="309" t="s">
        <v>609</v>
      </c>
      <c r="D415" s="309">
        <v>5890.0</v>
      </c>
      <c r="E415" s="320"/>
      <c r="F415" s="320">
        <v>600.0</v>
      </c>
      <c r="G415" s="320"/>
      <c r="H415" s="309" t="s">
        <v>610</v>
      </c>
    </row>
    <row r="416" ht="15.75" customHeight="1">
      <c r="A416" s="309"/>
      <c r="B416" s="316"/>
      <c r="C416" s="309" t="s">
        <v>287</v>
      </c>
      <c r="D416" s="309">
        <v>5210.0</v>
      </c>
      <c r="E416" s="320"/>
      <c r="F416" s="320">
        <v>1600.0</v>
      </c>
      <c r="G416" s="320"/>
      <c r="H416" s="309" t="s">
        <v>611</v>
      </c>
    </row>
    <row r="417" ht="15.75" customHeight="1">
      <c r="A417" s="309"/>
      <c r="B417" s="316"/>
      <c r="C417" s="309" t="s">
        <v>141</v>
      </c>
      <c r="D417" s="309">
        <v>5411.0</v>
      </c>
      <c r="E417" s="320"/>
      <c r="F417" s="320">
        <v>600.0</v>
      </c>
      <c r="G417" s="320"/>
      <c r="H417" s="309"/>
    </row>
    <row r="418" ht="15.75" customHeight="1">
      <c r="A418" s="309"/>
      <c r="B418" s="316"/>
      <c r="C418" s="309" t="s">
        <v>383</v>
      </c>
      <c r="D418" s="309">
        <v>3052.0</v>
      </c>
      <c r="E418" s="320">
        <v>10000.0</v>
      </c>
      <c r="F418" s="320"/>
      <c r="G418" s="320"/>
      <c r="H418" s="309" t="s">
        <v>612</v>
      </c>
    </row>
    <row r="419" ht="15.75" customHeight="1">
      <c r="A419" s="309"/>
      <c r="B419" s="316"/>
      <c r="C419" s="309"/>
      <c r="D419" s="309"/>
      <c r="E419" s="320"/>
      <c r="F419" s="320"/>
      <c r="G419" s="320"/>
      <c r="H419" s="309"/>
    </row>
    <row r="420" ht="15.75" customHeight="1">
      <c r="A420" s="309"/>
      <c r="B420" s="316"/>
      <c r="C420" s="316" t="s">
        <v>381</v>
      </c>
      <c r="D420" s="309"/>
      <c r="E420" s="320">
        <f t="shared" ref="E420:F420" si="47">SUM(E407:E418)</f>
        <v>15500</v>
      </c>
      <c r="F420" s="320">
        <f t="shared" si="47"/>
        <v>20500</v>
      </c>
      <c r="G420" s="307">
        <f>E420-F420</f>
        <v>-5000</v>
      </c>
      <c r="H420" s="309"/>
    </row>
    <row r="421" ht="15.75" customHeight="1">
      <c r="A421" s="309"/>
      <c r="B421" s="316"/>
      <c r="C421" s="309"/>
      <c r="D421" s="309"/>
      <c r="E421" s="320"/>
      <c r="F421" s="320"/>
      <c r="G421" s="320"/>
      <c r="H421" s="309"/>
    </row>
    <row r="422" ht="15.75" customHeight="1">
      <c r="A422" s="309"/>
      <c r="B422" s="316" t="s">
        <v>613</v>
      </c>
      <c r="C422" s="309"/>
      <c r="D422" s="309"/>
      <c r="E422" s="320"/>
      <c r="F422" s="320"/>
      <c r="G422" s="320"/>
      <c r="H422" s="309"/>
    </row>
    <row r="423" ht="15.75" customHeight="1">
      <c r="A423" s="309"/>
      <c r="B423" s="316"/>
      <c r="C423" s="309" t="s">
        <v>614</v>
      </c>
      <c r="D423" s="309">
        <v>5460.0</v>
      </c>
      <c r="E423" s="320"/>
      <c r="F423" s="320">
        <v>400.0</v>
      </c>
      <c r="G423" s="320"/>
      <c r="H423" s="309"/>
    </row>
    <row r="424" ht="15.75" customHeight="1">
      <c r="A424" s="309"/>
      <c r="B424" s="316"/>
      <c r="C424" s="309"/>
      <c r="D424" s="309"/>
      <c r="E424" s="320"/>
      <c r="F424" s="320"/>
      <c r="G424" s="320"/>
      <c r="H424" s="309"/>
    </row>
    <row r="425" ht="15.75" customHeight="1">
      <c r="A425" s="309"/>
      <c r="B425" s="316"/>
      <c r="C425" s="316" t="s">
        <v>381</v>
      </c>
      <c r="D425" s="309"/>
      <c r="E425" s="320">
        <f t="shared" ref="E425:F425" si="48">SUM(E423)</f>
        <v>0</v>
      </c>
      <c r="F425" s="320">
        <f t="shared" si="48"/>
        <v>400</v>
      </c>
      <c r="G425" s="307">
        <f>E425-F425</f>
        <v>-400</v>
      </c>
      <c r="H425" s="309"/>
    </row>
    <row r="426" ht="15.75" customHeight="1">
      <c r="A426" s="309"/>
      <c r="B426" s="316"/>
      <c r="C426" s="309"/>
      <c r="D426" s="309"/>
      <c r="E426" s="320"/>
      <c r="F426" s="320"/>
      <c r="G426" s="320"/>
      <c r="H426" s="309"/>
    </row>
    <row r="427" ht="15.75" customHeight="1">
      <c r="A427" s="309"/>
      <c r="B427" s="316" t="s">
        <v>615</v>
      </c>
      <c r="C427" s="309"/>
      <c r="D427" s="309"/>
      <c r="E427" s="320"/>
      <c r="F427" s="320"/>
      <c r="G427" s="320"/>
      <c r="H427" s="309"/>
    </row>
    <row r="428" ht="15.75" customHeight="1">
      <c r="A428" s="309"/>
      <c r="B428" s="316"/>
      <c r="C428" s="309" t="s">
        <v>208</v>
      </c>
      <c r="D428" s="309">
        <v>3041.3042</v>
      </c>
      <c r="E428" s="320">
        <v>4000.0</v>
      </c>
      <c r="F428" s="320"/>
      <c r="G428" s="320"/>
      <c r="H428" s="309" t="s">
        <v>616</v>
      </c>
    </row>
    <row r="429" ht="15.75" customHeight="1">
      <c r="A429" s="309"/>
      <c r="B429" s="316"/>
      <c r="C429" s="309" t="s">
        <v>148</v>
      </c>
      <c r="D429" s="309"/>
      <c r="E429" s="320"/>
      <c r="F429" s="320">
        <v>0.0</v>
      </c>
      <c r="G429" s="320"/>
      <c r="H429" s="309" t="s">
        <v>617</v>
      </c>
    </row>
    <row r="430" ht="15.75" customHeight="1">
      <c r="A430" s="309"/>
      <c r="B430" s="316"/>
      <c r="C430" s="309" t="s">
        <v>212</v>
      </c>
      <c r="D430" s="309" t="s">
        <v>138</v>
      </c>
      <c r="E430" s="320"/>
      <c r="F430" s="320">
        <v>6500.0</v>
      </c>
      <c r="G430" s="320"/>
      <c r="H430" s="309"/>
    </row>
    <row r="431" ht="15.75" customHeight="1">
      <c r="A431" s="309"/>
      <c r="B431" s="316"/>
      <c r="C431" s="309" t="s">
        <v>206</v>
      </c>
      <c r="D431" s="309">
        <v>4029.0</v>
      </c>
      <c r="E431" s="320"/>
      <c r="F431" s="320">
        <v>4000.0</v>
      </c>
      <c r="G431" s="320"/>
      <c r="H431" s="309" t="s">
        <v>590</v>
      </c>
    </row>
    <row r="432" ht="15.75" customHeight="1">
      <c r="A432" s="309"/>
      <c r="B432" s="316"/>
      <c r="C432" s="309" t="s">
        <v>141</v>
      </c>
      <c r="D432" s="309">
        <v>5411.0</v>
      </c>
      <c r="E432" s="320"/>
      <c r="F432" s="320">
        <v>1000.0</v>
      </c>
      <c r="G432" s="320"/>
      <c r="H432" s="309"/>
    </row>
    <row r="433" ht="15.75" customHeight="1">
      <c r="A433" s="309"/>
      <c r="B433" s="316"/>
      <c r="C433" s="309" t="s">
        <v>618</v>
      </c>
      <c r="D433" s="309">
        <v>4036.0</v>
      </c>
      <c r="E433" s="320"/>
      <c r="F433" s="320">
        <v>3000.0</v>
      </c>
      <c r="G433" s="320"/>
      <c r="H433" s="309" t="s">
        <v>619</v>
      </c>
    </row>
    <row r="434" ht="15.75" customHeight="1">
      <c r="A434" s="309"/>
      <c r="B434" s="316"/>
      <c r="C434" s="309" t="s">
        <v>448</v>
      </c>
      <c r="D434" s="309">
        <v>5463.0</v>
      </c>
      <c r="E434" s="320"/>
      <c r="F434" s="320">
        <v>1000.0</v>
      </c>
      <c r="G434" s="320"/>
      <c r="H434" s="309"/>
    </row>
    <row r="435" ht="15.75" customHeight="1">
      <c r="A435" s="309"/>
      <c r="B435" s="316"/>
      <c r="C435" s="309"/>
      <c r="D435" s="309"/>
      <c r="E435" s="320"/>
      <c r="F435" s="320"/>
      <c r="G435" s="320"/>
      <c r="H435" s="309"/>
    </row>
    <row r="436" ht="15.75" customHeight="1">
      <c r="A436" s="309"/>
      <c r="B436" s="316"/>
      <c r="C436" s="316" t="s">
        <v>381</v>
      </c>
      <c r="D436" s="309"/>
      <c r="E436" s="320">
        <f t="shared" ref="E436:F436" si="49">sum(E428:E434)</f>
        <v>4000</v>
      </c>
      <c r="F436" s="320">
        <f t="shared" si="49"/>
        <v>15500</v>
      </c>
      <c r="G436" s="307">
        <f>E436-F436</f>
        <v>-11500</v>
      </c>
      <c r="H436" s="309"/>
    </row>
    <row r="437" ht="15.75" customHeight="1">
      <c r="A437" s="309"/>
      <c r="B437" s="316"/>
      <c r="C437" s="309"/>
      <c r="D437" s="309"/>
      <c r="E437" s="320"/>
      <c r="F437" s="320"/>
      <c r="G437" s="320"/>
      <c r="H437" s="309"/>
    </row>
    <row r="438" ht="15.75" customHeight="1">
      <c r="A438" s="309"/>
      <c r="B438" s="316" t="s">
        <v>620</v>
      </c>
      <c r="C438" s="309"/>
      <c r="D438" s="309"/>
      <c r="E438" s="320"/>
      <c r="F438" s="320"/>
      <c r="G438" s="320"/>
      <c r="H438" s="309"/>
    </row>
    <row r="439" ht="15.75" customHeight="1">
      <c r="A439" s="309"/>
      <c r="B439" s="316"/>
      <c r="C439" s="309" t="s">
        <v>456</v>
      </c>
      <c r="D439" s="309" t="s">
        <v>138</v>
      </c>
      <c r="E439" s="320"/>
      <c r="F439" s="320">
        <v>1000.0</v>
      </c>
      <c r="G439" s="320"/>
      <c r="H439" s="309"/>
    </row>
    <row r="440" ht="15.75" customHeight="1">
      <c r="A440" s="309"/>
      <c r="B440" s="316"/>
      <c r="C440" s="309" t="s">
        <v>454</v>
      </c>
      <c r="D440" s="309" t="s">
        <v>136</v>
      </c>
      <c r="E440" s="320">
        <v>1200.0</v>
      </c>
      <c r="F440" s="320"/>
      <c r="G440" s="320"/>
      <c r="H440" s="309" t="s">
        <v>621</v>
      </c>
    </row>
    <row r="441" ht="15.75" customHeight="1">
      <c r="A441" s="309"/>
      <c r="B441" s="316"/>
      <c r="C441" s="309"/>
      <c r="D441" s="309"/>
      <c r="E441" s="320"/>
      <c r="F441" s="320"/>
      <c r="G441" s="320"/>
      <c r="H441" s="309"/>
    </row>
    <row r="442" ht="15.75" customHeight="1">
      <c r="A442" s="309"/>
      <c r="B442" s="316"/>
      <c r="C442" s="316" t="s">
        <v>381</v>
      </c>
      <c r="D442" s="309"/>
      <c r="E442" s="320">
        <f t="shared" ref="E442:F442" si="50">sum(E439:E440)</f>
        <v>1200</v>
      </c>
      <c r="F442" s="320">
        <f t="shared" si="50"/>
        <v>1000</v>
      </c>
      <c r="G442" s="307">
        <f>E442-F442</f>
        <v>200</v>
      </c>
      <c r="H442" s="309"/>
    </row>
    <row r="443" ht="15.75" customHeight="1">
      <c r="A443" s="309"/>
      <c r="B443" s="316"/>
      <c r="C443" s="309"/>
      <c r="D443" s="309"/>
      <c r="E443" s="320"/>
      <c r="F443" s="320"/>
      <c r="G443" s="320"/>
      <c r="H443" s="309"/>
    </row>
    <row r="444" ht="15.75" customHeight="1">
      <c r="A444" s="309"/>
      <c r="B444" s="316" t="s">
        <v>622</v>
      </c>
      <c r="C444" s="309"/>
      <c r="D444" s="309"/>
      <c r="E444" s="320"/>
      <c r="F444" s="320"/>
      <c r="G444" s="320"/>
      <c r="H444" s="309"/>
    </row>
    <row r="445" ht="15.75" customHeight="1">
      <c r="A445" s="309"/>
      <c r="B445" s="316"/>
      <c r="C445" s="309" t="s">
        <v>206</v>
      </c>
      <c r="D445" s="309">
        <v>7692.0</v>
      </c>
      <c r="E445" s="320"/>
      <c r="F445" s="320">
        <v>10000.0</v>
      </c>
      <c r="G445" s="320"/>
      <c r="H445" s="309"/>
    </row>
    <row r="446" ht="15.75" customHeight="1">
      <c r="A446" s="309"/>
      <c r="B446" s="316"/>
      <c r="C446" s="309" t="s">
        <v>212</v>
      </c>
      <c r="D446" s="309" t="s">
        <v>138</v>
      </c>
      <c r="E446" s="320"/>
      <c r="F446" s="320">
        <v>5000.0</v>
      </c>
      <c r="G446" s="320"/>
      <c r="H446" s="309"/>
    </row>
    <row r="447" ht="15.75" customHeight="1">
      <c r="A447" s="309"/>
      <c r="B447" s="316"/>
      <c r="C447" s="309" t="s">
        <v>383</v>
      </c>
      <c r="D447" s="309"/>
      <c r="E447" s="320">
        <v>15000.0</v>
      </c>
      <c r="F447" s="320"/>
      <c r="G447" s="320"/>
      <c r="H447" s="309"/>
    </row>
    <row r="448" ht="15.75" customHeight="1">
      <c r="A448" s="309"/>
      <c r="B448" s="316"/>
      <c r="C448" s="309"/>
      <c r="D448" s="309"/>
      <c r="E448" s="320"/>
      <c r="F448" s="320"/>
      <c r="G448" s="320"/>
      <c r="H448" s="309"/>
    </row>
    <row r="449" ht="15.75" customHeight="1">
      <c r="A449" s="309"/>
      <c r="B449" s="316"/>
      <c r="C449" s="316" t="s">
        <v>381</v>
      </c>
      <c r="D449" s="309"/>
      <c r="E449" s="320">
        <f t="shared" ref="E449:F449" si="51">SUM(E445:E447)</f>
        <v>15000</v>
      </c>
      <c r="F449" s="320">
        <f t="shared" si="51"/>
        <v>15000</v>
      </c>
      <c r="G449" s="307">
        <f>E449-F449</f>
        <v>0</v>
      </c>
      <c r="H449" s="309"/>
    </row>
    <row r="450" ht="15.75" customHeight="1">
      <c r="A450" s="309"/>
      <c r="B450" s="316"/>
      <c r="C450" s="309"/>
      <c r="D450" s="309"/>
      <c r="E450" s="320"/>
      <c r="F450" s="320"/>
      <c r="G450" s="320"/>
      <c r="H450" s="309"/>
    </row>
    <row r="451" ht="15.75" customHeight="1">
      <c r="A451" s="309"/>
      <c r="B451" s="316" t="s">
        <v>623</v>
      </c>
      <c r="C451" s="309"/>
      <c r="D451" s="309"/>
      <c r="E451" s="320"/>
      <c r="F451" s="320"/>
      <c r="G451" s="320"/>
      <c r="H451" s="309"/>
    </row>
    <row r="452" ht="15.75" customHeight="1">
      <c r="A452" s="309"/>
      <c r="B452" s="316"/>
      <c r="C452" s="309" t="s">
        <v>208</v>
      </c>
      <c r="D452" s="309">
        <v>3041.3042</v>
      </c>
      <c r="E452" s="320">
        <v>4960.0</v>
      </c>
      <c r="F452" s="320"/>
      <c r="G452" s="320"/>
      <c r="H452" s="309" t="s">
        <v>624</v>
      </c>
    </row>
    <row r="453" ht="15.75" customHeight="1">
      <c r="A453" s="309"/>
      <c r="B453" s="316"/>
      <c r="C453" s="309" t="s">
        <v>206</v>
      </c>
      <c r="D453" s="309">
        <v>7692.0</v>
      </c>
      <c r="E453" s="320"/>
      <c r="F453" s="320">
        <v>5500.0</v>
      </c>
      <c r="G453" s="320"/>
      <c r="H453" s="309"/>
    </row>
    <row r="454" ht="15.75" customHeight="1">
      <c r="A454" s="309"/>
      <c r="B454" s="316"/>
      <c r="C454" s="309" t="s">
        <v>608</v>
      </c>
      <c r="D454" s="309">
        <v>5350.0</v>
      </c>
      <c r="E454" s="320"/>
      <c r="F454" s="320">
        <v>200.0</v>
      </c>
      <c r="G454" s="320"/>
      <c r="H454" s="309" t="s">
        <v>411</v>
      </c>
    </row>
    <row r="455" ht="15.75" customHeight="1">
      <c r="A455" s="309"/>
      <c r="B455" s="316"/>
      <c r="C455" s="309" t="s">
        <v>212</v>
      </c>
      <c r="D455" s="309" t="s">
        <v>138</v>
      </c>
      <c r="E455" s="320"/>
      <c r="F455" s="320">
        <v>3500.0</v>
      </c>
      <c r="G455" s="320"/>
      <c r="H455" s="309"/>
    </row>
    <row r="456" ht="15.75" customHeight="1">
      <c r="A456" s="309"/>
      <c r="B456" s="316"/>
      <c r="C456" s="309" t="s">
        <v>448</v>
      </c>
      <c r="D456" s="309">
        <v>5463.0</v>
      </c>
      <c r="E456" s="320"/>
      <c r="F456" s="320">
        <v>600.0</v>
      </c>
      <c r="G456" s="320"/>
      <c r="H456" s="309"/>
    </row>
    <row r="457" ht="15.75" customHeight="1">
      <c r="A457" s="309"/>
      <c r="B457" s="316"/>
      <c r="C457" s="309" t="s">
        <v>148</v>
      </c>
      <c r="D457" s="309">
        <v>5010.0</v>
      </c>
      <c r="E457" s="320"/>
      <c r="F457" s="320">
        <v>1750.0</v>
      </c>
      <c r="G457" s="320"/>
      <c r="H457" s="309"/>
    </row>
    <row r="458" ht="15.75" customHeight="1">
      <c r="A458" s="309"/>
      <c r="B458" s="316"/>
      <c r="C458" s="309" t="s">
        <v>609</v>
      </c>
      <c r="D458" s="309">
        <v>5890.0</v>
      </c>
      <c r="E458" s="320"/>
      <c r="F458" s="320">
        <v>600.0</v>
      </c>
      <c r="G458" s="320"/>
      <c r="H458" s="309" t="s">
        <v>610</v>
      </c>
    </row>
    <row r="459" ht="15.75" customHeight="1">
      <c r="A459" s="309"/>
      <c r="B459" s="316"/>
      <c r="C459" s="309" t="s">
        <v>625</v>
      </c>
      <c r="D459" s="309">
        <v>4037.0</v>
      </c>
      <c r="E459" s="320"/>
      <c r="F459" s="320">
        <v>2000.0</v>
      </c>
      <c r="G459" s="320"/>
      <c r="H459" s="309"/>
    </row>
    <row r="460" ht="15.75" customHeight="1">
      <c r="A460" s="309"/>
      <c r="B460" s="316"/>
      <c r="C460" s="309" t="s">
        <v>141</v>
      </c>
      <c r="D460" s="309">
        <v>5411.0</v>
      </c>
      <c r="E460" s="320"/>
      <c r="F460" s="320">
        <v>500.0</v>
      </c>
      <c r="G460" s="320"/>
      <c r="H460" s="309"/>
    </row>
    <row r="461" ht="15.75" customHeight="1">
      <c r="A461" s="309"/>
      <c r="B461" s="316"/>
      <c r="C461" s="309"/>
      <c r="D461" s="309"/>
      <c r="E461" s="320"/>
      <c r="F461" s="320"/>
      <c r="G461" s="320"/>
      <c r="H461" s="309"/>
    </row>
    <row r="462" ht="15.75" customHeight="1">
      <c r="A462" s="309"/>
      <c r="B462" s="316"/>
      <c r="C462" s="316" t="s">
        <v>381</v>
      </c>
      <c r="D462" s="309"/>
      <c r="E462" s="320">
        <f t="shared" ref="E462:F462" si="52">SUM(E452:E460)</f>
        <v>4960</v>
      </c>
      <c r="F462" s="320">
        <f t="shared" si="52"/>
        <v>14650</v>
      </c>
      <c r="G462" s="307">
        <f>E462-F462</f>
        <v>-9690</v>
      </c>
      <c r="H462" s="309"/>
    </row>
    <row r="463" ht="15.75" customHeight="1">
      <c r="A463" s="309"/>
      <c r="B463" s="316"/>
      <c r="C463" s="309"/>
      <c r="D463" s="309"/>
      <c r="E463" s="320"/>
      <c r="F463" s="320"/>
      <c r="G463" s="320"/>
      <c r="H463" s="309"/>
    </row>
    <row r="464" ht="15.75" customHeight="1">
      <c r="A464" s="309"/>
      <c r="B464" s="316" t="s">
        <v>626</v>
      </c>
      <c r="C464" s="309"/>
      <c r="D464" s="309"/>
      <c r="E464" s="320"/>
      <c r="F464" s="320"/>
      <c r="G464" s="320"/>
      <c r="H464" s="309"/>
    </row>
    <row r="465" ht="15.75" customHeight="1">
      <c r="A465" s="309"/>
      <c r="B465" s="316"/>
      <c r="C465" s="309" t="s">
        <v>206</v>
      </c>
      <c r="D465" s="309">
        <v>7692.0</v>
      </c>
      <c r="E465" s="320"/>
      <c r="F465" s="320">
        <v>1200.0</v>
      </c>
      <c r="G465" s="320"/>
      <c r="H465" s="309"/>
    </row>
    <row r="466" ht="15.75" customHeight="1">
      <c r="A466" s="309"/>
      <c r="B466" s="316"/>
      <c r="C466" s="309" t="s">
        <v>212</v>
      </c>
      <c r="D466" s="309" t="s">
        <v>627</v>
      </c>
      <c r="E466" s="320"/>
      <c r="F466" s="320">
        <v>450.0</v>
      </c>
      <c r="G466" s="320"/>
      <c r="H466" s="309"/>
    </row>
    <row r="467" ht="15.75" customHeight="1">
      <c r="A467" s="309"/>
      <c r="B467" s="316"/>
      <c r="C467" s="309"/>
      <c r="D467" s="309"/>
      <c r="E467" s="320"/>
      <c r="F467" s="320"/>
      <c r="G467" s="320"/>
      <c r="H467" s="309"/>
    </row>
    <row r="468" ht="15.75" customHeight="1">
      <c r="A468" s="309"/>
      <c r="B468" s="316"/>
      <c r="C468" s="316" t="s">
        <v>381</v>
      </c>
      <c r="D468" s="309"/>
      <c r="E468" s="320">
        <f t="shared" ref="E468:F468" si="53">SUM(E465:E466)</f>
        <v>0</v>
      </c>
      <c r="F468" s="320">
        <f t="shared" si="53"/>
        <v>1650</v>
      </c>
      <c r="G468" s="307">
        <f>E468-F468</f>
        <v>-1650</v>
      </c>
      <c r="H468" s="309"/>
    </row>
    <row r="469" ht="15.75" customHeight="1">
      <c r="A469" s="309"/>
      <c r="B469" s="316"/>
      <c r="C469" s="309"/>
      <c r="D469" s="309"/>
      <c r="E469" s="320"/>
      <c r="F469" s="320"/>
      <c r="G469" s="320"/>
      <c r="H469" s="309"/>
    </row>
    <row r="470" ht="15.75" customHeight="1">
      <c r="A470" s="309"/>
      <c r="B470" s="316" t="s">
        <v>628</v>
      </c>
      <c r="C470" s="309"/>
      <c r="D470" s="309"/>
      <c r="E470" s="320"/>
      <c r="F470" s="320"/>
      <c r="G470" s="320"/>
      <c r="H470" s="309"/>
    </row>
    <row r="471" ht="15.75" customHeight="1">
      <c r="A471" s="309"/>
      <c r="B471" s="316"/>
      <c r="C471" s="309" t="s">
        <v>629</v>
      </c>
      <c r="D471" s="309" t="s">
        <v>630</v>
      </c>
      <c r="E471" s="320">
        <v>7500.0</v>
      </c>
      <c r="F471" s="320">
        <v>7000.0</v>
      </c>
      <c r="G471" s="320"/>
      <c r="H471" s="309"/>
    </row>
    <row r="472" ht="15.75" customHeight="1">
      <c r="A472" s="309"/>
      <c r="B472" s="316"/>
      <c r="C472" s="309" t="s">
        <v>631</v>
      </c>
      <c r="D472" s="309" t="s">
        <v>632</v>
      </c>
      <c r="E472" s="320">
        <v>4500.0</v>
      </c>
      <c r="F472" s="320">
        <v>4000.0</v>
      </c>
      <c r="G472" s="320"/>
      <c r="H472" s="309"/>
    </row>
    <row r="473" ht="15.75" customHeight="1">
      <c r="A473" s="309"/>
      <c r="B473" s="316"/>
      <c r="C473" s="309" t="s">
        <v>62</v>
      </c>
      <c r="D473" s="309">
        <v>5510.0</v>
      </c>
      <c r="E473" s="320"/>
      <c r="F473" s="320">
        <v>500.0</v>
      </c>
      <c r="G473" s="320"/>
      <c r="H473" s="309"/>
    </row>
    <row r="474" ht="15.75" customHeight="1">
      <c r="A474" s="309"/>
      <c r="B474" s="316"/>
      <c r="C474" s="309"/>
      <c r="D474" s="309"/>
      <c r="E474" s="320"/>
      <c r="F474" s="320"/>
      <c r="G474" s="320"/>
      <c r="H474" s="309"/>
    </row>
    <row r="475" ht="15.75" customHeight="1">
      <c r="A475" s="309"/>
      <c r="B475" s="316"/>
      <c r="C475" s="316" t="s">
        <v>381</v>
      </c>
      <c r="D475" s="309"/>
      <c r="E475" s="320">
        <f t="shared" ref="E475:F475" si="54">SUM(E471:E473)</f>
        <v>12000</v>
      </c>
      <c r="F475" s="320">
        <f t="shared" si="54"/>
        <v>11500</v>
      </c>
      <c r="G475" s="307">
        <f>E475-F475</f>
        <v>500</v>
      </c>
      <c r="H475" s="309"/>
    </row>
    <row r="476" ht="15.75" customHeight="1">
      <c r="A476" s="309"/>
      <c r="B476" s="316"/>
      <c r="C476" s="309"/>
      <c r="D476" s="309"/>
      <c r="E476" s="320"/>
      <c r="F476" s="320"/>
      <c r="G476" s="320"/>
      <c r="H476" s="309"/>
    </row>
    <row r="477" ht="15.75" customHeight="1">
      <c r="A477" s="309"/>
      <c r="B477" s="316" t="s">
        <v>633</v>
      </c>
      <c r="C477" s="309"/>
      <c r="D477" s="309"/>
      <c r="E477" s="320"/>
      <c r="F477" s="320"/>
      <c r="G477" s="320"/>
      <c r="H477" s="309"/>
    </row>
    <row r="478" ht="15.75" customHeight="1">
      <c r="A478" s="309"/>
      <c r="B478" s="316"/>
      <c r="C478" s="309" t="s">
        <v>634</v>
      </c>
      <c r="D478" s="309">
        <v>6110.0</v>
      </c>
      <c r="E478" s="320"/>
      <c r="F478" s="320">
        <v>500.0</v>
      </c>
      <c r="G478" s="320"/>
      <c r="H478" s="309"/>
    </row>
    <row r="479" ht="15.75" customHeight="1">
      <c r="A479" s="309"/>
      <c r="B479" s="316"/>
      <c r="C479" s="309"/>
      <c r="D479" s="309"/>
      <c r="E479" s="320"/>
      <c r="F479" s="320"/>
      <c r="G479" s="320"/>
      <c r="H479" s="309"/>
    </row>
    <row r="480" ht="15.75" customHeight="1">
      <c r="A480" s="309"/>
      <c r="B480" s="316"/>
      <c r="C480" s="316" t="s">
        <v>381</v>
      </c>
      <c r="D480" s="309"/>
      <c r="E480" s="320">
        <f t="shared" ref="E480:F480" si="55">SUM(E478)</f>
        <v>0</v>
      </c>
      <c r="F480" s="320">
        <f t="shared" si="55"/>
        <v>500</v>
      </c>
      <c r="G480" s="307">
        <f>E480-F480</f>
        <v>-500</v>
      </c>
      <c r="H480" s="309"/>
    </row>
    <row r="481" ht="15.75" customHeight="1">
      <c r="A481" s="309"/>
      <c r="B481" s="316"/>
      <c r="C481" s="309"/>
      <c r="D481" s="309"/>
      <c r="E481" s="320"/>
      <c r="F481" s="320"/>
      <c r="G481" s="320"/>
      <c r="H481" s="309"/>
    </row>
    <row r="482" ht="15.75" customHeight="1">
      <c r="A482" s="309"/>
      <c r="B482" s="316" t="s">
        <v>635</v>
      </c>
      <c r="C482" s="309"/>
      <c r="D482" s="309"/>
      <c r="E482" s="320"/>
      <c r="F482" s="320"/>
      <c r="G482" s="320"/>
      <c r="H482" s="309"/>
    </row>
    <row r="483" ht="15.75" customHeight="1">
      <c r="A483" s="309"/>
      <c r="B483" s="316"/>
      <c r="C483" s="309" t="s">
        <v>208</v>
      </c>
      <c r="D483" s="309">
        <v>1610.7631</v>
      </c>
      <c r="E483" s="320">
        <v>13000.0</v>
      </c>
      <c r="F483" s="320">
        <v>17000.0</v>
      </c>
      <c r="G483" s="320"/>
      <c r="H483" s="309"/>
    </row>
    <row r="484" ht="15.75" customHeight="1">
      <c r="A484" s="309"/>
      <c r="B484" s="316"/>
      <c r="C484" s="309"/>
      <c r="D484" s="309"/>
      <c r="E484" s="320"/>
      <c r="F484" s="320"/>
      <c r="G484" s="320"/>
      <c r="H484" s="309"/>
    </row>
    <row r="485" ht="15.75" customHeight="1">
      <c r="A485" s="309"/>
      <c r="B485" s="316"/>
      <c r="C485" s="316" t="s">
        <v>381</v>
      </c>
      <c r="D485" s="309"/>
      <c r="E485" s="320">
        <f t="shared" ref="E485:F485" si="56">sum(E483:E484)</f>
        <v>13000</v>
      </c>
      <c r="F485" s="320">
        <f t="shared" si="56"/>
        <v>17000</v>
      </c>
      <c r="G485" s="307">
        <f>E485-F485</f>
        <v>-4000</v>
      </c>
      <c r="H485" s="309"/>
    </row>
    <row r="486" ht="15.75" customHeight="1">
      <c r="A486" s="309"/>
      <c r="B486" s="316"/>
      <c r="C486" s="309"/>
      <c r="D486" s="309"/>
      <c r="E486" s="320"/>
      <c r="F486" s="320"/>
      <c r="G486" s="320"/>
      <c r="H486" s="309"/>
    </row>
    <row r="487" ht="15.75" customHeight="1">
      <c r="A487" s="309"/>
      <c r="B487" s="316" t="s">
        <v>636</v>
      </c>
      <c r="C487" s="309"/>
      <c r="D487" s="309"/>
      <c r="E487" s="320"/>
      <c r="F487" s="320"/>
      <c r="G487" s="320"/>
      <c r="H487" s="309"/>
    </row>
    <row r="488" ht="15.75" customHeight="1">
      <c r="A488" s="309"/>
      <c r="B488" s="316"/>
      <c r="C488" s="309" t="s">
        <v>208</v>
      </c>
      <c r="D488" s="309">
        <v>3042.0</v>
      </c>
      <c r="E488" s="320">
        <v>600.0</v>
      </c>
      <c r="F488" s="320"/>
      <c r="G488" s="320"/>
      <c r="H488" s="309" t="s">
        <v>637</v>
      </c>
    </row>
    <row r="489" ht="15.75" customHeight="1">
      <c r="A489" s="309"/>
      <c r="B489" s="316"/>
      <c r="C489" s="309" t="s">
        <v>206</v>
      </c>
      <c r="D489" s="309">
        <v>7692.0</v>
      </c>
      <c r="E489" s="320"/>
      <c r="F489" s="320">
        <v>3000.0</v>
      </c>
      <c r="G489" s="320"/>
      <c r="H489" s="309"/>
    </row>
    <row r="490" ht="15.75" customHeight="1">
      <c r="A490" s="309"/>
      <c r="B490" s="316"/>
      <c r="C490" s="309" t="s">
        <v>454</v>
      </c>
      <c r="D490" s="309" t="s">
        <v>136</v>
      </c>
      <c r="E490" s="320">
        <v>2000.0</v>
      </c>
      <c r="F490" s="320"/>
      <c r="G490" s="320"/>
      <c r="H490" s="309"/>
    </row>
    <row r="491" ht="15.75" customHeight="1">
      <c r="A491" s="309"/>
      <c r="B491" s="316"/>
      <c r="C491" s="309" t="s">
        <v>456</v>
      </c>
      <c r="D491" s="309" t="s">
        <v>138</v>
      </c>
      <c r="E491" s="320"/>
      <c r="F491" s="320">
        <v>2700.0</v>
      </c>
      <c r="G491" s="320"/>
      <c r="H491" s="309"/>
    </row>
    <row r="492" ht="15.75" customHeight="1">
      <c r="A492" s="309"/>
      <c r="B492" s="316"/>
      <c r="C492" s="309" t="s">
        <v>141</v>
      </c>
      <c r="D492" s="309">
        <v>5411.0</v>
      </c>
      <c r="E492" s="320"/>
      <c r="F492" s="320">
        <v>300.0</v>
      </c>
      <c r="G492" s="320"/>
      <c r="H492" s="309"/>
    </row>
    <row r="493" ht="15.75" customHeight="1">
      <c r="A493" s="309"/>
      <c r="B493" s="316"/>
      <c r="C493" s="309"/>
      <c r="D493" s="309"/>
      <c r="E493" s="320"/>
      <c r="F493" s="320"/>
      <c r="G493" s="320"/>
      <c r="H493" s="309"/>
    </row>
    <row r="494" ht="15.75" customHeight="1">
      <c r="A494" s="309"/>
      <c r="B494" s="316"/>
      <c r="C494" s="316" t="s">
        <v>381</v>
      </c>
      <c r="D494" s="309"/>
      <c r="E494" s="320">
        <f t="shared" ref="E494:F494" si="57">sum(E488:E492)</f>
        <v>2600</v>
      </c>
      <c r="F494" s="320">
        <f t="shared" si="57"/>
        <v>6000</v>
      </c>
      <c r="G494" s="307">
        <f>E494-F494</f>
        <v>-3400</v>
      </c>
      <c r="H494" s="309"/>
    </row>
    <row r="495" ht="15.75" customHeight="1">
      <c r="A495" s="309"/>
      <c r="B495" s="316"/>
      <c r="C495" s="309"/>
      <c r="D495" s="309"/>
      <c r="E495" s="320"/>
      <c r="F495" s="320"/>
      <c r="G495" s="320"/>
      <c r="H495" s="309"/>
    </row>
    <row r="496" ht="15.75" customHeight="1">
      <c r="A496" s="309"/>
      <c r="B496" s="316" t="s">
        <v>638</v>
      </c>
      <c r="C496" s="309"/>
      <c r="D496" s="309"/>
      <c r="E496" s="320"/>
      <c r="F496" s="320"/>
      <c r="G496" s="320"/>
      <c r="H496" s="309"/>
    </row>
    <row r="497" ht="15.75" customHeight="1">
      <c r="A497" s="309"/>
      <c r="B497" s="316"/>
      <c r="C497" s="309" t="s">
        <v>208</v>
      </c>
      <c r="D497" s="309">
        <v>3041.3042</v>
      </c>
      <c r="E497" s="320">
        <v>6050.0</v>
      </c>
      <c r="F497" s="320"/>
      <c r="G497" s="320"/>
      <c r="H497" s="309" t="s">
        <v>639</v>
      </c>
    </row>
    <row r="498" ht="15.75" customHeight="1">
      <c r="A498" s="309"/>
      <c r="B498" s="316"/>
      <c r="C498" s="309" t="s">
        <v>206</v>
      </c>
      <c r="D498" s="309" t="s">
        <v>640</v>
      </c>
      <c r="E498" s="320"/>
      <c r="F498" s="320">
        <v>3200.0</v>
      </c>
      <c r="G498" s="320"/>
      <c r="H498" s="309"/>
    </row>
    <row r="499" ht="15.75" customHeight="1">
      <c r="A499" s="309"/>
      <c r="B499" s="316"/>
      <c r="C499" s="309" t="s">
        <v>212</v>
      </c>
      <c r="D499" s="309" t="s">
        <v>641</v>
      </c>
      <c r="E499" s="320"/>
      <c r="F499" s="320">
        <v>3000.0</v>
      </c>
      <c r="G499" s="320"/>
      <c r="H499" s="309"/>
    </row>
    <row r="500" ht="15.75" customHeight="1">
      <c r="A500" s="309"/>
      <c r="B500" s="316"/>
      <c r="C500" s="309" t="s">
        <v>141</v>
      </c>
      <c r="D500" s="309">
        <v>5411.0</v>
      </c>
      <c r="E500" s="320"/>
      <c r="F500" s="320">
        <v>1000.0</v>
      </c>
      <c r="G500" s="320"/>
      <c r="H500" s="309"/>
    </row>
    <row r="501" ht="15.75" customHeight="1">
      <c r="A501" s="309"/>
      <c r="B501" s="316"/>
      <c r="C501" s="309" t="s">
        <v>286</v>
      </c>
      <c r="D501" s="309">
        <v>5010.0</v>
      </c>
      <c r="E501" s="320"/>
      <c r="F501" s="320">
        <v>700.0</v>
      </c>
      <c r="G501" s="320"/>
      <c r="H501" s="309"/>
    </row>
    <row r="502" ht="15.75" customHeight="1">
      <c r="A502" s="309"/>
      <c r="B502" s="316"/>
      <c r="C502" s="309" t="s">
        <v>448</v>
      </c>
      <c r="D502" s="309">
        <v>5463.0</v>
      </c>
      <c r="E502" s="320"/>
      <c r="F502" s="320">
        <v>500.0</v>
      </c>
      <c r="G502" s="320"/>
      <c r="H502" s="309"/>
    </row>
    <row r="503" ht="15.75" customHeight="1">
      <c r="A503" s="309"/>
      <c r="B503" s="316"/>
      <c r="C503" s="309" t="s">
        <v>480</v>
      </c>
      <c r="D503" s="309">
        <v>4031.0</v>
      </c>
      <c r="E503" s="320"/>
      <c r="F503" s="320">
        <v>500.0</v>
      </c>
      <c r="G503" s="320"/>
      <c r="H503" s="309"/>
    </row>
    <row r="504" ht="15.75" customHeight="1">
      <c r="A504" s="309"/>
      <c r="B504" s="316"/>
      <c r="C504" s="309" t="s">
        <v>642</v>
      </c>
      <c r="D504" s="309"/>
      <c r="E504" s="320"/>
      <c r="F504" s="320">
        <v>2500.0</v>
      </c>
      <c r="G504" s="320"/>
      <c r="H504" s="309" t="s">
        <v>643</v>
      </c>
    </row>
    <row r="505" ht="15.75" customHeight="1">
      <c r="A505" s="309"/>
      <c r="B505" s="316"/>
      <c r="C505" s="309" t="s">
        <v>644</v>
      </c>
      <c r="D505" s="309">
        <v>5420.0</v>
      </c>
      <c r="E505" s="320"/>
      <c r="F505" s="320">
        <v>600.0</v>
      </c>
      <c r="G505" s="320"/>
      <c r="H505" s="309"/>
    </row>
    <row r="506" ht="15.75" customHeight="1">
      <c r="A506" s="309"/>
      <c r="B506" s="316"/>
      <c r="C506" s="309"/>
      <c r="D506" s="309"/>
      <c r="E506" s="320"/>
      <c r="F506" s="320"/>
      <c r="G506" s="320"/>
      <c r="H506" s="309"/>
    </row>
    <row r="507" ht="15.75" customHeight="1">
      <c r="A507" s="309"/>
      <c r="B507" s="316"/>
      <c r="C507" s="316" t="s">
        <v>381</v>
      </c>
      <c r="D507" s="309"/>
      <c r="E507" s="320">
        <f t="shared" ref="E507:F507" si="58">sum(E497:E505)</f>
        <v>6050</v>
      </c>
      <c r="F507" s="320">
        <f t="shared" si="58"/>
        <v>12000</v>
      </c>
      <c r="G507" s="307">
        <f>E507-F507</f>
        <v>-5950</v>
      </c>
      <c r="H507" s="309"/>
    </row>
    <row r="508" ht="15.75" customHeight="1">
      <c r="A508" s="309"/>
      <c r="B508" s="316"/>
      <c r="C508" s="309"/>
      <c r="D508" s="309"/>
      <c r="E508" s="320"/>
      <c r="F508" s="320"/>
      <c r="G508" s="320"/>
      <c r="H508" s="309"/>
    </row>
    <row r="509" ht="15.75" customHeight="1">
      <c r="A509" s="309"/>
      <c r="B509" s="316" t="s">
        <v>645</v>
      </c>
      <c r="C509" s="309"/>
      <c r="D509" s="309"/>
      <c r="E509" s="320"/>
      <c r="F509" s="320"/>
      <c r="G509" s="320"/>
      <c r="H509" s="309"/>
    </row>
    <row r="510" ht="15.75" customHeight="1">
      <c r="A510" s="309"/>
      <c r="B510" s="316"/>
      <c r="C510" s="309" t="s">
        <v>206</v>
      </c>
      <c r="D510" s="309">
        <v>3029.4029</v>
      </c>
      <c r="E510" s="320"/>
      <c r="F510" s="320"/>
      <c r="G510" s="320"/>
      <c r="H510" s="309"/>
    </row>
    <row r="511" ht="15.75" customHeight="1">
      <c r="A511" s="309"/>
      <c r="B511" s="316"/>
      <c r="C511" s="309" t="s">
        <v>141</v>
      </c>
      <c r="D511" s="309">
        <v>5411.0</v>
      </c>
      <c r="E511" s="320"/>
      <c r="F511" s="320"/>
      <c r="G511" s="320"/>
      <c r="H511" s="309"/>
    </row>
    <row r="512" ht="15.75" customHeight="1">
      <c r="A512" s="309"/>
      <c r="B512" s="316"/>
      <c r="C512" s="309" t="s">
        <v>448</v>
      </c>
      <c r="D512" s="309">
        <v>5463.0</v>
      </c>
      <c r="E512" s="320"/>
      <c r="F512" s="320"/>
      <c r="G512" s="320"/>
      <c r="H512" s="309" t="s">
        <v>518</v>
      </c>
    </row>
    <row r="513" ht="15.75" customHeight="1">
      <c r="A513" s="309"/>
      <c r="B513" s="316"/>
      <c r="C513" s="309" t="s">
        <v>456</v>
      </c>
      <c r="D513" s="309" t="s">
        <v>138</v>
      </c>
      <c r="E513" s="320"/>
      <c r="F513" s="320"/>
      <c r="G513" s="320"/>
      <c r="H513" s="309"/>
    </row>
    <row r="514" ht="15.75" customHeight="1">
      <c r="A514" s="309"/>
      <c r="B514" s="316"/>
      <c r="C514" s="309" t="s">
        <v>454</v>
      </c>
      <c r="D514" s="309" t="s">
        <v>136</v>
      </c>
      <c r="E514" s="320"/>
      <c r="F514" s="320"/>
      <c r="G514" s="320"/>
      <c r="H514" s="309"/>
    </row>
    <row r="515" ht="15.75" customHeight="1">
      <c r="A515" s="309"/>
      <c r="B515" s="316"/>
      <c r="C515" s="309"/>
      <c r="D515" s="309"/>
      <c r="E515" s="320"/>
      <c r="F515" s="320"/>
      <c r="G515" s="320"/>
      <c r="H515" s="309"/>
    </row>
    <row r="516" ht="15.75" customHeight="1">
      <c r="A516" s="309"/>
      <c r="B516" s="316"/>
      <c r="C516" s="316" t="s">
        <v>563</v>
      </c>
      <c r="D516" s="309"/>
      <c r="E516" s="320">
        <f t="shared" ref="E516:F516" si="59">SUM(E510:E515)</f>
        <v>0</v>
      </c>
      <c r="F516" s="320">
        <f t="shared" si="59"/>
        <v>0</v>
      </c>
      <c r="G516" s="320"/>
      <c r="H516" s="309"/>
    </row>
    <row r="517" ht="15.75" customHeight="1">
      <c r="A517" s="309"/>
      <c r="B517" s="316"/>
      <c r="C517" s="309"/>
      <c r="D517" s="309"/>
      <c r="E517" s="320"/>
      <c r="F517" s="320"/>
      <c r="G517" s="320"/>
      <c r="H517" s="309"/>
    </row>
    <row r="518" ht="15.75" customHeight="1">
      <c r="A518" s="309"/>
      <c r="B518" s="316"/>
      <c r="C518" s="309" t="s">
        <v>564</v>
      </c>
      <c r="D518" s="309"/>
      <c r="E518" s="320">
        <v>0.0</v>
      </c>
      <c r="F518" s="311">
        <v>0.0</v>
      </c>
      <c r="G518" s="320"/>
      <c r="H518" s="309" t="s">
        <v>601</v>
      </c>
    </row>
    <row r="519" ht="15.75" customHeight="1">
      <c r="A519" s="309"/>
      <c r="B519" s="316"/>
      <c r="C519" s="309"/>
      <c r="D519" s="309"/>
      <c r="E519" s="320"/>
      <c r="F519" s="320"/>
      <c r="G519" s="320"/>
      <c r="H519" s="309"/>
    </row>
    <row r="520" ht="15.75" customHeight="1">
      <c r="A520" s="309"/>
      <c r="B520" s="316"/>
      <c r="C520" s="316" t="s">
        <v>381</v>
      </c>
      <c r="D520" s="309"/>
      <c r="E520" s="320">
        <f t="shared" ref="E520:F520" si="60">E516+E518</f>
        <v>0</v>
      </c>
      <c r="F520" s="320">
        <f t="shared" si="60"/>
        <v>0</v>
      </c>
      <c r="G520" s="307">
        <f>E520-F520</f>
        <v>0</v>
      </c>
      <c r="H520" s="309"/>
    </row>
    <row r="521" ht="15.75" customHeight="1">
      <c r="A521" s="309"/>
      <c r="B521" s="316"/>
      <c r="C521" s="309"/>
      <c r="D521" s="309"/>
      <c r="E521" s="320"/>
      <c r="F521" s="320"/>
      <c r="G521" s="320"/>
      <c r="H521" s="309"/>
    </row>
    <row r="522" ht="15.75" customHeight="1">
      <c r="A522" s="309"/>
      <c r="B522" s="316" t="s">
        <v>646</v>
      </c>
      <c r="C522" s="309"/>
      <c r="D522" s="309"/>
      <c r="E522" s="320"/>
      <c r="F522" s="320"/>
      <c r="G522" s="320"/>
      <c r="H522" s="309"/>
    </row>
    <row r="523" ht="15.75" customHeight="1">
      <c r="A523" s="309"/>
      <c r="B523" s="316"/>
      <c r="C523" s="309" t="s">
        <v>208</v>
      </c>
      <c r="D523" s="309">
        <v>3041.3042</v>
      </c>
      <c r="E523" s="320">
        <v>5800.0</v>
      </c>
      <c r="F523" s="320"/>
      <c r="G523" s="320"/>
      <c r="H523" s="309" t="s">
        <v>647</v>
      </c>
    </row>
    <row r="524" ht="15.75" customHeight="1">
      <c r="A524" s="309"/>
      <c r="B524" s="316"/>
      <c r="C524" s="309" t="s">
        <v>206</v>
      </c>
      <c r="D524" s="309">
        <v>4029.0</v>
      </c>
      <c r="E524" s="320"/>
      <c r="F524" s="320">
        <v>6000.0</v>
      </c>
      <c r="G524" s="320"/>
      <c r="H524" s="309"/>
    </row>
    <row r="525" ht="15.75" customHeight="1">
      <c r="A525" s="309"/>
      <c r="B525" s="316"/>
      <c r="C525" s="309" t="s">
        <v>212</v>
      </c>
      <c r="D525" s="309" t="s">
        <v>138</v>
      </c>
      <c r="E525" s="320"/>
      <c r="F525" s="320">
        <v>3900.0</v>
      </c>
      <c r="G525" s="320"/>
      <c r="H525" s="309"/>
    </row>
    <row r="526" ht="15.75" customHeight="1">
      <c r="A526" s="309"/>
      <c r="B526" s="316"/>
      <c r="C526" s="309" t="s">
        <v>141</v>
      </c>
      <c r="D526" s="309">
        <v>5411.0</v>
      </c>
      <c r="E526" s="320"/>
      <c r="F526" s="320">
        <v>1000.0</v>
      </c>
      <c r="G526" s="320"/>
      <c r="H526" s="309"/>
    </row>
    <row r="527" ht="15.75" customHeight="1">
      <c r="A527" s="309"/>
      <c r="B527" s="316"/>
      <c r="C527" s="309" t="s">
        <v>448</v>
      </c>
      <c r="D527" s="309">
        <v>5463.0</v>
      </c>
      <c r="E527" s="320"/>
      <c r="F527" s="320">
        <v>700.0</v>
      </c>
      <c r="G527" s="320"/>
      <c r="H527" s="309"/>
    </row>
    <row r="528" ht="15.75" customHeight="1">
      <c r="A528" s="309"/>
      <c r="B528" s="316"/>
      <c r="C528" s="309"/>
      <c r="D528" s="309"/>
      <c r="E528" s="320"/>
      <c r="F528" s="320"/>
      <c r="G528" s="320"/>
      <c r="H528" s="309"/>
    </row>
    <row r="529" ht="15.75" customHeight="1">
      <c r="A529" s="309"/>
      <c r="B529" s="316"/>
      <c r="C529" s="316" t="s">
        <v>563</v>
      </c>
      <c r="D529" s="309"/>
      <c r="E529" s="320">
        <f>SUM(E523:E527)</f>
        <v>5800</v>
      </c>
      <c r="F529" s="320">
        <v>11600.0</v>
      </c>
      <c r="G529" s="320"/>
      <c r="H529" s="309"/>
    </row>
    <row r="530" ht="15.75" customHeight="1">
      <c r="A530" s="309"/>
      <c r="B530" s="316"/>
      <c r="C530" s="309"/>
      <c r="D530" s="309"/>
      <c r="E530" s="320"/>
      <c r="F530" s="320"/>
      <c r="G530" s="320"/>
      <c r="H530" s="309"/>
    </row>
    <row r="531" ht="15.75" customHeight="1">
      <c r="A531" s="309"/>
      <c r="B531" s="316"/>
      <c r="C531" s="309" t="s">
        <v>564</v>
      </c>
      <c r="D531" s="309"/>
      <c r="E531" s="320">
        <v>5800.0</v>
      </c>
      <c r="F531" s="311">
        <v>0.0</v>
      </c>
      <c r="G531" s="320"/>
      <c r="H531" s="309"/>
    </row>
    <row r="532" ht="15.75" customHeight="1">
      <c r="A532" s="309"/>
      <c r="B532" s="316"/>
      <c r="C532" s="309"/>
      <c r="D532" s="309"/>
      <c r="E532" s="320"/>
      <c r="F532" s="320"/>
      <c r="G532" s="320"/>
      <c r="H532" s="309"/>
    </row>
    <row r="533" ht="15.75" customHeight="1">
      <c r="A533" s="309"/>
      <c r="B533" s="316"/>
      <c r="C533" s="316" t="s">
        <v>381</v>
      </c>
      <c r="D533" s="309"/>
      <c r="E533" s="320">
        <f t="shared" ref="E533:F533" si="61">E529+E531</f>
        <v>11600</v>
      </c>
      <c r="F533" s="320">
        <f t="shared" si="61"/>
        <v>11600</v>
      </c>
      <c r="G533" s="307">
        <f>E533-F533</f>
        <v>0</v>
      </c>
      <c r="H533" s="309"/>
    </row>
    <row r="534" ht="15.75" customHeight="1">
      <c r="A534" s="309"/>
      <c r="B534" s="316"/>
      <c r="C534" s="309"/>
      <c r="D534" s="309"/>
      <c r="E534" s="320"/>
      <c r="F534" s="320"/>
      <c r="G534" s="320"/>
      <c r="H534" s="309"/>
    </row>
    <row r="535" ht="15.75" customHeight="1">
      <c r="A535" s="309"/>
      <c r="B535" s="316" t="s">
        <v>648</v>
      </c>
      <c r="C535" s="309"/>
      <c r="D535" s="309"/>
      <c r="E535" s="320"/>
      <c r="F535" s="320"/>
      <c r="G535" s="320"/>
      <c r="H535" s="309"/>
    </row>
    <row r="536" ht="15.75" customHeight="1">
      <c r="A536" s="309"/>
      <c r="B536" s="316"/>
      <c r="C536" s="309" t="s">
        <v>456</v>
      </c>
      <c r="D536" s="309" t="s">
        <v>138</v>
      </c>
      <c r="E536" s="320"/>
      <c r="F536" s="320">
        <v>7000.0</v>
      </c>
      <c r="G536" s="320"/>
      <c r="H536" s="309"/>
    </row>
    <row r="537" ht="15.75" customHeight="1">
      <c r="A537" s="309"/>
      <c r="B537" s="316"/>
      <c r="C537" s="309" t="s">
        <v>454</v>
      </c>
      <c r="D537" s="309" t="s">
        <v>136</v>
      </c>
      <c r="E537" s="320">
        <v>12000.0</v>
      </c>
      <c r="F537" s="320"/>
      <c r="G537" s="320"/>
      <c r="H537" s="309" t="s">
        <v>467</v>
      </c>
    </row>
    <row r="538" ht="15.75" customHeight="1">
      <c r="A538" s="309"/>
      <c r="B538" s="316"/>
      <c r="C538" s="309"/>
      <c r="D538" s="309"/>
      <c r="E538" s="320"/>
      <c r="F538" s="320"/>
      <c r="G538" s="320"/>
      <c r="H538" s="309"/>
    </row>
    <row r="539" ht="15.75" customHeight="1">
      <c r="A539" s="309"/>
      <c r="B539" s="316"/>
      <c r="C539" s="309" t="s">
        <v>563</v>
      </c>
      <c r="D539" s="309"/>
      <c r="E539" s="320">
        <f t="shared" ref="E539:F539" si="62">sum(E536:E537)</f>
        <v>12000</v>
      </c>
      <c r="F539" s="320">
        <f t="shared" si="62"/>
        <v>7000</v>
      </c>
      <c r="G539" s="320"/>
      <c r="H539" s="309"/>
    </row>
    <row r="540" ht="15.75" customHeight="1">
      <c r="A540" s="309"/>
      <c r="B540" s="316"/>
      <c r="C540" s="309"/>
      <c r="D540" s="309"/>
      <c r="E540" s="320"/>
      <c r="F540" s="320"/>
      <c r="G540" s="320"/>
      <c r="H540" s="309"/>
    </row>
    <row r="541" ht="15.75" customHeight="1">
      <c r="A541" s="309"/>
      <c r="B541" s="316"/>
      <c r="C541" s="309" t="s">
        <v>564</v>
      </c>
      <c r="D541" s="309"/>
      <c r="E541" s="311">
        <v>0.0</v>
      </c>
      <c r="F541" s="320">
        <v>2500.0</v>
      </c>
      <c r="G541" s="320"/>
      <c r="H541" s="309" t="s">
        <v>649</v>
      </c>
    </row>
    <row r="542" ht="15.75" customHeight="1">
      <c r="A542" s="309"/>
      <c r="B542" s="316"/>
      <c r="C542" s="309"/>
      <c r="D542" s="309"/>
      <c r="E542" s="320"/>
      <c r="F542" s="320"/>
      <c r="G542" s="320"/>
      <c r="H542" s="309"/>
    </row>
    <row r="543" ht="15.75" customHeight="1">
      <c r="A543" s="309"/>
      <c r="B543" s="316"/>
      <c r="C543" s="316" t="s">
        <v>381</v>
      </c>
      <c r="D543" s="309"/>
      <c r="E543" s="320">
        <f t="shared" ref="E543:F543" si="63">E539+E541</f>
        <v>12000</v>
      </c>
      <c r="F543" s="320">
        <f t="shared" si="63"/>
        <v>9500</v>
      </c>
      <c r="G543" s="307">
        <f>E543-F543</f>
        <v>2500</v>
      </c>
      <c r="H543" s="309"/>
    </row>
    <row r="544" ht="15.75" customHeight="1">
      <c r="A544" s="309"/>
      <c r="B544" s="316"/>
      <c r="C544" s="309"/>
      <c r="D544" s="309"/>
      <c r="E544" s="320"/>
      <c r="F544" s="320"/>
      <c r="G544" s="320"/>
      <c r="H544" s="309"/>
    </row>
    <row r="545" ht="15.75" customHeight="1">
      <c r="A545" s="309"/>
      <c r="B545" s="316" t="s">
        <v>650</v>
      </c>
      <c r="C545" s="309"/>
      <c r="D545" s="309"/>
      <c r="E545" s="320"/>
      <c r="F545" s="320"/>
      <c r="G545" s="320"/>
      <c r="H545" s="309"/>
    </row>
    <row r="546" ht="15.75" customHeight="1">
      <c r="A546" s="309"/>
      <c r="B546" s="316"/>
      <c r="C546" s="309" t="s">
        <v>208</v>
      </c>
      <c r="D546" s="309">
        <v>3041.3042</v>
      </c>
      <c r="E546" s="320"/>
      <c r="F546" s="320"/>
      <c r="G546" s="320"/>
      <c r="H546" s="309"/>
    </row>
    <row r="547" ht="15.75" customHeight="1">
      <c r="A547" s="309"/>
      <c r="B547" s="316"/>
      <c r="C547" s="309" t="s">
        <v>206</v>
      </c>
      <c r="D547" s="309">
        <v>4029.0</v>
      </c>
      <c r="E547" s="320"/>
      <c r="F547" s="320"/>
      <c r="G547" s="320"/>
      <c r="H547" s="309"/>
    </row>
    <row r="548" ht="15.75" customHeight="1">
      <c r="A548" s="309"/>
      <c r="B548" s="316"/>
      <c r="C548" s="309" t="s">
        <v>212</v>
      </c>
      <c r="D548" s="309" t="s">
        <v>138</v>
      </c>
      <c r="E548" s="320"/>
      <c r="F548" s="320"/>
      <c r="G548" s="320"/>
      <c r="H548" s="309"/>
    </row>
    <row r="549" ht="15.75" customHeight="1">
      <c r="A549" s="309"/>
      <c r="B549" s="316"/>
      <c r="C549" s="309" t="s">
        <v>141</v>
      </c>
      <c r="D549" s="309">
        <v>5411.0</v>
      </c>
      <c r="E549" s="320"/>
      <c r="F549" s="320"/>
      <c r="G549" s="320"/>
      <c r="H549" s="309"/>
    </row>
    <row r="550" ht="15.75" customHeight="1">
      <c r="A550" s="309"/>
      <c r="B550" s="316"/>
      <c r="C550" s="309" t="s">
        <v>448</v>
      </c>
      <c r="D550" s="309">
        <v>5463.0</v>
      </c>
      <c r="E550" s="320"/>
      <c r="F550" s="320"/>
      <c r="G550" s="320"/>
      <c r="H550" s="309"/>
    </row>
    <row r="551" ht="15.75" customHeight="1">
      <c r="A551" s="309"/>
      <c r="B551" s="316"/>
      <c r="C551" s="309" t="s">
        <v>456</v>
      </c>
      <c r="D551" s="309"/>
      <c r="E551" s="320"/>
      <c r="F551" s="320"/>
      <c r="G551" s="320"/>
      <c r="H551" s="309"/>
    </row>
    <row r="552" ht="15.75" customHeight="1">
      <c r="A552" s="309"/>
      <c r="B552" s="316"/>
      <c r="C552" s="309" t="s">
        <v>454</v>
      </c>
      <c r="D552" s="309"/>
      <c r="E552" s="320"/>
      <c r="F552" s="320"/>
      <c r="G552" s="320"/>
      <c r="H552" s="309"/>
    </row>
    <row r="553" ht="15.75" customHeight="1">
      <c r="A553" s="309"/>
      <c r="B553" s="316"/>
      <c r="C553" s="309" t="s">
        <v>651</v>
      </c>
      <c r="D553" s="309"/>
      <c r="E553" s="320"/>
      <c r="F553" s="320"/>
      <c r="G553" s="320"/>
      <c r="H553" s="309"/>
    </row>
    <row r="554" ht="15.75" customHeight="1">
      <c r="A554" s="309"/>
      <c r="B554" s="316"/>
      <c r="C554" s="309"/>
      <c r="D554" s="309"/>
      <c r="E554" s="320"/>
      <c r="F554" s="320"/>
      <c r="G554" s="320"/>
      <c r="H554" s="309"/>
    </row>
    <row r="555" ht="15.75" customHeight="1">
      <c r="A555" s="309"/>
      <c r="B555" s="316"/>
      <c r="C555" s="316" t="s">
        <v>563</v>
      </c>
      <c r="D555" s="309"/>
      <c r="E555" s="320">
        <f t="shared" ref="E555:F555" si="64">sum(E546:E553)</f>
        <v>0</v>
      </c>
      <c r="F555" s="320">
        <f t="shared" si="64"/>
        <v>0</v>
      </c>
      <c r="G555" s="320"/>
      <c r="H555" s="309"/>
    </row>
    <row r="556" ht="15.75" customHeight="1">
      <c r="A556" s="309"/>
      <c r="B556" s="316"/>
      <c r="C556" s="309"/>
      <c r="D556" s="309"/>
      <c r="E556" s="320"/>
      <c r="F556" s="320"/>
      <c r="G556" s="320"/>
      <c r="H556" s="309"/>
    </row>
    <row r="557" ht="15.75" customHeight="1">
      <c r="A557" s="309"/>
      <c r="B557" s="316"/>
      <c r="C557" s="309" t="s">
        <v>564</v>
      </c>
      <c r="D557" s="309"/>
      <c r="E557" s="311">
        <v>0.0</v>
      </c>
      <c r="F557" s="311">
        <v>0.0</v>
      </c>
      <c r="G557" s="320"/>
      <c r="H557" s="309"/>
    </row>
    <row r="558" ht="15.75" customHeight="1">
      <c r="A558" s="309"/>
      <c r="B558" s="316"/>
      <c r="C558" s="309"/>
      <c r="D558" s="309"/>
      <c r="E558" s="320"/>
      <c r="F558" s="320"/>
      <c r="G558" s="320"/>
      <c r="H558" s="309"/>
    </row>
    <row r="559" ht="15.75" customHeight="1">
      <c r="A559" s="309"/>
      <c r="B559" s="316"/>
      <c r="C559" s="316" t="s">
        <v>381</v>
      </c>
      <c r="D559" s="309"/>
      <c r="E559" s="320">
        <f t="shared" ref="E559:F559" si="65">E555+E557</f>
        <v>0</v>
      </c>
      <c r="F559" s="320">
        <f t="shared" si="65"/>
        <v>0</v>
      </c>
      <c r="G559" s="307">
        <f>E559-F559</f>
        <v>0</v>
      </c>
      <c r="H559" s="309"/>
    </row>
    <row r="560" ht="15.75" customHeight="1">
      <c r="A560" s="309"/>
      <c r="B560" s="316"/>
      <c r="C560" s="309"/>
      <c r="D560" s="309"/>
      <c r="E560" s="320"/>
      <c r="F560" s="320"/>
      <c r="G560" s="320"/>
      <c r="H560" s="309"/>
    </row>
    <row r="561" ht="15.75" customHeight="1">
      <c r="A561" s="309"/>
      <c r="B561" s="316"/>
      <c r="C561" s="309"/>
      <c r="D561" s="309"/>
      <c r="E561" s="320"/>
      <c r="F561" s="320"/>
      <c r="G561" s="320"/>
      <c r="H561" s="309"/>
    </row>
    <row r="562" ht="15.75" customHeight="1">
      <c r="A562" s="309"/>
      <c r="B562" s="316" t="s">
        <v>652</v>
      </c>
      <c r="C562" s="309"/>
      <c r="D562" s="309"/>
      <c r="E562" s="320"/>
      <c r="F562" s="320"/>
      <c r="G562" s="320"/>
      <c r="H562" s="309" t="s">
        <v>653</v>
      </c>
    </row>
    <row r="563" ht="15.75" customHeight="1">
      <c r="A563" s="309"/>
      <c r="B563" s="316"/>
      <c r="C563" s="309" t="s">
        <v>480</v>
      </c>
      <c r="D563" s="309">
        <v>4031.0</v>
      </c>
      <c r="E563" s="320"/>
      <c r="F563" s="320">
        <v>6000.0</v>
      </c>
      <c r="G563" s="320"/>
      <c r="H563" s="309"/>
    </row>
    <row r="564" ht="15.75" customHeight="1">
      <c r="A564" s="309"/>
      <c r="B564" s="316"/>
      <c r="C564" s="309" t="s">
        <v>141</v>
      </c>
      <c r="D564" s="309">
        <v>5411.0</v>
      </c>
      <c r="E564" s="320"/>
      <c r="F564" s="320">
        <v>1000.0</v>
      </c>
      <c r="G564" s="320"/>
      <c r="H564" s="309"/>
    </row>
    <row r="565" ht="15.75" customHeight="1">
      <c r="A565" s="309"/>
      <c r="B565" s="316"/>
      <c r="C565" s="309" t="s">
        <v>654</v>
      </c>
      <c r="D565" s="309">
        <v>5210.0</v>
      </c>
      <c r="E565" s="320"/>
      <c r="F565" s="320">
        <v>700.0</v>
      </c>
      <c r="G565" s="320"/>
      <c r="H565" s="309" t="s">
        <v>655</v>
      </c>
    </row>
    <row r="566" ht="15.75" customHeight="1">
      <c r="A566" s="309"/>
      <c r="B566" s="316"/>
      <c r="C566" s="309" t="s">
        <v>448</v>
      </c>
      <c r="D566" s="309">
        <v>5463.0</v>
      </c>
      <c r="E566" s="320"/>
      <c r="F566" s="320">
        <v>500.0</v>
      </c>
      <c r="G566" s="320"/>
      <c r="H566" s="309" t="s">
        <v>518</v>
      </c>
    </row>
    <row r="567" ht="15.75" customHeight="1">
      <c r="A567" s="309"/>
      <c r="B567" s="316"/>
      <c r="C567" s="309" t="s">
        <v>206</v>
      </c>
      <c r="D567" s="309">
        <v>4029.0</v>
      </c>
      <c r="E567" s="320"/>
      <c r="F567" s="320">
        <v>200.0</v>
      </c>
      <c r="G567" s="320"/>
      <c r="H567" s="309"/>
    </row>
    <row r="568" ht="15.75" customHeight="1">
      <c r="A568" s="309"/>
      <c r="B568" s="316"/>
      <c r="C568" s="309" t="s">
        <v>425</v>
      </c>
      <c r="D568" s="309">
        <v>5460.0</v>
      </c>
      <c r="E568" s="320"/>
      <c r="F568" s="320">
        <v>700.0</v>
      </c>
      <c r="G568" s="320"/>
      <c r="H568" s="309"/>
    </row>
    <row r="569" ht="15.75" customHeight="1">
      <c r="A569" s="309"/>
      <c r="B569" s="316"/>
      <c r="C569" s="309"/>
      <c r="D569" s="309"/>
      <c r="E569" s="320"/>
      <c r="F569" s="320"/>
      <c r="G569" s="320"/>
      <c r="H569" s="309"/>
    </row>
    <row r="570" ht="15.75" customHeight="1">
      <c r="A570" s="309"/>
      <c r="B570" s="316"/>
      <c r="C570" s="316" t="s">
        <v>381</v>
      </c>
      <c r="D570" s="309"/>
      <c r="E570" s="320">
        <f t="shared" ref="E570:F570" si="66">sum(E563:E568)</f>
        <v>0</v>
      </c>
      <c r="F570" s="320">
        <f t="shared" si="66"/>
        <v>9100</v>
      </c>
      <c r="G570" s="307">
        <f>E570-F570</f>
        <v>-9100</v>
      </c>
      <c r="H570" s="309"/>
    </row>
    <row r="571" ht="15.75" customHeight="1">
      <c r="A571" s="309"/>
      <c r="B571" s="316"/>
      <c r="C571" s="309"/>
      <c r="D571" s="309"/>
      <c r="E571" s="320"/>
      <c r="F571" s="320"/>
      <c r="G571" s="320"/>
      <c r="H571" s="309"/>
    </row>
    <row r="572" ht="15.75" customHeight="1">
      <c r="A572" s="309"/>
      <c r="B572" s="316" t="s">
        <v>656</v>
      </c>
      <c r="C572" s="309"/>
      <c r="D572" s="309"/>
      <c r="E572" s="320"/>
      <c r="F572" s="320"/>
      <c r="G572" s="320"/>
      <c r="H572" s="309"/>
    </row>
    <row r="573" ht="15.75" customHeight="1">
      <c r="A573" s="309"/>
      <c r="B573" s="316"/>
      <c r="C573" s="309" t="s">
        <v>206</v>
      </c>
      <c r="D573" s="309">
        <v>7692.0</v>
      </c>
      <c r="E573" s="320"/>
      <c r="F573" s="320">
        <v>2500.0</v>
      </c>
      <c r="G573" s="320"/>
      <c r="H573" s="309"/>
    </row>
    <row r="574" ht="15.75" customHeight="1">
      <c r="A574" s="309"/>
      <c r="B574" s="316"/>
      <c r="C574" s="309" t="s">
        <v>212</v>
      </c>
      <c r="D574" s="309">
        <v>7692.7693</v>
      </c>
      <c r="E574" s="320"/>
      <c r="F574" s="320">
        <v>1500.0</v>
      </c>
      <c r="G574" s="320"/>
      <c r="H574" s="309"/>
    </row>
    <row r="575" ht="15.75" customHeight="1">
      <c r="A575" s="309"/>
      <c r="B575" s="316"/>
      <c r="C575" s="309" t="s">
        <v>125</v>
      </c>
      <c r="D575" s="309">
        <v>7631.0</v>
      </c>
      <c r="E575" s="320"/>
      <c r="F575" s="320">
        <v>2500.0</v>
      </c>
      <c r="G575" s="320"/>
      <c r="H575" s="309"/>
    </row>
    <row r="576" ht="15.75" customHeight="1">
      <c r="A576" s="309"/>
      <c r="B576" s="316"/>
      <c r="C576" s="309"/>
      <c r="D576" s="309"/>
      <c r="E576" s="320"/>
      <c r="F576" s="320"/>
      <c r="G576" s="320"/>
      <c r="H576" s="309"/>
    </row>
    <row r="577" ht="15.75" customHeight="1">
      <c r="A577" s="309"/>
      <c r="B577" s="316"/>
      <c r="C577" s="316" t="s">
        <v>381</v>
      </c>
      <c r="D577" s="309"/>
      <c r="E577" s="320">
        <f t="shared" ref="E577:F577" si="67">sum(E573:E575)</f>
        <v>0</v>
      </c>
      <c r="F577" s="320">
        <f t="shared" si="67"/>
        <v>6500</v>
      </c>
      <c r="G577" s="307">
        <f>E577-F577</f>
        <v>-6500</v>
      </c>
      <c r="H577" s="309"/>
    </row>
    <row r="578" ht="15.75" customHeight="1">
      <c r="A578" s="309"/>
      <c r="B578" s="316"/>
      <c r="C578" s="309"/>
      <c r="D578" s="309"/>
      <c r="E578" s="320"/>
      <c r="F578" s="320"/>
      <c r="G578" s="320"/>
      <c r="H578" s="309"/>
    </row>
    <row r="579" ht="15.75" customHeight="1">
      <c r="A579" s="309"/>
      <c r="B579" s="316" t="s">
        <v>657</v>
      </c>
      <c r="C579" s="309"/>
      <c r="D579" s="309"/>
      <c r="E579" s="320"/>
      <c r="F579" s="320"/>
      <c r="G579" s="320"/>
      <c r="H579" s="309"/>
    </row>
    <row r="580" ht="15.75" customHeight="1">
      <c r="A580" s="309"/>
      <c r="B580" s="316"/>
      <c r="C580" s="309" t="s">
        <v>525</v>
      </c>
      <c r="D580" s="309">
        <v>3041.3042</v>
      </c>
      <c r="E580" s="320">
        <v>3040.0</v>
      </c>
      <c r="F580" s="320"/>
      <c r="G580" s="320"/>
      <c r="H580" s="309" t="s">
        <v>658</v>
      </c>
    </row>
    <row r="581" ht="15.75" customHeight="1">
      <c r="A581" s="309"/>
      <c r="B581" s="316"/>
      <c r="C581" s="309" t="s">
        <v>206</v>
      </c>
      <c r="D581" s="309">
        <v>7692.0</v>
      </c>
      <c r="E581" s="320"/>
      <c r="F581" s="320">
        <v>3000.0</v>
      </c>
      <c r="G581" s="320"/>
      <c r="H581" s="309"/>
    </row>
    <row r="582" ht="15.75" customHeight="1">
      <c r="A582" s="309"/>
      <c r="B582" s="316"/>
      <c r="C582" s="309" t="s">
        <v>212</v>
      </c>
      <c r="D582" s="309" t="s">
        <v>138</v>
      </c>
      <c r="E582" s="320"/>
      <c r="F582" s="320">
        <v>3000.0</v>
      </c>
      <c r="G582" s="320"/>
      <c r="H582" s="309"/>
    </row>
    <row r="583" ht="15.75" customHeight="1">
      <c r="A583" s="309"/>
      <c r="B583" s="316"/>
      <c r="C583" s="309" t="s">
        <v>141</v>
      </c>
      <c r="D583" s="309">
        <v>5411.0</v>
      </c>
      <c r="E583" s="320"/>
      <c r="F583" s="320">
        <v>1000.0</v>
      </c>
      <c r="G583" s="320"/>
      <c r="H583" s="309"/>
    </row>
    <row r="584" ht="15.75" customHeight="1">
      <c r="A584" s="309"/>
      <c r="B584" s="316"/>
      <c r="C584" s="309" t="s">
        <v>659</v>
      </c>
      <c r="D584" s="309"/>
      <c r="E584" s="320"/>
      <c r="F584" s="320">
        <v>600.0</v>
      </c>
      <c r="G584" s="320"/>
      <c r="H584" s="309"/>
    </row>
    <row r="585" ht="15.75" customHeight="1">
      <c r="A585" s="309"/>
      <c r="B585" s="316"/>
      <c r="C585" s="309" t="s">
        <v>108</v>
      </c>
      <c r="D585" s="309">
        <v>4027.0</v>
      </c>
      <c r="E585" s="320"/>
      <c r="F585" s="320">
        <v>2000.0</v>
      </c>
      <c r="G585" s="320"/>
      <c r="H585" s="309"/>
    </row>
    <row r="586" ht="15.75" customHeight="1">
      <c r="A586" s="309"/>
      <c r="B586" s="316"/>
      <c r="C586" s="309" t="s">
        <v>480</v>
      </c>
      <c r="D586" s="309">
        <v>4031.0</v>
      </c>
      <c r="E586" s="320"/>
      <c r="F586" s="320">
        <v>500.0</v>
      </c>
      <c r="G586" s="320"/>
      <c r="H586" s="309"/>
    </row>
    <row r="587" ht="15.75" customHeight="1">
      <c r="A587" s="309"/>
      <c r="B587" s="316"/>
      <c r="C587" s="309"/>
      <c r="D587" s="309"/>
      <c r="E587" s="320"/>
      <c r="F587" s="320"/>
      <c r="G587" s="320"/>
      <c r="H587" s="309"/>
    </row>
    <row r="588" ht="15.75" customHeight="1">
      <c r="A588" s="309"/>
      <c r="B588" s="316"/>
      <c r="C588" s="316" t="s">
        <v>381</v>
      </c>
      <c r="D588" s="309"/>
      <c r="E588" s="320">
        <f t="shared" ref="E588:F588" si="68">sum(E580:E586)</f>
        <v>3040</v>
      </c>
      <c r="F588" s="320">
        <f t="shared" si="68"/>
        <v>10100</v>
      </c>
      <c r="G588" s="307">
        <f>E588-F588</f>
        <v>-7060</v>
      </c>
      <c r="H588" s="309"/>
    </row>
    <row r="589" ht="15.75" customHeight="1">
      <c r="A589" s="309"/>
      <c r="B589" s="316"/>
      <c r="C589" s="309"/>
      <c r="D589" s="309"/>
      <c r="E589" s="320"/>
      <c r="F589" s="320"/>
      <c r="G589" s="320"/>
      <c r="H589" s="309"/>
    </row>
    <row r="590" ht="15.75" customHeight="1">
      <c r="A590" s="309"/>
      <c r="B590" s="316" t="s">
        <v>660</v>
      </c>
      <c r="C590" s="309"/>
      <c r="D590" s="309"/>
      <c r="E590" s="320"/>
      <c r="F590" s="320"/>
      <c r="G590" s="320"/>
      <c r="H590" s="309"/>
    </row>
    <row r="591" ht="15.75" customHeight="1">
      <c r="A591" s="309"/>
      <c r="B591" s="316"/>
      <c r="C591" s="309" t="s">
        <v>456</v>
      </c>
      <c r="D591" s="309" t="s">
        <v>138</v>
      </c>
      <c r="E591" s="320"/>
      <c r="F591" s="320">
        <v>10000.0</v>
      </c>
      <c r="G591" s="320"/>
      <c r="H591" s="309"/>
    </row>
    <row r="592" ht="15.75" customHeight="1">
      <c r="A592" s="309"/>
      <c r="B592" s="316"/>
      <c r="C592" s="309" t="s">
        <v>454</v>
      </c>
      <c r="D592" s="309" t="s">
        <v>136</v>
      </c>
      <c r="E592" s="320">
        <v>15000.0</v>
      </c>
      <c r="F592" s="320"/>
      <c r="G592" s="320"/>
      <c r="H592" s="309" t="s">
        <v>467</v>
      </c>
    </row>
    <row r="593" ht="15.75" customHeight="1">
      <c r="A593" s="309"/>
      <c r="B593" s="316"/>
      <c r="C593" s="309" t="s">
        <v>527</v>
      </c>
      <c r="D593" s="309">
        <v>3041.0</v>
      </c>
      <c r="E593" s="320">
        <v>1200.0</v>
      </c>
      <c r="F593" s="320"/>
      <c r="G593" s="320"/>
      <c r="H593" s="309" t="s">
        <v>661</v>
      </c>
    </row>
    <row r="594" ht="15.75" customHeight="1">
      <c r="A594" s="309"/>
      <c r="B594" s="316"/>
      <c r="C594" s="309"/>
      <c r="D594" s="309"/>
      <c r="E594" s="320"/>
      <c r="F594" s="320"/>
      <c r="G594" s="320"/>
      <c r="H594" s="309"/>
    </row>
    <row r="595" ht="15.75" customHeight="1">
      <c r="A595" s="309"/>
      <c r="B595" s="316"/>
      <c r="C595" s="316" t="s">
        <v>381</v>
      </c>
      <c r="D595" s="309"/>
      <c r="E595" s="320">
        <f t="shared" ref="E595:F595" si="69">sum(E591:E593)</f>
        <v>16200</v>
      </c>
      <c r="F595" s="320">
        <f t="shared" si="69"/>
        <v>10000</v>
      </c>
      <c r="G595" s="320">
        <f>E595-F595</f>
        <v>6200</v>
      </c>
      <c r="H595" s="309"/>
    </row>
    <row r="596" ht="15.75" customHeight="1">
      <c r="A596" s="309"/>
      <c r="B596" s="316"/>
      <c r="C596" s="309"/>
      <c r="D596" s="309"/>
      <c r="E596" s="320"/>
      <c r="F596" s="320"/>
      <c r="G596" s="320"/>
      <c r="H596" s="309"/>
    </row>
    <row r="597" ht="15.75" customHeight="1">
      <c r="A597" s="309"/>
      <c r="B597" s="316" t="s">
        <v>662</v>
      </c>
      <c r="C597" s="309"/>
      <c r="D597" s="309"/>
      <c r="E597" s="320"/>
      <c r="F597" s="320"/>
      <c r="G597" s="320"/>
      <c r="H597" s="309"/>
    </row>
    <row r="598" ht="15.75" customHeight="1">
      <c r="A598" s="309"/>
      <c r="B598" s="316"/>
      <c r="C598" s="309" t="s">
        <v>208</v>
      </c>
      <c r="D598" s="309">
        <v>3041.3042</v>
      </c>
      <c r="E598" s="320">
        <v>30500.0</v>
      </c>
      <c r="F598" s="320"/>
      <c r="G598" s="320"/>
      <c r="H598" s="309" t="s">
        <v>663</v>
      </c>
    </row>
    <row r="599" ht="15.75" customHeight="1">
      <c r="A599" s="309"/>
      <c r="B599" s="316"/>
      <c r="C599" s="309" t="s">
        <v>206</v>
      </c>
      <c r="D599" s="309">
        <v>4029.0</v>
      </c>
      <c r="E599" s="320"/>
      <c r="F599" s="320">
        <v>20000.0</v>
      </c>
      <c r="G599" s="320"/>
      <c r="H599" s="309" t="s">
        <v>664</v>
      </c>
    </row>
    <row r="600" ht="15.75" customHeight="1">
      <c r="A600" s="309"/>
      <c r="B600" s="316"/>
      <c r="C600" s="309" t="s">
        <v>212</v>
      </c>
      <c r="D600" s="309" t="s">
        <v>138</v>
      </c>
      <c r="E600" s="320"/>
      <c r="F600" s="320">
        <v>6500.0</v>
      </c>
      <c r="G600" s="320"/>
      <c r="H600" s="309"/>
    </row>
    <row r="601" ht="15.75" customHeight="1">
      <c r="A601" s="309"/>
      <c r="B601" s="316"/>
      <c r="C601" s="309" t="s">
        <v>148</v>
      </c>
      <c r="D601" s="309">
        <v>5010.0</v>
      </c>
      <c r="E601" s="320"/>
      <c r="F601" s="320">
        <v>25000.0</v>
      </c>
      <c r="G601" s="320"/>
      <c r="H601" s="309" t="s">
        <v>665</v>
      </c>
    </row>
    <row r="602" ht="15.75" customHeight="1">
      <c r="A602" s="309"/>
      <c r="B602" s="316"/>
      <c r="C602" s="309" t="s">
        <v>666</v>
      </c>
      <c r="D602" s="309">
        <v>6800.0</v>
      </c>
      <c r="E602" s="320"/>
      <c r="F602" s="320">
        <v>4000.0</v>
      </c>
      <c r="G602" s="320"/>
      <c r="H602" s="309" t="s">
        <v>667</v>
      </c>
    </row>
    <row r="603" ht="15.75" customHeight="1">
      <c r="A603" s="309"/>
      <c r="B603" s="316"/>
      <c r="C603" s="309" t="s">
        <v>141</v>
      </c>
      <c r="D603" s="309">
        <v>5411.0</v>
      </c>
      <c r="E603" s="320"/>
      <c r="F603" s="320">
        <v>1500.0</v>
      </c>
      <c r="G603" s="320"/>
      <c r="H603" s="309"/>
    </row>
    <row r="604" ht="15.75" customHeight="1">
      <c r="A604" s="309"/>
      <c r="B604" s="316"/>
      <c r="C604" s="309" t="s">
        <v>108</v>
      </c>
      <c r="D604" s="309">
        <v>4027.0</v>
      </c>
      <c r="E604" s="320"/>
      <c r="F604" s="320">
        <v>1500.0</v>
      </c>
      <c r="G604" s="320"/>
      <c r="H604" s="309"/>
    </row>
    <row r="605" ht="15.75" customHeight="1">
      <c r="A605" s="309"/>
      <c r="B605" s="316"/>
      <c r="C605" s="309" t="s">
        <v>668</v>
      </c>
      <c r="D605" s="309">
        <v>6950.0</v>
      </c>
      <c r="E605" s="320"/>
      <c r="F605" s="320">
        <v>1100.0</v>
      </c>
      <c r="G605" s="320"/>
      <c r="H605" s="309"/>
    </row>
    <row r="606" ht="15.75" customHeight="1">
      <c r="A606" s="309"/>
      <c r="B606" s="316"/>
      <c r="C606" s="309" t="s">
        <v>669</v>
      </c>
      <c r="D606" s="309">
        <v>5420.0</v>
      </c>
      <c r="E606" s="320"/>
      <c r="F606" s="320">
        <v>150.0</v>
      </c>
      <c r="G606" s="320"/>
      <c r="H606" s="309" t="s">
        <v>411</v>
      </c>
    </row>
    <row r="607" ht="15.75" customHeight="1">
      <c r="A607" s="309"/>
      <c r="B607" s="316"/>
      <c r="C607" s="309" t="s">
        <v>670</v>
      </c>
      <c r="D607" s="309">
        <v>5220.0</v>
      </c>
      <c r="E607" s="320"/>
      <c r="F607" s="320">
        <v>1400.0</v>
      </c>
      <c r="G607" s="320"/>
      <c r="H607" s="309" t="s">
        <v>411</v>
      </c>
    </row>
    <row r="608" ht="15.75" customHeight="1">
      <c r="A608" s="309"/>
      <c r="B608" s="316"/>
      <c r="C608" s="309" t="s">
        <v>480</v>
      </c>
      <c r="D608" s="309">
        <v>4031.0</v>
      </c>
      <c r="E608" s="320"/>
      <c r="F608" s="320">
        <v>1500.0</v>
      </c>
      <c r="G608" s="320"/>
      <c r="H608" s="309" t="s">
        <v>411</v>
      </c>
    </row>
    <row r="609" ht="15.75" customHeight="1">
      <c r="A609" s="309"/>
      <c r="B609" s="316"/>
      <c r="C609" s="309"/>
      <c r="D609" s="309"/>
      <c r="E609" s="320"/>
      <c r="F609" s="320"/>
      <c r="G609" s="320"/>
      <c r="H609" s="309"/>
    </row>
    <row r="610" ht="15.75" customHeight="1">
      <c r="A610" s="309"/>
      <c r="B610" s="316"/>
      <c r="C610" s="316" t="s">
        <v>381</v>
      </c>
      <c r="D610" s="309"/>
      <c r="E610" s="320">
        <f t="shared" ref="E610:F610" si="70">sum(E598:E608)</f>
        <v>30500</v>
      </c>
      <c r="F610" s="320">
        <f t="shared" si="70"/>
        <v>62650</v>
      </c>
      <c r="G610" s="320">
        <f>E610-F610</f>
        <v>-32150</v>
      </c>
      <c r="H610" s="309"/>
    </row>
    <row r="611" ht="15.75" customHeight="1">
      <c r="A611" s="309"/>
      <c r="B611" s="316"/>
      <c r="C611" s="309"/>
      <c r="D611" s="309"/>
      <c r="E611" s="320"/>
      <c r="F611" s="320"/>
      <c r="G611" s="320"/>
      <c r="H611" s="309"/>
    </row>
    <row r="612" ht="15.75" customHeight="1">
      <c r="A612" s="309"/>
      <c r="B612" s="316" t="s">
        <v>671</v>
      </c>
      <c r="C612" s="309"/>
      <c r="D612" s="309"/>
      <c r="E612" s="320"/>
      <c r="F612" s="320"/>
      <c r="G612" s="320"/>
      <c r="H612" s="309"/>
    </row>
    <row r="613" ht="15.75" customHeight="1">
      <c r="A613" s="309"/>
      <c r="B613" s="316"/>
      <c r="C613" s="309" t="s">
        <v>456</v>
      </c>
      <c r="D613" s="309" t="s">
        <v>138</v>
      </c>
      <c r="E613" s="320"/>
      <c r="F613" s="320">
        <v>2500.0</v>
      </c>
      <c r="G613" s="320"/>
      <c r="H613" s="309" t="s">
        <v>672</v>
      </c>
    </row>
    <row r="614" ht="15.75" customHeight="1">
      <c r="A614" s="309"/>
      <c r="B614" s="316"/>
      <c r="C614" s="309" t="s">
        <v>454</v>
      </c>
      <c r="D614" s="309" t="s">
        <v>136</v>
      </c>
      <c r="E614" s="320">
        <v>4000.0</v>
      </c>
      <c r="F614" s="320"/>
      <c r="G614" s="320"/>
      <c r="H614" s="309" t="s">
        <v>673</v>
      </c>
    </row>
    <row r="615" ht="15.75" customHeight="1">
      <c r="A615" s="309"/>
      <c r="B615" s="316"/>
      <c r="C615" s="309"/>
      <c r="D615" s="309"/>
      <c r="E615" s="320"/>
      <c r="F615" s="320"/>
      <c r="G615" s="320"/>
      <c r="H615" s="309"/>
    </row>
    <row r="616" ht="15.75" customHeight="1">
      <c r="A616" s="309"/>
      <c r="B616" s="316"/>
      <c r="C616" s="316" t="s">
        <v>381</v>
      </c>
      <c r="D616" s="309"/>
      <c r="E616" s="320">
        <f t="shared" ref="E616:F616" si="71">sum(E613:E614)</f>
        <v>4000</v>
      </c>
      <c r="F616" s="320">
        <f t="shared" si="71"/>
        <v>2500</v>
      </c>
      <c r="G616" s="320">
        <f>E616-F616</f>
        <v>1500</v>
      </c>
      <c r="H616" s="309"/>
    </row>
    <row r="617" ht="15.75" customHeight="1">
      <c r="A617" s="309"/>
      <c r="B617" s="316"/>
      <c r="C617" s="309"/>
      <c r="D617" s="309"/>
      <c r="E617" s="320"/>
      <c r="F617" s="320"/>
      <c r="G617" s="320"/>
      <c r="H617" s="309"/>
    </row>
    <row r="618" ht="15.75" customHeight="1">
      <c r="A618" s="309"/>
      <c r="B618" s="316" t="s">
        <v>674</v>
      </c>
      <c r="C618" s="309"/>
      <c r="D618" s="309"/>
      <c r="E618" s="320"/>
      <c r="F618" s="320"/>
      <c r="G618" s="320"/>
      <c r="H618" s="309"/>
    </row>
    <row r="619" ht="15.75" customHeight="1">
      <c r="A619" s="309"/>
      <c r="B619" s="316"/>
      <c r="C619" s="309" t="s">
        <v>208</v>
      </c>
      <c r="D619" s="309">
        <v>3041.3042</v>
      </c>
      <c r="E619" s="320">
        <v>18000.0</v>
      </c>
      <c r="F619" s="320"/>
      <c r="G619" s="320"/>
      <c r="H619" s="309"/>
    </row>
    <row r="620" ht="15.75" customHeight="1">
      <c r="A620" s="309"/>
      <c r="B620" s="316"/>
      <c r="C620" s="309" t="s">
        <v>206</v>
      </c>
      <c r="D620" s="309">
        <v>4029.0</v>
      </c>
      <c r="E620" s="320"/>
      <c r="F620" s="320">
        <v>8100.0</v>
      </c>
      <c r="G620" s="320"/>
      <c r="H620" s="309"/>
    </row>
    <row r="621" ht="15.75" customHeight="1">
      <c r="A621" s="309"/>
      <c r="B621" s="316"/>
      <c r="C621" s="309" t="s">
        <v>212</v>
      </c>
      <c r="D621" s="309" t="s">
        <v>138</v>
      </c>
      <c r="E621" s="320"/>
      <c r="F621" s="320">
        <v>5500.0</v>
      </c>
      <c r="G621" s="320"/>
      <c r="H621" s="309"/>
    </row>
    <row r="622" ht="15.75" customHeight="1">
      <c r="A622" s="309"/>
      <c r="B622" s="316"/>
      <c r="C622" s="309" t="s">
        <v>286</v>
      </c>
      <c r="D622" s="309"/>
      <c r="E622" s="320"/>
      <c r="F622" s="320">
        <v>2000.0</v>
      </c>
      <c r="G622" s="320"/>
      <c r="H622" s="309" t="s">
        <v>675</v>
      </c>
    </row>
    <row r="623" ht="15.75" customHeight="1">
      <c r="A623" s="309"/>
      <c r="B623" s="316"/>
      <c r="C623" s="309" t="s">
        <v>676</v>
      </c>
      <c r="D623" s="309">
        <v>5010.0</v>
      </c>
      <c r="E623" s="320"/>
      <c r="F623" s="320">
        <v>700.0</v>
      </c>
      <c r="G623" s="320"/>
      <c r="H623" s="309"/>
    </row>
    <row r="624" ht="15.75" customHeight="1">
      <c r="A624" s="309"/>
      <c r="B624" s="316"/>
      <c r="C624" s="309" t="s">
        <v>677</v>
      </c>
      <c r="D624" s="309" t="s">
        <v>678</v>
      </c>
      <c r="E624" s="320"/>
      <c r="F624" s="320">
        <v>2500.0</v>
      </c>
      <c r="G624" s="320"/>
      <c r="H624" s="309" t="s">
        <v>679</v>
      </c>
    </row>
    <row r="625" ht="15.75" customHeight="1">
      <c r="A625" s="309"/>
      <c r="B625" s="316"/>
      <c r="C625" s="309" t="s">
        <v>448</v>
      </c>
      <c r="D625" s="309"/>
      <c r="E625" s="320"/>
      <c r="F625" s="320">
        <v>500.0</v>
      </c>
      <c r="G625" s="320"/>
      <c r="H625" s="309"/>
    </row>
    <row r="626" ht="15.75" customHeight="1">
      <c r="A626" s="309"/>
      <c r="B626" s="316"/>
      <c r="C626" s="309" t="s">
        <v>141</v>
      </c>
      <c r="D626" s="309">
        <v>5411.0</v>
      </c>
      <c r="E626" s="320"/>
      <c r="F626" s="320">
        <v>1000.0</v>
      </c>
      <c r="G626" s="320"/>
      <c r="H626" s="309" t="s">
        <v>675</v>
      </c>
    </row>
    <row r="627" ht="15.75" customHeight="1">
      <c r="A627" s="309"/>
      <c r="B627" s="316"/>
      <c r="C627" s="309"/>
      <c r="D627" s="309"/>
      <c r="E627" s="320"/>
      <c r="F627" s="320"/>
      <c r="G627" s="320"/>
      <c r="H627" s="309"/>
    </row>
    <row r="628" ht="15.75" customHeight="1">
      <c r="A628" s="309"/>
      <c r="B628" s="316"/>
      <c r="C628" s="316" t="s">
        <v>381</v>
      </c>
      <c r="D628" s="309"/>
      <c r="E628" s="320">
        <f t="shared" ref="E628:F628" si="72">sum(E619:E626)</f>
        <v>18000</v>
      </c>
      <c r="F628" s="320">
        <f t="shared" si="72"/>
        <v>20300</v>
      </c>
      <c r="G628" s="320">
        <f>E628-F628</f>
        <v>-2300</v>
      </c>
      <c r="H628" s="309"/>
    </row>
    <row r="629" ht="15.75" customHeight="1">
      <c r="A629" s="309"/>
      <c r="B629" s="316"/>
      <c r="C629" s="309"/>
      <c r="D629" s="309"/>
      <c r="E629" s="320"/>
      <c r="F629" s="320"/>
      <c r="G629" s="320"/>
      <c r="H629" s="309"/>
    </row>
    <row r="630" ht="15.75" customHeight="1">
      <c r="A630" s="309"/>
      <c r="B630" s="316" t="s">
        <v>680</v>
      </c>
      <c r="C630" s="309"/>
      <c r="D630" s="309"/>
      <c r="E630" s="320"/>
      <c r="F630" s="320"/>
      <c r="G630" s="320"/>
      <c r="H630" s="309"/>
    </row>
    <row r="631" ht="15.75" customHeight="1">
      <c r="A631" s="309"/>
      <c r="B631" s="316"/>
      <c r="C631" s="309" t="s">
        <v>208</v>
      </c>
      <c r="D631" s="309"/>
      <c r="E631" s="320">
        <v>5300.0</v>
      </c>
      <c r="F631" s="320"/>
      <c r="G631" s="320"/>
      <c r="H631" s="309"/>
    </row>
    <row r="632" ht="15.75" customHeight="1">
      <c r="A632" s="309"/>
      <c r="B632" s="316"/>
      <c r="C632" s="309" t="s">
        <v>141</v>
      </c>
      <c r="D632" s="309"/>
      <c r="E632" s="320"/>
      <c r="F632" s="320">
        <v>1000.0</v>
      </c>
      <c r="G632" s="320"/>
      <c r="H632" s="309"/>
    </row>
    <row r="633" ht="15.75" customHeight="1">
      <c r="A633" s="309"/>
      <c r="B633" s="316"/>
      <c r="C633" s="309" t="s">
        <v>212</v>
      </c>
      <c r="D633" s="309"/>
      <c r="E633" s="320"/>
      <c r="F633" s="320">
        <v>3900.0</v>
      </c>
      <c r="G633" s="320"/>
      <c r="H633" s="309"/>
    </row>
    <row r="634" ht="15.75" customHeight="1">
      <c r="A634" s="309"/>
      <c r="B634" s="316"/>
      <c r="C634" s="309" t="s">
        <v>448</v>
      </c>
      <c r="D634" s="309"/>
      <c r="E634" s="320"/>
      <c r="F634" s="320">
        <v>700.0</v>
      </c>
      <c r="G634" s="320"/>
      <c r="H634" s="309"/>
    </row>
    <row r="635" ht="15.75" customHeight="1">
      <c r="A635" s="309"/>
      <c r="B635" s="316"/>
      <c r="C635" s="309" t="s">
        <v>454</v>
      </c>
      <c r="D635" s="309"/>
      <c r="E635" s="320">
        <v>8000.0</v>
      </c>
      <c r="F635" s="320"/>
      <c r="G635" s="320"/>
      <c r="H635" s="309"/>
    </row>
    <row r="636" ht="15.75" customHeight="1">
      <c r="A636" s="309"/>
      <c r="B636" s="316"/>
      <c r="C636" s="309" t="s">
        <v>456</v>
      </c>
      <c r="D636" s="309"/>
      <c r="E636" s="320"/>
      <c r="F636" s="320">
        <v>5000.0</v>
      </c>
      <c r="G636" s="320"/>
      <c r="H636" s="309"/>
    </row>
    <row r="637" ht="15.75" customHeight="1">
      <c r="A637" s="309"/>
      <c r="B637" s="316"/>
      <c r="C637" s="309" t="s">
        <v>206</v>
      </c>
      <c r="D637" s="309"/>
      <c r="E637" s="320"/>
      <c r="F637" s="320">
        <v>5500.0</v>
      </c>
      <c r="G637" s="320"/>
      <c r="H637" s="309"/>
    </row>
    <row r="638" ht="15.75" customHeight="1">
      <c r="A638" s="309"/>
      <c r="B638" s="316"/>
      <c r="C638" s="309" t="s">
        <v>681</v>
      </c>
      <c r="D638" s="309"/>
      <c r="E638" s="320">
        <v>1400.0</v>
      </c>
      <c r="F638" s="320"/>
      <c r="G638" s="320"/>
      <c r="H638" s="309"/>
    </row>
    <row r="639" ht="15.75" customHeight="1">
      <c r="A639" s="309"/>
      <c r="B639" s="316"/>
      <c r="C639" s="309"/>
      <c r="D639" s="309"/>
      <c r="E639" s="320"/>
      <c r="F639" s="320"/>
      <c r="G639" s="320"/>
      <c r="H639" s="309"/>
    </row>
    <row r="640" ht="15.75" customHeight="1">
      <c r="A640" s="309"/>
      <c r="B640" s="316"/>
      <c r="C640" s="329" t="s">
        <v>381</v>
      </c>
      <c r="D640" s="309"/>
      <c r="E640" s="320">
        <f t="shared" ref="E640:F640" si="73">sum(E631:E638)</f>
        <v>14700</v>
      </c>
      <c r="F640" s="320">
        <f t="shared" si="73"/>
        <v>16100</v>
      </c>
      <c r="G640" s="320">
        <f>E640-F640</f>
        <v>-1400</v>
      </c>
      <c r="H640" s="309"/>
    </row>
    <row r="641" ht="15.75" customHeight="1">
      <c r="A641" s="309"/>
      <c r="B641" s="316"/>
      <c r="C641" s="309"/>
      <c r="D641" s="309"/>
      <c r="E641" s="320"/>
      <c r="F641" s="320"/>
      <c r="G641" s="320"/>
      <c r="H641" s="309"/>
    </row>
    <row r="642" ht="15.75" customHeight="1">
      <c r="A642" s="309"/>
      <c r="B642" s="316" t="s">
        <v>682</v>
      </c>
      <c r="C642" s="309"/>
      <c r="D642" s="309"/>
      <c r="E642" s="320"/>
      <c r="F642" s="320"/>
      <c r="G642" s="320"/>
      <c r="H642" s="309"/>
    </row>
    <row r="643" ht="15.75" customHeight="1">
      <c r="A643" s="309"/>
      <c r="B643" s="316"/>
      <c r="C643" s="309" t="s">
        <v>683</v>
      </c>
      <c r="D643" s="309">
        <v>3989.0</v>
      </c>
      <c r="E643" s="320">
        <v>65400.0</v>
      </c>
      <c r="F643" s="320"/>
      <c r="G643" s="320"/>
      <c r="H643" s="309"/>
    </row>
    <row r="644" ht="15.75" customHeight="1">
      <c r="A644" s="309"/>
      <c r="B644" s="316"/>
      <c r="C644" s="309" t="s">
        <v>684</v>
      </c>
      <c r="D644" s="309">
        <v>3040.0</v>
      </c>
      <c r="E644" s="320">
        <v>41600.0</v>
      </c>
      <c r="F644" s="320"/>
      <c r="G644" s="320"/>
      <c r="H644" s="309" t="s">
        <v>685</v>
      </c>
    </row>
    <row r="645" ht="15.75" customHeight="1">
      <c r="A645" s="309"/>
      <c r="B645" s="316"/>
      <c r="C645" s="309" t="s">
        <v>686</v>
      </c>
      <c r="D645" s="309">
        <v>3040.0</v>
      </c>
      <c r="E645" s="320">
        <v>15000.0</v>
      </c>
      <c r="F645" s="320"/>
      <c r="G645" s="320"/>
      <c r="H645" s="309"/>
    </row>
    <row r="646" ht="15.75" customHeight="1">
      <c r="A646" s="309"/>
      <c r="B646" s="316"/>
      <c r="C646" s="309"/>
      <c r="D646" s="309"/>
      <c r="E646" s="320"/>
      <c r="F646" s="320"/>
      <c r="G646" s="320"/>
      <c r="H646" s="309"/>
    </row>
    <row r="647" ht="15.75" customHeight="1">
      <c r="A647" s="309"/>
      <c r="B647" s="316"/>
      <c r="C647" s="316" t="s">
        <v>381</v>
      </c>
      <c r="D647" s="309"/>
      <c r="E647" s="320">
        <f t="shared" ref="E647:F647" si="74">sum(E643:E645)</f>
        <v>122000</v>
      </c>
      <c r="F647" s="320">
        <f t="shared" si="74"/>
        <v>0</v>
      </c>
      <c r="G647" s="320">
        <f>E647-F647</f>
        <v>122000</v>
      </c>
      <c r="H647" s="309"/>
    </row>
    <row r="648" ht="15.75" customHeight="1">
      <c r="A648" s="309"/>
      <c r="B648" s="316"/>
      <c r="C648" s="309"/>
      <c r="D648" s="309"/>
      <c r="E648" s="320"/>
      <c r="F648" s="320"/>
      <c r="G648" s="320"/>
      <c r="H648" s="309"/>
    </row>
    <row r="649" ht="15.75" customHeight="1">
      <c r="A649" s="309"/>
      <c r="B649" s="316" t="s">
        <v>687</v>
      </c>
      <c r="C649" s="309"/>
      <c r="D649" s="309"/>
      <c r="E649" s="320"/>
      <c r="F649" s="320"/>
      <c r="G649" s="320"/>
      <c r="H649" s="309"/>
    </row>
    <row r="650" ht="15.75" customHeight="1">
      <c r="A650" s="309"/>
      <c r="B650" s="316"/>
      <c r="C650" s="309" t="s">
        <v>206</v>
      </c>
      <c r="D650" s="309">
        <v>4029.0</v>
      </c>
      <c r="E650" s="320"/>
      <c r="F650" s="322">
        <v>17800.0</v>
      </c>
      <c r="G650" s="320"/>
      <c r="H650" s="309"/>
    </row>
    <row r="651" ht="15.75" customHeight="1">
      <c r="A651" s="309"/>
      <c r="B651" s="316"/>
      <c r="C651" s="309" t="s">
        <v>383</v>
      </c>
      <c r="D651" s="309">
        <v>3052.0</v>
      </c>
      <c r="E651" s="320">
        <v>29000.0</v>
      </c>
      <c r="F651" s="320"/>
      <c r="G651" s="320"/>
      <c r="H651" s="309" t="s">
        <v>688</v>
      </c>
    </row>
    <row r="652" ht="15.75" customHeight="1">
      <c r="A652" s="309"/>
      <c r="B652" s="316"/>
      <c r="C652" s="309" t="s">
        <v>141</v>
      </c>
      <c r="D652" s="309">
        <v>5411.0</v>
      </c>
      <c r="E652" s="320"/>
      <c r="F652" s="320">
        <v>3200.0</v>
      </c>
      <c r="G652" s="320"/>
      <c r="H652" s="309" t="s">
        <v>689</v>
      </c>
    </row>
    <row r="653" ht="15.75" customHeight="1">
      <c r="A653" s="309"/>
      <c r="B653" s="316"/>
      <c r="C653" s="309" t="s">
        <v>690</v>
      </c>
      <c r="D653" s="309">
        <v>5210.0</v>
      </c>
      <c r="E653" s="320"/>
      <c r="F653" s="322">
        <v>500.0</v>
      </c>
      <c r="G653" s="320"/>
      <c r="H653" s="309" t="s">
        <v>691</v>
      </c>
    </row>
    <row r="654" ht="15.75" customHeight="1">
      <c r="A654" s="309"/>
      <c r="B654" s="316"/>
      <c r="C654" s="309"/>
      <c r="D654" s="309"/>
      <c r="E654" s="320"/>
      <c r="F654" s="320"/>
      <c r="G654" s="320"/>
      <c r="H654" s="309"/>
    </row>
    <row r="655" ht="15.75" customHeight="1">
      <c r="A655" s="309"/>
      <c r="B655" s="316"/>
      <c r="C655" s="316" t="s">
        <v>381</v>
      </c>
      <c r="D655" s="309"/>
      <c r="E655" s="320">
        <f t="shared" ref="E655:F655" si="75">sum(E650:E653)</f>
        <v>29000</v>
      </c>
      <c r="F655" s="320">
        <f t="shared" si="75"/>
        <v>21500</v>
      </c>
      <c r="G655" s="320">
        <f>E655-F655</f>
        <v>7500</v>
      </c>
      <c r="H655" s="309"/>
    </row>
    <row r="656" ht="15.75" customHeight="1">
      <c r="A656" s="309"/>
      <c r="B656" s="316"/>
      <c r="C656" s="309"/>
      <c r="D656" s="309"/>
      <c r="E656" s="320"/>
      <c r="F656" s="320"/>
      <c r="G656" s="320"/>
      <c r="H656" s="309"/>
    </row>
    <row r="657" ht="15.75" customHeight="1">
      <c r="A657" s="309"/>
      <c r="B657" s="316" t="s">
        <v>692</v>
      </c>
      <c r="C657" s="309"/>
      <c r="D657" s="309"/>
      <c r="E657" s="320"/>
      <c r="F657" s="320"/>
      <c r="G657" s="320"/>
      <c r="H657" s="309" t="s">
        <v>693</v>
      </c>
    </row>
    <row r="658" ht="15.75" customHeight="1">
      <c r="A658" s="309"/>
      <c r="B658" s="316"/>
      <c r="C658" s="309" t="s">
        <v>572</v>
      </c>
      <c r="D658" s="309">
        <v>4036.0</v>
      </c>
      <c r="E658" s="320"/>
      <c r="F658" s="320">
        <v>2000.0</v>
      </c>
      <c r="G658" s="320"/>
      <c r="H658" s="309"/>
    </row>
    <row r="659" ht="15.75" customHeight="1">
      <c r="A659" s="309"/>
      <c r="B659" s="316"/>
      <c r="C659" s="309" t="s">
        <v>352</v>
      </c>
      <c r="D659" s="309">
        <v>5460.0</v>
      </c>
      <c r="E659" s="320"/>
      <c r="F659" s="320">
        <v>500.0</v>
      </c>
      <c r="G659" s="320"/>
      <c r="H659" s="309"/>
    </row>
    <row r="660" ht="15.75" customHeight="1">
      <c r="A660" s="309"/>
      <c r="B660" s="316"/>
      <c r="C660" s="309"/>
      <c r="D660" s="309"/>
      <c r="E660" s="320"/>
      <c r="F660" s="320"/>
      <c r="G660" s="320"/>
      <c r="H660" s="309"/>
    </row>
    <row r="661" ht="15.75" customHeight="1">
      <c r="A661" s="309"/>
      <c r="B661" s="316"/>
      <c r="C661" s="316" t="s">
        <v>381</v>
      </c>
      <c r="D661" s="309"/>
      <c r="E661" s="320">
        <f t="shared" ref="E661:F661" si="76">sum(E658:E659)</f>
        <v>0</v>
      </c>
      <c r="F661" s="320">
        <f t="shared" si="76"/>
        <v>2500</v>
      </c>
      <c r="G661" s="320">
        <f>E661-F661</f>
        <v>-2500</v>
      </c>
      <c r="H661" s="309"/>
    </row>
    <row r="662" ht="15.75" customHeight="1">
      <c r="A662" s="309"/>
      <c r="B662" s="316"/>
      <c r="C662" s="309"/>
      <c r="D662" s="309"/>
      <c r="E662" s="320"/>
      <c r="F662" s="320"/>
      <c r="G662" s="320"/>
      <c r="H662" s="309"/>
    </row>
    <row r="663" ht="15.75" customHeight="1">
      <c r="A663" s="309"/>
      <c r="B663" s="316" t="s">
        <v>694</v>
      </c>
      <c r="C663" s="309"/>
      <c r="D663" s="309"/>
      <c r="E663" s="320"/>
      <c r="F663" s="320"/>
      <c r="G663" s="320"/>
      <c r="H663" s="309"/>
    </row>
    <row r="664" ht="15.75" customHeight="1">
      <c r="A664" s="309"/>
      <c r="B664" s="316"/>
      <c r="C664" s="309" t="s">
        <v>456</v>
      </c>
      <c r="D664" s="309" t="s">
        <v>138</v>
      </c>
      <c r="E664" s="320"/>
      <c r="F664" s="320">
        <v>14000.0</v>
      </c>
      <c r="G664" s="320"/>
      <c r="H664" s="309"/>
    </row>
    <row r="665" ht="15.75" customHeight="1">
      <c r="A665" s="309"/>
      <c r="B665" s="316"/>
      <c r="C665" s="309" t="s">
        <v>454</v>
      </c>
      <c r="D665" s="309" t="s">
        <v>136</v>
      </c>
      <c r="E665" s="320">
        <v>20000.0</v>
      </c>
      <c r="F665" s="320"/>
      <c r="G665" s="320"/>
      <c r="H665" s="309" t="s">
        <v>695</v>
      </c>
    </row>
    <row r="666" ht="15.75" customHeight="1">
      <c r="A666" s="309"/>
      <c r="B666" s="316"/>
      <c r="C666" s="309" t="s">
        <v>651</v>
      </c>
      <c r="D666" s="309"/>
      <c r="E666" s="320"/>
      <c r="F666" s="320"/>
      <c r="G666" s="320"/>
      <c r="H666" s="309"/>
    </row>
    <row r="667" ht="15.75" customHeight="1">
      <c r="A667" s="309"/>
      <c r="B667" s="316"/>
      <c r="C667" s="309" t="s">
        <v>206</v>
      </c>
      <c r="D667" s="309">
        <v>4029.0</v>
      </c>
      <c r="E667" s="320">
        <v>2200.0</v>
      </c>
      <c r="F667" s="320">
        <v>2200.0</v>
      </c>
      <c r="G667" s="320"/>
      <c r="H667" s="309"/>
    </row>
    <row r="668" ht="15.75" customHeight="1">
      <c r="A668" s="309"/>
      <c r="B668" s="316"/>
      <c r="C668" s="309" t="s">
        <v>448</v>
      </c>
      <c r="D668" s="309">
        <v>5463.0</v>
      </c>
      <c r="E668" s="320"/>
      <c r="F668" s="320">
        <v>200.0</v>
      </c>
      <c r="G668" s="320"/>
      <c r="H668" s="309" t="s">
        <v>518</v>
      </c>
    </row>
    <row r="669" ht="15.75" customHeight="1">
      <c r="A669" s="309"/>
      <c r="B669" s="316"/>
      <c r="C669" s="309" t="s">
        <v>141</v>
      </c>
      <c r="D669" s="309">
        <v>5411.0</v>
      </c>
      <c r="E669" s="320"/>
      <c r="F669" s="320">
        <v>500.0</v>
      </c>
      <c r="G669" s="320"/>
      <c r="H669" s="309" t="s">
        <v>696</v>
      </c>
    </row>
    <row r="670" ht="15.75" customHeight="1">
      <c r="A670" s="309"/>
      <c r="B670" s="316"/>
      <c r="C670" s="309"/>
      <c r="D670" s="309"/>
      <c r="E670" s="320"/>
      <c r="F670" s="320"/>
      <c r="G670" s="320"/>
      <c r="H670" s="309"/>
    </row>
    <row r="671" ht="15.75" customHeight="1">
      <c r="A671" s="309"/>
      <c r="B671" s="316"/>
      <c r="C671" s="316" t="s">
        <v>381</v>
      </c>
      <c r="D671" s="309"/>
      <c r="E671" s="320">
        <f t="shared" ref="E671:F671" si="77">sum(E664:E669)</f>
        <v>22200</v>
      </c>
      <c r="F671" s="320">
        <f t="shared" si="77"/>
        <v>16900</v>
      </c>
      <c r="G671" s="320">
        <f>E671-F671</f>
        <v>5300</v>
      </c>
      <c r="H671" s="309"/>
    </row>
    <row r="672" ht="15.75" customHeight="1">
      <c r="A672" s="309"/>
      <c r="B672" s="316"/>
      <c r="C672" s="309"/>
      <c r="D672" s="309"/>
      <c r="E672" s="320"/>
      <c r="F672" s="320"/>
      <c r="G672" s="320"/>
      <c r="H672" s="309"/>
    </row>
    <row r="673" ht="15.75" customHeight="1">
      <c r="A673" s="309"/>
      <c r="B673" s="316" t="s">
        <v>697</v>
      </c>
      <c r="C673" s="309"/>
      <c r="D673" s="309"/>
      <c r="E673" s="320"/>
      <c r="F673" s="320"/>
      <c r="G673" s="320"/>
      <c r="H673" s="309"/>
    </row>
    <row r="674" ht="15.75" customHeight="1">
      <c r="A674" s="309"/>
      <c r="B674" s="316"/>
      <c r="C674" s="309" t="s">
        <v>456</v>
      </c>
      <c r="D674" s="309" t="s">
        <v>138</v>
      </c>
      <c r="E674" s="320"/>
      <c r="F674" s="320">
        <v>6000.0</v>
      </c>
      <c r="G674" s="320"/>
      <c r="H674" s="309"/>
    </row>
    <row r="675" ht="15.75" customHeight="1">
      <c r="A675" s="309"/>
      <c r="B675" s="316"/>
      <c r="C675" s="309" t="s">
        <v>454</v>
      </c>
      <c r="D675" s="309" t="s">
        <v>136</v>
      </c>
      <c r="E675" s="320">
        <v>10000.0</v>
      </c>
      <c r="F675" s="320"/>
      <c r="G675" s="320"/>
      <c r="H675" s="309" t="s">
        <v>698</v>
      </c>
    </row>
    <row r="676" ht="15.75" customHeight="1">
      <c r="A676" s="309"/>
      <c r="B676" s="316"/>
      <c r="C676" s="309" t="s">
        <v>206</v>
      </c>
      <c r="D676" s="309">
        <v>4029.0</v>
      </c>
      <c r="E676" s="320"/>
      <c r="F676" s="320">
        <v>1600.0</v>
      </c>
      <c r="G676" s="320"/>
      <c r="H676" s="309"/>
    </row>
    <row r="677" ht="15.75" customHeight="1">
      <c r="A677" s="309"/>
      <c r="B677" s="316"/>
      <c r="C677" s="309" t="s">
        <v>699</v>
      </c>
      <c r="D677" s="309">
        <v>3029.0</v>
      </c>
      <c r="E677" s="320">
        <v>1600.0</v>
      </c>
      <c r="F677" s="320"/>
      <c r="G677" s="320"/>
      <c r="H677" s="309"/>
    </row>
    <row r="678" ht="15.75" customHeight="1">
      <c r="A678" s="309"/>
      <c r="B678" s="316"/>
      <c r="C678" s="309" t="s">
        <v>383</v>
      </c>
      <c r="D678" s="309">
        <v>3052.0</v>
      </c>
      <c r="E678" s="320">
        <v>6000.0</v>
      </c>
      <c r="F678" s="320"/>
      <c r="G678" s="320"/>
      <c r="H678" s="309"/>
    </row>
    <row r="679" ht="15.75" customHeight="1">
      <c r="A679" s="309"/>
      <c r="B679" s="316"/>
      <c r="C679" s="309"/>
      <c r="D679" s="309"/>
      <c r="E679" s="320"/>
      <c r="F679" s="320"/>
      <c r="G679" s="320"/>
      <c r="H679" s="309"/>
    </row>
    <row r="680" ht="15.75" customHeight="1">
      <c r="A680" s="309"/>
      <c r="B680" s="316"/>
      <c r="C680" s="316" t="s">
        <v>381</v>
      </c>
      <c r="D680" s="309"/>
      <c r="E680" s="320">
        <f t="shared" ref="E680:F680" si="78">sum(E674:E678)</f>
        <v>17600</v>
      </c>
      <c r="F680" s="320">
        <f t="shared" si="78"/>
        <v>7600</v>
      </c>
      <c r="G680" s="320">
        <f>E680-F680</f>
        <v>10000</v>
      </c>
      <c r="H680" s="309"/>
    </row>
    <row r="681" ht="15.75" customHeight="1">
      <c r="A681" s="309"/>
      <c r="B681" s="316"/>
      <c r="C681" s="309"/>
      <c r="D681" s="309"/>
      <c r="E681" s="320"/>
      <c r="F681" s="320"/>
      <c r="G681" s="320"/>
      <c r="H681" s="309"/>
    </row>
    <row r="682" ht="15.75" customHeight="1">
      <c r="A682" s="309"/>
      <c r="B682" s="316" t="s">
        <v>700</v>
      </c>
      <c r="C682" s="309"/>
      <c r="D682" s="309"/>
      <c r="E682" s="320"/>
      <c r="F682" s="320"/>
      <c r="G682" s="320"/>
      <c r="H682" s="309"/>
    </row>
    <row r="683" ht="15.75" customHeight="1">
      <c r="A683" s="309"/>
      <c r="B683" s="316"/>
      <c r="C683" s="309" t="s">
        <v>701</v>
      </c>
      <c r="D683" s="309">
        <v>5060.0</v>
      </c>
      <c r="E683" s="320"/>
      <c r="F683" s="320">
        <v>1200.0</v>
      </c>
      <c r="G683" s="320"/>
      <c r="H683" s="309"/>
    </row>
    <row r="684" ht="15.75" customHeight="1">
      <c r="A684" s="309"/>
      <c r="B684" s="316"/>
      <c r="C684" s="309" t="s">
        <v>148</v>
      </c>
      <c r="D684" s="309">
        <v>5010.0</v>
      </c>
      <c r="E684" s="320"/>
      <c r="F684" s="320">
        <v>0.0</v>
      </c>
      <c r="G684" s="320"/>
      <c r="H684" s="309"/>
    </row>
    <row r="685" ht="15.75" customHeight="1">
      <c r="A685" s="309"/>
      <c r="B685" s="316"/>
      <c r="C685" s="309" t="s">
        <v>625</v>
      </c>
      <c r="D685" s="309">
        <v>5210.0</v>
      </c>
      <c r="E685" s="320"/>
      <c r="F685" s="320">
        <v>350.0</v>
      </c>
      <c r="G685" s="320"/>
      <c r="H685" s="309"/>
    </row>
    <row r="686" ht="15.75" customHeight="1">
      <c r="A686" s="309"/>
      <c r="B686" s="316"/>
      <c r="C686" s="309" t="s">
        <v>557</v>
      </c>
      <c r="D686" s="309">
        <v>6800.0</v>
      </c>
      <c r="E686" s="320"/>
      <c r="F686" s="320">
        <v>120.0</v>
      </c>
      <c r="G686" s="320"/>
      <c r="H686" s="309"/>
    </row>
    <row r="687" ht="15.75" customHeight="1">
      <c r="A687" s="309"/>
      <c r="B687" s="316"/>
      <c r="C687" s="309"/>
      <c r="D687" s="309"/>
      <c r="E687" s="320"/>
      <c r="F687" s="320"/>
      <c r="G687" s="320"/>
      <c r="H687" s="309"/>
    </row>
    <row r="688" ht="15.75" customHeight="1">
      <c r="A688" s="309"/>
      <c r="B688" s="316"/>
      <c r="C688" s="316" t="s">
        <v>381</v>
      </c>
      <c r="D688" s="309"/>
      <c r="E688" s="320">
        <f t="shared" ref="E688:F688" si="79">sum(E683:E686)</f>
        <v>0</v>
      </c>
      <c r="F688" s="320">
        <f t="shared" si="79"/>
        <v>1670</v>
      </c>
      <c r="G688" s="320">
        <f>E688-F688</f>
        <v>-1670</v>
      </c>
      <c r="H688" s="309"/>
    </row>
    <row r="689" ht="15.75" customHeight="1">
      <c r="A689" s="309"/>
      <c r="B689" s="316"/>
      <c r="C689" s="309"/>
      <c r="D689" s="309"/>
      <c r="E689" s="320"/>
      <c r="F689" s="320"/>
      <c r="G689" s="320"/>
      <c r="H689" s="309"/>
    </row>
    <row r="690" ht="15.75" customHeight="1">
      <c r="A690" s="309"/>
      <c r="B690" s="316" t="s">
        <v>702</v>
      </c>
      <c r="C690" s="309"/>
      <c r="D690" s="309"/>
      <c r="E690" s="320"/>
      <c r="F690" s="320"/>
      <c r="G690" s="320"/>
      <c r="H690" s="309"/>
    </row>
    <row r="691" ht="15.75" customHeight="1">
      <c r="A691" s="309"/>
      <c r="B691" s="316"/>
      <c r="C691" s="309" t="s">
        <v>206</v>
      </c>
      <c r="D691" s="309"/>
      <c r="E691" s="320"/>
      <c r="F691" s="320">
        <v>5000.0</v>
      </c>
      <c r="G691" s="320"/>
      <c r="H691" s="309"/>
    </row>
    <row r="692" ht="15.75" customHeight="1">
      <c r="A692" s="309"/>
      <c r="B692" s="316"/>
      <c r="C692" s="309"/>
      <c r="D692" s="309"/>
      <c r="E692" s="320"/>
      <c r="F692" s="320"/>
      <c r="G692" s="320"/>
      <c r="H692" s="309"/>
    </row>
    <row r="693" ht="15.75" customHeight="1">
      <c r="A693" s="309"/>
      <c r="B693" s="316"/>
      <c r="C693" s="316" t="s">
        <v>381</v>
      </c>
      <c r="D693" s="309"/>
      <c r="E693" s="320">
        <f t="shared" ref="E693:F693" si="80">sum(E691)</f>
        <v>0</v>
      </c>
      <c r="F693" s="320">
        <f t="shared" si="80"/>
        <v>5000</v>
      </c>
      <c r="G693" s="320">
        <f>E693-F693</f>
        <v>-5000</v>
      </c>
      <c r="H693" s="309"/>
    </row>
    <row r="694" ht="15.75" customHeight="1">
      <c r="A694" s="309"/>
      <c r="B694" s="316"/>
      <c r="C694" s="309"/>
      <c r="D694" s="309"/>
      <c r="E694" s="320"/>
      <c r="F694" s="320"/>
      <c r="G694" s="320"/>
      <c r="H694" s="309"/>
    </row>
    <row r="695" ht="15.75" customHeight="1">
      <c r="A695" s="309"/>
      <c r="B695" s="316" t="s">
        <v>703</v>
      </c>
      <c r="C695" s="309"/>
      <c r="D695" s="309"/>
      <c r="E695" s="320"/>
      <c r="F695" s="320"/>
      <c r="G695" s="320"/>
      <c r="H695" s="309"/>
    </row>
    <row r="696" ht="15.75" customHeight="1">
      <c r="A696" s="309"/>
      <c r="B696" s="316"/>
      <c r="C696" s="309" t="s">
        <v>287</v>
      </c>
      <c r="D696" s="309"/>
      <c r="E696" s="320"/>
      <c r="F696" s="320">
        <v>1500.0</v>
      </c>
      <c r="G696" s="320"/>
      <c r="H696" s="309"/>
    </row>
    <row r="697" ht="15.75" customHeight="1">
      <c r="A697" s="309"/>
      <c r="B697" s="316"/>
      <c r="C697" s="309" t="s">
        <v>704</v>
      </c>
      <c r="D697" s="309"/>
      <c r="E697" s="320"/>
      <c r="F697" s="320">
        <v>200.0</v>
      </c>
      <c r="G697" s="320"/>
      <c r="H697" s="309"/>
    </row>
    <row r="698" ht="15.75" customHeight="1">
      <c r="A698" s="309"/>
      <c r="B698" s="316"/>
      <c r="C698" s="309"/>
      <c r="D698" s="309"/>
      <c r="E698" s="320"/>
      <c r="F698" s="320"/>
      <c r="G698" s="320"/>
      <c r="H698" s="309"/>
    </row>
    <row r="699" ht="15.75" customHeight="1">
      <c r="A699" s="309"/>
      <c r="B699" s="316"/>
      <c r="C699" s="316" t="s">
        <v>381</v>
      </c>
      <c r="D699" s="309"/>
      <c r="E699" s="320">
        <f t="shared" ref="E699:F699" si="81">sum(E696:E697)</f>
        <v>0</v>
      </c>
      <c r="F699" s="320">
        <f t="shared" si="81"/>
        <v>1700</v>
      </c>
      <c r="G699" s="320">
        <f>E699-F699</f>
        <v>-1700</v>
      </c>
      <c r="H699" s="309"/>
    </row>
    <row r="700" ht="15.75" customHeight="1">
      <c r="A700" s="309"/>
      <c r="B700" s="316"/>
      <c r="C700" s="309"/>
      <c r="D700" s="309"/>
      <c r="E700" s="320"/>
      <c r="F700" s="320"/>
      <c r="G700" s="320"/>
      <c r="H700" s="309"/>
    </row>
    <row r="701" ht="15.75" customHeight="1">
      <c r="A701" s="309"/>
      <c r="B701" s="316" t="s">
        <v>705</v>
      </c>
      <c r="C701" s="309"/>
      <c r="D701" s="309"/>
      <c r="E701" s="320"/>
      <c r="F701" s="320"/>
      <c r="G701" s="320"/>
      <c r="H701" s="309"/>
    </row>
    <row r="702" ht="15.75" customHeight="1">
      <c r="A702" s="309"/>
      <c r="B702" s="316"/>
      <c r="C702" s="309" t="s">
        <v>352</v>
      </c>
      <c r="D702" s="309"/>
      <c r="E702" s="320"/>
      <c r="F702" s="320">
        <v>100.0</v>
      </c>
      <c r="G702" s="320"/>
      <c r="H702" s="309"/>
    </row>
    <row r="703" ht="15.75" customHeight="1">
      <c r="A703" s="309"/>
      <c r="B703" s="316"/>
      <c r="C703" s="309" t="s">
        <v>706</v>
      </c>
      <c r="D703" s="309">
        <v>5411.0</v>
      </c>
      <c r="E703" s="320"/>
      <c r="F703" s="320">
        <v>400.0</v>
      </c>
      <c r="G703" s="320"/>
      <c r="H703" s="309"/>
    </row>
    <row r="704" ht="15.75" customHeight="1">
      <c r="A704" s="309"/>
      <c r="B704" s="316"/>
      <c r="C704" s="309" t="s">
        <v>259</v>
      </c>
      <c r="D704" s="309"/>
      <c r="E704" s="320"/>
      <c r="F704" s="320">
        <v>50.0</v>
      </c>
      <c r="G704" s="320"/>
      <c r="H704" s="309"/>
    </row>
    <row r="705" ht="15.75" customHeight="1">
      <c r="A705" s="309"/>
      <c r="B705" s="316"/>
      <c r="C705" s="309"/>
      <c r="D705" s="309"/>
      <c r="E705" s="320"/>
      <c r="F705" s="320"/>
      <c r="G705" s="320"/>
      <c r="H705" s="309"/>
    </row>
    <row r="706" ht="15.75" customHeight="1">
      <c r="A706" s="309"/>
      <c r="B706" s="316"/>
      <c r="C706" s="316" t="s">
        <v>381</v>
      </c>
      <c r="D706" s="309"/>
      <c r="E706" s="320">
        <f t="shared" ref="E706:F706" si="82">sum(E702:E704)</f>
        <v>0</v>
      </c>
      <c r="F706" s="320">
        <f t="shared" si="82"/>
        <v>550</v>
      </c>
      <c r="G706" s="320">
        <f>E706-F706</f>
        <v>-550</v>
      </c>
      <c r="H706" s="309"/>
    </row>
    <row r="707" ht="15.75" customHeight="1">
      <c r="A707" s="309"/>
      <c r="B707" s="316"/>
      <c r="C707" s="309"/>
      <c r="D707" s="309"/>
      <c r="E707" s="320"/>
      <c r="F707" s="320"/>
      <c r="G707" s="320"/>
      <c r="H707" s="309"/>
    </row>
    <row r="708" ht="15.75" customHeight="1">
      <c r="A708" s="309"/>
      <c r="B708" s="316" t="s">
        <v>707</v>
      </c>
      <c r="C708" s="309"/>
      <c r="D708" s="309"/>
      <c r="E708" s="320"/>
      <c r="F708" s="320"/>
      <c r="G708" s="320"/>
      <c r="H708" s="309"/>
    </row>
    <row r="709" ht="15.75" customHeight="1">
      <c r="A709" s="309"/>
      <c r="B709" s="316"/>
      <c r="C709" s="309" t="s">
        <v>383</v>
      </c>
      <c r="D709" s="309">
        <v>3051.0</v>
      </c>
      <c r="E709" s="320">
        <v>45000.0</v>
      </c>
      <c r="F709" s="320"/>
      <c r="G709" s="320"/>
      <c r="H709" s="309" t="s">
        <v>708</v>
      </c>
    </row>
    <row r="710" ht="15.75" customHeight="1">
      <c r="A710" s="309"/>
      <c r="B710" s="316"/>
      <c r="C710" s="309"/>
      <c r="D710" s="309"/>
      <c r="E710" s="320"/>
      <c r="F710" s="320"/>
      <c r="G710" s="320"/>
      <c r="H710" s="309"/>
    </row>
    <row r="711" ht="15.75" customHeight="1">
      <c r="A711" s="309"/>
      <c r="B711" s="316"/>
      <c r="C711" s="316" t="s">
        <v>381</v>
      </c>
      <c r="D711" s="309"/>
      <c r="E711" s="320">
        <f t="shared" ref="E711:F711" si="83">sum(E709)</f>
        <v>45000</v>
      </c>
      <c r="F711" s="320">
        <f t="shared" si="83"/>
        <v>0</v>
      </c>
      <c r="G711" s="320">
        <f>E711-F711</f>
        <v>45000</v>
      </c>
      <c r="H711" s="309"/>
    </row>
    <row r="712" ht="15.75" customHeight="1">
      <c r="A712" s="309"/>
      <c r="B712" s="316"/>
      <c r="C712" s="309"/>
      <c r="D712" s="309"/>
      <c r="E712" s="320"/>
      <c r="F712" s="320"/>
      <c r="G712" s="320"/>
      <c r="H712" s="309"/>
    </row>
    <row r="713" ht="15.75" customHeight="1">
      <c r="A713" s="309"/>
      <c r="B713" s="316" t="s">
        <v>709</v>
      </c>
      <c r="C713" s="309"/>
      <c r="D713" s="309"/>
      <c r="E713" s="320"/>
      <c r="F713" s="320"/>
      <c r="G713" s="320"/>
      <c r="H713" s="309"/>
    </row>
    <row r="714" ht="15.75" customHeight="1">
      <c r="A714" s="309"/>
      <c r="B714" s="316"/>
      <c r="C714" s="309" t="s">
        <v>206</v>
      </c>
      <c r="D714" s="309">
        <v>4029.0</v>
      </c>
      <c r="E714" s="320"/>
      <c r="F714" s="320">
        <v>15600.0</v>
      </c>
      <c r="G714" s="320"/>
      <c r="H714" s="309" t="s">
        <v>411</v>
      </c>
    </row>
    <row r="715" ht="15.75" customHeight="1">
      <c r="A715" s="309"/>
      <c r="B715" s="316"/>
      <c r="C715" s="309" t="s">
        <v>383</v>
      </c>
      <c r="D715" s="309">
        <v>3052.0</v>
      </c>
      <c r="E715" s="320">
        <v>20000.0</v>
      </c>
      <c r="F715" s="320"/>
      <c r="G715" s="320"/>
      <c r="H715" s="309"/>
    </row>
    <row r="716" ht="15.75" customHeight="1">
      <c r="A716" s="309"/>
      <c r="B716" s="316"/>
      <c r="C716" s="309" t="s">
        <v>699</v>
      </c>
      <c r="D716" s="309">
        <v>3029.0</v>
      </c>
      <c r="E716" s="320">
        <v>15600.0</v>
      </c>
      <c r="F716" s="320"/>
      <c r="G716" s="320"/>
      <c r="H716" s="309"/>
    </row>
    <row r="717" ht="15.75" customHeight="1">
      <c r="A717" s="309"/>
      <c r="B717" s="316"/>
      <c r="C717" s="309"/>
      <c r="D717" s="309"/>
      <c r="E717" s="320"/>
      <c r="F717" s="320"/>
      <c r="G717" s="320"/>
      <c r="H717" s="309"/>
    </row>
    <row r="718" ht="15.75" customHeight="1">
      <c r="A718" s="309"/>
      <c r="B718" s="316"/>
      <c r="C718" s="316" t="s">
        <v>381</v>
      </c>
      <c r="D718" s="309"/>
      <c r="E718" s="320">
        <f t="shared" ref="E718:F718" si="84">sum(E714:E716)</f>
        <v>35600</v>
      </c>
      <c r="F718" s="320">
        <f t="shared" si="84"/>
        <v>15600</v>
      </c>
      <c r="G718" s="320">
        <f>E718-F718</f>
        <v>20000</v>
      </c>
      <c r="H718" s="309"/>
    </row>
    <row r="719" ht="15.75" customHeight="1">
      <c r="A719" s="309"/>
      <c r="B719" s="316"/>
      <c r="C719" s="309"/>
      <c r="D719" s="309"/>
      <c r="E719" s="320"/>
      <c r="F719" s="320"/>
      <c r="G719" s="320"/>
      <c r="H719" s="309"/>
    </row>
    <row r="720" ht="15.75" customHeight="1">
      <c r="A720" s="309"/>
      <c r="B720" s="316" t="s">
        <v>710</v>
      </c>
      <c r="C720" s="309"/>
      <c r="D720" s="309"/>
      <c r="E720" s="320"/>
      <c r="F720" s="320"/>
      <c r="G720" s="320"/>
      <c r="H720" s="309"/>
    </row>
    <row r="721" ht="15.75" customHeight="1">
      <c r="A721" s="309"/>
      <c r="B721" s="316"/>
      <c r="C721" s="309" t="s">
        <v>383</v>
      </c>
      <c r="D721" s="309">
        <v>3052.0</v>
      </c>
      <c r="E721" s="320">
        <v>20000.0</v>
      </c>
      <c r="F721" s="320"/>
      <c r="G721" s="320"/>
      <c r="H721" s="309" t="s">
        <v>711</v>
      </c>
    </row>
    <row r="722" ht="15.75" customHeight="1">
      <c r="A722" s="309"/>
      <c r="B722" s="316"/>
      <c r="C722" s="309" t="s">
        <v>153</v>
      </c>
      <c r="D722" s="309" t="s">
        <v>504</v>
      </c>
      <c r="E722" s="320"/>
      <c r="F722" s="320">
        <v>2500.0</v>
      </c>
      <c r="G722" s="320"/>
      <c r="H722" s="309"/>
    </row>
    <row r="723" ht="15.75" customHeight="1">
      <c r="A723" s="309"/>
      <c r="B723" s="316"/>
      <c r="C723" s="309" t="s">
        <v>448</v>
      </c>
      <c r="D723" s="309">
        <v>5463.0</v>
      </c>
      <c r="E723" s="320"/>
      <c r="F723" s="320">
        <v>300.0</v>
      </c>
      <c r="G723" s="320"/>
      <c r="H723" s="309"/>
    </row>
    <row r="724" ht="15.75" customHeight="1">
      <c r="A724" s="309"/>
      <c r="B724" s="316"/>
      <c r="C724" s="309"/>
      <c r="D724" s="309"/>
      <c r="E724" s="320"/>
      <c r="F724" s="320"/>
      <c r="G724" s="320"/>
      <c r="H724" s="309"/>
    </row>
    <row r="725" ht="15.75" customHeight="1">
      <c r="A725" s="309"/>
      <c r="B725" s="316"/>
      <c r="C725" s="316" t="s">
        <v>381</v>
      </c>
      <c r="D725" s="309"/>
      <c r="E725" s="311">
        <f t="shared" ref="E725:F725" si="85">sum(E721:E723)</f>
        <v>20000</v>
      </c>
      <c r="F725" s="311">
        <f t="shared" si="85"/>
        <v>2800</v>
      </c>
      <c r="G725" s="320">
        <f>E725-F725</f>
        <v>17200</v>
      </c>
      <c r="H725" s="309"/>
    </row>
    <row r="726" ht="15.75" customHeight="1">
      <c r="A726" s="309"/>
      <c r="B726" s="316"/>
      <c r="C726" s="309"/>
      <c r="D726" s="309"/>
      <c r="E726" s="320"/>
      <c r="F726" s="320"/>
      <c r="G726" s="320"/>
      <c r="H726" s="309"/>
    </row>
    <row r="727" ht="15.75" customHeight="1">
      <c r="A727" s="309"/>
      <c r="B727" s="316" t="s">
        <v>712</v>
      </c>
      <c r="C727" s="309"/>
      <c r="D727" s="309"/>
      <c r="E727" s="320"/>
      <c r="F727" s="320"/>
      <c r="G727" s="320"/>
      <c r="H727" s="309"/>
    </row>
    <row r="728" ht="15.75" customHeight="1">
      <c r="A728" s="309"/>
      <c r="B728" s="316"/>
      <c r="C728" s="309" t="s">
        <v>383</v>
      </c>
      <c r="D728" s="309">
        <v>3052.0</v>
      </c>
      <c r="E728" s="320">
        <v>10000.0</v>
      </c>
      <c r="F728" s="320"/>
      <c r="G728" s="320"/>
      <c r="H728" s="309" t="s">
        <v>713</v>
      </c>
    </row>
    <row r="729" ht="15.75" customHeight="1">
      <c r="A729" s="309"/>
      <c r="B729" s="316"/>
      <c r="C729" s="309"/>
      <c r="D729" s="309"/>
      <c r="E729" s="320"/>
      <c r="F729" s="320"/>
      <c r="G729" s="320"/>
      <c r="H729" s="309"/>
    </row>
    <row r="730" ht="15.75" customHeight="1">
      <c r="A730" s="309"/>
      <c r="B730" s="316"/>
      <c r="C730" s="316" t="s">
        <v>381</v>
      </c>
      <c r="D730" s="309"/>
      <c r="E730" s="320">
        <f t="shared" ref="E730:F730" si="86">sum(E728)</f>
        <v>10000</v>
      </c>
      <c r="F730" s="320">
        <f t="shared" si="86"/>
        <v>0</v>
      </c>
      <c r="G730" s="320">
        <f>E730-F730</f>
        <v>10000</v>
      </c>
      <c r="H730" s="309"/>
    </row>
    <row r="731" ht="15.75" customHeight="1">
      <c r="A731" s="309"/>
      <c r="B731" s="316"/>
      <c r="C731" s="309"/>
      <c r="D731" s="309"/>
      <c r="E731" s="320"/>
      <c r="F731" s="320"/>
      <c r="G731" s="320"/>
      <c r="H731" s="309"/>
    </row>
    <row r="732" ht="15.75" customHeight="1">
      <c r="A732" s="309"/>
      <c r="B732" s="316" t="s">
        <v>714</v>
      </c>
      <c r="C732" s="309"/>
      <c r="D732" s="309"/>
      <c r="E732" s="320"/>
      <c r="F732" s="320"/>
      <c r="G732" s="320"/>
      <c r="H732" s="309"/>
    </row>
    <row r="733" ht="15.75" customHeight="1">
      <c r="A733" s="309"/>
      <c r="B733" s="316"/>
      <c r="C733" s="309" t="s">
        <v>383</v>
      </c>
      <c r="D733" s="309">
        <v>3051.0</v>
      </c>
      <c r="E733" s="320">
        <v>20000.0</v>
      </c>
      <c r="F733" s="320"/>
      <c r="G733" s="320"/>
      <c r="H733" s="309"/>
    </row>
    <row r="734" ht="15.75" customHeight="1">
      <c r="A734" s="309"/>
      <c r="B734" s="316"/>
      <c r="C734" s="309"/>
      <c r="D734" s="309"/>
      <c r="E734" s="320"/>
      <c r="F734" s="320"/>
      <c r="G734" s="320"/>
      <c r="H734" s="309"/>
    </row>
    <row r="735" ht="15.75" customHeight="1">
      <c r="A735" s="309"/>
      <c r="B735" s="316"/>
      <c r="C735" s="316" t="s">
        <v>381</v>
      </c>
      <c r="D735" s="309"/>
      <c r="E735" s="320">
        <f t="shared" ref="E735:F735" si="87">sum(E733)</f>
        <v>20000</v>
      </c>
      <c r="F735" s="320">
        <f t="shared" si="87"/>
        <v>0</v>
      </c>
      <c r="G735" s="320">
        <f>E735-F735</f>
        <v>20000</v>
      </c>
      <c r="H735" s="309"/>
    </row>
    <row r="736" ht="15.75" customHeight="1">
      <c r="A736" s="309"/>
      <c r="B736" s="316"/>
      <c r="C736" s="309"/>
      <c r="D736" s="309"/>
      <c r="E736" s="320"/>
      <c r="F736" s="320"/>
      <c r="G736" s="320"/>
      <c r="H736" s="309"/>
    </row>
    <row r="737" ht="15.75" customHeight="1">
      <c r="A737" s="309"/>
      <c r="B737" s="316" t="s">
        <v>383</v>
      </c>
      <c r="C737" s="309"/>
      <c r="D737" s="309"/>
      <c r="E737" s="320"/>
      <c r="F737" s="320"/>
      <c r="G737" s="320"/>
      <c r="H737" s="309"/>
    </row>
    <row r="738" ht="15.75" customHeight="1">
      <c r="A738" s="309"/>
      <c r="B738" s="316"/>
      <c r="C738" s="309" t="s">
        <v>715</v>
      </c>
      <c r="D738" s="309">
        <v>3051.0</v>
      </c>
      <c r="E738" s="320">
        <v>0.0</v>
      </c>
      <c r="F738" s="320"/>
      <c r="G738" s="320"/>
      <c r="H738" s="309" t="s">
        <v>716</v>
      </c>
    </row>
    <row r="739" ht="15.75" customHeight="1">
      <c r="A739" s="309"/>
      <c r="B739" s="316"/>
      <c r="C739" s="309" t="s">
        <v>717</v>
      </c>
      <c r="D739" s="309">
        <v>3051.0</v>
      </c>
      <c r="E739" s="320">
        <v>0.0</v>
      </c>
      <c r="F739" s="320"/>
      <c r="G739" s="320"/>
      <c r="H739" s="309" t="s">
        <v>718</v>
      </c>
    </row>
    <row r="740" ht="15.75" customHeight="1">
      <c r="A740" s="309"/>
      <c r="B740" s="316"/>
      <c r="C740" s="309"/>
      <c r="D740" s="309"/>
      <c r="E740" s="320"/>
      <c r="F740" s="320"/>
      <c r="G740" s="320"/>
      <c r="H740" s="309"/>
    </row>
    <row r="741" ht="15.75" customHeight="1">
      <c r="A741" s="309"/>
      <c r="B741" s="316"/>
      <c r="C741" s="316" t="s">
        <v>381</v>
      </c>
      <c r="D741" s="309"/>
      <c r="E741" s="320">
        <f t="shared" ref="E741:F741" si="88">sum(E738:E739)</f>
        <v>0</v>
      </c>
      <c r="F741" s="320">
        <f t="shared" si="88"/>
        <v>0</v>
      </c>
      <c r="G741" s="320">
        <f>E741-F741</f>
        <v>0</v>
      </c>
      <c r="H741" s="309"/>
    </row>
    <row r="742" ht="15.75" customHeight="1">
      <c r="A742" s="309"/>
      <c r="B742" s="316"/>
      <c r="C742" s="309"/>
      <c r="D742" s="309"/>
      <c r="E742" s="320"/>
      <c r="F742" s="320"/>
      <c r="G742" s="320"/>
      <c r="H742" s="309"/>
    </row>
    <row r="743" ht="15.75" customHeight="1">
      <c r="A743" s="309"/>
      <c r="B743" s="316" t="s">
        <v>719</v>
      </c>
      <c r="C743" s="309"/>
      <c r="D743" s="309"/>
      <c r="E743" s="320"/>
      <c r="F743" s="320"/>
      <c r="G743" s="320"/>
      <c r="H743" s="309"/>
    </row>
    <row r="744" ht="15.75" customHeight="1">
      <c r="A744" s="309"/>
      <c r="B744" s="316"/>
      <c r="C744" s="309" t="s">
        <v>720</v>
      </c>
      <c r="D744" s="309">
        <v>3052.0</v>
      </c>
      <c r="E744" s="320">
        <v>10000.0</v>
      </c>
      <c r="F744" s="320"/>
      <c r="G744" s="320"/>
      <c r="H744" s="309"/>
    </row>
    <row r="745" ht="15.75" customHeight="1">
      <c r="A745" s="309"/>
      <c r="B745" s="316"/>
      <c r="C745" s="309" t="s">
        <v>721</v>
      </c>
      <c r="D745" s="309">
        <v>4029.0</v>
      </c>
      <c r="E745" s="320"/>
      <c r="F745" s="320">
        <v>10000.0</v>
      </c>
      <c r="G745" s="320"/>
      <c r="H745" s="309"/>
    </row>
    <row r="746" ht="15.75" customHeight="1">
      <c r="A746" s="309"/>
      <c r="B746" s="316"/>
      <c r="C746" s="309"/>
      <c r="D746" s="309"/>
      <c r="E746" s="320"/>
      <c r="F746" s="320"/>
      <c r="G746" s="320"/>
      <c r="H746" s="309"/>
    </row>
    <row r="747" ht="15.75" customHeight="1">
      <c r="A747" s="309"/>
      <c r="B747" s="316"/>
      <c r="C747" s="316" t="s">
        <v>381</v>
      </c>
      <c r="D747" s="309"/>
      <c r="E747" s="320">
        <f t="shared" ref="E747:F747" si="89">sum(E744:E745)</f>
        <v>10000</v>
      </c>
      <c r="F747" s="320">
        <f t="shared" si="89"/>
        <v>10000</v>
      </c>
      <c r="G747" s="320">
        <f>E747-F747</f>
        <v>0</v>
      </c>
      <c r="H747" s="309"/>
    </row>
    <row r="748" ht="15.75" customHeight="1">
      <c r="A748" s="309"/>
      <c r="B748" s="316"/>
      <c r="C748" s="309"/>
      <c r="D748" s="309"/>
      <c r="E748" s="320"/>
      <c r="F748" s="320"/>
      <c r="G748" s="320"/>
      <c r="H748" s="309"/>
    </row>
    <row r="749" ht="15.75" customHeight="1">
      <c r="A749" s="309"/>
      <c r="B749" s="316" t="s">
        <v>722</v>
      </c>
      <c r="C749" s="309"/>
      <c r="D749" s="309"/>
      <c r="E749" s="320"/>
      <c r="F749" s="320"/>
      <c r="G749" s="320"/>
      <c r="H749" s="309"/>
    </row>
    <row r="750" ht="15.75" customHeight="1">
      <c r="A750" s="309"/>
      <c r="B750" s="316"/>
      <c r="C750" s="309" t="s">
        <v>206</v>
      </c>
      <c r="D750" s="309">
        <v>4029.0</v>
      </c>
      <c r="E750" s="320"/>
      <c r="F750" s="320">
        <v>4500.0</v>
      </c>
      <c r="G750" s="320"/>
      <c r="H750" s="309"/>
    </row>
    <row r="751" ht="15.75" customHeight="1">
      <c r="A751" s="309"/>
      <c r="B751" s="316"/>
      <c r="C751" s="309" t="s">
        <v>212</v>
      </c>
      <c r="D751" s="309"/>
      <c r="E751" s="320"/>
      <c r="F751" s="320">
        <v>2500.0</v>
      </c>
      <c r="G751" s="320"/>
      <c r="H751" s="309"/>
    </row>
    <row r="752" ht="15.75" customHeight="1">
      <c r="A752" s="309"/>
      <c r="B752" s="316"/>
      <c r="C752" s="321" t="s">
        <v>723</v>
      </c>
      <c r="D752" s="309"/>
      <c r="E752" s="320"/>
      <c r="F752" s="322">
        <v>450.0</v>
      </c>
      <c r="G752" s="320"/>
      <c r="H752" s="309"/>
    </row>
    <row r="753" ht="15.75" customHeight="1">
      <c r="A753" s="309"/>
      <c r="B753" s="316"/>
      <c r="C753" s="309" t="s">
        <v>448</v>
      </c>
      <c r="D753" s="309"/>
      <c r="E753" s="320"/>
      <c r="F753" s="320">
        <v>1000.0</v>
      </c>
      <c r="G753" s="320"/>
      <c r="H753" s="309" t="s">
        <v>411</v>
      </c>
    </row>
    <row r="754" ht="15.75" customHeight="1">
      <c r="A754" s="309"/>
      <c r="B754" s="316"/>
      <c r="C754" s="309" t="s">
        <v>383</v>
      </c>
      <c r="D754" s="309">
        <v>3052.0</v>
      </c>
      <c r="E754" s="320">
        <v>12000.0</v>
      </c>
      <c r="F754" s="320"/>
      <c r="G754" s="320"/>
      <c r="H754" s="309"/>
    </row>
    <row r="755" ht="15.75" customHeight="1">
      <c r="A755" s="309"/>
      <c r="B755" s="316"/>
      <c r="C755" s="309"/>
      <c r="D755" s="309"/>
      <c r="E755" s="320"/>
      <c r="F755" s="320"/>
      <c r="G755" s="320"/>
      <c r="H755" s="309"/>
    </row>
    <row r="756" ht="15.75" customHeight="1">
      <c r="A756" s="309"/>
      <c r="B756" s="316"/>
      <c r="C756" s="316" t="s">
        <v>381</v>
      </c>
      <c r="D756" s="309"/>
      <c r="E756" s="320">
        <f t="shared" ref="E756:F756" si="90">sum(E750:E754)</f>
        <v>12000</v>
      </c>
      <c r="F756" s="320">
        <f t="shared" si="90"/>
        <v>8450</v>
      </c>
      <c r="G756" s="320">
        <f>E756-F756</f>
        <v>3550</v>
      </c>
      <c r="H756" s="309"/>
    </row>
    <row r="757" ht="15.75" customHeight="1">
      <c r="A757" s="309"/>
      <c r="B757" s="316"/>
      <c r="C757" s="309"/>
      <c r="D757" s="309"/>
      <c r="E757" s="320"/>
      <c r="F757" s="320"/>
      <c r="G757" s="320"/>
      <c r="H757" s="309"/>
    </row>
    <row r="758" ht="15.75" customHeight="1">
      <c r="A758" s="309"/>
      <c r="B758" s="316" t="s">
        <v>724</v>
      </c>
      <c r="C758" s="309"/>
      <c r="D758" s="309"/>
      <c r="E758" s="320"/>
      <c r="F758" s="320"/>
      <c r="G758" s="320"/>
      <c r="H758" s="309" t="s">
        <v>725</v>
      </c>
    </row>
    <row r="759" ht="15.75" customHeight="1">
      <c r="A759" s="309"/>
      <c r="B759" s="316"/>
      <c r="C759" s="309" t="s">
        <v>454</v>
      </c>
      <c r="D759" s="309"/>
      <c r="E759" s="320"/>
      <c r="F759" s="320"/>
      <c r="G759" s="320"/>
      <c r="H759" s="309"/>
    </row>
    <row r="760" ht="15.75" customHeight="1">
      <c r="A760" s="309"/>
      <c r="B760" s="316"/>
      <c r="C760" s="309" t="s">
        <v>456</v>
      </c>
      <c r="D760" s="309"/>
      <c r="E760" s="320"/>
      <c r="F760" s="320"/>
      <c r="G760" s="320"/>
      <c r="H760" s="309"/>
    </row>
    <row r="761" ht="15.75" customHeight="1">
      <c r="A761" s="309"/>
      <c r="B761" s="316"/>
      <c r="C761" s="309" t="s">
        <v>480</v>
      </c>
      <c r="D761" s="309"/>
      <c r="E761" s="320"/>
      <c r="F761" s="320"/>
      <c r="G761" s="320"/>
      <c r="H761" s="309"/>
    </row>
    <row r="762" ht="15.75" customHeight="1">
      <c r="A762" s="309"/>
      <c r="B762" s="316"/>
      <c r="C762" s="309" t="s">
        <v>726</v>
      </c>
      <c r="D762" s="309"/>
      <c r="E762" s="320"/>
      <c r="F762" s="320"/>
      <c r="G762" s="320"/>
      <c r="H762" s="309"/>
    </row>
    <row r="763" ht="15.75" customHeight="1">
      <c r="A763" s="309"/>
      <c r="B763" s="316"/>
      <c r="C763" s="309"/>
      <c r="D763" s="309"/>
      <c r="E763" s="320"/>
      <c r="F763" s="320"/>
      <c r="G763" s="320"/>
      <c r="H763" s="309"/>
    </row>
    <row r="764" ht="15.75" customHeight="1">
      <c r="A764" s="309"/>
      <c r="B764" s="316"/>
      <c r="C764" s="316" t="s">
        <v>381</v>
      </c>
      <c r="D764" s="309"/>
      <c r="E764" s="320">
        <f t="shared" ref="E764:F764" si="91">sum(E759:E762)</f>
        <v>0</v>
      </c>
      <c r="F764" s="320">
        <f t="shared" si="91"/>
        <v>0</v>
      </c>
      <c r="G764" s="320">
        <f>E764-F764</f>
        <v>0</v>
      </c>
      <c r="H764" s="309"/>
    </row>
    <row r="765" ht="15.75" customHeight="1">
      <c r="A765" s="309"/>
      <c r="B765" s="316"/>
      <c r="C765" s="309"/>
      <c r="D765" s="309"/>
      <c r="E765" s="320"/>
      <c r="F765" s="320"/>
      <c r="G765" s="320"/>
      <c r="H765" s="309"/>
    </row>
    <row r="766" ht="15.75" customHeight="1">
      <c r="A766" s="309"/>
      <c r="B766" s="316" t="s">
        <v>727</v>
      </c>
      <c r="C766" s="309"/>
      <c r="D766" s="309"/>
      <c r="E766" s="320"/>
      <c r="F766" s="320"/>
      <c r="G766" s="320"/>
      <c r="H766" s="309"/>
    </row>
    <row r="767" ht="15.75" customHeight="1">
      <c r="A767" s="309"/>
      <c r="B767" s="316"/>
      <c r="C767" s="309" t="s">
        <v>383</v>
      </c>
      <c r="D767" s="309"/>
      <c r="E767" s="320">
        <v>10000.0</v>
      </c>
      <c r="F767" s="320"/>
      <c r="G767" s="320"/>
      <c r="H767" s="309" t="s">
        <v>728</v>
      </c>
    </row>
    <row r="768" ht="15.75" customHeight="1">
      <c r="A768" s="309"/>
      <c r="B768" s="316"/>
      <c r="C768" s="309" t="s">
        <v>721</v>
      </c>
      <c r="D768" s="309"/>
      <c r="E768" s="320"/>
      <c r="F768" s="320">
        <v>5000.0</v>
      </c>
      <c r="G768" s="320"/>
      <c r="H768" s="309"/>
    </row>
    <row r="769" ht="15.75" customHeight="1">
      <c r="A769" s="309"/>
      <c r="B769" s="316"/>
      <c r="C769" s="309"/>
      <c r="D769" s="309"/>
      <c r="E769" s="320"/>
      <c r="F769" s="320"/>
      <c r="G769" s="320"/>
      <c r="H769" s="309"/>
    </row>
    <row r="770" ht="15.75" customHeight="1">
      <c r="A770" s="309"/>
      <c r="B770" s="316"/>
      <c r="C770" s="316" t="s">
        <v>381</v>
      </c>
      <c r="D770" s="309"/>
      <c r="E770" s="320">
        <f t="shared" ref="E770:F770" si="92">sum(E767:E768)</f>
        <v>10000</v>
      </c>
      <c r="F770" s="320">
        <f t="shared" si="92"/>
        <v>5000</v>
      </c>
      <c r="G770" s="320">
        <f>E770-F770</f>
        <v>5000</v>
      </c>
      <c r="H770" s="309"/>
    </row>
    <row r="771" ht="15.75" customHeight="1">
      <c r="A771" s="309"/>
      <c r="B771" s="316"/>
      <c r="C771" s="309"/>
      <c r="D771" s="309"/>
      <c r="E771" s="320"/>
      <c r="F771" s="320"/>
      <c r="G771" s="320"/>
      <c r="H771" s="309"/>
    </row>
    <row r="772" ht="15.75" customHeight="1">
      <c r="A772" s="309"/>
      <c r="B772" s="316" t="s">
        <v>729</v>
      </c>
      <c r="C772" s="309"/>
      <c r="D772" s="309"/>
      <c r="E772" s="320"/>
      <c r="F772" s="320"/>
      <c r="G772" s="320"/>
      <c r="H772" s="309"/>
    </row>
    <row r="773" ht="15.75" customHeight="1">
      <c r="A773" s="309"/>
      <c r="B773" s="316"/>
      <c r="C773" s="309" t="s">
        <v>206</v>
      </c>
      <c r="D773" s="309">
        <v>7692.0</v>
      </c>
      <c r="E773" s="320"/>
      <c r="F773" s="320">
        <v>1200.0</v>
      </c>
      <c r="G773" s="320"/>
      <c r="H773" s="309" t="s">
        <v>411</v>
      </c>
    </row>
    <row r="774" ht="15.75" customHeight="1">
      <c r="A774" s="309"/>
      <c r="B774" s="316"/>
      <c r="C774" s="309" t="s">
        <v>212</v>
      </c>
      <c r="D774" s="309">
        <v>7692.7693</v>
      </c>
      <c r="E774" s="320"/>
      <c r="F774" s="320">
        <v>450.0</v>
      </c>
      <c r="G774" s="320"/>
      <c r="H774" s="309" t="s">
        <v>411</v>
      </c>
    </row>
    <row r="775" ht="15.75" customHeight="1">
      <c r="A775" s="309"/>
      <c r="B775" s="316"/>
      <c r="C775" s="309"/>
      <c r="D775" s="309"/>
      <c r="E775" s="320"/>
      <c r="F775" s="320"/>
      <c r="G775" s="320"/>
      <c r="H775" s="309"/>
    </row>
    <row r="776" ht="15.75" customHeight="1">
      <c r="A776" s="309"/>
      <c r="B776" s="316"/>
      <c r="C776" s="316" t="s">
        <v>381</v>
      </c>
      <c r="D776" s="309"/>
      <c r="E776" s="320">
        <f t="shared" ref="E776:F776" si="93">sum(E773:E774)</f>
        <v>0</v>
      </c>
      <c r="F776" s="320">
        <f t="shared" si="93"/>
        <v>1650</v>
      </c>
      <c r="G776" s="320">
        <f>E776-F776</f>
        <v>-1650</v>
      </c>
      <c r="H776" s="309"/>
    </row>
    <row r="777" ht="15.75" customHeight="1">
      <c r="A777" s="309"/>
      <c r="B777" s="316"/>
      <c r="C777" s="309"/>
      <c r="D777" s="309"/>
      <c r="E777" s="320"/>
      <c r="F777" s="320"/>
      <c r="G777" s="320"/>
      <c r="H777" s="309"/>
    </row>
    <row r="778" ht="15.75" customHeight="1">
      <c r="A778" s="309"/>
      <c r="B778" s="316" t="s">
        <v>730</v>
      </c>
      <c r="C778" s="309"/>
      <c r="D778" s="309"/>
      <c r="E778" s="320"/>
      <c r="F778" s="320"/>
      <c r="G778" s="320"/>
      <c r="H778" s="309"/>
    </row>
    <row r="779" ht="15.75" customHeight="1">
      <c r="A779" s="309"/>
      <c r="B779" s="316"/>
      <c r="C779" s="309" t="s">
        <v>306</v>
      </c>
      <c r="D779" s="309" t="s">
        <v>731</v>
      </c>
      <c r="E779" s="320"/>
      <c r="F779" s="320">
        <v>1200.0</v>
      </c>
      <c r="G779" s="320"/>
      <c r="H779" s="309"/>
    </row>
    <row r="780" ht="15.75" customHeight="1">
      <c r="A780" s="309"/>
      <c r="B780" s="316"/>
      <c r="C780" s="309"/>
      <c r="D780" s="309"/>
      <c r="E780" s="320"/>
      <c r="F780" s="320"/>
      <c r="G780" s="320"/>
      <c r="H780" s="309"/>
    </row>
    <row r="781" ht="15.75" customHeight="1">
      <c r="A781" s="309"/>
      <c r="B781" s="316"/>
      <c r="C781" s="316" t="s">
        <v>381</v>
      </c>
      <c r="D781" s="309"/>
      <c r="E781" s="320">
        <f t="shared" ref="E781:F781" si="94">sum(E779)</f>
        <v>0</v>
      </c>
      <c r="F781" s="320">
        <f t="shared" si="94"/>
        <v>1200</v>
      </c>
      <c r="G781" s="320">
        <f>E781-F781</f>
        <v>-1200</v>
      </c>
      <c r="H781" s="309"/>
    </row>
    <row r="782" ht="15.75" customHeight="1">
      <c r="A782" s="309"/>
      <c r="B782" s="316"/>
      <c r="C782" s="309"/>
      <c r="D782" s="309"/>
      <c r="E782" s="320"/>
      <c r="F782" s="320"/>
      <c r="G782" s="320"/>
      <c r="H782" s="309"/>
    </row>
    <row r="783" ht="15.75" customHeight="1">
      <c r="A783" s="309"/>
      <c r="B783" s="316" t="s">
        <v>732</v>
      </c>
      <c r="C783" s="309"/>
      <c r="D783" s="309"/>
      <c r="E783" s="320"/>
      <c r="F783" s="320"/>
      <c r="G783" s="320"/>
      <c r="H783" s="309"/>
    </row>
    <row r="784" ht="15.75" customHeight="1">
      <c r="A784" s="309"/>
      <c r="B784" s="316"/>
      <c r="C784" s="309" t="s">
        <v>208</v>
      </c>
      <c r="D784" s="309">
        <v>1610.0</v>
      </c>
      <c r="E784" s="320">
        <v>7000.0</v>
      </c>
      <c r="F784" s="320">
        <v>7000.0</v>
      </c>
      <c r="G784" s="320"/>
      <c r="H784" s="309"/>
    </row>
    <row r="785" ht="15.75" customHeight="1">
      <c r="A785" s="309"/>
      <c r="B785" s="316"/>
      <c r="C785" s="309"/>
      <c r="D785" s="309"/>
      <c r="E785" s="320"/>
      <c r="F785" s="320"/>
      <c r="G785" s="320"/>
      <c r="H785" s="309"/>
    </row>
    <row r="786" ht="15.75" customHeight="1">
      <c r="A786" s="309"/>
      <c r="B786" s="316"/>
      <c r="C786" s="316" t="s">
        <v>381</v>
      </c>
      <c r="D786" s="309"/>
      <c r="E786" s="320">
        <f t="shared" ref="E786:F786" si="95">sum(E784)</f>
        <v>7000</v>
      </c>
      <c r="F786" s="320">
        <f t="shared" si="95"/>
        <v>7000</v>
      </c>
      <c r="G786" s="320">
        <f>E786-F786</f>
        <v>0</v>
      </c>
      <c r="H786" s="309"/>
    </row>
    <row r="787" ht="15.75" customHeight="1">
      <c r="A787" s="309"/>
      <c r="B787" s="316"/>
      <c r="C787" s="309"/>
      <c r="D787" s="309"/>
      <c r="E787" s="320"/>
      <c r="F787" s="320"/>
      <c r="G787" s="320"/>
      <c r="H787" s="309"/>
    </row>
    <row r="788" ht="15.75" customHeight="1">
      <c r="A788" s="309"/>
      <c r="B788" s="316" t="s">
        <v>733</v>
      </c>
      <c r="C788" s="309"/>
      <c r="D788" s="309"/>
      <c r="E788" s="320"/>
      <c r="F788" s="320"/>
      <c r="G788" s="320"/>
      <c r="H788" s="309"/>
    </row>
    <row r="789" ht="15.75" customHeight="1">
      <c r="A789" s="309"/>
      <c r="B789" s="316"/>
      <c r="C789" s="309" t="s">
        <v>153</v>
      </c>
      <c r="D789" s="309" t="s">
        <v>504</v>
      </c>
      <c r="E789" s="320"/>
      <c r="F789" s="320">
        <v>1000.0</v>
      </c>
      <c r="G789" s="320"/>
      <c r="H789" s="309"/>
    </row>
    <row r="790" ht="15.75" customHeight="1">
      <c r="A790" s="309"/>
      <c r="B790" s="316"/>
      <c r="C790" s="309" t="s">
        <v>448</v>
      </c>
      <c r="D790" s="309">
        <v>5463.0</v>
      </c>
      <c r="E790" s="320"/>
      <c r="F790" s="320">
        <v>200.0</v>
      </c>
      <c r="G790" s="320"/>
      <c r="H790" s="309"/>
    </row>
    <row r="791" ht="15.75" customHeight="1">
      <c r="A791" s="309"/>
      <c r="B791" s="316"/>
      <c r="C791" s="309"/>
      <c r="D791" s="309"/>
      <c r="E791" s="320"/>
      <c r="F791" s="320"/>
      <c r="G791" s="320"/>
      <c r="H791" s="309"/>
    </row>
    <row r="792" ht="15.75" customHeight="1">
      <c r="A792" s="309"/>
      <c r="B792" s="316"/>
      <c r="C792" s="316" t="s">
        <v>381</v>
      </c>
      <c r="D792" s="309"/>
      <c r="E792" s="320">
        <f t="shared" ref="E792:F792" si="96">SUM(E789:E790)</f>
        <v>0</v>
      </c>
      <c r="F792" s="320">
        <f t="shared" si="96"/>
        <v>1200</v>
      </c>
      <c r="G792" s="320">
        <f>E792-F792</f>
        <v>-1200</v>
      </c>
      <c r="H792" s="309"/>
    </row>
    <row r="793" ht="15.75" customHeight="1">
      <c r="A793" s="309"/>
      <c r="B793" s="316"/>
      <c r="C793" s="316"/>
      <c r="D793" s="309"/>
      <c r="E793" s="320"/>
      <c r="F793" s="320"/>
      <c r="G793" s="320"/>
      <c r="H793" s="309"/>
    </row>
    <row r="794" ht="15.75" customHeight="1">
      <c r="A794" s="309"/>
      <c r="B794" s="330" t="s">
        <v>734</v>
      </c>
      <c r="C794" s="316"/>
      <c r="D794" s="309"/>
      <c r="E794" s="320"/>
      <c r="F794" s="320"/>
      <c r="G794" s="320"/>
      <c r="H794" s="309"/>
    </row>
    <row r="795" ht="15.75" customHeight="1">
      <c r="A795" s="309"/>
      <c r="B795" s="316"/>
      <c r="C795" s="331" t="s">
        <v>148</v>
      </c>
      <c r="D795" s="309"/>
      <c r="E795" s="320"/>
      <c r="F795" s="332">
        <v>3200.0</v>
      </c>
      <c r="G795" s="320"/>
      <c r="H795" s="309"/>
    </row>
    <row r="796" ht="15.75" customHeight="1">
      <c r="A796" s="309"/>
      <c r="B796" s="316"/>
      <c r="C796" s="331" t="s">
        <v>383</v>
      </c>
      <c r="D796" s="309"/>
      <c r="E796" s="332">
        <v>5000.0</v>
      </c>
      <c r="F796" s="320"/>
      <c r="G796" s="320"/>
      <c r="H796" s="309"/>
    </row>
    <row r="797" ht="15.75" customHeight="1">
      <c r="A797" s="309"/>
      <c r="B797" s="316"/>
      <c r="C797" s="331"/>
      <c r="D797" s="309"/>
      <c r="E797" s="320"/>
      <c r="F797" s="320"/>
      <c r="G797" s="320"/>
      <c r="H797" s="309"/>
    </row>
    <row r="798" ht="15.75" customHeight="1">
      <c r="A798" s="309"/>
      <c r="B798" s="316"/>
      <c r="C798" s="330" t="s">
        <v>381</v>
      </c>
      <c r="D798" s="309"/>
      <c r="E798" s="320">
        <f t="shared" ref="E798:F798" si="97">sum(E795:E796)</f>
        <v>5000</v>
      </c>
      <c r="F798" s="320">
        <f t="shared" si="97"/>
        <v>3200</v>
      </c>
      <c r="G798" s="320">
        <f>E798-F798</f>
        <v>1800</v>
      </c>
      <c r="H798" s="309"/>
    </row>
    <row r="799" ht="15.75" customHeight="1">
      <c r="A799" s="309"/>
      <c r="B799" s="316"/>
      <c r="C799" s="309"/>
      <c r="D799" s="309"/>
      <c r="E799" s="320"/>
      <c r="F799" s="320"/>
      <c r="G799" s="320"/>
      <c r="H799" s="309"/>
    </row>
    <row r="800" ht="15.75" customHeight="1">
      <c r="A800" s="309"/>
      <c r="B800" s="333" t="s">
        <v>735</v>
      </c>
      <c r="C800" s="309"/>
      <c r="D800" s="309"/>
      <c r="E800" s="320"/>
      <c r="F800" s="320"/>
      <c r="G800" s="320"/>
      <c r="H800" s="309"/>
    </row>
    <row r="801" ht="15.75" customHeight="1">
      <c r="A801" s="309"/>
      <c r="B801" s="316"/>
      <c r="C801" s="321" t="s">
        <v>208</v>
      </c>
      <c r="D801" s="309"/>
      <c r="E801" s="322">
        <v>6000.0</v>
      </c>
      <c r="F801" s="320"/>
      <c r="G801" s="320"/>
      <c r="H801" s="309"/>
    </row>
    <row r="802" ht="15.75" customHeight="1">
      <c r="A802" s="309"/>
      <c r="B802" s="316"/>
      <c r="C802" s="321" t="s">
        <v>529</v>
      </c>
      <c r="D802" s="309"/>
      <c r="E802" s="320"/>
      <c r="F802" s="322">
        <v>4500.0</v>
      </c>
      <c r="G802" s="320"/>
      <c r="H802" s="309"/>
    </row>
    <row r="803" ht="15.75" customHeight="1">
      <c r="A803" s="309"/>
      <c r="B803" s="316"/>
      <c r="C803" s="321" t="s">
        <v>206</v>
      </c>
      <c r="D803" s="309"/>
      <c r="E803" s="320"/>
      <c r="F803" s="322">
        <v>9000.0</v>
      </c>
      <c r="G803" s="320"/>
      <c r="H803" s="309"/>
    </row>
    <row r="804" ht="15.75" customHeight="1">
      <c r="A804" s="309"/>
      <c r="B804" s="316"/>
      <c r="C804" s="321" t="s">
        <v>212</v>
      </c>
      <c r="D804" s="309"/>
      <c r="E804" s="320"/>
      <c r="F804" s="322">
        <v>2000.0</v>
      </c>
      <c r="G804" s="320"/>
      <c r="H804" s="309"/>
    </row>
    <row r="805" ht="15.75" customHeight="1">
      <c r="A805" s="309"/>
      <c r="B805" s="316"/>
      <c r="C805" s="321" t="s">
        <v>448</v>
      </c>
      <c r="D805" s="309"/>
      <c r="E805" s="320"/>
      <c r="F805" s="322">
        <v>1000.0</v>
      </c>
      <c r="G805" s="320"/>
      <c r="H805" s="309"/>
    </row>
    <row r="806" ht="15.75" customHeight="1">
      <c r="A806" s="309"/>
      <c r="B806" s="316"/>
      <c r="C806" s="321" t="s">
        <v>141</v>
      </c>
      <c r="D806" s="309"/>
      <c r="E806" s="320"/>
      <c r="F806" s="322">
        <v>700.0</v>
      </c>
      <c r="G806" s="320"/>
      <c r="H806" s="309"/>
    </row>
    <row r="807" ht="15.75" customHeight="1">
      <c r="A807" s="309"/>
      <c r="B807" s="316"/>
      <c r="C807" s="321"/>
      <c r="D807" s="309"/>
      <c r="E807" s="320"/>
      <c r="F807" s="320"/>
      <c r="G807" s="320"/>
      <c r="H807" s="309"/>
    </row>
    <row r="808" ht="15.75" customHeight="1">
      <c r="A808" s="309"/>
      <c r="B808" s="316"/>
      <c r="C808" s="333" t="s">
        <v>381</v>
      </c>
      <c r="D808" s="309"/>
      <c r="E808" s="320">
        <f t="shared" ref="E808:F808" si="98">sum(E801:E806)</f>
        <v>6000</v>
      </c>
      <c r="F808" s="320">
        <f t="shared" si="98"/>
        <v>17200</v>
      </c>
      <c r="G808" s="320">
        <f>E808-F808</f>
        <v>-11200</v>
      </c>
      <c r="H808" s="309"/>
    </row>
    <row r="809" ht="15.75" customHeight="1">
      <c r="A809" s="309"/>
      <c r="B809" s="316"/>
      <c r="C809" s="309"/>
      <c r="D809" s="309"/>
      <c r="E809" s="320"/>
      <c r="F809" s="320"/>
      <c r="G809" s="320"/>
      <c r="H809" s="309"/>
    </row>
    <row r="810" ht="15.75" customHeight="1">
      <c r="A810" s="309"/>
      <c r="B810" s="316"/>
      <c r="C810" s="329" t="s">
        <v>736</v>
      </c>
      <c r="D810" s="309"/>
      <c r="E810" s="320">
        <f t="shared" ref="E810:F810" si="99">SUM(E808,E798,E792,E786,E781,E776,E770,E764,E756,E747,E741,E735,E730,E725,E718,E711,E706,E699,E693,E688,E680,E671,E661,E655,E647,E640,E628,E616,E610,E595,E588,E577,E570,E559,E543,E533,E520,E507,E494,E485,E480,E475,E468,E462,E449,E442,E436,E425,E420,E404,E391,E385,E374,E363,E355,E348,E341,E333,E327,E309,E286,E274,E265,E253,E246,E239,E232,E226,E220,E212,E206,E199,E189,E180,E175,E170,E164,E155,E150,E145,E139,E133,E125,E108,E119,E99,E91,E85,E79,E74,E56,E44,E35,E26)</f>
        <v>1034027</v>
      </c>
      <c r="F810" s="320">
        <f t="shared" si="99"/>
        <v>1255403</v>
      </c>
      <c r="G810" s="320">
        <f>E810-F810</f>
        <v>-221376</v>
      </c>
      <c r="H810" s="309"/>
    </row>
    <row r="811" ht="15.75" customHeight="1">
      <c r="A811" s="309"/>
      <c r="B811" s="316"/>
      <c r="C811" s="309"/>
      <c r="D811" s="309"/>
      <c r="E811" s="320"/>
      <c r="F811" s="320"/>
      <c r="G811" s="320"/>
      <c r="H811" s="309"/>
    </row>
    <row r="812" ht="15.75" customHeight="1">
      <c r="B812" s="334"/>
      <c r="E812" s="335"/>
      <c r="F812" s="335"/>
      <c r="G812" s="335"/>
    </row>
    <row r="813" ht="15.75" customHeight="1">
      <c r="B813" s="334"/>
      <c r="E813" s="335"/>
      <c r="F813" s="335"/>
      <c r="G813" s="335"/>
    </row>
    <row r="814" ht="15.75" customHeight="1">
      <c r="B814" s="334"/>
      <c r="E814" s="335"/>
      <c r="F814" s="335"/>
      <c r="G814" s="335"/>
    </row>
    <row r="815" ht="15.75" customHeight="1">
      <c r="B815" s="334"/>
      <c r="E815" s="335"/>
      <c r="F815" s="335"/>
      <c r="G815" s="335"/>
    </row>
    <row r="816" ht="15.75" customHeight="1">
      <c r="B816" s="334"/>
      <c r="E816" s="335"/>
      <c r="F816" s="335"/>
      <c r="G816" s="335"/>
    </row>
    <row r="817" ht="15.75" customHeight="1">
      <c r="B817" s="334"/>
      <c r="E817" s="335"/>
      <c r="F817" s="335"/>
      <c r="G817" s="335"/>
    </row>
    <row r="818" ht="15.75" customHeight="1">
      <c r="B818" s="334"/>
      <c r="E818" s="335"/>
      <c r="F818" s="335"/>
      <c r="G818" s="335"/>
    </row>
    <row r="819" ht="15.75" customHeight="1">
      <c r="B819" s="334"/>
      <c r="E819" s="335"/>
      <c r="F819" s="335"/>
      <c r="G819" s="335"/>
    </row>
    <row r="820" ht="15.75" customHeight="1">
      <c r="B820" s="334"/>
      <c r="E820" s="335"/>
      <c r="F820" s="335"/>
      <c r="G820" s="335"/>
    </row>
    <row r="821" ht="15.75" customHeight="1">
      <c r="B821" s="334"/>
      <c r="E821" s="335"/>
      <c r="F821" s="335"/>
      <c r="G821" s="335"/>
    </row>
    <row r="822" ht="15.75" customHeight="1">
      <c r="B822" s="334"/>
      <c r="E822" s="335"/>
      <c r="F822" s="335"/>
      <c r="G822" s="335"/>
    </row>
    <row r="823" ht="15.75" customHeight="1">
      <c r="B823" s="334"/>
      <c r="E823" s="335"/>
      <c r="F823" s="335"/>
      <c r="G823" s="335"/>
    </row>
    <row r="824" ht="15.75" customHeight="1">
      <c r="B824" s="334"/>
      <c r="E824" s="335"/>
      <c r="F824" s="335"/>
      <c r="G824" s="335"/>
    </row>
    <row r="825" ht="15.75" customHeight="1">
      <c r="B825" s="334"/>
      <c r="E825" s="335"/>
      <c r="F825" s="335"/>
      <c r="G825" s="335"/>
    </row>
    <row r="826" ht="15.75" customHeight="1">
      <c r="B826" s="334"/>
      <c r="E826" s="335"/>
      <c r="F826" s="335"/>
      <c r="G826" s="335"/>
    </row>
    <row r="827" ht="15.75" customHeight="1">
      <c r="B827" s="334"/>
      <c r="E827" s="335"/>
      <c r="F827" s="335"/>
      <c r="G827" s="335"/>
    </row>
    <row r="828" ht="15.75" customHeight="1">
      <c r="B828" s="334"/>
      <c r="E828" s="335"/>
      <c r="F828" s="335"/>
      <c r="G828" s="335"/>
    </row>
    <row r="829" ht="15.75" customHeight="1">
      <c r="B829" s="334"/>
      <c r="E829" s="335"/>
      <c r="F829" s="335"/>
      <c r="G829" s="335"/>
    </row>
    <row r="830" ht="15.75" customHeight="1">
      <c r="B830" s="334"/>
      <c r="E830" s="335"/>
      <c r="F830" s="335"/>
      <c r="G830" s="335"/>
    </row>
    <row r="831" ht="15.75" customHeight="1">
      <c r="B831" s="334"/>
      <c r="E831" s="335"/>
      <c r="F831" s="335"/>
      <c r="G831" s="335"/>
    </row>
    <row r="832" ht="15.75" customHeight="1">
      <c r="B832" s="334"/>
      <c r="E832" s="335"/>
      <c r="F832" s="335"/>
      <c r="G832" s="335"/>
    </row>
    <row r="833" ht="15.75" customHeight="1">
      <c r="B833" s="334"/>
      <c r="E833" s="335"/>
      <c r="F833" s="335"/>
      <c r="G833" s="335"/>
    </row>
    <row r="834" ht="15.75" customHeight="1">
      <c r="B834" s="334"/>
      <c r="E834" s="335"/>
      <c r="F834" s="335"/>
      <c r="G834" s="335"/>
    </row>
    <row r="835" ht="15.75" customHeight="1">
      <c r="B835" s="334"/>
      <c r="E835" s="335"/>
      <c r="F835" s="335"/>
      <c r="G835" s="335"/>
    </row>
    <row r="836" ht="15.75" customHeight="1">
      <c r="B836" s="334"/>
      <c r="E836" s="335"/>
      <c r="F836" s="335"/>
      <c r="G836" s="335"/>
    </row>
    <row r="837" ht="15.75" customHeight="1">
      <c r="B837" s="334"/>
      <c r="E837" s="335"/>
      <c r="F837" s="335"/>
      <c r="G837" s="335"/>
    </row>
    <row r="838" ht="15.75" customHeight="1">
      <c r="B838" s="334"/>
      <c r="E838" s="335"/>
      <c r="F838" s="335"/>
      <c r="G838" s="335"/>
    </row>
    <row r="839" ht="15.75" customHeight="1">
      <c r="B839" s="334"/>
      <c r="E839" s="335"/>
      <c r="F839" s="335"/>
      <c r="G839" s="335"/>
    </row>
    <row r="840" ht="15.75" customHeight="1">
      <c r="B840" s="334"/>
      <c r="E840" s="335"/>
      <c r="F840" s="335"/>
      <c r="G840" s="335"/>
    </row>
    <row r="841" ht="15.75" customHeight="1">
      <c r="B841" s="334"/>
      <c r="E841" s="335"/>
      <c r="F841" s="335"/>
      <c r="G841" s="335"/>
    </row>
    <row r="842" ht="15.75" customHeight="1">
      <c r="B842" s="334"/>
      <c r="E842" s="335"/>
      <c r="F842" s="335"/>
      <c r="G842" s="335"/>
    </row>
    <row r="843" ht="15.75" customHeight="1">
      <c r="B843" s="334"/>
      <c r="E843" s="335"/>
      <c r="F843" s="335"/>
      <c r="G843" s="335"/>
    </row>
    <row r="844" ht="15.75" customHeight="1">
      <c r="B844" s="334"/>
      <c r="E844" s="335"/>
      <c r="F844" s="335"/>
      <c r="G844" s="335"/>
    </row>
    <row r="845" ht="15.75" customHeight="1">
      <c r="B845" s="334"/>
      <c r="E845" s="335"/>
      <c r="F845" s="335"/>
      <c r="G845" s="335"/>
    </row>
    <row r="846" ht="15.75" customHeight="1">
      <c r="B846" s="334"/>
      <c r="E846" s="335"/>
      <c r="F846" s="335"/>
      <c r="G846" s="335"/>
    </row>
    <row r="847" ht="15.75" customHeight="1">
      <c r="B847" s="334"/>
      <c r="E847" s="335"/>
      <c r="F847" s="335"/>
      <c r="G847" s="335"/>
    </row>
    <row r="848" ht="15.75" customHeight="1">
      <c r="B848" s="334"/>
      <c r="E848" s="335"/>
      <c r="F848" s="335"/>
      <c r="G848" s="335"/>
    </row>
    <row r="849" ht="15.75" customHeight="1">
      <c r="B849" s="334"/>
      <c r="E849" s="335"/>
      <c r="F849" s="335"/>
      <c r="G849" s="335"/>
    </row>
    <row r="850" ht="15.75" customHeight="1">
      <c r="B850" s="334"/>
      <c r="E850" s="335"/>
      <c r="F850" s="335"/>
      <c r="G850" s="335"/>
    </row>
    <row r="851" ht="15.75" customHeight="1">
      <c r="B851" s="334"/>
      <c r="E851" s="335"/>
      <c r="F851" s="335"/>
      <c r="G851" s="335"/>
    </row>
    <row r="852" ht="15.75" customHeight="1">
      <c r="B852" s="334"/>
      <c r="E852" s="335"/>
      <c r="F852" s="335"/>
      <c r="G852" s="335"/>
    </row>
    <row r="853" ht="15.75" customHeight="1">
      <c r="B853" s="334"/>
      <c r="E853" s="335"/>
      <c r="F853" s="335"/>
      <c r="G853" s="335"/>
    </row>
    <row r="854" ht="15.75" customHeight="1">
      <c r="B854" s="334"/>
      <c r="E854" s="335"/>
      <c r="F854" s="335"/>
      <c r="G854" s="335"/>
    </row>
    <row r="855" ht="15.75" customHeight="1">
      <c r="B855" s="334"/>
      <c r="E855" s="335"/>
      <c r="F855" s="335"/>
      <c r="G855" s="335"/>
    </row>
    <row r="856" ht="15.75" customHeight="1">
      <c r="B856" s="334"/>
      <c r="E856" s="335"/>
      <c r="F856" s="335"/>
      <c r="G856" s="335"/>
    </row>
    <row r="857" ht="15.75" customHeight="1">
      <c r="B857" s="334"/>
      <c r="E857" s="335"/>
      <c r="F857" s="335"/>
      <c r="G857" s="335"/>
    </row>
    <row r="858" ht="15.75" customHeight="1">
      <c r="B858" s="334"/>
      <c r="E858" s="335"/>
      <c r="F858" s="335"/>
      <c r="G858" s="335"/>
    </row>
    <row r="859" ht="15.75" customHeight="1">
      <c r="B859" s="334"/>
      <c r="E859" s="335"/>
      <c r="F859" s="335"/>
      <c r="G859" s="335"/>
    </row>
    <row r="860" ht="15.75" customHeight="1">
      <c r="B860" s="334"/>
      <c r="E860" s="335"/>
      <c r="F860" s="335"/>
      <c r="G860" s="335"/>
    </row>
    <row r="861" ht="15.75" customHeight="1">
      <c r="B861" s="334"/>
      <c r="E861" s="335"/>
      <c r="F861" s="335"/>
      <c r="G861" s="335"/>
    </row>
    <row r="862" ht="15.75" customHeight="1">
      <c r="B862" s="334"/>
      <c r="E862" s="335"/>
      <c r="F862" s="335"/>
      <c r="G862" s="335"/>
    </row>
    <row r="863" ht="15.75" customHeight="1">
      <c r="B863" s="334"/>
      <c r="E863" s="335"/>
      <c r="F863" s="335"/>
      <c r="G863" s="335"/>
    </row>
    <row r="864" ht="15.75" customHeight="1">
      <c r="B864" s="334"/>
      <c r="E864" s="335"/>
      <c r="F864" s="335"/>
      <c r="G864" s="335"/>
    </row>
    <row r="865" ht="15.75" customHeight="1">
      <c r="B865" s="334"/>
      <c r="E865" s="335"/>
      <c r="F865" s="335"/>
      <c r="G865" s="335"/>
    </row>
    <row r="866" ht="15.75" customHeight="1">
      <c r="B866" s="334"/>
      <c r="E866" s="335"/>
      <c r="F866" s="335"/>
      <c r="G866" s="335"/>
    </row>
    <row r="867" ht="15.75" customHeight="1">
      <c r="B867" s="334"/>
      <c r="E867" s="335"/>
      <c r="F867" s="335"/>
      <c r="G867" s="335"/>
    </row>
    <row r="868" ht="15.75" customHeight="1">
      <c r="B868" s="334"/>
      <c r="E868" s="335"/>
      <c r="F868" s="335"/>
      <c r="G868" s="335"/>
    </row>
    <row r="869" ht="15.75" customHeight="1">
      <c r="B869" s="334"/>
      <c r="E869" s="335"/>
      <c r="F869" s="335"/>
      <c r="G869" s="335"/>
    </row>
    <row r="870" ht="15.75" customHeight="1">
      <c r="B870" s="334"/>
      <c r="E870" s="335"/>
      <c r="F870" s="335"/>
      <c r="G870" s="335"/>
    </row>
    <row r="871" ht="15.75" customHeight="1">
      <c r="B871" s="334"/>
      <c r="E871" s="335"/>
      <c r="F871" s="335"/>
      <c r="G871" s="335"/>
    </row>
    <row r="872" ht="15.75" customHeight="1">
      <c r="B872" s="334"/>
      <c r="E872" s="335"/>
      <c r="F872" s="335"/>
      <c r="G872" s="335"/>
    </row>
    <row r="873" ht="15.75" customHeight="1">
      <c r="B873" s="334"/>
      <c r="E873" s="335"/>
      <c r="F873" s="335"/>
      <c r="G873" s="335"/>
    </row>
    <row r="874" ht="15.75" customHeight="1">
      <c r="B874" s="334"/>
      <c r="E874" s="335"/>
      <c r="F874" s="335"/>
      <c r="G874" s="335"/>
    </row>
    <row r="875" ht="15.75" customHeight="1">
      <c r="B875" s="334"/>
      <c r="E875" s="335"/>
      <c r="F875" s="335"/>
      <c r="G875" s="335"/>
    </row>
    <row r="876" ht="15.75" customHeight="1">
      <c r="B876" s="334"/>
      <c r="E876" s="335"/>
      <c r="F876" s="335"/>
      <c r="G876" s="335"/>
    </row>
    <row r="877" ht="15.75" customHeight="1">
      <c r="B877" s="334"/>
      <c r="E877" s="335"/>
      <c r="F877" s="335"/>
      <c r="G877" s="335"/>
    </row>
    <row r="878" ht="15.75" customHeight="1">
      <c r="B878" s="334"/>
      <c r="E878" s="335"/>
      <c r="F878" s="335"/>
      <c r="G878" s="335"/>
    </row>
    <row r="879" ht="15.75" customHeight="1">
      <c r="B879" s="334"/>
      <c r="E879" s="335"/>
      <c r="F879" s="335"/>
      <c r="G879" s="335"/>
    </row>
    <row r="880" ht="15.75" customHeight="1">
      <c r="B880" s="334"/>
      <c r="E880" s="335"/>
      <c r="F880" s="335"/>
      <c r="G880" s="335"/>
    </row>
    <row r="881" ht="15.75" customHeight="1">
      <c r="B881" s="334"/>
      <c r="E881" s="335"/>
      <c r="F881" s="335"/>
      <c r="G881" s="335"/>
    </row>
    <row r="882" ht="15.75" customHeight="1">
      <c r="B882" s="334"/>
      <c r="E882" s="335"/>
      <c r="F882" s="335"/>
      <c r="G882" s="335"/>
    </row>
    <row r="883" ht="15.75" customHeight="1">
      <c r="B883" s="334"/>
      <c r="E883" s="335"/>
      <c r="F883" s="335"/>
      <c r="G883" s="335"/>
    </row>
    <row r="884" ht="15.75" customHeight="1">
      <c r="B884" s="334"/>
      <c r="E884" s="335"/>
      <c r="F884" s="335"/>
      <c r="G884" s="335"/>
    </row>
    <row r="885" ht="15.75" customHeight="1">
      <c r="B885" s="334"/>
      <c r="E885" s="335"/>
      <c r="F885" s="335"/>
      <c r="G885" s="335"/>
    </row>
    <row r="886" ht="15.75" customHeight="1">
      <c r="B886" s="334"/>
      <c r="E886" s="335"/>
      <c r="F886" s="335"/>
      <c r="G886" s="335"/>
    </row>
    <row r="887" ht="15.75" customHeight="1">
      <c r="B887" s="334"/>
      <c r="E887" s="335"/>
      <c r="F887" s="335"/>
      <c r="G887" s="335"/>
    </row>
    <row r="888" ht="15.75" customHeight="1">
      <c r="B888" s="334"/>
      <c r="E888" s="335"/>
      <c r="F888" s="335"/>
      <c r="G888" s="335"/>
    </row>
    <row r="889" ht="15.75" customHeight="1">
      <c r="B889" s="334"/>
      <c r="E889" s="335"/>
      <c r="F889" s="335"/>
      <c r="G889" s="335"/>
    </row>
    <row r="890" ht="15.75" customHeight="1">
      <c r="B890" s="334"/>
      <c r="E890" s="335"/>
      <c r="F890" s="335"/>
      <c r="G890" s="335"/>
    </row>
    <row r="891" ht="15.75" customHeight="1">
      <c r="B891" s="334"/>
      <c r="E891" s="335"/>
      <c r="F891" s="335"/>
      <c r="G891" s="335"/>
    </row>
    <row r="892" ht="15.75" customHeight="1">
      <c r="B892" s="334"/>
      <c r="E892" s="335"/>
      <c r="F892" s="335"/>
      <c r="G892" s="335"/>
    </row>
    <row r="893" ht="15.75" customHeight="1">
      <c r="B893" s="334"/>
      <c r="E893" s="335"/>
      <c r="F893" s="335"/>
      <c r="G893" s="335"/>
    </row>
    <row r="894" ht="15.75" customHeight="1">
      <c r="B894" s="334"/>
      <c r="E894" s="335"/>
      <c r="F894" s="335"/>
      <c r="G894" s="335"/>
    </row>
    <row r="895" ht="15.75" customHeight="1">
      <c r="B895" s="334"/>
      <c r="E895" s="335"/>
      <c r="F895" s="335"/>
      <c r="G895" s="335"/>
    </row>
    <row r="896" ht="15.75" customHeight="1">
      <c r="B896" s="334"/>
      <c r="E896" s="335"/>
      <c r="F896" s="335"/>
      <c r="G896" s="335"/>
    </row>
    <row r="897" ht="15.75" customHeight="1">
      <c r="B897" s="334"/>
      <c r="E897" s="335"/>
      <c r="F897" s="335"/>
      <c r="G897" s="335"/>
    </row>
    <row r="898" ht="15.75" customHeight="1">
      <c r="B898" s="334"/>
      <c r="E898" s="335"/>
      <c r="F898" s="335"/>
      <c r="G898" s="335"/>
    </row>
    <row r="899" ht="15.75" customHeight="1">
      <c r="B899" s="334"/>
      <c r="E899" s="335"/>
      <c r="F899" s="335"/>
      <c r="G899" s="335"/>
    </row>
    <row r="900" ht="15.75" customHeight="1">
      <c r="B900" s="334"/>
      <c r="E900" s="335"/>
      <c r="F900" s="335"/>
      <c r="G900" s="335"/>
    </row>
    <row r="901" ht="15.75" customHeight="1">
      <c r="B901" s="334"/>
      <c r="E901" s="335"/>
      <c r="F901" s="335"/>
      <c r="G901" s="335"/>
    </row>
    <row r="902" ht="15.75" customHeight="1">
      <c r="B902" s="334"/>
      <c r="E902" s="335"/>
      <c r="F902" s="335"/>
      <c r="G902" s="335"/>
    </row>
    <row r="903" ht="15.75" customHeight="1">
      <c r="B903" s="334"/>
      <c r="E903" s="335"/>
      <c r="F903" s="335"/>
      <c r="G903" s="335"/>
    </row>
    <row r="904" ht="15.75" customHeight="1">
      <c r="B904" s="334"/>
      <c r="E904" s="335"/>
      <c r="F904" s="335"/>
      <c r="G904" s="335"/>
    </row>
    <row r="905" ht="15.75" customHeight="1">
      <c r="B905" s="334"/>
      <c r="E905" s="335"/>
      <c r="F905" s="335"/>
      <c r="G905" s="335"/>
    </row>
    <row r="906" ht="15.75" customHeight="1">
      <c r="B906" s="334"/>
      <c r="E906" s="335"/>
      <c r="F906" s="335"/>
      <c r="G906" s="335"/>
    </row>
    <row r="907" ht="15.75" customHeight="1">
      <c r="B907" s="334"/>
      <c r="E907" s="335"/>
      <c r="F907" s="335"/>
      <c r="G907" s="335"/>
    </row>
    <row r="908" ht="15.75" customHeight="1">
      <c r="B908" s="334"/>
      <c r="E908" s="335"/>
      <c r="F908" s="335"/>
      <c r="G908" s="335"/>
    </row>
    <row r="909" ht="15.75" customHeight="1">
      <c r="B909" s="334"/>
      <c r="E909" s="335"/>
      <c r="F909" s="335"/>
      <c r="G909" s="335"/>
    </row>
    <row r="910" ht="15.75" customHeight="1">
      <c r="B910" s="334"/>
      <c r="E910" s="335"/>
      <c r="F910" s="335"/>
      <c r="G910" s="335"/>
    </row>
    <row r="911" ht="15.75" customHeight="1">
      <c r="B911" s="334"/>
      <c r="E911" s="335"/>
      <c r="F911" s="335"/>
      <c r="G911" s="335"/>
    </row>
    <row r="912" ht="15.75" customHeight="1">
      <c r="B912" s="334"/>
      <c r="E912" s="335"/>
      <c r="F912" s="335"/>
      <c r="G912" s="335"/>
    </row>
    <row r="913" ht="15.75" customHeight="1">
      <c r="B913" s="334"/>
      <c r="E913" s="335"/>
      <c r="F913" s="335"/>
      <c r="G913" s="335"/>
    </row>
    <row r="914" ht="15.75" customHeight="1">
      <c r="B914" s="334"/>
      <c r="E914" s="335"/>
      <c r="F914" s="335"/>
      <c r="G914" s="335"/>
    </row>
    <row r="915" ht="15.75" customHeight="1">
      <c r="B915" s="334"/>
      <c r="E915" s="335"/>
      <c r="F915" s="335"/>
      <c r="G915" s="335"/>
    </row>
    <row r="916" ht="15.75" customHeight="1">
      <c r="B916" s="334"/>
      <c r="E916" s="335"/>
      <c r="F916" s="335"/>
      <c r="G916" s="335"/>
    </row>
    <row r="917" ht="15.75" customHeight="1">
      <c r="B917" s="334"/>
      <c r="E917" s="335"/>
      <c r="F917" s="335"/>
      <c r="G917" s="335"/>
    </row>
    <row r="918" ht="15.75" customHeight="1">
      <c r="B918" s="334"/>
      <c r="E918" s="335"/>
      <c r="F918" s="335"/>
      <c r="G918" s="335"/>
    </row>
    <row r="919" ht="15.75" customHeight="1">
      <c r="B919" s="334"/>
      <c r="E919" s="335"/>
      <c r="F919" s="335"/>
      <c r="G919" s="335"/>
    </row>
    <row r="920" ht="15.75" customHeight="1">
      <c r="B920" s="334"/>
      <c r="E920" s="335"/>
      <c r="F920" s="335"/>
      <c r="G920" s="335"/>
    </row>
    <row r="921" ht="15.75" customHeight="1">
      <c r="B921" s="334"/>
      <c r="E921" s="335"/>
      <c r="F921" s="335"/>
      <c r="G921" s="335"/>
    </row>
    <row r="922" ht="15.75" customHeight="1">
      <c r="B922" s="334"/>
      <c r="E922" s="335"/>
      <c r="F922" s="335"/>
      <c r="G922" s="335"/>
    </row>
    <row r="923" ht="15.75" customHeight="1">
      <c r="B923" s="334"/>
      <c r="E923" s="335"/>
      <c r="F923" s="335"/>
      <c r="G923" s="335"/>
    </row>
    <row r="924" ht="15.75" customHeight="1">
      <c r="B924" s="334"/>
      <c r="E924" s="335"/>
      <c r="F924" s="335"/>
      <c r="G924" s="335"/>
    </row>
    <row r="925" ht="15.75" customHeight="1">
      <c r="B925" s="334"/>
      <c r="E925" s="335"/>
      <c r="F925" s="335"/>
      <c r="G925" s="335"/>
    </row>
    <row r="926" ht="15.75" customHeight="1">
      <c r="B926" s="334"/>
      <c r="E926" s="335"/>
      <c r="F926" s="335"/>
      <c r="G926" s="335"/>
    </row>
    <row r="927" ht="15.75" customHeight="1">
      <c r="B927" s="334"/>
      <c r="E927" s="335"/>
      <c r="F927" s="335"/>
      <c r="G927" s="335"/>
    </row>
    <row r="928" ht="15.75" customHeight="1">
      <c r="B928" s="334"/>
      <c r="E928" s="335"/>
      <c r="F928" s="335"/>
      <c r="G928" s="335"/>
    </row>
    <row r="929" ht="15.75" customHeight="1">
      <c r="B929" s="334"/>
      <c r="E929" s="335"/>
      <c r="F929" s="335"/>
      <c r="G929" s="335"/>
    </row>
    <row r="930" ht="15.75" customHeight="1">
      <c r="B930" s="334"/>
      <c r="E930" s="335"/>
      <c r="F930" s="335"/>
      <c r="G930" s="335"/>
    </row>
    <row r="931" ht="15.75" customHeight="1">
      <c r="B931" s="334"/>
      <c r="E931" s="335"/>
      <c r="F931" s="335"/>
      <c r="G931" s="335"/>
    </row>
    <row r="932" ht="15.75" customHeight="1">
      <c r="B932" s="334"/>
      <c r="E932" s="335"/>
      <c r="F932" s="335"/>
      <c r="G932" s="335"/>
    </row>
    <row r="933" ht="15.75" customHeight="1">
      <c r="B933" s="334"/>
      <c r="E933" s="335"/>
      <c r="F933" s="335"/>
      <c r="G933" s="335"/>
    </row>
    <row r="934" ht="15.75" customHeight="1">
      <c r="B934" s="334"/>
      <c r="E934" s="335"/>
      <c r="F934" s="335"/>
      <c r="G934" s="335"/>
    </row>
    <row r="935" ht="15.75" customHeight="1">
      <c r="B935" s="334"/>
      <c r="E935" s="335"/>
      <c r="F935" s="335"/>
      <c r="G935" s="335"/>
    </row>
    <row r="936" ht="15.75" customHeight="1">
      <c r="B936" s="334"/>
      <c r="E936" s="335"/>
      <c r="F936" s="335"/>
      <c r="G936" s="335"/>
    </row>
    <row r="937" ht="15.75" customHeight="1">
      <c r="B937" s="334"/>
      <c r="E937" s="335"/>
      <c r="F937" s="335"/>
      <c r="G937" s="335"/>
    </row>
    <row r="938" ht="15.75" customHeight="1">
      <c r="B938" s="334"/>
      <c r="E938" s="335"/>
      <c r="F938" s="335"/>
      <c r="G938" s="335"/>
    </row>
    <row r="939" ht="15.75" customHeight="1">
      <c r="B939" s="334"/>
      <c r="E939" s="335"/>
      <c r="F939" s="335"/>
      <c r="G939" s="335"/>
    </row>
    <row r="940" ht="15.75" customHeight="1">
      <c r="B940" s="334"/>
      <c r="E940" s="335"/>
      <c r="F940" s="335"/>
      <c r="G940" s="335"/>
    </row>
    <row r="941" ht="15.75" customHeight="1">
      <c r="B941" s="334"/>
      <c r="E941" s="335"/>
      <c r="F941" s="335"/>
      <c r="G941" s="335"/>
    </row>
    <row r="942" ht="15.75" customHeight="1">
      <c r="B942" s="334"/>
      <c r="E942" s="335"/>
      <c r="F942" s="335"/>
      <c r="G942" s="335"/>
    </row>
    <row r="943" ht="15.75" customHeight="1">
      <c r="B943" s="334"/>
      <c r="E943" s="335"/>
      <c r="F943" s="335"/>
      <c r="G943" s="335"/>
    </row>
    <row r="944" ht="15.75" customHeight="1">
      <c r="B944" s="334"/>
      <c r="E944" s="335"/>
      <c r="F944" s="335"/>
      <c r="G944" s="335"/>
    </row>
    <row r="945" ht="15.75" customHeight="1">
      <c r="B945" s="334"/>
      <c r="E945" s="335"/>
      <c r="F945" s="335"/>
      <c r="G945" s="335"/>
    </row>
    <row r="946" ht="15.75" customHeight="1">
      <c r="B946" s="334"/>
      <c r="E946" s="335"/>
      <c r="F946" s="335"/>
      <c r="G946" s="335"/>
    </row>
    <row r="947" ht="15.75" customHeight="1">
      <c r="B947" s="334"/>
      <c r="E947" s="335"/>
      <c r="F947" s="335"/>
      <c r="G947" s="335"/>
    </row>
    <row r="948" ht="15.75" customHeight="1">
      <c r="B948" s="334"/>
      <c r="E948" s="335"/>
      <c r="F948" s="335"/>
      <c r="G948" s="335"/>
    </row>
    <row r="949" ht="15.75" customHeight="1">
      <c r="B949" s="334"/>
      <c r="E949" s="335"/>
      <c r="F949" s="335"/>
      <c r="G949" s="335"/>
    </row>
    <row r="950" ht="15.75" customHeight="1">
      <c r="B950" s="334"/>
      <c r="E950" s="335"/>
      <c r="F950" s="335"/>
      <c r="G950" s="335"/>
    </row>
    <row r="951" ht="15.75" customHeight="1">
      <c r="B951" s="334"/>
      <c r="E951" s="335"/>
      <c r="F951" s="335"/>
      <c r="G951" s="335"/>
    </row>
    <row r="952" ht="15.75" customHeight="1">
      <c r="B952" s="334"/>
      <c r="E952" s="335"/>
      <c r="F952" s="335"/>
      <c r="G952" s="335"/>
    </row>
    <row r="953" ht="15.75" customHeight="1">
      <c r="B953" s="334"/>
      <c r="E953" s="335"/>
      <c r="F953" s="335"/>
      <c r="G953" s="335"/>
    </row>
    <row r="954" ht="15.75" customHeight="1">
      <c r="B954" s="334"/>
      <c r="E954" s="335"/>
      <c r="F954" s="335"/>
      <c r="G954" s="335"/>
    </row>
    <row r="955" ht="15.75" customHeight="1">
      <c r="B955" s="334"/>
      <c r="E955" s="335"/>
      <c r="F955" s="335"/>
      <c r="G955" s="335"/>
    </row>
    <row r="956" ht="15.75" customHeight="1">
      <c r="B956" s="334"/>
      <c r="E956" s="335"/>
      <c r="F956" s="335"/>
      <c r="G956" s="335"/>
    </row>
    <row r="957" ht="15.75" customHeight="1">
      <c r="B957" s="334"/>
      <c r="E957" s="335"/>
      <c r="F957" s="335"/>
      <c r="G957" s="335"/>
    </row>
    <row r="958" ht="15.75" customHeight="1">
      <c r="B958" s="334"/>
      <c r="E958" s="335"/>
      <c r="F958" s="335"/>
      <c r="G958" s="335"/>
    </row>
    <row r="959" ht="15.75" customHeight="1">
      <c r="B959" s="334"/>
      <c r="E959" s="335"/>
      <c r="F959" s="335"/>
      <c r="G959" s="335"/>
    </row>
    <row r="960" ht="15.75" customHeight="1">
      <c r="B960" s="334"/>
      <c r="E960" s="335"/>
      <c r="F960" s="335"/>
      <c r="G960" s="335"/>
    </row>
    <row r="961" ht="15.75" customHeight="1">
      <c r="B961" s="334"/>
      <c r="E961" s="335"/>
      <c r="F961" s="335"/>
      <c r="G961" s="335"/>
    </row>
    <row r="962" ht="15.75" customHeight="1">
      <c r="B962" s="334"/>
      <c r="E962" s="335"/>
      <c r="F962" s="335"/>
      <c r="G962" s="335"/>
    </row>
    <row r="963" ht="15.75" customHeight="1">
      <c r="B963" s="334"/>
      <c r="E963" s="335"/>
      <c r="F963" s="335"/>
      <c r="G963" s="335"/>
    </row>
    <row r="964" ht="15.75" customHeight="1">
      <c r="B964" s="334"/>
      <c r="E964" s="335"/>
      <c r="F964" s="335"/>
      <c r="G964" s="335"/>
    </row>
    <row r="965" ht="15.75" customHeight="1">
      <c r="B965" s="334"/>
      <c r="E965" s="335"/>
      <c r="F965" s="335"/>
      <c r="G965" s="335"/>
    </row>
    <row r="966" ht="15.75" customHeight="1">
      <c r="B966" s="334"/>
      <c r="E966" s="335"/>
      <c r="F966" s="335"/>
      <c r="G966" s="335"/>
    </row>
    <row r="967" ht="15.75" customHeight="1">
      <c r="B967" s="334"/>
      <c r="E967" s="335"/>
      <c r="F967" s="335"/>
      <c r="G967" s="335"/>
    </row>
    <row r="968" ht="15.75" customHeight="1">
      <c r="B968" s="334"/>
      <c r="E968" s="335"/>
      <c r="F968" s="335"/>
      <c r="G968" s="335"/>
    </row>
    <row r="969" ht="15.75" customHeight="1">
      <c r="B969" s="334"/>
      <c r="E969" s="335"/>
      <c r="F969" s="335"/>
      <c r="G969" s="335"/>
    </row>
    <row r="970" ht="15.75" customHeight="1">
      <c r="B970" s="334"/>
      <c r="E970" s="335"/>
      <c r="F970" s="335"/>
      <c r="G970" s="335"/>
    </row>
    <row r="971" ht="15.75" customHeight="1">
      <c r="B971" s="334"/>
      <c r="E971" s="335"/>
      <c r="F971" s="335"/>
      <c r="G971" s="335"/>
    </row>
    <row r="972" ht="15.75" customHeight="1">
      <c r="B972" s="334"/>
      <c r="E972" s="335"/>
      <c r="F972" s="335"/>
      <c r="G972" s="335"/>
    </row>
    <row r="973" ht="15.75" customHeight="1">
      <c r="B973" s="334"/>
      <c r="E973" s="335"/>
      <c r="F973" s="335"/>
      <c r="G973" s="335"/>
    </row>
    <row r="974" ht="15.75" customHeight="1">
      <c r="B974" s="334"/>
      <c r="E974" s="335"/>
      <c r="F974" s="335"/>
      <c r="G974" s="335"/>
    </row>
    <row r="975" ht="15.75" customHeight="1">
      <c r="B975" s="334"/>
      <c r="E975" s="335"/>
      <c r="F975" s="335"/>
      <c r="G975" s="335"/>
    </row>
    <row r="976" ht="15.75" customHeight="1">
      <c r="B976" s="334"/>
      <c r="E976" s="335"/>
      <c r="F976" s="335"/>
      <c r="G976" s="335"/>
    </row>
    <row r="977" ht="15.75" customHeight="1">
      <c r="B977" s="334"/>
      <c r="E977" s="335"/>
      <c r="F977" s="335"/>
      <c r="G977" s="335"/>
    </row>
    <row r="978" ht="15.75" customHeight="1">
      <c r="B978" s="334"/>
      <c r="E978" s="335"/>
      <c r="F978" s="335"/>
      <c r="G978" s="335"/>
    </row>
    <row r="979" ht="15.75" customHeight="1">
      <c r="B979" s="334"/>
      <c r="E979" s="335"/>
      <c r="F979" s="335"/>
      <c r="G979" s="335"/>
    </row>
    <row r="980" ht="15.75" customHeight="1">
      <c r="B980" s="334"/>
      <c r="E980" s="335"/>
      <c r="F980" s="335"/>
      <c r="G980" s="335"/>
    </row>
    <row r="981" ht="15.75" customHeight="1">
      <c r="B981" s="334"/>
      <c r="E981" s="335"/>
      <c r="F981" s="335"/>
      <c r="G981" s="335"/>
    </row>
    <row r="982" ht="15.75" customHeight="1">
      <c r="B982" s="334"/>
      <c r="E982" s="335"/>
      <c r="F982" s="335"/>
      <c r="G982" s="335"/>
    </row>
    <row r="983" ht="15.75" customHeight="1">
      <c r="B983" s="334"/>
      <c r="E983" s="335"/>
      <c r="F983" s="335"/>
      <c r="G983" s="335"/>
    </row>
    <row r="984" ht="15.75" customHeight="1">
      <c r="B984" s="334"/>
      <c r="E984" s="335"/>
      <c r="F984" s="335"/>
      <c r="G984" s="335"/>
    </row>
    <row r="985" ht="15.75" customHeight="1">
      <c r="B985" s="334"/>
      <c r="E985" s="335"/>
      <c r="F985" s="335"/>
      <c r="G985" s="335"/>
    </row>
    <row r="986" ht="15.75" customHeight="1">
      <c r="B986" s="334"/>
      <c r="E986" s="335"/>
      <c r="F986" s="335"/>
      <c r="G986" s="335"/>
    </row>
    <row r="987" ht="15.75" customHeight="1">
      <c r="B987" s="334"/>
      <c r="E987" s="335"/>
      <c r="F987" s="335"/>
      <c r="G987" s="335"/>
    </row>
    <row r="988" ht="15.75" customHeight="1">
      <c r="B988" s="334"/>
      <c r="E988" s="335"/>
      <c r="F988" s="335"/>
      <c r="G988" s="335"/>
    </row>
    <row r="989" ht="15.75" customHeight="1">
      <c r="B989" s="334"/>
      <c r="E989" s="335"/>
      <c r="F989" s="335"/>
      <c r="G989" s="335"/>
    </row>
    <row r="990" ht="15.75" customHeight="1">
      <c r="B990" s="334"/>
      <c r="E990" s="335"/>
      <c r="F990" s="335"/>
      <c r="G990" s="335"/>
    </row>
    <row r="991" ht="15.75" customHeight="1">
      <c r="B991" s="334"/>
      <c r="E991" s="335"/>
      <c r="F991" s="335"/>
      <c r="G991" s="335"/>
    </row>
    <row r="992" ht="15.75" customHeight="1">
      <c r="B992" s="334"/>
      <c r="E992" s="335"/>
      <c r="F992" s="335"/>
      <c r="G992" s="335"/>
    </row>
    <row r="993" ht="15.75" customHeight="1">
      <c r="B993" s="334"/>
      <c r="E993" s="335"/>
      <c r="F993" s="335"/>
      <c r="G993" s="335"/>
    </row>
    <row r="994" ht="15.75" customHeight="1">
      <c r="B994" s="334"/>
      <c r="E994" s="335"/>
      <c r="F994" s="335"/>
      <c r="G994" s="335"/>
    </row>
    <row r="995" ht="15.75" customHeight="1">
      <c r="B995" s="334"/>
      <c r="E995" s="335"/>
      <c r="F995" s="335"/>
      <c r="G995" s="335"/>
    </row>
    <row r="996" ht="15.75" customHeight="1">
      <c r="B996" s="334"/>
      <c r="E996" s="335"/>
      <c r="F996" s="335"/>
      <c r="G996" s="335"/>
    </row>
    <row r="997" ht="15.75" customHeight="1">
      <c r="B997" s="334"/>
      <c r="E997" s="335"/>
      <c r="F997" s="335"/>
      <c r="G997" s="335"/>
    </row>
    <row r="998" ht="15.75" customHeight="1">
      <c r="B998" s="334"/>
      <c r="E998" s="335"/>
      <c r="F998" s="335"/>
      <c r="G998" s="335"/>
    </row>
    <row r="999" ht="15.75" customHeight="1">
      <c r="B999" s="334"/>
      <c r="E999" s="335"/>
      <c r="F999" s="335"/>
      <c r="G999" s="335"/>
    </row>
    <row r="1000" ht="15.75" customHeight="1">
      <c r="B1000" s="334"/>
      <c r="E1000" s="335"/>
      <c r="F1000" s="335"/>
      <c r="G1000" s="335"/>
    </row>
    <row r="1001" ht="15.75" customHeight="1">
      <c r="B1001" s="334"/>
      <c r="E1001" s="335"/>
      <c r="F1001" s="335"/>
      <c r="G1001" s="335"/>
    </row>
    <row r="1002" ht="15.75" customHeight="1">
      <c r="B1002" s="334"/>
      <c r="E1002" s="335"/>
      <c r="F1002" s="335"/>
      <c r="G1002" s="335"/>
    </row>
    <row r="1003" ht="15.75" customHeight="1">
      <c r="B1003" s="334"/>
      <c r="E1003" s="335"/>
      <c r="F1003" s="335"/>
      <c r="G1003" s="335"/>
    </row>
    <row r="1004" ht="15.75" customHeight="1">
      <c r="B1004" s="334"/>
      <c r="E1004" s="335"/>
      <c r="F1004" s="335"/>
      <c r="G1004" s="335"/>
    </row>
    <row r="1005" ht="15.75" customHeight="1">
      <c r="B1005" s="334"/>
      <c r="E1005" s="335"/>
      <c r="F1005" s="335"/>
      <c r="G1005" s="335"/>
    </row>
    <row r="1006" ht="15.75" customHeight="1">
      <c r="B1006" s="334"/>
      <c r="E1006" s="335"/>
      <c r="F1006" s="335"/>
      <c r="G1006" s="335"/>
    </row>
    <row r="1007" ht="15.75" customHeight="1">
      <c r="B1007" s="334"/>
      <c r="E1007" s="335"/>
      <c r="F1007" s="335"/>
      <c r="G1007" s="335"/>
    </row>
    <row r="1008" ht="15.75" customHeight="1">
      <c r="B1008" s="334"/>
      <c r="E1008" s="335"/>
      <c r="F1008" s="335"/>
      <c r="G1008" s="335"/>
    </row>
    <row r="1009" ht="15.75" customHeight="1">
      <c r="B1009" s="334"/>
      <c r="E1009" s="335"/>
      <c r="F1009" s="335"/>
      <c r="G1009" s="335"/>
    </row>
    <row r="1010" ht="15.75" customHeight="1">
      <c r="B1010" s="334"/>
      <c r="E1010" s="335"/>
      <c r="F1010" s="335"/>
      <c r="G1010" s="3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19.14"/>
    <col customWidth="1" min="4" max="4" width="19.71"/>
    <col customWidth="1" min="5" max="13" width="14.43"/>
  </cols>
  <sheetData>
    <row r="1" ht="15.75" customHeight="1">
      <c r="A1" s="336" t="s">
        <v>14</v>
      </c>
      <c r="B1" s="296" t="s">
        <v>73</v>
      </c>
      <c r="C1" s="296" t="s">
        <v>737</v>
      </c>
      <c r="D1" s="337" t="s">
        <v>738</v>
      </c>
      <c r="E1" s="279" t="s">
        <v>0</v>
      </c>
      <c r="F1" s="280" t="s">
        <v>1</v>
      </c>
      <c r="G1" s="279" t="s">
        <v>4</v>
      </c>
      <c r="H1" s="14"/>
      <c r="I1" s="279"/>
      <c r="J1" s="53"/>
      <c r="K1" s="55"/>
      <c r="L1" s="53"/>
      <c r="M1" s="54"/>
      <c r="N1" s="1"/>
      <c r="O1" s="1"/>
      <c r="P1" s="279"/>
      <c r="Q1" s="280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/>
      <c r="B2" s="4"/>
      <c r="C2" s="4"/>
      <c r="D2" s="290"/>
      <c r="E2" s="283"/>
      <c r="F2" s="283"/>
      <c r="G2" s="283"/>
      <c r="H2" s="14"/>
      <c r="I2" s="283"/>
      <c r="J2" s="53"/>
      <c r="K2" s="55"/>
      <c r="L2" s="53"/>
      <c r="M2" s="54"/>
      <c r="N2" s="1"/>
      <c r="O2" s="1"/>
      <c r="P2" s="283"/>
      <c r="Q2" s="283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89"/>
      <c r="B3" s="296" t="s">
        <v>76</v>
      </c>
      <c r="C3" s="4"/>
      <c r="D3" s="4"/>
      <c r="E3" s="4"/>
      <c r="F3" s="4"/>
      <c r="G3" s="283"/>
      <c r="H3" s="14"/>
      <c r="I3" s="285"/>
      <c r="J3" s="53"/>
      <c r="K3" s="55"/>
      <c r="L3" s="53"/>
      <c r="M3" s="54"/>
      <c r="N3" s="1"/>
      <c r="O3" s="1"/>
      <c r="P3" s="4"/>
      <c r="Q3" s="4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/>
      <c r="B4" s="4"/>
      <c r="C4" s="289" t="s">
        <v>109</v>
      </c>
      <c r="D4" s="63" t="s">
        <v>739</v>
      </c>
      <c r="E4" s="283"/>
      <c r="F4" s="287">
        <v>4000.0</v>
      </c>
      <c r="G4" s="283"/>
      <c r="H4" s="14"/>
      <c r="I4" s="283"/>
      <c r="J4" s="53"/>
      <c r="K4" s="55"/>
      <c r="L4" s="53"/>
      <c r="M4" s="54"/>
      <c r="N4" s="288"/>
      <c r="O4" s="1"/>
      <c r="P4" s="283"/>
      <c r="Q4" s="287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4"/>
      <c r="B5" s="4"/>
      <c r="C5" s="289" t="s">
        <v>740</v>
      </c>
      <c r="D5" s="63" t="s">
        <v>741</v>
      </c>
      <c r="E5" s="283"/>
      <c r="F5" s="287">
        <v>500.0</v>
      </c>
      <c r="G5" s="283"/>
      <c r="H5" s="14"/>
      <c r="I5" s="283"/>
      <c r="J5" s="53"/>
      <c r="K5" s="55"/>
      <c r="L5" s="53"/>
      <c r="M5" s="54"/>
      <c r="N5" s="1"/>
      <c r="O5" s="1"/>
      <c r="P5" s="283"/>
      <c r="Q5" s="287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/>
      <c r="B6" s="4"/>
      <c r="C6" s="289" t="s">
        <v>200</v>
      </c>
      <c r="D6" s="63" t="s">
        <v>201</v>
      </c>
      <c r="E6" s="283"/>
      <c r="F6" s="287">
        <v>10000.0</v>
      </c>
      <c r="G6" s="283"/>
      <c r="H6" s="14"/>
      <c r="I6" s="283"/>
      <c r="J6" s="53"/>
      <c r="K6" s="55"/>
      <c r="L6" s="53"/>
      <c r="M6" s="54"/>
      <c r="N6" s="288"/>
      <c r="O6" s="1"/>
      <c r="P6" s="283"/>
      <c r="Q6" s="287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/>
      <c r="B7" s="4"/>
      <c r="C7" s="289" t="s">
        <v>742</v>
      </c>
      <c r="D7" s="63" t="s">
        <v>169</v>
      </c>
      <c r="E7" s="283"/>
      <c r="F7" s="287">
        <v>15000.0</v>
      </c>
      <c r="G7" s="283"/>
      <c r="H7" s="14"/>
      <c r="I7" s="283"/>
      <c r="J7" s="53"/>
      <c r="K7" s="55"/>
      <c r="L7" s="53"/>
      <c r="M7" s="54"/>
      <c r="N7" s="288"/>
      <c r="O7" s="1"/>
      <c r="P7" s="283"/>
      <c r="Q7" s="287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4"/>
      <c r="C8" s="289" t="s">
        <v>110</v>
      </c>
      <c r="D8" s="63" t="s">
        <v>743</v>
      </c>
      <c r="E8" s="283"/>
      <c r="F8" s="287">
        <v>1000.0</v>
      </c>
      <c r="G8" s="283"/>
      <c r="H8" s="14"/>
      <c r="I8" s="283"/>
      <c r="J8" s="53"/>
      <c r="K8" s="55"/>
      <c r="L8" s="53"/>
      <c r="M8" s="54"/>
      <c r="N8" s="1"/>
      <c r="O8" s="1"/>
      <c r="P8" s="283"/>
      <c r="Q8" s="287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4"/>
      <c r="C9" s="289" t="s">
        <v>744</v>
      </c>
      <c r="D9" s="63" t="s">
        <v>315</v>
      </c>
      <c r="E9" s="283"/>
      <c r="F9" s="287">
        <v>11000.0</v>
      </c>
      <c r="G9" s="283"/>
      <c r="H9" s="14"/>
      <c r="I9" s="283"/>
      <c r="J9" s="53"/>
      <c r="K9" s="55"/>
      <c r="L9" s="53"/>
      <c r="M9" s="54"/>
      <c r="N9" s="288"/>
      <c r="O9" s="1"/>
      <c r="P9" s="283"/>
      <c r="Q9" s="287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4"/>
      <c r="C10" s="289" t="s">
        <v>745</v>
      </c>
      <c r="D10" s="63" t="s">
        <v>86</v>
      </c>
      <c r="E10" s="283"/>
      <c r="F10" s="287">
        <v>3000.0</v>
      </c>
      <c r="G10" s="283"/>
      <c r="H10" s="14"/>
      <c r="I10" s="283"/>
      <c r="J10" s="53"/>
      <c r="K10" s="55"/>
      <c r="L10" s="53"/>
      <c r="M10" s="54"/>
      <c r="N10" s="1"/>
      <c r="O10" s="1"/>
      <c r="P10" s="283"/>
      <c r="Q10" s="287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4"/>
      <c r="B11" s="4"/>
      <c r="C11" s="289" t="s">
        <v>746</v>
      </c>
      <c r="D11" s="63" t="s">
        <v>303</v>
      </c>
      <c r="E11" s="283"/>
      <c r="F11" s="287">
        <v>2500.0</v>
      </c>
      <c r="G11" s="283"/>
      <c r="H11" s="14"/>
      <c r="I11" s="283"/>
      <c r="J11" s="53"/>
      <c r="K11" s="55"/>
      <c r="L11" s="53"/>
      <c r="M11" s="54"/>
      <c r="N11" s="288"/>
      <c r="O11" s="1"/>
      <c r="P11" s="283"/>
      <c r="Q11" s="287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4"/>
      <c r="B12" s="4"/>
      <c r="C12" s="289" t="s">
        <v>747</v>
      </c>
      <c r="D12" s="63" t="s">
        <v>315</v>
      </c>
      <c r="E12" s="283"/>
      <c r="F12" s="287">
        <v>10000.0</v>
      </c>
      <c r="G12" s="283"/>
      <c r="H12" s="14"/>
      <c r="I12" s="1"/>
      <c r="J12" s="53"/>
      <c r="K12" s="55"/>
      <c r="L12" s="53"/>
      <c r="M12" s="54"/>
      <c r="N12" s="288"/>
      <c r="O12" s="283"/>
      <c r="P12" s="283"/>
      <c r="Q12" s="287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4"/>
      <c r="B13" s="4"/>
      <c r="C13" s="289" t="s">
        <v>148</v>
      </c>
      <c r="D13" s="63" t="s">
        <v>96</v>
      </c>
      <c r="E13" s="283"/>
      <c r="F13" s="287">
        <v>1000.0</v>
      </c>
      <c r="G13" s="283"/>
      <c r="H13" s="14"/>
      <c r="I13" s="283"/>
      <c r="J13" s="53"/>
      <c r="K13" s="55"/>
      <c r="L13" s="53"/>
      <c r="M13" s="54"/>
      <c r="N13" s="1"/>
      <c r="O13" s="1"/>
      <c r="P13" s="283"/>
      <c r="Q13" s="287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4"/>
      <c r="B14" s="4"/>
      <c r="C14" s="4" t="s">
        <v>218</v>
      </c>
      <c r="D14" s="290" t="s">
        <v>92</v>
      </c>
      <c r="E14" s="283"/>
      <c r="F14" s="283">
        <v>2330.0</v>
      </c>
      <c r="G14" s="283"/>
      <c r="H14" s="14"/>
      <c r="I14" s="283"/>
      <c r="J14" s="53"/>
      <c r="K14" s="55"/>
      <c r="L14" s="53"/>
      <c r="M14" s="54"/>
      <c r="N14" s="1"/>
      <c r="O14" s="1"/>
      <c r="P14" s="283"/>
      <c r="Q14" s="283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4"/>
      <c r="C15" s="4" t="s">
        <v>153</v>
      </c>
      <c r="D15" s="290" t="s">
        <v>157</v>
      </c>
      <c r="E15" s="283"/>
      <c r="F15" s="283">
        <v>3000.0</v>
      </c>
      <c r="G15" s="283"/>
      <c r="H15" s="14"/>
      <c r="I15" s="283"/>
      <c r="J15" s="53"/>
      <c r="K15" s="55"/>
      <c r="L15" s="53"/>
      <c r="M15" s="54"/>
      <c r="N15" s="1"/>
      <c r="O15" s="1"/>
      <c r="P15" s="283"/>
      <c r="Q15" s="283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4"/>
      <c r="C16" s="4" t="s">
        <v>361</v>
      </c>
      <c r="D16" s="290" t="s">
        <v>92</v>
      </c>
      <c r="E16" s="283"/>
      <c r="F16" s="283">
        <v>1700.0</v>
      </c>
      <c r="G16" s="283"/>
      <c r="H16" s="14"/>
      <c r="I16" s="283"/>
      <c r="J16" s="53"/>
      <c r="K16" s="55"/>
      <c r="L16" s="53"/>
      <c r="M16" s="54"/>
      <c r="N16" s="1"/>
      <c r="O16" s="1"/>
      <c r="P16" s="283"/>
      <c r="Q16" s="283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4"/>
      <c r="C17" s="4" t="s">
        <v>748</v>
      </c>
      <c r="D17" s="290" t="s">
        <v>749</v>
      </c>
      <c r="E17" s="283"/>
      <c r="F17" s="283">
        <v>750.0</v>
      </c>
      <c r="G17" s="283"/>
      <c r="H17" s="14"/>
      <c r="I17" s="283"/>
      <c r="J17" s="53"/>
      <c r="K17" s="55"/>
      <c r="L17" s="53"/>
      <c r="M17" s="54"/>
      <c r="N17" s="1"/>
      <c r="O17" s="1"/>
      <c r="P17" s="283"/>
      <c r="Q17" s="283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4"/>
      <c r="C18" s="4" t="s">
        <v>668</v>
      </c>
      <c r="D18" s="290" t="s">
        <v>84</v>
      </c>
      <c r="E18" s="283"/>
      <c r="F18" s="283">
        <v>1100.0</v>
      </c>
      <c r="G18" s="283"/>
      <c r="H18" s="14"/>
      <c r="I18" s="283"/>
      <c r="J18" s="53"/>
      <c r="K18" s="55"/>
      <c r="L18" s="53"/>
      <c r="M18" s="54"/>
      <c r="N18" s="1"/>
      <c r="O18" s="1"/>
      <c r="P18" s="283"/>
      <c r="Q18" s="283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4"/>
      <c r="C19" s="4"/>
      <c r="D19" s="290"/>
      <c r="E19" s="283"/>
      <c r="F19" s="283"/>
      <c r="G19" s="283"/>
      <c r="H19" s="14"/>
      <c r="I19" s="283"/>
      <c r="J19" s="53"/>
      <c r="K19" s="55"/>
      <c r="L19" s="53"/>
      <c r="M19" s="54"/>
      <c r="N19" s="1"/>
      <c r="O19" s="1"/>
      <c r="P19" s="283"/>
      <c r="Q19" s="283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4"/>
      <c r="C20" s="291" t="s">
        <v>104</v>
      </c>
      <c r="D20" s="290"/>
      <c r="E20" s="295">
        <f>SUM(E3:E11)</f>
        <v>0</v>
      </c>
      <c r="F20" s="280">
        <f>SUM(F3:F18)</f>
        <v>66880</v>
      </c>
      <c r="G20" s="338">
        <f>E20-F20</f>
        <v>-66880</v>
      </c>
      <c r="H20" s="14"/>
      <c r="I20" s="283"/>
      <c r="J20" s="53"/>
      <c r="K20" s="55"/>
      <c r="L20" s="53"/>
      <c r="M20" s="54"/>
      <c r="N20" s="1"/>
      <c r="O20" s="1"/>
      <c r="P20" s="295"/>
      <c r="Q20" s="280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4"/>
      <c r="C21" s="4"/>
      <c r="D21" s="290"/>
      <c r="E21" s="283"/>
      <c r="F21" s="283"/>
      <c r="G21" s="283"/>
      <c r="H21" s="14"/>
      <c r="I21" s="283"/>
      <c r="J21" s="53"/>
      <c r="K21" s="55"/>
      <c r="L21" s="53"/>
      <c r="M21" s="54"/>
      <c r="N21" s="1"/>
      <c r="O21" s="1"/>
      <c r="P21" s="283"/>
      <c r="Q21" s="283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2" t="s">
        <v>125</v>
      </c>
      <c r="C22" s="289" t="s">
        <v>125</v>
      </c>
      <c r="D22" s="63" t="s">
        <v>215</v>
      </c>
      <c r="E22" s="283"/>
      <c r="F22" s="287">
        <v>10000.0</v>
      </c>
      <c r="G22" s="287">
        <f>E22-F22</f>
        <v>-10000</v>
      </c>
      <c r="H22" s="14"/>
      <c r="I22" s="279"/>
      <c r="J22" s="53"/>
      <c r="K22" s="55"/>
      <c r="L22" s="53"/>
      <c r="M22" s="54"/>
      <c r="N22" s="288"/>
      <c r="O22" s="1"/>
      <c r="P22" s="283"/>
      <c r="Q22" s="287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4"/>
      <c r="C23" s="4"/>
      <c r="D23" s="290"/>
      <c r="E23" s="283"/>
      <c r="F23" s="283"/>
      <c r="G23" s="283"/>
      <c r="H23" s="14"/>
      <c r="I23" s="283"/>
      <c r="J23" s="53"/>
      <c r="K23" s="55"/>
      <c r="L23" s="53"/>
      <c r="M23" s="54"/>
      <c r="N23" s="1"/>
      <c r="O23" s="1"/>
      <c r="P23" s="283"/>
      <c r="Q23" s="283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4"/>
      <c r="C24" s="291" t="s">
        <v>104</v>
      </c>
      <c r="D24" s="290"/>
      <c r="E24" s="295">
        <f t="shared" ref="E24:F24" si="1">SUM(E22)</f>
        <v>0</v>
      </c>
      <c r="F24" s="280">
        <f t="shared" si="1"/>
        <v>10000</v>
      </c>
      <c r="G24" s="338">
        <f>E24-F24</f>
        <v>-10000</v>
      </c>
      <c r="H24" s="14"/>
      <c r="I24" s="283"/>
      <c r="J24" s="53"/>
      <c r="K24" s="55"/>
      <c r="L24" s="53"/>
      <c r="M24" s="54"/>
      <c r="N24" s="1"/>
      <c r="O24" s="1"/>
      <c r="P24" s="295"/>
      <c r="Q24" s="280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4"/>
      <c r="C25" s="4"/>
      <c r="D25" s="290"/>
      <c r="E25" s="283"/>
      <c r="F25" s="283"/>
      <c r="G25" s="283"/>
      <c r="H25" s="14"/>
      <c r="I25" s="283"/>
      <c r="J25" s="53"/>
      <c r="K25" s="55"/>
      <c r="L25" s="53"/>
      <c r="M25" s="54"/>
      <c r="N25" s="1"/>
      <c r="O25" s="1"/>
      <c r="P25" s="283"/>
      <c r="Q25" s="283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296" t="s">
        <v>750</v>
      </c>
      <c r="C26" s="289" t="s">
        <v>454</v>
      </c>
      <c r="D26" s="63" t="s">
        <v>136</v>
      </c>
      <c r="E26" s="287">
        <v>10000.0</v>
      </c>
      <c r="F26" s="283"/>
      <c r="G26" s="283"/>
      <c r="H26" s="14"/>
      <c r="I26" s="285"/>
      <c r="J26" s="53"/>
      <c r="K26" s="55"/>
      <c r="L26" s="53"/>
      <c r="M26" s="54"/>
      <c r="N26" s="1"/>
      <c r="O26" s="1"/>
      <c r="P26" s="287"/>
      <c r="Q26" s="283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4"/>
      <c r="C27" s="289" t="s">
        <v>751</v>
      </c>
      <c r="D27" s="63" t="s">
        <v>752</v>
      </c>
      <c r="E27" s="287">
        <v>1500.0</v>
      </c>
      <c r="F27" s="283"/>
      <c r="G27" s="283"/>
      <c r="H27" s="14"/>
      <c r="I27" s="283"/>
      <c r="J27" s="53"/>
      <c r="K27" s="55"/>
      <c r="L27" s="53"/>
      <c r="M27" s="54"/>
      <c r="N27" s="1"/>
      <c r="O27" s="1"/>
      <c r="P27" s="287"/>
      <c r="Q27" s="283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4"/>
      <c r="C28" s="289" t="s">
        <v>753</v>
      </c>
      <c r="D28" s="63" t="s">
        <v>138</v>
      </c>
      <c r="E28" s="283"/>
      <c r="F28" s="287">
        <v>5600.0</v>
      </c>
      <c r="G28" s="283"/>
      <c r="H28" s="14"/>
      <c r="I28" s="283"/>
      <c r="J28" s="53"/>
      <c r="K28" s="55"/>
      <c r="L28" s="53"/>
      <c r="M28" s="54"/>
      <c r="N28" s="1"/>
      <c r="O28" s="1"/>
      <c r="P28" s="283"/>
      <c r="Q28" s="287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4"/>
      <c r="C29" s="289" t="s">
        <v>147</v>
      </c>
      <c r="D29" s="63" t="s">
        <v>140</v>
      </c>
      <c r="E29" s="283"/>
      <c r="F29" s="287">
        <v>2200.0</v>
      </c>
      <c r="G29" s="283"/>
      <c r="H29" s="14"/>
      <c r="I29" s="283"/>
      <c r="J29" s="53"/>
      <c r="K29" s="55"/>
      <c r="L29" s="53"/>
      <c r="M29" s="54"/>
      <c r="N29" s="1"/>
      <c r="O29" s="1"/>
      <c r="P29" s="283"/>
      <c r="Q29" s="287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4"/>
      <c r="C30" s="289" t="s">
        <v>141</v>
      </c>
      <c r="D30" s="63" t="s">
        <v>142</v>
      </c>
      <c r="E30" s="283"/>
      <c r="F30" s="287">
        <v>500.0</v>
      </c>
      <c r="G30" s="283"/>
      <c r="H30" s="14"/>
      <c r="I30" s="283"/>
      <c r="J30" s="53"/>
      <c r="K30" s="55"/>
      <c r="L30" s="53"/>
      <c r="M30" s="54"/>
      <c r="N30" s="1"/>
      <c r="O30" s="1"/>
      <c r="P30" s="283"/>
      <c r="Q30" s="287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4"/>
      <c r="C31" s="289" t="s">
        <v>480</v>
      </c>
      <c r="D31" s="63" t="s">
        <v>754</v>
      </c>
      <c r="E31" s="283"/>
      <c r="F31" s="287">
        <v>500.0</v>
      </c>
      <c r="G31" s="283"/>
      <c r="H31" s="14"/>
      <c r="I31" s="283"/>
      <c r="J31" s="53"/>
      <c r="K31" s="55"/>
      <c r="L31" s="53"/>
      <c r="M31" s="54"/>
      <c r="N31" s="1"/>
      <c r="O31" s="1"/>
      <c r="P31" s="283"/>
      <c r="Q31" s="287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4"/>
      <c r="C32" s="289" t="s">
        <v>425</v>
      </c>
      <c r="D32" s="63" t="s">
        <v>277</v>
      </c>
      <c r="E32" s="283"/>
      <c r="F32" s="287">
        <v>500.0</v>
      </c>
      <c r="G32" s="283"/>
      <c r="H32" s="14"/>
      <c r="I32" s="283"/>
      <c r="J32" s="53"/>
      <c r="K32" s="55"/>
      <c r="L32" s="53"/>
      <c r="M32" s="54"/>
      <c r="N32" s="1"/>
      <c r="O32" s="1"/>
      <c r="P32" s="283"/>
      <c r="Q32" s="287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4"/>
      <c r="C33" s="4"/>
      <c r="D33" s="290"/>
      <c r="E33" s="283"/>
      <c r="F33" s="283"/>
      <c r="G33" s="283"/>
      <c r="H33" s="14"/>
      <c r="I33" s="283"/>
      <c r="J33" s="53"/>
      <c r="K33" s="55"/>
      <c r="L33" s="53"/>
      <c r="M33" s="54"/>
      <c r="N33" s="1"/>
      <c r="O33" s="1"/>
      <c r="P33" s="283"/>
      <c r="Q33" s="283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4"/>
      <c r="C34" s="291" t="s">
        <v>104</v>
      </c>
      <c r="D34" s="290"/>
      <c r="E34" s="280">
        <f t="shared" ref="E34:F34" si="2">SUM(E26:E32)</f>
        <v>11500</v>
      </c>
      <c r="F34" s="280">
        <f t="shared" si="2"/>
        <v>9300</v>
      </c>
      <c r="G34" s="339">
        <f>E34-F34</f>
        <v>2200</v>
      </c>
      <c r="H34" s="14"/>
      <c r="I34" s="283"/>
      <c r="J34" s="53"/>
      <c r="K34" s="55"/>
      <c r="L34" s="53"/>
      <c r="M34" s="54"/>
      <c r="N34" s="1"/>
      <c r="O34" s="1"/>
      <c r="P34" s="280"/>
      <c r="Q34" s="280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"/>
      <c r="B35" s="4"/>
      <c r="C35" s="4"/>
      <c r="D35" s="290"/>
      <c r="E35" s="283"/>
      <c r="F35" s="283"/>
      <c r="G35" s="283"/>
      <c r="H35" s="14"/>
      <c r="I35" s="283"/>
      <c r="J35" s="53"/>
      <c r="K35" s="55"/>
      <c r="L35" s="53"/>
      <c r="M35" s="54"/>
      <c r="N35" s="1"/>
      <c r="O35" s="1"/>
      <c r="P35" s="283"/>
      <c r="Q35" s="283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297">
        <v>33.0</v>
      </c>
      <c r="C36" s="296" t="s">
        <v>755</v>
      </c>
      <c r="D36" s="290"/>
      <c r="E36" s="280">
        <f>B36*E34</f>
        <v>379500</v>
      </c>
      <c r="F36" s="280">
        <f>B36*F34</f>
        <v>306900</v>
      </c>
      <c r="G36" s="280">
        <f>E36-F36</f>
        <v>72600</v>
      </c>
      <c r="H36" s="14"/>
      <c r="I36" s="283"/>
      <c r="J36" s="53"/>
      <c r="K36" s="55"/>
      <c r="L36" s="53"/>
      <c r="M36" s="54"/>
      <c r="N36" s="1"/>
      <c r="O36" s="1"/>
      <c r="P36" s="280"/>
      <c r="Q36" s="280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4"/>
      <c r="C37" s="4"/>
      <c r="D37" s="290"/>
      <c r="E37" s="283"/>
      <c r="F37" s="283"/>
      <c r="G37" s="283"/>
      <c r="H37" s="14"/>
      <c r="I37" s="280"/>
      <c r="J37" s="53"/>
      <c r="K37" s="55"/>
      <c r="L37" s="53"/>
      <c r="M37" s="54"/>
      <c r="N37" s="1"/>
      <c r="O37" s="1"/>
      <c r="P37" s="283"/>
      <c r="Q37" s="283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296" t="s">
        <v>756</v>
      </c>
      <c r="C38" s="289" t="s">
        <v>454</v>
      </c>
      <c r="D38" s="63" t="s">
        <v>136</v>
      </c>
      <c r="E38" s="287">
        <v>25000.0</v>
      </c>
      <c r="F38" s="283"/>
      <c r="G38" s="283"/>
      <c r="H38" s="14"/>
      <c r="I38" s="283"/>
      <c r="J38" s="53"/>
      <c r="K38" s="55"/>
      <c r="L38" s="53"/>
      <c r="M38" s="54"/>
      <c r="N38" s="1"/>
      <c r="O38" s="1"/>
      <c r="P38" s="287"/>
      <c r="Q38" s="283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4"/>
      <c r="C39" s="289" t="s">
        <v>753</v>
      </c>
      <c r="D39" s="63" t="s">
        <v>138</v>
      </c>
      <c r="E39" s="283"/>
      <c r="F39" s="287">
        <v>18250.0</v>
      </c>
      <c r="G39" s="283"/>
      <c r="H39" s="14"/>
      <c r="I39" s="285"/>
      <c r="J39" s="53"/>
      <c r="K39" s="55"/>
      <c r="L39" s="53"/>
      <c r="M39" s="54"/>
      <c r="N39" s="1"/>
      <c r="O39" s="1"/>
      <c r="P39" s="283"/>
      <c r="Q39" s="287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4"/>
      <c r="C40" s="289" t="s">
        <v>141</v>
      </c>
      <c r="D40" s="63" t="s">
        <v>142</v>
      </c>
      <c r="E40" s="283"/>
      <c r="F40" s="287">
        <v>2000.0</v>
      </c>
      <c r="G40" s="283"/>
      <c r="H40" s="14"/>
      <c r="I40" s="283"/>
      <c r="J40" s="53"/>
      <c r="K40" s="55"/>
      <c r="L40" s="53"/>
      <c r="M40" s="54"/>
      <c r="N40" s="1"/>
      <c r="O40" s="1"/>
      <c r="P40" s="283"/>
      <c r="Q40" s="287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4"/>
      <c r="C41" s="289" t="s">
        <v>480</v>
      </c>
      <c r="D41" s="63" t="s">
        <v>754</v>
      </c>
      <c r="E41" s="283"/>
      <c r="F41" s="287">
        <v>1000.0</v>
      </c>
      <c r="G41" s="283"/>
      <c r="H41" s="14"/>
      <c r="I41" s="283"/>
      <c r="J41" s="53"/>
      <c r="K41" s="55"/>
      <c r="L41" s="53"/>
      <c r="M41" s="54"/>
      <c r="N41" s="1"/>
      <c r="O41" s="1"/>
      <c r="P41" s="283"/>
      <c r="Q41" s="287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4"/>
      <c r="C42" s="4"/>
      <c r="D42" s="290"/>
      <c r="E42" s="283"/>
      <c r="F42" s="283"/>
      <c r="G42" s="283"/>
      <c r="H42" s="14"/>
      <c r="I42" s="283"/>
      <c r="J42" s="53"/>
      <c r="K42" s="55"/>
      <c r="L42" s="53"/>
      <c r="M42" s="54"/>
      <c r="N42" s="1"/>
      <c r="O42" s="1"/>
      <c r="P42" s="283"/>
      <c r="Q42" s="283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4"/>
      <c r="C43" s="291" t="s">
        <v>104</v>
      </c>
      <c r="D43" s="290"/>
      <c r="E43" s="280">
        <f t="shared" ref="E43:F43" si="3">SUM(E38:E41)</f>
        <v>25000</v>
      </c>
      <c r="F43" s="280">
        <f t="shared" si="3"/>
        <v>21250</v>
      </c>
      <c r="G43" s="339">
        <f>E43-F43</f>
        <v>3750</v>
      </c>
      <c r="H43" s="14"/>
      <c r="I43" s="283"/>
      <c r="J43" s="53"/>
      <c r="K43" s="55"/>
      <c r="L43" s="53"/>
      <c r="M43" s="54"/>
      <c r="N43" s="1"/>
      <c r="O43" s="1"/>
      <c r="P43" s="280"/>
      <c r="Q43" s="280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4"/>
      <c r="C44" s="4"/>
      <c r="D44" s="290"/>
      <c r="E44" s="283"/>
      <c r="F44" s="283"/>
      <c r="G44" s="283"/>
      <c r="H44" s="14"/>
      <c r="I44" s="283"/>
      <c r="J44" s="53"/>
      <c r="K44" s="55"/>
      <c r="L44" s="53"/>
      <c r="M44" s="54"/>
      <c r="N44" s="1"/>
      <c r="O44" s="1"/>
      <c r="P44" s="283"/>
      <c r="Q44" s="283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4"/>
      <c r="B45" s="296" t="s">
        <v>757</v>
      </c>
      <c r="C45" s="289" t="s">
        <v>454</v>
      </c>
      <c r="D45" s="63" t="s">
        <v>136</v>
      </c>
      <c r="E45" s="287">
        <v>25000.0</v>
      </c>
      <c r="F45" s="283"/>
      <c r="G45" s="283"/>
      <c r="H45" s="14"/>
      <c r="I45" s="283"/>
      <c r="J45" s="53"/>
      <c r="K45" s="55"/>
      <c r="L45" s="53"/>
      <c r="M45" s="54"/>
      <c r="N45" s="1"/>
      <c r="O45" s="1"/>
      <c r="P45" s="287"/>
      <c r="Q45" s="283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/>
      <c r="B46" s="4"/>
      <c r="C46" s="289" t="s">
        <v>753</v>
      </c>
      <c r="D46" s="63" t="s">
        <v>138</v>
      </c>
      <c r="E46" s="283"/>
      <c r="F46" s="287">
        <v>18250.0</v>
      </c>
      <c r="G46" s="283"/>
      <c r="H46" s="14"/>
      <c r="I46" s="283"/>
      <c r="J46" s="53"/>
      <c r="K46" s="55"/>
      <c r="L46" s="53"/>
      <c r="M46" s="54"/>
      <c r="N46" s="1"/>
      <c r="O46" s="1"/>
      <c r="P46" s="283"/>
      <c r="Q46" s="287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4"/>
      <c r="B47" s="4"/>
      <c r="C47" s="289" t="s">
        <v>141</v>
      </c>
      <c r="D47" s="63" t="s">
        <v>142</v>
      </c>
      <c r="E47" s="283"/>
      <c r="F47" s="287">
        <v>2000.0</v>
      </c>
      <c r="G47" s="283"/>
      <c r="H47" s="14"/>
      <c r="I47" s="285"/>
      <c r="J47" s="53"/>
      <c r="K47" s="55"/>
      <c r="L47" s="53"/>
      <c r="M47" s="54"/>
      <c r="N47" s="1"/>
      <c r="O47" s="1"/>
      <c r="P47" s="283"/>
      <c r="Q47" s="287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4"/>
      <c r="B48" s="4"/>
      <c r="C48" s="289" t="s">
        <v>480</v>
      </c>
      <c r="D48" s="63" t="s">
        <v>754</v>
      </c>
      <c r="E48" s="283"/>
      <c r="F48" s="287">
        <v>1000.0</v>
      </c>
      <c r="G48" s="283"/>
      <c r="H48" s="14"/>
      <c r="I48" s="283"/>
      <c r="J48" s="53"/>
      <c r="K48" s="55"/>
      <c r="L48" s="53"/>
      <c r="M48" s="54"/>
      <c r="N48" s="1"/>
      <c r="O48" s="1"/>
      <c r="P48" s="283"/>
      <c r="Q48" s="287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4"/>
      <c r="B49" s="4"/>
      <c r="C49" s="4"/>
      <c r="D49" s="290"/>
      <c r="E49" s="283"/>
      <c r="F49" s="283"/>
      <c r="G49" s="283"/>
      <c r="H49" s="14"/>
      <c r="I49" s="283"/>
      <c r="J49" s="53"/>
      <c r="K49" s="55"/>
      <c r="L49" s="53"/>
      <c r="M49" s="54"/>
      <c r="N49" s="1"/>
      <c r="O49" s="1"/>
      <c r="P49" s="283"/>
      <c r="Q49" s="283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4"/>
      <c r="B50" s="4"/>
      <c r="C50" s="291" t="s">
        <v>104</v>
      </c>
      <c r="D50" s="290"/>
      <c r="E50" s="280">
        <f t="shared" ref="E50:F50" si="4">SUM(E45:E48)</f>
        <v>25000</v>
      </c>
      <c r="F50" s="280">
        <f t="shared" si="4"/>
        <v>21250</v>
      </c>
      <c r="G50" s="339">
        <f>E50-F50</f>
        <v>3750</v>
      </c>
      <c r="H50" s="14"/>
      <c r="I50" s="283"/>
      <c r="J50" s="53"/>
      <c r="K50" s="55"/>
      <c r="L50" s="53"/>
      <c r="M50" s="54"/>
      <c r="N50" s="1"/>
      <c r="O50" s="1"/>
      <c r="P50" s="280"/>
      <c r="Q50" s="280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4"/>
      <c r="B51" s="4"/>
      <c r="C51" s="4"/>
      <c r="D51" s="290"/>
      <c r="E51" s="283"/>
      <c r="F51" s="283"/>
      <c r="G51" s="283"/>
      <c r="H51" s="14"/>
      <c r="I51" s="283"/>
      <c r="J51" s="53"/>
      <c r="K51" s="55"/>
      <c r="L51" s="53"/>
      <c r="M51" s="54"/>
      <c r="N51" s="1"/>
      <c r="O51" s="1"/>
      <c r="P51" s="283"/>
      <c r="Q51" s="283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"/>
      <c r="B52" s="296" t="s">
        <v>758</v>
      </c>
      <c r="C52" s="289" t="s">
        <v>759</v>
      </c>
      <c r="D52" s="63" t="s">
        <v>760</v>
      </c>
      <c r="E52" s="287">
        <v>100000.0</v>
      </c>
      <c r="F52" s="283"/>
      <c r="G52" s="283"/>
      <c r="H52" s="14"/>
      <c r="I52" s="283"/>
      <c r="J52" s="53"/>
      <c r="K52" s="55"/>
      <c r="L52" s="53"/>
      <c r="M52" s="54"/>
      <c r="N52" s="54"/>
      <c r="O52" s="1"/>
      <c r="P52" s="287"/>
      <c r="Q52" s="283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4"/>
      <c r="B53" s="4"/>
      <c r="C53" s="289" t="s">
        <v>148</v>
      </c>
      <c r="D53" s="63" t="s">
        <v>96</v>
      </c>
      <c r="E53" s="283"/>
      <c r="F53" s="287">
        <v>25750.0</v>
      </c>
      <c r="G53" s="283"/>
      <c r="H53" s="14"/>
      <c r="I53" s="283"/>
      <c r="J53" s="53"/>
      <c r="K53" s="55"/>
      <c r="L53" s="53"/>
      <c r="M53" s="54"/>
      <c r="N53" s="1"/>
      <c r="O53" s="1"/>
      <c r="P53" s="283"/>
      <c r="Q53" s="287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4"/>
      <c r="B54" s="4"/>
      <c r="C54" s="289" t="s">
        <v>147</v>
      </c>
      <c r="D54" s="63" t="s">
        <v>140</v>
      </c>
      <c r="E54" s="283"/>
      <c r="F54" s="287">
        <v>6000.0</v>
      </c>
      <c r="G54" s="283"/>
      <c r="H54" s="14"/>
      <c r="I54" s="283"/>
      <c r="J54" s="53"/>
      <c r="K54" s="55"/>
      <c r="L54" s="53"/>
      <c r="M54" s="54"/>
      <c r="N54" s="288"/>
      <c r="O54" s="1"/>
      <c r="P54" s="283"/>
      <c r="Q54" s="287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4"/>
      <c r="B55" s="4"/>
      <c r="C55" s="289" t="s">
        <v>753</v>
      </c>
      <c r="D55" s="63" t="s">
        <v>138</v>
      </c>
      <c r="E55" s="283"/>
      <c r="F55" s="287">
        <v>25000.0</v>
      </c>
      <c r="G55" s="283"/>
      <c r="H55" s="14"/>
      <c r="I55" s="285"/>
      <c r="J55" s="53"/>
      <c r="K55" s="55"/>
      <c r="L55" s="53"/>
      <c r="M55" s="54"/>
      <c r="N55" s="288"/>
      <c r="O55" s="1"/>
      <c r="P55" s="283"/>
      <c r="Q55" s="287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4"/>
      <c r="B56" s="4"/>
      <c r="C56" s="289" t="s">
        <v>761</v>
      </c>
      <c r="D56" s="63" t="s">
        <v>754</v>
      </c>
      <c r="E56" s="283"/>
      <c r="F56" s="287">
        <v>1500.0</v>
      </c>
      <c r="G56" s="283"/>
      <c r="H56" s="14"/>
      <c r="I56" s="283"/>
      <c r="J56" s="53"/>
      <c r="K56" s="55"/>
      <c r="L56" s="53"/>
      <c r="M56" s="54"/>
      <c r="N56" s="1"/>
      <c r="O56" s="1"/>
      <c r="P56" s="283"/>
      <c r="Q56" s="287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4"/>
      <c r="B57" s="4"/>
      <c r="C57" s="289" t="s">
        <v>762</v>
      </c>
      <c r="D57" s="63" t="s">
        <v>754</v>
      </c>
      <c r="E57" s="283"/>
      <c r="F57" s="287">
        <v>2000.0</v>
      </c>
      <c r="G57" s="283"/>
      <c r="H57" s="14"/>
      <c r="I57" s="283"/>
      <c r="J57" s="53"/>
      <c r="K57" s="55"/>
      <c r="L57" s="53"/>
      <c r="M57" s="54"/>
      <c r="N57" s="1"/>
      <c r="O57" s="1"/>
      <c r="P57" s="283"/>
      <c r="Q57" s="287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4"/>
      <c r="B58" s="4"/>
      <c r="C58" s="289" t="s">
        <v>763</v>
      </c>
      <c r="D58" s="63" t="s">
        <v>140</v>
      </c>
      <c r="E58" s="283"/>
      <c r="F58" s="287">
        <v>3200.0</v>
      </c>
      <c r="G58" s="283"/>
      <c r="H58" s="14"/>
      <c r="I58" s="283"/>
      <c r="J58" s="53"/>
      <c r="K58" s="55"/>
      <c r="L58" s="53"/>
      <c r="M58" s="54"/>
      <c r="N58" s="1"/>
      <c r="O58" s="1"/>
      <c r="P58" s="283"/>
      <c r="Q58" s="287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4"/>
      <c r="B59" s="4"/>
      <c r="C59" s="289" t="s">
        <v>764</v>
      </c>
      <c r="D59" s="63" t="s">
        <v>754</v>
      </c>
      <c r="E59" s="283"/>
      <c r="F59" s="287">
        <v>2000.0</v>
      </c>
      <c r="G59" s="283"/>
      <c r="H59" s="14"/>
      <c r="I59" s="283"/>
      <c r="J59" s="53"/>
      <c r="K59" s="55"/>
      <c r="L59" s="53"/>
      <c r="M59" s="54"/>
      <c r="N59" s="1"/>
      <c r="O59" s="1"/>
      <c r="P59" s="283"/>
      <c r="Q59" s="287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4"/>
      <c r="B60" s="4"/>
      <c r="C60" s="289" t="s">
        <v>765</v>
      </c>
      <c r="D60" s="63" t="s">
        <v>766</v>
      </c>
      <c r="E60" s="283"/>
      <c r="F60" s="287">
        <v>11000.0</v>
      </c>
      <c r="G60" s="283"/>
      <c r="H60" s="14"/>
      <c r="I60" s="283"/>
      <c r="J60" s="53"/>
      <c r="K60" s="55"/>
      <c r="L60" s="53"/>
      <c r="M60" s="54"/>
      <c r="N60" s="1"/>
      <c r="O60" s="1"/>
      <c r="P60" s="283"/>
      <c r="Q60" s="287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4"/>
      <c r="B61" s="4"/>
      <c r="C61" s="289" t="s">
        <v>767</v>
      </c>
      <c r="D61" s="63" t="s">
        <v>766</v>
      </c>
      <c r="E61" s="283"/>
      <c r="F61" s="287">
        <v>4000.0</v>
      </c>
      <c r="G61" s="283"/>
      <c r="H61" s="14"/>
      <c r="I61" s="283"/>
      <c r="J61" s="53"/>
      <c r="K61" s="55"/>
      <c r="L61" s="53"/>
      <c r="M61" s="54"/>
      <c r="N61" s="1"/>
      <c r="O61" s="1"/>
      <c r="P61" s="283"/>
      <c r="Q61" s="287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4"/>
      <c r="B62" s="4"/>
      <c r="C62" s="289" t="s">
        <v>227</v>
      </c>
      <c r="D62" s="63" t="s">
        <v>172</v>
      </c>
      <c r="E62" s="283"/>
      <c r="F62" s="287">
        <v>3500.0</v>
      </c>
      <c r="G62" s="283"/>
      <c r="H62" s="14"/>
      <c r="I62" s="283"/>
      <c r="J62" s="53"/>
      <c r="K62" s="55"/>
      <c r="L62" s="53"/>
      <c r="M62" s="54"/>
      <c r="N62" s="1"/>
      <c r="O62" s="1"/>
      <c r="P62" s="283"/>
      <c r="Q62" s="287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4"/>
      <c r="B63" s="4"/>
      <c r="C63" s="289" t="s">
        <v>768</v>
      </c>
      <c r="D63" s="63" t="s">
        <v>277</v>
      </c>
      <c r="E63" s="283"/>
      <c r="F63" s="287">
        <v>8000.0</v>
      </c>
      <c r="G63" s="283"/>
      <c r="H63" s="14"/>
      <c r="I63" s="283"/>
      <c r="J63" s="53"/>
      <c r="K63" s="55"/>
      <c r="L63" s="53"/>
      <c r="M63" s="54"/>
      <c r="N63" s="288"/>
      <c r="O63" s="1"/>
      <c r="P63" s="283"/>
      <c r="Q63" s="287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4"/>
      <c r="B64" s="4"/>
      <c r="C64" s="289" t="s">
        <v>425</v>
      </c>
      <c r="D64" s="63" t="s">
        <v>277</v>
      </c>
      <c r="E64" s="283"/>
      <c r="F64" s="287">
        <v>1500.0</v>
      </c>
      <c r="G64" s="283"/>
      <c r="H64" s="14"/>
      <c r="I64" s="283"/>
      <c r="J64" s="53"/>
      <c r="K64" s="55"/>
      <c r="L64" s="53"/>
      <c r="M64" s="54"/>
      <c r="N64" s="288"/>
      <c r="O64" s="1"/>
      <c r="P64" s="283"/>
      <c r="Q64" s="287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4"/>
      <c r="B65" s="4"/>
      <c r="C65" s="289" t="s">
        <v>108</v>
      </c>
      <c r="D65" s="63" t="s">
        <v>298</v>
      </c>
      <c r="E65" s="283"/>
      <c r="F65" s="287">
        <v>3800.0</v>
      </c>
      <c r="G65" s="283"/>
      <c r="H65" s="14"/>
      <c r="I65" s="283"/>
      <c r="J65" s="53"/>
      <c r="K65" s="55"/>
      <c r="L65" s="53"/>
      <c r="M65" s="54"/>
      <c r="N65" s="288"/>
      <c r="O65" s="1"/>
      <c r="P65" s="283"/>
      <c r="Q65" s="287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4"/>
      <c r="B66" s="4"/>
      <c r="C66" s="289" t="s">
        <v>668</v>
      </c>
      <c r="D66" s="63" t="s">
        <v>84</v>
      </c>
      <c r="E66" s="283"/>
      <c r="F66" s="287">
        <v>2600.0</v>
      </c>
      <c r="G66" s="283"/>
      <c r="H66" s="14"/>
      <c r="I66" s="283"/>
      <c r="J66" s="53"/>
      <c r="K66" s="55"/>
      <c r="L66" s="53"/>
      <c r="M66" s="54"/>
      <c r="N66" s="1"/>
      <c r="O66" s="1"/>
      <c r="P66" s="283"/>
      <c r="Q66" s="287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4"/>
      <c r="B67" s="4"/>
      <c r="C67" s="289" t="s">
        <v>769</v>
      </c>
      <c r="D67" s="63" t="s">
        <v>113</v>
      </c>
      <c r="E67" s="283"/>
      <c r="F67" s="287">
        <v>500.0</v>
      </c>
      <c r="G67" s="283"/>
      <c r="H67" s="14"/>
      <c r="I67" s="283"/>
      <c r="J67" s="53"/>
      <c r="K67" s="55"/>
      <c r="L67" s="53"/>
      <c r="M67" s="54"/>
      <c r="N67" s="1"/>
      <c r="O67" s="1"/>
      <c r="P67" s="283"/>
      <c r="Q67" s="287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4"/>
      <c r="B68" s="4"/>
      <c r="C68" s="289" t="s">
        <v>770</v>
      </c>
      <c r="D68" s="63" t="s">
        <v>118</v>
      </c>
      <c r="E68" s="283"/>
      <c r="F68" s="287">
        <v>200.0</v>
      </c>
      <c r="G68" s="283"/>
      <c r="H68" s="14"/>
      <c r="I68" s="283"/>
      <c r="J68" s="53"/>
      <c r="K68" s="55"/>
      <c r="L68" s="53"/>
      <c r="M68" s="54"/>
      <c r="N68" s="1"/>
      <c r="O68" s="1"/>
      <c r="P68" s="283"/>
      <c r="Q68" s="287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4"/>
      <c r="B69" s="4"/>
      <c r="C69" s="289" t="s">
        <v>771</v>
      </c>
      <c r="D69" s="63" t="s">
        <v>772</v>
      </c>
      <c r="E69" s="283"/>
      <c r="F69" s="287">
        <v>3000.0</v>
      </c>
      <c r="G69" s="283"/>
      <c r="H69" s="14"/>
      <c r="I69" s="283"/>
      <c r="J69" s="53"/>
      <c r="K69" s="55"/>
      <c r="L69" s="53"/>
      <c r="M69" s="54"/>
      <c r="N69" s="1"/>
      <c r="O69" s="1"/>
      <c r="P69" s="283"/>
      <c r="Q69" s="287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4"/>
      <c r="B70" s="4"/>
      <c r="C70" s="289" t="s">
        <v>141</v>
      </c>
      <c r="D70" s="63" t="s">
        <v>270</v>
      </c>
      <c r="E70" s="283"/>
      <c r="F70" s="287">
        <v>2000.0</v>
      </c>
      <c r="G70" s="283"/>
      <c r="H70" s="14"/>
      <c r="I70" s="283"/>
      <c r="J70" s="53"/>
      <c r="K70" s="55"/>
      <c r="L70" s="53"/>
      <c r="M70" s="54"/>
      <c r="N70" s="1"/>
      <c r="O70" s="1"/>
      <c r="P70" s="283"/>
      <c r="Q70" s="287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4"/>
      <c r="B71" s="4"/>
      <c r="C71" s="4" t="s">
        <v>773</v>
      </c>
      <c r="D71" s="290" t="s">
        <v>270</v>
      </c>
      <c r="E71" s="283"/>
      <c r="F71" s="283">
        <v>7500.0</v>
      </c>
      <c r="G71" s="283"/>
      <c r="H71" s="14"/>
      <c r="I71" s="283"/>
      <c r="J71" s="53"/>
      <c r="K71" s="55"/>
      <c r="L71" s="53"/>
      <c r="M71" s="54"/>
      <c r="N71" s="1"/>
      <c r="O71" s="1"/>
      <c r="P71" s="283"/>
      <c r="Q71" s="283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4"/>
      <c r="B72" s="4"/>
      <c r="C72" s="4"/>
      <c r="D72" s="290"/>
      <c r="E72" s="283"/>
      <c r="F72" s="283"/>
      <c r="G72" s="283"/>
      <c r="H72" s="14"/>
      <c r="I72" s="283"/>
      <c r="J72" s="53"/>
      <c r="K72" s="55"/>
      <c r="L72" s="53"/>
      <c r="M72" s="54"/>
      <c r="N72" s="1"/>
      <c r="O72" s="1"/>
      <c r="P72" s="283"/>
      <c r="Q72" s="283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4"/>
      <c r="B73" s="4"/>
      <c r="C73" s="291" t="s">
        <v>104</v>
      </c>
      <c r="D73" s="290"/>
      <c r="E73" s="280">
        <f>SUM(E52:E69)</f>
        <v>100000</v>
      </c>
      <c r="F73" s="280">
        <f>SUM(F52:F71)</f>
        <v>113050</v>
      </c>
      <c r="G73" s="339">
        <f>E73-F73</f>
        <v>-13050</v>
      </c>
      <c r="H73" s="14"/>
      <c r="I73" s="283"/>
      <c r="J73" s="53"/>
      <c r="K73" s="55"/>
      <c r="L73" s="53"/>
      <c r="M73" s="54"/>
      <c r="N73" s="1"/>
      <c r="O73" s="1"/>
      <c r="P73" s="280"/>
      <c r="Q73" s="280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4"/>
      <c r="B74" s="4"/>
      <c r="C74" s="4"/>
      <c r="D74" s="290"/>
      <c r="E74" s="283"/>
      <c r="F74" s="283"/>
      <c r="G74" s="283"/>
      <c r="H74" s="14"/>
      <c r="I74" s="283"/>
      <c r="J74" s="53"/>
      <c r="K74" s="55"/>
      <c r="L74" s="53"/>
      <c r="M74" s="54"/>
      <c r="N74" s="1"/>
      <c r="O74" s="1"/>
      <c r="P74" s="283"/>
      <c r="Q74" s="283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4"/>
      <c r="B75" s="296" t="s">
        <v>774</v>
      </c>
      <c r="C75" s="289" t="s">
        <v>454</v>
      </c>
      <c r="D75" s="63" t="s">
        <v>136</v>
      </c>
      <c r="E75" s="287">
        <v>10000.0</v>
      </c>
      <c r="F75" s="283"/>
      <c r="G75" s="283"/>
      <c r="H75" s="14"/>
      <c r="I75" s="283"/>
      <c r="J75" s="53"/>
      <c r="K75" s="55"/>
      <c r="L75" s="53"/>
      <c r="M75" s="54"/>
      <c r="N75" s="1"/>
      <c r="O75" s="1"/>
      <c r="P75" s="287"/>
      <c r="Q75" s="283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4"/>
      <c r="B76" s="4"/>
      <c r="C76" s="289" t="s">
        <v>208</v>
      </c>
      <c r="D76" s="63" t="s">
        <v>328</v>
      </c>
      <c r="E76" s="287">
        <v>12750.0</v>
      </c>
      <c r="F76" s="283"/>
      <c r="G76" s="283"/>
      <c r="H76" s="14"/>
      <c r="I76" s="283"/>
      <c r="J76" s="53"/>
      <c r="K76" s="55"/>
      <c r="L76" s="53"/>
      <c r="M76" s="54"/>
      <c r="N76" s="1"/>
      <c r="O76" s="1"/>
      <c r="P76" s="287"/>
      <c r="Q76" s="283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4"/>
      <c r="B77" s="4"/>
      <c r="C77" s="289" t="s">
        <v>753</v>
      </c>
      <c r="D77" s="63" t="s">
        <v>138</v>
      </c>
      <c r="E77" s="283"/>
      <c r="F77" s="287">
        <v>5600.0</v>
      </c>
      <c r="G77" s="283"/>
      <c r="H77" s="14"/>
      <c r="I77" s="283"/>
      <c r="J77" s="53"/>
      <c r="K77" s="55"/>
      <c r="L77" s="53"/>
      <c r="M77" s="54"/>
      <c r="N77" s="1"/>
      <c r="O77" s="1"/>
      <c r="P77" s="283"/>
      <c r="Q77" s="287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4"/>
      <c r="B78" s="4"/>
      <c r="C78" s="289" t="s">
        <v>147</v>
      </c>
      <c r="D78" s="63" t="s">
        <v>140</v>
      </c>
      <c r="E78" s="283"/>
      <c r="F78" s="287">
        <v>5000.0</v>
      </c>
      <c r="G78" s="283"/>
      <c r="H78" s="14"/>
      <c r="I78" s="283"/>
      <c r="J78" s="53"/>
      <c r="K78" s="55"/>
      <c r="L78" s="53"/>
      <c r="M78" s="54"/>
      <c r="N78" s="1"/>
      <c r="O78" s="1"/>
      <c r="P78" s="283"/>
      <c r="Q78" s="287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4"/>
      <c r="B79" s="4"/>
      <c r="C79" s="289" t="s">
        <v>141</v>
      </c>
      <c r="D79" s="63" t="s">
        <v>142</v>
      </c>
      <c r="E79" s="283"/>
      <c r="F79" s="287">
        <v>2000.0</v>
      </c>
      <c r="G79" s="283"/>
      <c r="H79" s="14"/>
      <c r="I79" s="285"/>
      <c r="J79" s="53"/>
      <c r="K79" s="55"/>
      <c r="L79" s="53"/>
      <c r="M79" s="54"/>
      <c r="N79" s="1"/>
      <c r="O79" s="1"/>
      <c r="P79" s="283"/>
      <c r="Q79" s="287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4"/>
      <c r="B80" s="4"/>
      <c r="C80" s="289" t="s">
        <v>480</v>
      </c>
      <c r="D80" s="63" t="s">
        <v>754</v>
      </c>
      <c r="E80" s="283"/>
      <c r="F80" s="287">
        <v>500.0</v>
      </c>
      <c r="G80" s="283"/>
      <c r="H80" s="14"/>
      <c r="I80" s="283"/>
      <c r="J80" s="53"/>
      <c r="K80" s="55"/>
      <c r="L80" s="53"/>
      <c r="M80" s="54"/>
      <c r="N80" s="1"/>
      <c r="O80" s="1"/>
      <c r="P80" s="283"/>
      <c r="Q80" s="287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4"/>
      <c r="B81" s="4"/>
      <c r="C81" s="289" t="s">
        <v>108</v>
      </c>
      <c r="D81" s="63" t="s">
        <v>298</v>
      </c>
      <c r="E81" s="283"/>
      <c r="F81" s="287">
        <v>2000.0</v>
      </c>
      <c r="G81" s="283"/>
      <c r="H81" s="14"/>
      <c r="I81" s="283"/>
      <c r="J81" s="53"/>
      <c r="K81" s="55"/>
      <c r="L81" s="53"/>
      <c r="M81" s="54"/>
      <c r="N81" s="1"/>
      <c r="O81" s="1"/>
      <c r="P81" s="283"/>
      <c r="Q81" s="287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4"/>
      <c r="B82" s="4"/>
      <c r="C82" s="4"/>
      <c r="D82" s="290"/>
      <c r="E82" s="283"/>
      <c r="F82" s="283"/>
      <c r="G82" s="283"/>
      <c r="H82" s="14"/>
      <c r="I82" s="283"/>
      <c r="J82" s="53"/>
      <c r="K82" s="55"/>
      <c r="L82" s="53"/>
      <c r="M82" s="54"/>
      <c r="N82" s="1"/>
      <c r="O82" s="1"/>
      <c r="P82" s="283"/>
      <c r="Q82" s="283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4"/>
      <c r="B83" s="4"/>
      <c r="C83" s="291" t="s">
        <v>104</v>
      </c>
      <c r="D83" s="290"/>
      <c r="E83" s="280">
        <f t="shared" ref="E83:F83" si="5">SUM(E75:E81)</f>
        <v>22750</v>
      </c>
      <c r="F83" s="280">
        <f t="shared" si="5"/>
        <v>15100</v>
      </c>
      <c r="G83" s="339">
        <f>E83-F83</f>
        <v>7650</v>
      </c>
      <c r="H83" s="14"/>
      <c r="I83" s="283"/>
      <c r="J83" s="53"/>
      <c r="K83" s="55"/>
      <c r="L83" s="53"/>
      <c r="M83" s="54"/>
      <c r="N83" s="1"/>
      <c r="O83" s="1"/>
      <c r="P83" s="280"/>
      <c r="Q83" s="280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4"/>
      <c r="B84" s="4"/>
      <c r="C84" s="4"/>
      <c r="D84" s="290"/>
      <c r="E84" s="283"/>
      <c r="F84" s="283"/>
      <c r="G84" s="283"/>
      <c r="H84" s="14"/>
      <c r="I84" s="283"/>
      <c r="J84" s="53"/>
      <c r="K84" s="55"/>
      <c r="L84" s="53"/>
      <c r="M84" s="54"/>
      <c r="N84" s="1"/>
      <c r="O84" s="1"/>
      <c r="P84" s="283"/>
      <c r="Q84" s="283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4"/>
      <c r="B85" s="296" t="s">
        <v>775</v>
      </c>
      <c r="C85" s="289" t="s">
        <v>454</v>
      </c>
      <c r="D85" s="63" t="s">
        <v>136</v>
      </c>
      <c r="E85" s="287">
        <v>3500.0</v>
      </c>
      <c r="F85" s="283"/>
      <c r="G85" s="283"/>
      <c r="H85" s="14"/>
      <c r="I85" s="283"/>
      <c r="J85" s="53"/>
      <c r="K85" s="55"/>
      <c r="L85" s="53"/>
      <c r="M85" s="54"/>
      <c r="N85" s="1"/>
      <c r="O85" s="1"/>
      <c r="P85" s="287"/>
      <c r="Q85" s="283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4"/>
      <c r="B86" s="4"/>
      <c r="C86" s="289" t="s">
        <v>208</v>
      </c>
      <c r="D86" s="63" t="s">
        <v>328</v>
      </c>
      <c r="E86" s="287">
        <v>12900.0</v>
      </c>
      <c r="F86" s="283"/>
      <c r="G86" s="283"/>
      <c r="H86" s="14"/>
      <c r="I86" s="283"/>
      <c r="J86" s="53"/>
      <c r="K86" s="55"/>
      <c r="L86" s="53"/>
      <c r="M86" s="54"/>
      <c r="N86" s="1"/>
      <c r="O86" s="1"/>
      <c r="P86" s="287"/>
      <c r="Q86" s="283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4"/>
      <c r="B87" s="4"/>
      <c r="C87" s="289" t="s">
        <v>753</v>
      </c>
      <c r="D87" s="63" t="s">
        <v>138</v>
      </c>
      <c r="E87" s="283"/>
      <c r="F87" s="287">
        <v>2250.0</v>
      </c>
      <c r="G87" s="283"/>
      <c r="H87" s="14"/>
      <c r="I87" s="283"/>
      <c r="J87" s="53"/>
      <c r="K87" s="55"/>
      <c r="L87" s="53"/>
      <c r="M87" s="54"/>
      <c r="N87" s="1"/>
      <c r="O87" s="1"/>
      <c r="P87" s="283"/>
      <c r="Q87" s="287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4"/>
      <c r="B88" s="4"/>
      <c r="C88" s="289" t="s">
        <v>147</v>
      </c>
      <c r="D88" s="63" t="s">
        <v>140</v>
      </c>
      <c r="E88" s="283"/>
      <c r="F88" s="287">
        <v>15000.0</v>
      </c>
      <c r="G88" s="283"/>
      <c r="H88" s="14"/>
      <c r="I88" s="283"/>
      <c r="J88" s="53"/>
      <c r="K88" s="55"/>
      <c r="L88" s="53"/>
      <c r="M88" s="54"/>
      <c r="N88" s="288"/>
      <c r="O88" s="1"/>
      <c r="P88" s="283"/>
      <c r="Q88" s="287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4"/>
      <c r="B89" s="4"/>
      <c r="C89" s="289" t="s">
        <v>776</v>
      </c>
      <c r="D89" s="63" t="s">
        <v>96</v>
      </c>
      <c r="E89" s="283"/>
      <c r="F89" s="287">
        <v>1200.0</v>
      </c>
      <c r="G89" s="283"/>
      <c r="H89" s="14"/>
      <c r="I89" s="283"/>
      <c r="J89" s="53"/>
      <c r="K89" s="55"/>
      <c r="L89" s="53"/>
      <c r="M89" s="54"/>
      <c r="N89" s="1"/>
      <c r="O89" s="1"/>
      <c r="P89" s="283"/>
      <c r="Q89" s="287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4"/>
      <c r="B90" s="4"/>
      <c r="C90" s="289" t="s">
        <v>141</v>
      </c>
      <c r="D90" s="63" t="s">
        <v>142</v>
      </c>
      <c r="E90" s="283"/>
      <c r="F90" s="287">
        <v>1000.0</v>
      </c>
      <c r="G90" s="283"/>
      <c r="H90" s="14"/>
      <c r="I90" s="285"/>
      <c r="J90" s="53"/>
      <c r="K90" s="55"/>
      <c r="L90" s="53"/>
      <c r="M90" s="54"/>
      <c r="N90" s="1"/>
      <c r="O90" s="1"/>
      <c r="P90" s="283"/>
      <c r="Q90" s="287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4"/>
      <c r="B91" s="4"/>
      <c r="C91" s="289" t="s">
        <v>480</v>
      </c>
      <c r="D91" s="63" t="s">
        <v>754</v>
      </c>
      <c r="E91" s="283"/>
      <c r="F91" s="287">
        <v>1000.0</v>
      </c>
      <c r="G91" s="283"/>
      <c r="H91" s="14"/>
      <c r="I91" s="283"/>
      <c r="J91" s="53"/>
      <c r="K91" s="55"/>
      <c r="L91" s="53"/>
      <c r="M91" s="54"/>
      <c r="N91" s="1"/>
      <c r="O91" s="1"/>
      <c r="P91" s="283"/>
      <c r="Q91" s="287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4"/>
      <c r="B92" s="4"/>
      <c r="C92" s="289" t="s">
        <v>108</v>
      </c>
      <c r="D92" s="63" t="s">
        <v>298</v>
      </c>
      <c r="E92" s="283"/>
      <c r="F92" s="287">
        <v>2000.0</v>
      </c>
      <c r="G92" s="283"/>
      <c r="H92" s="14"/>
      <c r="I92" s="283"/>
      <c r="J92" s="53"/>
      <c r="K92" s="55"/>
      <c r="L92" s="53"/>
      <c r="M92" s="54"/>
      <c r="N92" s="1"/>
      <c r="O92" s="1"/>
      <c r="P92" s="283"/>
      <c r="Q92" s="287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4"/>
      <c r="B93" s="4"/>
      <c r="C93" s="289" t="s">
        <v>448</v>
      </c>
      <c r="D93" s="63" t="s">
        <v>315</v>
      </c>
      <c r="E93" s="283"/>
      <c r="F93" s="287">
        <v>2000.0</v>
      </c>
      <c r="G93" s="283"/>
      <c r="H93" s="14"/>
      <c r="I93" s="283"/>
      <c r="J93" s="53"/>
      <c r="K93" s="55"/>
      <c r="L93" s="53"/>
      <c r="M93" s="54"/>
      <c r="N93" s="1"/>
      <c r="O93" s="1"/>
      <c r="P93" s="283"/>
      <c r="Q93" s="287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4"/>
      <c r="B94" s="4"/>
      <c r="C94" s="4"/>
      <c r="D94" s="290"/>
      <c r="E94" s="283"/>
      <c r="F94" s="283"/>
      <c r="G94" s="283"/>
      <c r="H94" s="14"/>
      <c r="I94" s="283"/>
      <c r="J94" s="53"/>
      <c r="K94" s="55"/>
      <c r="L94" s="53"/>
      <c r="M94" s="54"/>
      <c r="N94" s="1"/>
      <c r="O94" s="1"/>
      <c r="P94" s="283"/>
      <c r="Q94" s="283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4"/>
      <c r="B95" s="4"/>
      <c r="C95" s="291" t="s">
        <v>104</v>
      </c>
      <c r="D95" s="290"/>
      <c r="E95" s="280">
        <f>SUM(E85:E92)</f>
        <v>16400</v>
      </c>
      <c r="F95" s="280">
        <f>SUM(F85:F93)</f>
        <v>24450</v>
      </c>
      <c r="G95" s="338">
        <f>E95-F95</f>
        <v>-8050</v>
      </c>
      <c r="H95" s="14"/>
      <c r="I95" s="283"/>
      <c r="J95" s="53"/>
      <c r="K95" s="55"/>
      <c r="L95" s="53"/>
      <c r="M95" s="54"/>
      <c r="N95" s="1"/>
      <c r="O95" s="1"/>
      <c r="P95" s="280"/>
      <c r="Q95" s="280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4"/>
      <c r="B96" s="4"/>
      <c r="C96" s="4"/>
      <c r="D96" s="290"/>
      <c r="E96" s="283"/>
      <c r="F96" s="283"/>
      <c r="G96" s="283"/>
      <c r="H96" s="14"/>
      <c r="I96" s="283"/>
      <c r="J96" s="53"/>
      <c r="K96" s="55"/>
      <c r="L96" s="53"/>
      <c r="M96" s="54"/>
      <c r="N96" s="1"/>
      <c r="O96" s="1"/>
      <c r="P96" s="283"/>
      <c r="Q96" s="283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4"/>
      <c r="B97" s="291" t="s">
        <v>777</v>
      </c>
      <c r="C97" s="289" t="s">
        <v>454</v>
      </c>
      <c r="D97" s="63" t="s">
        <v>136</v>
      </c>
      <c r="E97" s="287">
        <v>10000.0</v>
      </c>
      <c r="F97" s="283"/>
      <c r="G97" s="283"/>
      <c r="H97" s="14"/>
      <c r="I97" s="283"/>
      <c r="J97" s="53"/>
      <c r="K97" s="55"/>
      <c r="L97" s="53"/>
      <c r="M97" s="54"/>
      <c r="N97" s="1"/>
      <c r="O97" s="1"/>
      <c r="P97" s="287"/>
      <c r="Q97" s="283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4"/>
      <c r="B98" s="4"/>
      <c r="C98" s="289" t="s">
        <v>208</v>
      </c>
      <c r="D98" s="63" t="s">
        <v>328</v>
      </c>
      <c r="E98" s="287">
        <v>7000.0</v>
      </c>
      <c r="F98" s="283"/>
      <c r="G98" s="283"/>
      <c r="H98" s="14"/>
      <c r="I98" s="283"/>
      <c r="J98" s="53"/>
      <c r="K98" s="55"/>
      <c r="L98" s="53"/>
      <c r="M98" s="54"/>
      <c r="N98" s="1"/>
      <c r="O98" s="1"/>
      <c r="P98" s="287"/>
      <c r="Q98" s="283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4"/>
      <c r="B99" s="4"/>
      <c r="C99" s="289" t="s">
        <v>147</v>
      </c>
      <c r="D99" s="63" t="s">
        <v>140</v>
      </c>
      <c r="E99" s="283"/>
      <c r="F99" s="287">
        <v>5000.0</v>
      </c>
      <c r="G99" s="283"/>
      <c r="H99" s="14"/>
      <c r="I99" s="283"/>
      <c r="J99" s="53"/>
      <c r="K99" s="55"/>
      <c r="L99" s="53"/>
      <c r="M99" s="54"/>
      <c r="N99" s="1"/>
      <c r="O99" s="1"/>
      <c r="P99" s="283"/>
      <c r="Q99" s="287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4"/>
      <c r="B100" s="4"/>
      <c r="C100" s="289" t="s">
        <v>778</v>
      </c>
      <c r="D100" s="63" t="s">
        <v>138</v>
      </c>
      <c r="E100" s="283"/>
      <c r="F100" s="287">
        <v>6600.0</v>
      </c>
      <c r="G100" s="283"/>
      <c r="H100" s="14"/>
      <c r="I100" s="283"/>
      <c r="J100" s="53"/>
      <c r="K100" s="55"/>
      <c r="L100" s="53"/>
      <c r="M100" s="54"/>
      <c r="N100" s="1"/>
      <c r="O100" s="1"/>
      <c r="P100" s="283"/>
      <c r="Q100" s="287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4"/>
      <c r="B101" s="4"/>
      <c r="C101" s="289" t="s">
        <v>108</v>
      </c>
      <c r="D101" s="63" t="s">
        <v>298</v>
      </c>
      <c r="E101" s="283"/>
      <c r="F101" s="287">
        <v>3500.0</v>
      </c>
      <c r="G101" s="283"/>
      <c r="H101" s="14"/>
      <c r="I101" s="283"/>
      <c r="J101" s="53"/>
      <c r="K101" s="55"/>
      <c r="L101" s="53"/>
      <c r="M101" s="54"/>
      <c r="N101" s="1"/>
      <c r="O101" s="1"/>
      <c r="P101" s="283"/>
      <c r="Q101" s="287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4"/>
      <c r="B102" s="4"/>
      <c r="C102" s="289" t="s">
        <v>141</v>
      </c>
      <c r="D102" s="63" t="s">
        <v>142</v>
      </c>
      <c r="E102" s="283"/>
      <c r="F102" s="287">
        <v>1250.0</v>
      </c>
      <c r="G102" s="283"/>
      <c r="H102" s="14"/>
      <c r="I102" s="283"/>
      <c r="J102" s="53"/>
      <c r="K102" s="55"/>
      <c r="L102" s="53"/>
      <c r="M102" s="54"/>
      <c r="N102" s="1"/>
      <c r="O102" s="1"/>
      <c r="P102" s="283"/>
      <c r="Q102" s="287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4"/>
      <c r="B103" s="4"/>
      <c r="C103" s="289" t="s">
        <v>480</v>
      </c>
      <c r="D103" s="63" t="s">
        <v>754</v>
      </c>
      <c r="E103" s="283"/>
      <c r="F103" s="287">
        <v>500.0</v>
      </c>
      <c r="G103" s="283"/>
      <c r="H103" s="14"/>
      <c r="I103" s="298"/>
      <c r="J103" s="53"/>
      <c r="K103" s="55"/>
      <c r="L103" s="53"/>
      <c r="M103" s="54"/>
      <c r="N103" s="1"/>
      <c r="O103" s="1"/>
      <c r="P103" s="283"/>
      <c r="Q103" s="287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4"/>
      <c r="B104" s="4"/>
      <c r="C104" s="4"/>
      <c r="D104" s="290"/>
      <c r="E104" s="283"/>
      <c r="F104" s="283"/>
      <c r="G104" s="283"/>
      <c r="H104" s="14"/>
      <c r="I104" s="283"/>
      <c r="J104" s="53"/>
      <c r="K104" s="55"/>
      <c r="L104" s="53"/>
      <c r="M104" s="54"/>
      <c r="N104" s="1"/>
      <c r="O104" s="1"/>
      <c r="P104" s="283"/>
      <c r="Q104" s="283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4"/>
      <c r="B105" s="4"/>
      <c r="C105" s="296" t="s">
        <v>104</v>
      </c>
      <c r="D105" s="290"/>
      <c r="E105" s="280">
        <f t="shared" ref="E105:F105" si="6">SUM(E97:E103)</f>
        <v>17000</v>
      </c>
      <c r="F105" s="280">
        <f t="shared" si="6"/>
        <v>16850</v>
      </c>
      <c r="G105" s="280">
        <f>E105-F105</f>
        <v>150</v>
      </c>
      <c r="H105" s="14"/>
      <c r="I105" s="283"/>
      <c r="J105" s="53"/>
      <c r="K105" s="55"/>
      <c r="L105" s="53"/>
      <c r="M105" s="54"/>
      <c r="N105" s="1"/>
      <c r="O105" s="1"/>
      <c r="P105" s="280"/>
      <c r="Q105" s="280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4"/>
      <c r="B106" s="4"/>
      <c r="C106" s="4"/>
      <c r="D106" s="290"/>
      <c r="E106" s="283"/>
      <c r="F106" s="283"/>
      <c r="G106" s="283"/>
      <c r="H106" s="14"/>
      <c r="I106" s="283"/>
      <c r="J106" s="53"/>
      <c r="K106" s="55"/>
      <c r="L106" s="53"/>
      <c r="M106" s="54"/>
      <c r="N106" s="1"/>
      <c r="O106" s="1"/>
      <c r="P106" s="283"/>
      <c r="Q106" s="283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4"/>
      <c r="B107" s="291" t="s">
        <v>779</v>
      </c>
      <c r="C107" s="289" t="s">
        <v>454</v>
      </c>
      <c r="D107" s="63" t="s">
        <v>136</v>
      </c>
      <c r="E107" s="287">
        <v>2000.0</v>
      </c>
      <c r="F107" s="283"/>
      <c r="G107" s="283"/>
      <c r="H107" s="14"/>
      <c r="I107" s="283"/>
      <c r="J107" s="53"/>
      <c r="K107" s="55"/>
      <c r="L107" s="53"/>
      <c r="M107" s="54"/>
      <c r="N107" s="1"/>
      <c r="O107" s="1"/>
      <c r="P107" s="287"/>
      <c r="Q107" s="283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4"/>
      <c r="B108" s="4"/>
      <c r="C108" s="289" t="s">
        <v>208</v>
      </c>
      <c r="D108" s="63" t="s">
        <v>328</v>
      </c>
      <c r="E108" s="287">
        <v>3000.0</v>
      </c>
      <c r="F108" s="283"/>
      <c r="G108" s="283"/>
      <c r="H108" s="14"/>
      <c r="I108" s="283"/>
      <c r="J108" s="53"/>
      <c r="K108" s="55"/>
      <c r="L108" s="53"/>
      <c r="M108" s="54"/>
      <c r="N108" s="1"/>
      <c r="O108" s="1"/>
      <c r="P108" s="287"/>
      <c r="Q108" s="283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4"/>
      <c r="B109" s="4"/>
      <c r="C109" s="289" t="s">
        <v>780</v>
      </c>
      <c r="D109" s="63" t="s">
        <v>86</v>
      </c>
      <c r="E109" s="283"/>
      <c r="F109" s="287">
        <v>400.0</v>
      </c>
      <c r="G109" s="283"/>
      <c r="H109" s="14"/>
      <c r="I109" s="283"/>
      <c r="J109" s="53"/>
      <c r="K109" s="55"/>
      <c r="L109" s="53"/>
      <c r="M109" s="54"/>
      <c r="N109" s="1"/>
      <c r="O109" s="1"/>
      <c r="P109" s="283"/>
      <c r="Q109" s="287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4"/>
      <c r="B110" s="4"/>
      <c r="C110" s="289" t="s">
        <v>753</v>
      </c>
      <c r="D110" s="63" t="s">
        <v>138</v>
      </c>
      <c r="E110" s="283"/>
      <c r="F110" s="287">
        <v>2000.0</v>
      </c>
      <c r="G110" s="283"/>
      <c r="H110" s="14"/>
      <c r="I110" s="283"/>
      <c r="J110" s="53"/>
      <c r="K110" s="55"/>
      <c r="L110" s="53"/>
      <c r="M110" s="54"/>
      <c r="N110" s="1"/>
      <c r="O110" s="1"/>
      <c r="P110" s="283"/>
      <c r="Q110" s="287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4"/>
      <c r="B111" s="4"/>
      <c r="C111" s="289" t="s">
        <v>147</v>
      </c>
      <c r="D111" s="63" t="s">
        <v>140</v>
      </c>
      <c r="E111" s="283"/>
      <c r="F111" s="287">
        <v>3500.0</v>
      </c>
      <c r="G111" s="283"/>
      <c r="H111" s="14"/>
      <c r="I111" s="283"/>
      <c r="J111" s="53"/>
      <c r="K111" s="55"/>
      <c r="L111" s="53"/>
      <c r="M111" s="54"/>
      <c r="N111" s="1"/>
      <c r="O111" s="1"/>
      <c r="P111" s="283"/>
      <c r="Q111" s="287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4"/>
      <c r="B112" s="4"/>
      <c r="C112" s="4" t="s">
        <v>677</v>
      </c>
      <c r="D112" s="290" t="s">
        <v>277</v>
      </c>
      <c r="E112" s="283"/>
      <c r="F112" s="283">
        <v>400.0</v>
      </c>
      <c r="G112" s="283"/>
      <c r="H112" s="14"/>
      <c r="I112" s="283"/>
      <c r="J112" s="53"/>
      <c r="K112" s="55"/>
      <c r="L112" s="53"/>
      <c r="M112" s="54"/>
      <c r="N112" s="1"/>
      <c r="O112" s="1"/>
      <c r="P112" s="283"/>
      <c r="Q112" s="283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4"/>
      <c r="B113" s="4"/>
      <c r="C113" s="4"/>
      <c r="D113" s="290"/>
      <c r="E113" s="283"/>
      <c r="F113" s="283"/>
      <c r="G113" s="283"/>
      <c r="H113" s="14"/>
      <c r="I113" s="283"/>
      <c r="J113" s="53"/>
      <c r="K113" s="55"/>
      <c r="L113" s="53"/>
      <c r="M113" s="54"/>
      <c r="N113" s="1"/>
      <c r="O113" s="1"/>
      <c r="P113" s="283"/>
      <c r="Q113" s="283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4"/>
      <c r="B114" s="4"/>
      <c r="C114" s="296" t="s">
        <v>104</v>
      </c>
      <c r="D114" s="290"/>
      <c r="E114" s="280">
        <f t="shared" ref="E114:F114" si="7">SUM(E107:E112)</f>
        <v>5000</v>
      </c>
      <c r="F114" s="280">
        <f t="shared" si="7"/>
        <v>6300</v>
      </c>
      <c r="G114" s="301">
        <f>E114-F114</f>
        <v>-1300</v>
      </c>
      <c r="H114" s="14"/>
      <c r="I114" s="283"/>
      <c r="J114" s="53"/>
      <c r="K114" s="55"/>
      <c r="L114" s="53"/>
      <c r="M114" s="54"/>
      <c r="N114" s="1"/>
      <c r="O114" s="1"/>
      <c r="P114" s="280"/>
      <c r="Q114" s="280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4"/>
      <c r="B115" s="4"/>
      <c r="C115" s="4"/>
      <c r="D115" s="290"/>
      <c r="E115" s="283"/>
      <c r="F115" s="283"/>
      <c r="G115" s="283"/>
      <c r="H115" s="14"/>
      <c r="I115" s="283"/>
      <c r="J115" s="53"/>
      <c r="K115" s="55"/>
      <c r="L115" s="53"/>
      <c r="M115" s="54"/>
      <c r="N115" s="1"/>
      <c r="O115" s="1"/>
      <c r="P115" s="283"/>
      <c r="Q115" s="283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4"/>
      <c r="B116" s="296" t="s">
        <v>781</v>
      </c>
      <c r="C116" s="289" t="s">
        <v>454</v>
      </c>
      <c r="D116" s="63" t="s">
        <v>136</v>
      </c>
      <c r="E116" s="287">
        <v>3000.0</v>
      </c>
      <c r="F116" s="283"/>
      <c r="G116" s="283"/>
      <c r="H116" s="14"/>
      <c r="I116" s="298"/>
      <c r="J116" s="53"/>
      <c r="K116" s="55"/>
      <c r="L116" s="53"/>
      <c r="M116" s="54"/>
      <c r="N116" s="1"/>
      <c r="O116" s="1"/>
      <c r="P116" s="287"/>
      <c r="Q116" s="283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4"/>
      <c r="B117" s="4"/>
      <c r="C117" s="289" t="s">
        <v>208</v>
      </c>
      <c r="D117" s="63" t="s">
        <v>328</v>
      </c>
      <c r="E117" s="287">
        <v>3500.0</v>
      </c>
      <c r="F117" s="283"/>
      <c r="G117" s="283"/>
      <c r="H117" s="14"/>
      <c r="I117" s="283"/>
      <c r="J117" s="53"/>
      <c r="K117" s="55"/>
      <c r="L117" s="53"/>
      <c r="M117" s="54"/>
      <c r="N117" s="1"/>
      <c r="O117" s="1"/>
      <c r="P117" s="287"/>
      <c r="Q117" s="283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4"/>
      <c r="B118" s="4"/>
      <c r="C118" s="289" t="s">
        <v>753</v>
      </c>
      <c r="D118" s="63" t="s">
        <v>138</v>
      </c>
      <c r="E118" s="283"/>
      <c r="F118" s="287">
        <v>2000.0</v>
      </c>
      <c r="G118" s="283"/>
      <c r="H118" s="14"/>
      <c r="I118" s="283"/>
      <c r="J118" s="53"/>
      <c r="K118" s="55"/>
      <c r="L118" s="53"/>
      <c r="M118" s="54"/>
      <c r="N118" s="1"/>
      <c r="O118" s="1"/>
      <c r="P118" s="283"/>
      <c r="Q118" s="287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4"/>
      <c r="B119" s="4"/>
      <c r="C119" s="289" t="s">
        <v>147</v>
      </c>
      <c r="D119" s="63" t="s">
        <v>140</v>
      </c>
      <c r="E119" s="283"/>
      <c r="F119" s="287">
        <v>6000.0</v>
      </c>
      <c r="G119" s="283"/>
      <c r="H119" s="14"/>
      <c r="I119" s="283"/>
      <c r="J119" s="53"/>
      <c r="K119" s="55"/>
      <c r="L119" s="53"/>
      <c r="M119" s="54"/>
      <c r="N119" s="1"/>
      <c r="O119" s="1"/>
      <c r="P119" s="283"/>
      <c r="Q119" s="287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4"/>
      <c r="B120" s="4"/>
      <c r="C120" s="4"/>
      <c r="D120" s="290"/>
      <c r="E120" s="283"/>
      <c r="F120" s="283"/>
      <c r="G120" s="283"/>
      <c r="H120" s="14"/>
      <c r="I120" s="283"/>
      <c r="J120" s="53"/>
      <c r="K120" s="55"/>
      <c r="L120" s="53"/>
      <c r="M120" s="54"/>
      <c r="N120" s="1"/>
      <c r="O120" s="1"/>
      <c r="P120" s="283"/>
      <c r="Q120" s="283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4"/>
      <c r="B121" s="4"/>
      <c r="C121" s="296" t="s">
        <v>104</v>
      </c>
      <c r="D121" s="290"/>
      <c r="E121" s="280">
        <f t="shared" ref="E121:F121" si="8">SUM(E116:E119)</f>
        <v>6500</v>
      </c>
      <c r="F121" s="280">
        <f t="shared" si="8"/>
        <v>8000</v>
      </c>
      <c r="G121" s="301">
        <f>E121-F121</f>
        <v>-1500</v>
      </c>
      <c r="H121" s="14"/>
      <c r="I121" s="283"/>
      <c r="J121" s="53"/>
      <c r="K121" s="55"/>
      <c r="L121" s="53"/>
      <c r="M121" s="54"/>
      <c r="N121" s="1"/>
      <c r="O121" s="1"/>
      <c r="P121" s="280"/>
      <c r="Q121" s="280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4"/>
      <c r="B122" s="4"/>
      <c r="C122" s="4"/>
      <c r="D122" s="290"/>
      <c r="E122" s="283"/>
      <c r="F122" s="283"/>
      <c r="G122" s="283"/>
      <c r="H122" s="14"/>
      <c r="I122" s="283"/>
      <c r="J122" s="53"/>
      <c r="K122" s="55"/>
      <c r="L122" s="53"/>
      <c r="M122" s="54"/>
      <c r="N122" s="1"/>
      <c r="O122" s="1"/>
      <c r="P122" s="283"/>
      <c r="Q122" s="283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4"/>
      <c r="B123" s="296" t="s">
        <v>782</v>
      </c>
      <c r="C123" s="289" t="s">
        <v>454</v>
      </c>
      <c r="D123" s="63" t="s">
        <v>136</v>
      </c>
      <c r="E123" s="300">
        <v>0.0</v>
      </c>
      <c r="F123" s="283"/>
      <c r="G123" s="283"/>
      <c r="H123" s="14"/>
      <c r="I123" s="283"/>
      <c r="J123" s="53"/>
      <c r="K123" s="55"/>
      <c r="L123" s="53"/>
      <c r="M123" s="54"/>
      <c r="N123" s="1"/>
      <c r="O123" s="1"/>
      <c r="P123" s="300"/>
      <c r="Q123" s="283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4"/>
      <c r="B124" s="4"/>
      <c r="C124" s="289" t="s">
        <v>208</v>
      </c>
      <c r="D124" s="63" t="s">
        <v>328</v>
      </c>
      <c r="E124" s="287">
        <v>7000.0</v>
      </c>
      <c r="F124" s="283"/>
      <c r="G124" s="283"/>
      <c r="H124" s="14"/>
      <c r="I124" s="285"/>
      <c r="J124" s="53"/>
      <c r="K124" s="55"/>
      <c r="L124" s="53"/>
      <c r="M124" s="54"/>
      <c r="N124" s="1"/>
      <c r="O124" s="1"/>
      <c r="P124" s="287"/>
      <c r="Q124" s="283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4"/>
      <c r="B125" s="4"/>
      <c r="C125" s="289" t="s">
        <v>147</v>
      </c>
      <c r="D125" s="63">
        <v>4029.0</v>
      </c>
      <c r="E125" s="283"/>
      <c r="F125" s="287">
        <v>7000.0</v>
      </c>
      <c r="G125" s="283"/>
      <c r="H125" s="14"/>
      <c r="I125" s="283"/>
      <c r="J125" s="53"/>
      <c r="K125" s="55"/>
      <c r="L125" s="53"/>
      <c r="M125" s="54"/>
      <c r="N125" s="1"/>
      <c r="O125" s="1"/>
      <c r="P125" s="283"/>
      <c r="Q125" s="287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4"/>
      <c r="B126" s="4"/>
      <c r="C126" s="289" t="s">
        <v>753</v>
      </c>
      <c r="D126" s="63" t="s">
        <v>138</v>
      </c>
      <c r="E126" s="283"/>
      <c r="F126" s="287">
        <v>2000.0</v>
      </c>
      <c r="G126" s="283"/>
      <c r="H126" s="14"/>
      <c r="I126" s="283"/>
      <c r="J126" s="53"/>
      <c r="K126" s="55"/>
      <c r="L126" s="53"/>
      <c r="M126" s="54"/>
      <c r="N126" s="1"/>
      <c r="O126" s="1"/>
      <c r="P126" s="283"/>
      <c r="Q126" s="287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4"/>
      <c r="B127" s="4"/>
      <c r="C127" s="289" t="s">
        <v>148</v>
      </c>
      <c r="D127" s="63" t="s">
        <v>96</v>
      </c>
      <c r="E127" s="283"/>
      <c r="F127" s="287">
        <v>1750.0</v>
      </c>
      <c r="G127" s="283"/>
      <c r="H127" s="14"/>
      <c r="I127" s="283"/>
      <c r="J127" s="53"/>
      <c r="K127" s="55"/>
      <c r="L127" s="53"/>
      <c r="M127" s="54"/>
      <c r="N127" s="1"/>
      <c r="O127" s="1"/>
      <c r="P127" s="283"/>
      <c r="Q127" s="287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4"/>
      <c r="B128" s="4"/>
      <c r="C128" s="289" t="s">
        <v>141</v>
      </c>
      <c r="D128" s="63" t="s">
        <v>142</v>
      </c>
      <c r="E128" s="283"/>
      <c r="F128" s="287">
        <v>1000.0</v>
      </c>
      <c r="G128" s="283"/>
      <c r="H128" s="14"/>
      <c r="I128" s="283"/>
      <c r="J128" s="53"/>
      <c r="K128" s="55"/>
      <c r="L128" s="53"/>
      <c r="M128" s="54"/>
      <c r="N128" s="1"/>
      <c r="O128" s="1"/>
      <c r="P128" s="283"/>
      <c r="Q128" s="287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4"/>
      <c r="B129" s="4"/>
      <c r="C129" s="289" t="s">
        <v>480</v>
      </c>
      <c r="D129" s="63" t="s">
        <v>754</v>
      </c>
      <c r="E129" s="283"/>
      <c r="F129" s="287">
        <v>500.0</v>
      </c>
      <c r="G129" s="283"/>
      <c r="H129" s="14"/>
      <c r="I129" s="283"/>
      <c r="J129" s="53"/>
      <c r="K129" s="55"/>
      <c r="L129" s="53"/>
      <c r="M129" s="54"/>
      <c r="N129" s="1"/>
      <c r="O129" s="1"/>
      <c r="P129" s="283"/>
      <c r="Q129" s="287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4"/>
      <c r="B130" s="4"/>
      <c r="C130" s="289" t="s">
        <v>609</v>
      </c>
      <c r="D130" s="63" t="s">
        <v>741</v>
      </c>
      <c r="E130" s="283"/>
      <c r="F130" s="287">
        <v>1000.0</v>
      </c>
      <c r="G130" s="283"/>
      <c r="H130" s="14"/>
      <c r="I130" s="283"/>
      <c r="J130" s="53"/>
      <c r="K130" s="55"/>
      <c r="L130" s="53"/>
      <c r="M130" s="54"/>
      <c r="N130" s="1"/>
      <c r="O130" s="1"/>
      <c r="P130" s="283"/>
      <c r="Q130" s="287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4"/>
      <c r="B131" s="4"/>
      <c r="C131" s="4"/>
      <c r="D131" s="290"/>
      <c r="E131" s="283"/>
      <c r="F131" s="283"/>
      <c r="G131" s="283"/>
      <c r="H131" s="14"/>
      <c r="I131" s="283"/>
      <c r="J131" s="53"/>
      <c r="K131" s="55"/>
      <c r="L131" s="53"/>
      <c r="M131" s="54"/>
      <c r="N131" s="1"/>
      <c r="O131" s="1"/>
      <c r="P131" s="283"/>
      <c r="Q131" s="283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4"/>
      <c r="B132" s="4"/>
      <c r="C132" s="296" t="s">
        <v>104</v>
      </c>
      <c r="D132" s="290"/>
      <c r="E132" s="280">
        <f t="shared" ref="E132:F132" si="9">SUM(E123:E130)</f>
        <v>7000</v>
      </c>
      <c r="F132" s="280">
        <f t="shared" si="9"/>
        <v>13250</v>
      </c>
      <c r="G132" s="301">
        <f>E132-F132</f>
        <v>-6250</v>
      </c>
      <c r="H132" s="14"/>
      <c r="I132" s="285"/>
      <c r="J132" s="53"/>
      <c r="K132" s="55"/>
      <c r="L132" s="53"/>
      <c r="M132" s="54"/>
      <c r="N132" s="1"/>
      <c r="O132" s="1"/>
      <c r="P132" s="280"/>
      <c r="Q132" s="280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4"/>
      <c r="B133" s="4"/>
      <c r="C133" s="4"/>
      <c r="D133" s="290"/>
      <c r="E133" s="283"/>
      <c r="F133" s="283"/>
      <c r="G133" s="283"/>
      <c r="H133" s="14"/>
      <c r="I133" s="283"/>
      <c r="J133" s="53"/>
      <c r="K133" s="55"/>
      <c r="L133" s="53"/>
      <c r="M133" s="54"/>
      <c r="N133" s="1"/>
      <c r="O133" s="1"/>
      <c r="P133" s="283"/>
      <c r="Q133" s="283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4"/>
      <c r="B134" s="2" t="s">
        <v>783</v>
      </c>
      <c r="C134" s="4" t="s">
        <v>454</v>
      </c>
      <c r="D134" s="290" t="s">
        <v>136</v>
      </c>
      <c r="E134" s="287">
        <v>50000.0</v>
      </c>
      <c r="F134" s="340"/>
      <c r="G134" s="340"/>
      <c r="H134" s="14"/>
      <c r="I134" s="283"/>
      <c r="J134" s="53"/>
      <c r="K134" s="55"/>
      <c r="L134" s="53"/>
      <c r="M134" s="54"/>
      <c r="N134" s="1"/>
      <c r="O134" s="1"/>
      <c r="P134" s="283"/>
      <c r="Q134" s="283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4"/>
      <c r="B135" s="2"/>
      <c r="C135" s="4" t="s">
        <v>753</v>
      </c>
      <c r="D135" s="290" t="s">
        <v>138</v>
      </c>
      <c r="E135" s="340"/>
      <c r="F135" s="287">
        <v>36500.0</v>
      </c>
      <c r="G135" s="340"/>
      <c r="H135" s="14"/>
      <c r="I135" s="283"/>
      <c r="J135" s="53"/>
      <c r="K135" s="55"/>
      <c r="L135" s="53"/>
      <c r="M135" s="54"/>
      <c r="N135" s="1"/>
      <c r="O135" s="1"/>
      <c r="P135" s="283"/>
      <c r="Q135" s="283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4"/>
      <c r="B136" s="2"/>
      <c r="C136" s="4" t="s">
        <v>668</v>
      </c>
      <c r="D136" s="290" t="s">
        <v>84</v>
      </c>
      <c r="E136" s="340"/>
      <c r="F136" s="287">
        <v>600.0</v>
      </c>
      <c r="G136" s="340"/>
      <c r="H136" s="14"/>
      <c r="I136" s="283"/>
      <c r="J136" s="53"/>
      <c r="K136" s="55"/>
      <c r="L136" s="53"/>
      <c r="M136" s="54"/>
      <c r="N136" s="1"/>
      <c r="O136" s="1"/>
      <c r="P136" s="283"/>
      <c r="Q136" s="283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4"/>
      <c r="B137" s="2"/>
      <c r="C137" s="4" t="s">
        <v>141</v>
      </c>
      <c r="D137" s="290" t="s">
        <v>142</v>
      </c>
      <c r="E137" s="340"/>
      <c r="F137" s="287">
        <v>2000.0</v>
      </c>
      <c r="G137" s="340"/>
      <c r="H137" s="14"/>
      <c r="I137" s="283"/>
      <c r="J137" s="53"/>
      <c r="K137" s="55"/>
      <c r="L137" s="53"/>
      <c r="M137" s="54"/>
      <c r="N137" s="1"/>
      <c r="O137" s="1"/>
      <c r="P137" s="283"/>
      <c r="Q137" s="283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4"/>
      <c r="B138" s="2"/>
      <c r="C138" s="4" t="s">
        <v>480</v>
      </c>
      <c r="D138" s="290" t="s">
        <v>754</v>
      </c>
      <c r="E138" s="340"/>
      <c r="F138" s="287">
        <v>1500.0</v>
      </c>
      <c r="G138" s="340"/>
      <c r="H138" s="14"/>
      <c r="I138" s="283"/>
      <c r="J138" s="53"/>
      <c r="K138" s="55"/>
      <c r="L138" s="53"/>
      <c r="M138" s="54"/>
      <c r="N138" s="1"/>
      <c r="O138" s="1"/>
      <c r="P138" s="283"/>
      <c r="Q138" s="283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4"/>
      <c r="B139" s="2"/>
      <c r="C139" s="4"/>
      <c r="D139" s="341"/>
      <c r="E139" s="340"/>
      <c r="F139" s="340"/>
      <c r="G139" s="340"/>
      <c r="H139" s="14"/>
      <c r="I139" s="283"/>
      <c r="J139" s="53"/>
      <c r="K139" s="55"/>
      <c r="L139" s="53"/>
      <c r="M139" s="54"/>
      <c r="N139" s="1"/>
      <c r="O139" s="1"/>
      <c r="P139" s="283"/>
      <c r="Q139" s="283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4"/>
      <c r="B140" s="2"/>
      <c r="C140" s="2" t="s">
        <v>104</v>
      </c>
      <c r="D140" s="341"/>
      <c r="E140" s="287">
        <f t="shared" ref="E140:F140" si="10">sum(E134:E138)</f>
        <v>50000</v>
      </c>
      <c r="F140" s="287">
        <f t="shared" si="10"/>
        <v>40600</v>
      </c>
      <c r="G140" s="287">
        <f>E140-F140</f>
        <v>9400</v>
      </c>
      <c r="H140" s="14"/>
      <c r="I140" s="283"/>
      <c r="J140" s="53"/>
      <c r="K140" s="55"/>
      <c r="L140" s="53"/>
      <c r="M140" s="54"/>
      <c r="N140" s="1"/>
      <c r="O140" s="1"/>
      <c r="P140" s="283"/>
      <c r="Q140" s="283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4"/>
      <c r="B141" s="4"/>
      <c r="C141" s="4"/>
      <c r="D141" s="290"/>
      <c r="E141" s="283"/>
      <c r="F141" s="283"/>
      <c r="G141" s="283"/>
      <c r="H141" s="14"/>
      <c r="I141" s="283"/>
      <c r="J141" s="53"/>
      <c r="K141" s="55"/>
      <c r="L141" s="53"/>
      <c r="M141" s="54"/>
      <c r="N141" s="1"/>
      <c r="O141" s="1"/>
      <c r="P141" s="283"/>
      <c r="Q141" s="283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4"/>
      <c r="B142" s="342" t="s">
        <v>784</v>
      </c>
      <c r="C142" s="35" t="s">
        <v>148</v>
      </c>
      <c r="D142" s="63" t="s">
        <v>96</v>
      </c>
      <c r="E142" s="283"/>
      <c r="F142" s="343">
        <v>2500.0</v>
      </c>
      <c r="G142" s="283"/>
      <c r="H142" s="14"/>
      <c r="I142" s="283"/>
      <c r="J142" s="53"/>
      <c r="K142" s="55"/>
      <c r="L142" s="53"/>
      <c r="M142" s="54"/>
      <c r="N142" s="1"/>
      <c r="O142" s="1"/>
      <c r="P142" s="283"/>
      <c r="Q142" s="283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4"/>
      <c r="B143" s="4"/>
      <c r="C143" s="35" t="s">
        <v>141</v>
      </c>
      <c r="D143" s="290" t="s">
        <v>142</v>
      </c>
      <c r="E143" s="283"/>
      <c r="F143" s="343">
        <v>2500.0</v>
      </c>
      <c r="G143" s="283"/>
      <c r="H143" s="14"/>
      <c r="I143" s="283"/>
      <c r="J143" s="53"/>
      <c r="K143" s="55"/>
      <c r="L143" s="53"/>
      <c r="M143" s="54"/>
      <c r="N143" s="1"/>
      <c r="O143" s="1"/>
      <c r="P143" s="283"/>
      <c r="Q143" s="283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4"/>
      <c r="B144" s="4"/>
      <c r="C144" s="35" t="s">
        <v>480</v>
      </c>
      <c r="D144" s="290" t="s">
        <v>754</v>
      </c>
      <c r="E144" s="283"/>
      <c r="F144" s="343">
        <v>2500.0</v>
      </c>
      <c r="G144" s="283"/>
      <c r="H144" s="14"/>
      <c r="I144" s="283"/>
      <c r="J144" s="53"/>
      <c r="K144" s="55"/>
      <c r="L144" s="53"/>
      <c r="M144" s="54"/>
      <c r="N144" s="1"/>
      <c r="O144" s="1"/>
      <c r="P144" s="283"/>
      <c r="Q144" s="283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4"/>
      <c r="B145" s="4"/>
      <c r="C145" s="4"/>
      <c r="D145" s="290"/>
      <c r="E145" s="283"/>
      <c r="F145" s="283"/>
      <c r="G145" s="283"/>
      <c r="H145" s="14"/>
      <c r="I145" s="283"/>
      <c r="J145" s="53"/>
      <c r="K145" s="55"/>
      <c r="L145" s="53"/>
      <c r="M145" s="54"/>
      <c r="N145" s="1"/>
      <c r="O145" s="1"/>
      <c r="P145" s="283"/>
      <c r="Q145" s="283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4"/>
      <c r="B146" s="4"/>
      <c r="C146" s="342" t="s">
        <v>104</v>
      </c>
      <c r="D146" s="290"/>
      <c r="E146" s="283">
        <f t="shared" ref="E146:F146" si="11">SUM(E142:E144)</f>
        <v>0</v>
      </c>
      <c r="F146" s="283">
        <f t="shared" si="11"/>
        <v>7500</v>
      </c>
      <c r="G146" s="283">
        <f>E146-F146</f>
        <v>-7500</v>
      </c>
      <c r="H146" s="14"/>
      <c r="I146" s="283"/>
      <c r="J146" s="53"/>
      <c r="K146" s="55"/>
      <c r="L146" s="53"/>
      <c r="M146" s="54"/>
      <c r="N146" s="1"/>
      <c r="O146" s="1"/>
      <c r="P146" s="283"/>
      <c r="Q146" s="283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4"/>
      <c r="B147" s="4"/>
      <c r="C147" s="4"/>
      <c r="D147" s="290"/>
      <c r="E147" s="283"/>
      <c r="F147" s="283"/>
      <c r="G147" s="283"/>
      <c r="H147" s="14"/>
      <c r="I147" s="283"/>
      <c r="J147" s="53"/>
      <c r="K147" s="55"/>
      <c r="L147" s="53"/>
      <c r="M147" s="54"/>
      <c r="N147" s="1"/>
      <c r="O147" s="1"/>
      <c r="P147" s="283"/>
      <c r="Q147" s="283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4"/>
      <c r="B148" s="296" t="s">
        <v>155</v>
      </c>
      <c r="C148" s="4"/>
      <c r="D148" s="290"/>
      <c r="E148" s="280">
        <f t="shared" ref="E148:F148" si="12">E20+E36+E43+E50+E73+E83+E95+E105+E114+E121+E132+E24+E140+E146</f>
        <v>654150</v>
      </c>
      <c r="F148" s="280">
        <f t="shared" si="12"/>
        <v>671380</v>
      </c>
      <c r="G148" s="280">
        <f>E148-F148</f>
        <v>-17230</v>
      </c>
      <c r="H148" s="14"/>
      <c r="I148" s="283"/>
      <c r="J148" s="53"/>
      <c r="K148" s="55"/>
      <c r="L148" s="53"/>
      <c r="M148" s="54"/>
      <c r="N148" s="1"/>
      <c r="O148" s="1"/>
      <c r="P148" s="280"/>
      <c r="Q148" s="280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4"/>
      <c r="B149" s="4"/>
      <c r="C149" s="4"/>
      <c r="D149" s="290"/>
      <c r="E149" s="283"/>
      <c r="F149" s="283"/>
      <c r="G149" s="283"/>
      <c r="H149" s="283"/>
      <c r="I149" s="289"/>
      <c r="J149" s="63"/>
      <c r="K149" s="287"/>
      <c r="L149" s="283"/>
      <c r="M149" s="28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4"/>
      <c r="B150" s="4"/>
      <c r="C150" s="4"/>
      <c r="D150" s="290"/>
      <c r="E150" s="283"/>
      <c r="F150" s="283"/>
      <c r="G150" s="283"/>
      <c r="H150" s="283"/>
      <c r="I150" s="289"/>
      <c r="J150" s="289"/>
      <c r="K150" s="283"/>
      <c r="L150" s="287"/>
      <c r="M150" s="28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4"/>
      <c r="B151" s="296"/>
      <c r="C151" s="4"/>
      <c r="D151" s="290"/>
      <c r="E151" s="280"/>
      <c r="F151" s="280"/>
      <c r="G151" s="280"/>
      <c r="H151" s="283"/>
      <c r="I151" s="289"/>
      <c r="J151" s="63"/>
      <c r="K151" s="283"/>
      <c r="L151" s="287"/>
      <c r="M151" s="28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4"/>
      <c r="B152" s="4"/>
      <c r="C152" s="4"/>
      <c r="D152" s="290"/>
      <c r="E152" s="283"/>
      <c r="F152" s="283"/>
      <c r="G152" s="283"/>
      <c r="H152" s="283"/>
      <c r="I152" s="289"/>
      <c r="J152" s="63"/>
      <c r="K152" s="283"/>
      <c r="L152" s="287"/>
      <c r="M152" s="28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4"/>
      <c r="B153" s="4"/>
      <c r="C153" s="4"/>
      <c r="D153" s="290"/>
      <c r="E153" s="283"/>
      <c r="F153" s="283"/>
      <c r="G153" s="283"/>
      <c r="H153" s="283"/>
      <c r="I153" s="289"/>
      <c r="J153" s="63"/>
      <c r="K153" s="283"/>
      <c r="L153" s="287"/>
      <c r="M153" s="28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4"/>
      <c r="B154" s="4"/>
      <c r="C154" s="289"/>
      <c r="D154" s="63"/>
      <c r="E154" s="283"/>
      <c r="F154" s="287"/>
      <c r="G154" s="283"/>
      <c r="H154" s="283"/>
      <c r="I154" s="289"/>
      <c r="J154" s="63"/>
      <c r="K154" s="283"/>
      <c r="L154" s="287"/>
      <c r="M154" s="28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4"/>
      <c r="B155" s="4"/>
      <c r="C155" s="289"/>
      <c r="D155" s="63"/>
      <c r="E155" s="283"/>
      <c r="F155" s="287"/>
      <c r="G155" s="283"/>
      <c r="H155" s="283"/>
      <c r="I155" s="289"/>
      <c r="J155" s="63"/>
      <c r="K155" s="283"/>
      <c r="L155" s="287"/>
      <c r="M155" s="28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4"/>
      <c r="B156" s="4"/>
      <c r="C156" s="4"/>
      <c r="D156" s="290"/>
      <c r="E156" s="283"/>
      <c r="F156" s="283"/>
      <c r="G156" s="283"/>
      <c r="H156" s="283"/>
      <c r="I156" s="4"/>
      <c r="J156" s="4"/>
      <c r="K156" s="283"/>
      <c r="L156" s="283"/>
      <c r="M156" s="28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4"/>
      <c r="B157" s="4"/>
      <c r="C157" s="296"/>
      <c r="D157" s="290"/>
      <c r="E157" s="280"/>
      <c r="F157" s="280"/>
      <c r="G157" s="301"/>
      <c r="H157" s="283"/>
      <c r="I157" s="296"/>
      <c r="J157" s="290"/>
      <c r="K157" s="280"/>
      <c r="L157" s="280"/>
      <c r="M157" s="30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4"/>
      <c r="B158" s="4"/>
      <c r="C158" s="4"/>
      <c r="D158" s="290"/>
      <c r="E158" s="283"/>
      <c r="F158" s="283"/>
      <c r="G158" s="283"/>
      <c r="H158" s="283"/>
      <c r="I158" s="4"/>
      <c r="J158" s="290"/>
      <c r="K158" s="283"/>
      <c r="L158" s="283"/>
      <c r="M158" s="28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4"/>
      <c r="C159" s="4"/>
      <c r="D159" s="290"/>
      <c r="E159" s="283"/>
      <c r="F159" s="283"/>
      <c r="G159" s="283"/>
      <c r="H159" s="4"/>
      <c r="I159" s="4"/>
      <c r="J159" s="290"/>
      <c r="K159" s="283"/>
      <c r="L159" s="283"/>
      <c r="M159" s="28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96"/>
      <c r="C160" s="4"/>
      <c r="D160" s="290"/>
      <c r="E160" s="280"/>
      <c r="F160" s="280"/>
      <c r="G160" s="280"/>
      <c r="H160" s="296"/>
      <c r="I160" s="4"/>
      <c r="J160" s="290"/>
      <c r="K160" s="280"/>
      <c r="L160" s="280"/>
      <c r="M160" s="280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4"/>
      <c r="C161" s="4"/>
      <c r="D161" s="290"/>
      <c r="E161" s="4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4"/>
      <c r="C162" s="4"/>
      <c r="D162" s="290"/>
      <c r="E162" s="4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7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30.0"/>
    <col customWidth="1" min="3" max="7" width="14.43"/>
  </cols>
  <sheetData>
    <row r="1" ht="15.75" customHeight="1">
      <c r="A1" s="2" t="s">
        <v>24</v>
      </c>
      <c r="B1" s="2" t="s">
        <v>0</v>
      </c>
      <c r="C1" s="344" t="s">
        <v>1</v>
      </c>
      <c r="D1" s="2" t="s">
        <v>3</v>
      </c>
      <c r="E1" s="345" t="s">
        <v>2</v>
      </c>
      <c r="F1" s="345" t="s">
        <v>37</v>
      </c>
      <c r="G1" s="5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785</v>
      </c>
      <c r="B2" s="15">
        <f t="shared" ref="B2:C2" si="1">E114</f>
        <v>165500</v>
      </c>
      <c r="C2" s="15">
        <f t="shared" si="1"/>
        <v>291142</v>
      </c>
      <c r="D2" s="290"/>
      <c r="E2" s="53"/>
      <c r="F2" s="59">
        <f t="shared" ref="F2:F12" si="3">B2-C2</f>
        <v>-125642</v>
      </c>
      <c r="G2" s="5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786</v>
      </c>
      <c r="B3" s="15">
        <f t="shared" ref="B3:C3" si="2">E45</f>
        <v>1146000</v>
      </c>
      <c r="C3" s="15">
        <f t="shared" si="2"/>
        <v>1146000</v>
      </c>
      <c r="D3" s="290"/>
      <c r="E3" s="53"/>
      <c r="F3" s="59">
        <f t="shared" si="3"/>
        <v>0</v>
      </c>
      <c r="G3" s="5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2" t="s">
        <v>787</v>
      </c>
      <c r="B4" s="15">
        <v>0.0</v>
      </c>
      <c r="C4" s="15">
        <f>F126</f>
        <v>15000</v>
      </c>
      <c r="D4" s="290"/>
      <c r="E4" s="53"/>
      <c r="F4" s="59">
        <f t="shared" si="3"/>
        <v>-15000</v>
      </c>
      <c r="G4" s="5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" t="s">
        <v>788</v>
      </c>
      <c r="B5" s="15">
        <f t="shared" ref="B5:C5" si="4">E164</f>
        <v>49350</v>
      </c>
      <c r="C5" s="15">
        <f t="shared" si="4"/>
        <v>122490</v>
      </c>
      <c r="D5" s="290"/>
      <c r="E5" s="53"/>
      <c r="F5" s="59">
        <f t="shared" si="3"/>
        <v>-73140</v>
      </c>
      <c r="G5" s="5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46" t="s">
        <v>789</v>
      </c>
      <c r="B6" s="15">
        <f t="shared" ref="B6:C6" si="5">E184</f>
        <v>5000</v>
      </c>
      <c r="C6" s="15">
        <f t="shared" si="5"/>
        <v>20000</v>
      </c>
      <c r="D6" s="290"/>
      <c r="E6" s="53"/>
      <c r="F6" s="59">
        <f t="shared" si="3"/>
        <v>-15000</v>
      </c>
      <c r="G6" s="5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46" t="s">
        <v>790</v>
      </c>
      <c r="B7" s="15">
        <f t="shared" ref="B7:C7" si="6">E211</f>
        <v>219000</v>
      </c>
      <c r="C7" s="15">
        <f t="shared" si="6"/>
        <v>288450</v>
      </c>
      <c r="D7" s="14"/>
      <c r="E7" s="53"/>
      <c r="F7" s="59">
        <f t="shared" si="3"/>
        <v>-69450</v>
      </c>
      <c r="G7" s="5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46" t="s">
        <v>791</v>
      </c>
      <c r="B8" s="15">
        <f t="shared" ref="B8:C8" si="7">E223</f>
        <v>6000</v>
      </c>
      <c r="C8" s="15">
        <f t="shared" si="7"/>
        <v>6500</v>
      </c>
      <c r="D8" s="4"/>
      <c r="E8" s="53"/>
      <c r="F8" s="59">
        <f t="shared" si="3"/>
        <v>-500</v>
      </c>
      <c r="G8" s="5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47" t="s">
        <v>792</v>
      </c>
      <c r="B9" s="15">
        <f t="shared" ref="B9:C9" si="8">E256</f>
        <v>1008000</v>
      </c>
      <c r="C9" s="15">
        <f t="shared" si="8"/>
        <v>1008000</v>
      </c>
      <c r="D9" s="4"/>
      <c r="E9" s="53"/>
      <c r="F9" s="59">
        <f t="shared" si="3"/>
        <v>0</v>
      </c>
      <c r="G9" s="5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46" t="s">
        <v>793</v>
      </c>
      <c r="B10" s="15">
        <f t="shared" ref="B10:C10" si="9">E294</f>
        <v>68000</v>
      </c>
      <c r="C10" s="15">
        <f t="shared" si="9"/>
        <v>183220</v>
      </c>
      <c r="D10" s="4"/>
      <c r="E10" s="53"/>
      <c r="F10" s="59">
        <f t="shared" si="3"/>
        <v>-115220</v>
      </c>
      <c r="G10" s="5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346" t="s">
        <v>794</v>
      </c>
      <c r="B11" s="15">
        <f t="shared" ref="B11:C11" si="10">E320</f>
        <v>30000</v>
      </c>
      <c r="C11" s="15">
        <f t="shared" si="10"/>
        <v>30000</v>
      </c>
      <c r="D11" s="4"/>
      <c r="E11" s="53"/>
      <c r="F11" s="59">
        <f t="shared" si="3"/>
        <v>0</v>
      </c>
      <c r="G11" s="5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2" t="s">
        <v>34</v>
      </c>
      <c r="B12" s="15">
        <f t="shared" ref="B12:C12" si="11">SUM(B2:B11)</f>
        <v>2696850</v>
      </c>
      <c r="C12" s="15">
        <f t="shared" si="11"/>
        <v>3110802</v>
      </c>
      <c r="D12" s="290"/>
      <c r="E12" s="53"/>
      <c r="F12" s="59">
        <f t="shared" si="3"/>
        <v>-413952</v>
      </c>
      <c r="G12" s="5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14"/>
      <c r="C13" s="14"/>
      <c r="D13" s="290"/>
      <c r="E13" s="53"/>
      <c r="F13" s="53"/>
      <c r="G13" s="5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48" t="s">
        <v>795</v>
      </c>
      <c r="B14" s="349" t="s">
        <v>796</v>
      </c>
      <c r="C14" s="350"/>
      <c r="D14" s="350"/>
      <c r="E14" s="351"/>
      <c r="F14" s="351"/>
      <c r="G14" s="35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52"/>
      <c r="B15" s="353"/>
      <c r="C15" s="350" t="s">
        <v>796</v>
      </c>
      <c r="D15" s="354">
        <v>3052.0</v>
      </c>
      <c r="E15" s="355">
        <v>1050000.0</v>
      </c>
      <c r="F15" s="351"/>
      <c r="G15" s="355">
        <f t="shared" ref="G15:G17" si="12">E15-F15</f>
        <v>1050000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52"/>
      <c r="B16" s="352"/>
      <c r="C16" s="350" t="s">
        <v>797</v>
      </c>
      <c r="D16" s="356">
        <v>6072.0</v>
      </c>
      <c r="E16" s="351"/>
      <c r="F16" s="355">
        <v>5000.0</v>
      </c>
      <c r="G16" s="355">
        <f t="shared" si="12"/>
        <v>-5000</v>
      </c>
      <c r="H16" s="27"/>
      <c r="I16" s="27"/>
      <c r="J16" s="2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52"/>
      <c r="B17" s="352"/>
      <c r="C17" s="350" t="s">
        <v>798</v>
      </c>
      <c r="D17" s="356">
        <v>3052.0</v>
      </c>
      <c r="E17" s="355">
        <v>88000.0</v>
      </c>
      <c r="F17" s="355">
        <v>10800.0</v>
      </c>
      <c r="G17" s="355">
        <f t="shared" si="12"/>
        <v>77200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352"/>
      <c r="B18" s="352"/>
      <c r="C18" s="350" t="s">
        <v>456</v>
      </c>
      <c r="D18" s="352"/>
      <c r="E18" s="351"/>
      <c r="F18" s="355">
        <v>6000.0</v>
      </c>
      <c r="G18" s="35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52"/>
      <c r="B19" s="352"/>
      <c r="C19" s="357" t="s">
        <v>454</v>
      </c>
      <c r="D19" s="352"/>
      <c r="E19" s="355">
        <v>8000.0</v>
      </c>
      <c r="F19" s="351"/>
      <c r="G19" s="355">
        <f>E19-F19</f>
        <v>8000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52"/>
      <c r="B20" s="352"/>
      <c r="C20" s="350"/>
      <c r="D20" s="352"/>
      <c r="E20" s="351"/>
      <c r="F20" s="351"/>
      <c r="G20" s="35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352"/>
      <c r="B21" s="352"/>
      <c r="C21" s="358" t="s">
        <v>161</v>
      </c>
      <c r="D21" s="352"/>
      <c r="E21" s="355">
        <f t="shared" ref="E21:F21" si="13">SUM(E15:E19)</f>
        <v>1146000</v>
      </c>
      <c r="F21" s="355">
        <f t="shared" si="13"/>
        <v>21800</v>
      </c>
      <c r="G21" s="355">
        <f>E21-F21</f>
        <v>1124200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52"/>
      <c r="B22" s="352"/>
      <c r="C22" s="350"/>
      <c r="D22" s="352"/>
      <c r="E22" s="351"/>
      <c r="F22" s="351"/>
      <c r="G22" s="35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352"/>
      <c r="B23" s="359" t="s">
        <v>76</v>
      </c>
      <c r="C23" s="350"/>
      <c r="D23" s="352"/>
      <c r="E23" s="351"/>
      <c r="F23" s="351"/>
      <c r="G23" s="35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52"/>
      <c r="B24" s="352"/>
      <c r="C24" s="350" t="s">
        <v>102</v>
      </c>
      <c r="D24" s="356">
        <v>5420.0</v>
      </c>
      <c r="E24" s="351"/>
      <c r="F24" s="355">
        <v>7340.0</v>
      </c>
      <c r="G24" s="355">
        <f t="shared" ref="G24:G29" si="14">E24-F24</f>
        <v>-7340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52"/>
      <c r="B25" s="352"/>
      <c r="C25" s="350" t="s">
        <v>366</v>
      </c>
      <c r="D25" s="356">
        <v>5610.0</v>
      </c>
      <c r="E25" s="351"/>
      <c r="F25" s="355">
        <v>23000.0</v>
      </c>
      <c r="G25" s="355">
        <f t="shared" si="14"/>
        <v>-23000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352"/>
      <c r="B26" s="352"/>
      <c r="C26" s="350" t="s">
        <v>799</v>
      </c>
      <c r="D26" s="356">
        <v>6040.0</v>
      </c>
      <c r="E26" s="351"/>
      <c r="F26" s="355">
        <v>525.0</v>
      </c>
      <c r="G26" s="355">
        <f t="shared" si="14"/>
        <v>-525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352"/>
      <c r="B27" s="352"/>
      <c r="C27" s="350" t="s">
        <v>800</v>
      </c>
      <c r="D27" s="356">
        <v>6541.0</v>
      </c>
      <c r="E27" s="351"/>
      <c r="F27" s="355">
        <v>17000.0</v>
      </c>
      <c r="G27" s="355">
        <f t="shared" si="14"/>
        <v>-17000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52"/>
      <c r="B28" s="352"/>
      <c r="C28" s="350" t="s">
        <v>93</v>
      </c>
      <c r="D28" s="356">
        <v>6110.0</v>
      </c>
      <c r="E28" s="351"/>
      <c r="F28" s="355">
        <v>500.0</v>
      </c>
      <c r="G28" s="355">
        <f t="shared" si="14"/>
        <v>-500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52"/>
      <c r="B29" s="352"/>
      <c r="C29" s="350" t="s">
        <v>801</v>
      </c>
      <c r="D29" s="352" t="s">
        <v>174</v>
      </c>
      <c r="E29" s="351"/>
      <c r="F29" s="355">
        <v>15000.0</v>
      </c>
      <c r="G29" s="355">
        <f t="shared" si="14"/>
        <v>-15000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52"/>
      <c r="B30" s="352"/>
      <c r="C30" s="350"/>
      <c r="D30" s="352"/>
      <c r="E30" s="351"/>
      <c r="F30" s="351"/>
      <c r="G30" s="351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52"/>
      <c r="B31" s="352"/>
      <c r="C31" s="358" t="s">
        <v>161</v>
      </c>
      <c r="D31" s="352"/>
      <c r="E31" s="355">
        <f>SUM(E24:E26)</f>
        <v>0</v>
      </c>
      <c r="F31" s="355">
        <f>SUM(F24:F29)</f>
        <v>63365</v>
      </c>
      <c r="G31" s="355">
        <f>E31-F31</f>
        <v>-63365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352"/>
      <c r="B32" s="352"/>
      <c r="C32" s="350"/>
      <c r="D32" s="352"/>
      <c r="E32" s="351"/>
      <c r="F32" s="351"/>
      <c r="G32" s="35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352"/>
      <c r="B33" s="359" t="s">
        <v>125</v>
      </c>
      <c r="C33" s="350"/>
      <c r="D33" s="352"/>
      <c r="E33" s="351"/>
      <c r="F33" s="351"/>
      <c r="G33" s="35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352"/>
      <c r="B34" s="352"/>
      <c r="C34" s="350" t="s">
        <v>125</v>
      </c>
      <c r="D34" s="360" t="s">
        <v>802</v>
      </c>
      <c r="E34" s="351"/>
      <c r="F34" s="355">
        <v>80000.0</v>
      </c>
      <c r="G34" s="355">
        <f>E34-F34</f>
        <v>-80000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52"/>
      <c r="B35" s="359"/>
      <c r="C35" s="350"/>
      <c r="D35" s="352"/>
      <c r="E35" s="351"/>
      <c r="F35" s="351"/>
      <c r="G35" s="351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352"/>
      <c r="B36" s="359"/>
      <c r="C36" s="358" t="s">
        <v>161</v>
      </c>
      <c r="D36" s="352"/>
      <c r="E36" s="355">
        <f t="shared" ref="E36:F36" si="15">SUM(E34)</f>
        <v>0</v>
      </c>
      <c r="F36" s="355">
        <f t="shared" si="15"/>
        <v>80000</v>
      </c>
      <c r="G36" s="355">
        <f>E36-F36</f>
        <v>-80000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352"/>
      <c r="B37" s="359"/>
      <c r="C37" s="350"/>
      <c r="D37" s="352"/>
      <c r="E37" s="351"/>
      <c r="F37" s="351"/>
      <c r="G37" s="351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352"/>
      <c r="B38" s="359" t="s">
        <v>803</v>
      </c>
      <c r="C38" s="350"/>
      <c r="D38" s="352"/>
      <c r="E38" s="351"/>
      <c r="F38" s="351"/>
      <c r="G38" s="351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52"/>
      <c r="B39" s="352"/>
      <c r="C39" s="350" t="s">
        <v>474</v>
      </c>
      <c r="D39" s="350"/>
      <c r="E39" s="351"/>
      <c r="F39" s="355">
        <v>600000.0</v>
      </c>
      <c r="G39" s="355">
        <f t="shared" ref="G39:G41" si="16">E39-F39</f>
        <v>-600000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352"/>
      <c r="B40" s="352"/>
      <c r="C40" s="357" t="s">
        <v>740</v>
      </c>
      <c r="D40" s="350"/>
      <c r="E40" s="351"/>
      <c r="F40" s="355">
        <v>40835.0</v>
      </c>
      <c r="G40" s="355">
        <f t="shared" si="16"/>
        <v>-40835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352"/>
      <c r="B41" s="352"/>
      <c r="C41" s="350" t="s">
        <v>804</v>
      </c>
      <c r="D41" s="350"/>
      <c r="E41" s="351"/>
      <c r="F41" s="355">
        <v>340000.0</v>
      </c>
      <c r="G41" s="355">
        <f t="shared" si="16"/>
        <v>-340000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352"/>
      <c r="B42" s="352"/>
      <c r="C42" s="350"/>
      <c r="D42" s="350"/>
      <c r="E42" s="351"/>
      <c r="F42" s="351"/>
      <c r="G42" s="351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52"/>
      <c r="B43" s="352"/>
      <c r="C43" s="358" t="s">
        <v>161</v>
      </c>
      <c r="D43" s="350"/>
      <c r="E43" s="355">
        <f t="shared" ref="E43:F43" si="17">SUM(E39:E41)</f>
        <v>0</v>
      </c>
      <c r="F43" s="355">
        <f t="shared" si="17"/>
        <v>980835</v>
      </c>
      <c r="G43" s="355">
        <f>E43-F43</f>
        <v>-980835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52"/>
      <c r="B44" s="352"/>
      <c r="C44" s="350"/>
      <c r="D44" s="350"/>
      <c r="E44" s="351"/>
      <c r="F44" s="351"/>
      <c r="G44" s="35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352"/>
      <c r="B45" s="359"/>
      <c r="C45" s="358" t="s">
        <v>381</v>
      </c>
      <c r="D45" s="350"/>
      <c r="E45" s="355">
        <f>SUM(E43,E31,E36,E21)</f>
        <v>1146000</v>
      </c>
      <c r="F45" s="355">
        <f>sum(F21,F31,F36,F43)</f>
        <v>1146000</v>
      </c>
      <c r="G45" s="35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290"/>
      <c r="E46" s="53"/>
      <c r="F46" s="53"/>
      <c r="G46" s="5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361" t="s">
        <v>785</v>
      </c>
      <c r="B47" s="362" t="s">
        <v>76</v>
      </c>
      <c r="C47" s="236" t="s">
        <v>196</v>
      </c>
      <c r="D47" s="363">
        <v>6541.0</v>
      </c>
      <c r="E47" s="238"/>
      <c r="F47" s="239">
        <v>250.0</v>
      </c>
      <c r="G47" s="239">
        <f t="shared" ref="G47:G69" si="18">E47-F47</f>
        <v>-250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236"/>
      <c r="B48" s="236"/>
      <c r="C48" s="236" t="s">
        <v>805</v>
      </c>
      <c r="D48" s="363">
        <v>5420.0</v>
      </c>
      <c r="E48" s="238"/>
      <c r="F48" s="239">
        <v>1440.0</v>
      </c>
      <c r="G48" s="239">
        <f t="shared" si="18"/>
        <v>-1440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36"/>
      <c r="B49" s="236"/>
      <c r="C49" s="236" t="s">
        <v>125</v>
      </c>
      <c r="D49" s="363" t="s">
        <v>806</v>
      </c>
      <c r="E49" s="238"/>
      <c r="F49" s="239">
        <v>18120.0</v>
      </c>
      <c r="G49" s="239">
        <f t="shared" si="18"/>
        <v>-18120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36"/>
      <c r="B50" s="236"/>
      <c r="C50" s="236" t="s">
        <v>153</v>
      </c>
      <c r="D50" s="363">
        <v>7691.0</v>
      </c>
      <c r="E50" s="238"/>
      <c r="F50" s="239">
        <v>11180.0</v>
      </c>
      <c r="G50" s="239">
        <f t="shared" si="18"/>
        <v>-11180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236"/>
      <c r="B51" s="236"/>
      <c r="C51" s="236" t="s">
        <v>807</v>
      </c>
      <c r="D51" s="363">
        <v>3031.0</v>
      </c>
      <c r="E51" s="239">
        <v>15000.0</v>
      </c>
      <c r="F51" s="239"/>
      <c r="G51" s="239">
        <f t="shared" si="18"/>
        <v>15000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236"/>
      <c r="B52" s="236"/>
      <c r="C52" s="236" t="s">
        <v>808</v>
      </c>
      <c r="D52" s="363">
        <v>7692.0</v>
      </c>
      <c r="E52" s="238"/>
      <c r="F52" s="239">
        <v>8400.0</v>
      </c>
      <c r="G52" s="239">
        <f t="shared" si="18"/>
        <v>-8400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36"/>
      <c r="B53" s="236"/>
      <c r="C53" s="236" t="s">
        <v>583</v>
      </c>
      <c r="D53" s="363">
        <v>5412.0</v>
      </c>
      <c r="E53" s="238"/>
      <c r="F53" s="239">
        <v>2000.0</v>
      </c>
      <c r="G53" s="239">
        <f t="shared" si="18"/>
        <v>-2000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36"/>
      <c r="B54" s="236"/>
      <c r="C54" s="236" t="s">
        <v>809</v>
      </c>
      <c r="D54" s="363">
        <v>5412.0</v>
      </c>
      <c r="E54" s="238"/>
      <c r="F54" s="239">
        <v>4528.0</v>
      </c>
      <c r="G54" s="239">
        <f t="shared" si="18"/>
        <v>-4528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36"/>
      <c r="B55" s="236"/>
      <c r="C55" s="236" t="s">
        <v>810</v>
      </c>
      <c r="D55" s="363">
        <v>5480.0</v>
      </c>
      <c r="E55" s="238"/>
      <c r="F55" s="239">
        <v>700.0</v>
      </c>
      <c r="G55" s="239">
        <f t="shared" si="18"/>
        <v>-700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36"/>
      <c r="B56" s="236"/>
      <c r="C56" s="236" t="s">
        <v>811</v>
      </c>
      <c r="D56" s="363">
        <v>4030.0</v>
      </c>
      <c r="E56" s="238"/>
      <c r="F56" s="239">
        <v>200.0</v>
      </c>
      <c r="G56" s="239">
        <f t="shared" si="18"/>
        <v>-200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36"/>
      <c r="B57" s="236"/>
      <c r="C57" s="236" t="s">
        <v>227</v>
      </c>
      <c r="D57" s="363">
        <v>5930.0</v>
      </c>
      <c r="E57" s="238"/>
      <c r="F57" s="239">
        <v>5000.0</v>
      </c>
      <c r="G57" s="239">
        <f t="shared" si="18"/>
        <v>-5000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36"/>
      <c r="B58" s="236"/>
      <c r="C58" s="236" t="s">
        <v>367</v>
      </c>
      <c r="D58" s="364" t="s">
        <v>364</v>
      </c>
      <c r="E58" s="239">
        <v>1000.0</v>
      </c>
      <c r="F58" s="239">
        <v>1000.0</v>
      </c>
      <c r="G58" s="239">
        <f t="shared" si="18"/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36"/>
      <c r="B59" s="236"/>
      <c r="C59" s="236" t="s">
        <v>801</v>
      </c>
      <c r="D59" s="364" t="s">
        <v>174</v>
      </c>
      <c r="E59" s="239">
        <v>19895.0</v>
      </c>
      <c r="F59" s="239">
        <v>24395.0</v>
      </c>
      <c r="G59" s="239">
        <f t="shared" si="18"/>
        <v>-4500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36"/>
      <c r="B60" s="236"/>
      <c r="C60" s="236" t="s">
        <v>812</v>
      </c>
      <c r="D60" s="363">
        <v>3027.4044</v>
      </c>
      <c r="E60" s="239">
        <v>1260.0</v>
      </c>
      <c r="F60" s="239">
        <v>1260.0</v>
      </c>
      <c r="G60" s="239">
        <f t="shared" si="18"/>
        <v>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36"/>
      <c r="B61" s="236"/>
      <c r="C61" s="236" t="s">
        <v>813</v>
      </c>
      <c r="D61" s="363">
        <v>7630.0</v>
      </c>
      <c r="E61" s="238"/>
      <c r="F61" s="239">
        <v>1000.0</v>
      </c>
      <c r="G61" s="239">
        <f t="shared" si="18"/>
        <v>-1000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36"/>
      <c r="B62" s="236"/>
      <c r="C62" s="236" t="s">
        <v>814</v>
      </c>
      <c r="D62" s="363">
        <v>5010.0</v>
      </c>
      <c r="E62" s="238"/>
      <c r="F62" s="239">
        <v>200.0</v>
      </c>
      <c r="G62" s="239">
        <f t="shared" si="18"/>
        <v>-200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36"/>
      <c r="B63" s="236"/>
      <c r="C63" s="236" t="s">
        <v>815</v>
      </c>
      <c r="D63" s="363">
        <v>5010.0</v>
      </c>
      <c r="E63" s="238"/>
      <c r="F63" s="239">
        <v>13456.0</v>
      </c>
      <c r="G63" s="239">
        <f t="shared" si="18"/>
        <v>-13456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36"/>
      <c r="B64" s="236"/>
      <c r="C64" s="236" t="s">
        <v>816</v>
      </c>
      <c r="D64" s="363">
        <v>5010.0</v>
      </c>
      <c r="E64" s="238"/>
      <c r="F64" s="239">
        <v>1800.0</v>
      </c>
      <c r="G64" s="239">
        <f t="shared" si="18"/>
        <v>-1800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36"/>
      <c r="B65" s="236"/>
      <c r="C65" s="236" t="s">
        <v>817</v>
      </c>
      <c r="D65" s="363">
        <v>5060.0</v>
      </c>
      <c r="E65" s="238"/>
      <c r="F65" s="239">
        <v>400.0</v>
      </c>
      <c r="G65" s="239">
        <f t="shared" si="18"/>
        <v>-400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36"/>
      <c r="B66" s="236"/>
      <c r="C66" s="236" t="s">
        <v>383</v>
      </c>
      <c r="D66" s="363">
        <v>3052.0</v>
      </c>
      <c r="E66" s="238"/>
      <c r="F66" s="238"/>
      <c r="G66" s="239">
        <f t="shared" si="18"/>
        <v>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36"/>
      <c r="B67" s="236"/>
      <c r="C67" s="236" t="s">
        <v>818</v>
      </c>
      <c r="D67" s="363">
        <v>3989.0</v>
      </c>
      <c r="E67" s="239">
        <v>24000.0</v>
      </c>
      <c r="F67" s="238"/>
      <c r="G67" s="239">
        <f t="shared" si="18"/>
        <v>24000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36"/>
      <c r="B68" s="236"/>
      <c r="C68" s="365" t="s">
        <v>819</v>
      </c>
      <c r="D68" s="237"/>
      <c r="E68" s="238"/>
      <c r="F68" s="239">
        <v>150.0</v>
      </c>
      <c r="G68" s="239">
        <f t="shared" si="18"/>
        <v>-150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36"/>
      <c r="B69" s="236"/>
      <c r="C69" s="365" t="s">
        <v>820</v>
      </c>
      <c r="D69" s="237"/>
      <c r="E69" s="238"/>
      <c r="F69" s="239">
        <v>100.0</v>
      </c>
      <c r="G69" s="239">
        <f t="shared" si="18"/>
        <v>-100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36"/>
      <c r="B70" s="236"/>
      <c r="C70" s="236"/>
      <c r="D70" s="237"/>
      <c r="E70" s="238"/>
      <c r="F70" s="238"/>
      <c r="G70" s="23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36"/>
      <c r="B71" s="236"/>
      <c r="C71" s="362" t="s">
        <v>161</v>
      </c>
      <c r="D71" s="237"/>
      <c r="E71" s="239">
        <f>SUM(E47:E67)</f>
        <v>61155</v>
      </c>
      <c r="F71" s="239">
        <f>SUM(F47:F69)</f>
        <v>95579</v>
      </c>
      <c r="G71" s="239">
        <f>E71-F71</f>
        <v>-34424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36"/>
      <c r="B72" s="236"/>
      <c r="C72" s="236"/>
      <c r="D72" s="237"/>
      <c r="E72" s="238"/>
      <c r="F72" s="238"/>
      <c r="G72" s="23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36"/>
      <c r="B73" s="236"/>
      <c r="C73" s="236"/>
      <c r="D73" s="237"/>
      <c r="E73" s="238"/>
      <c r="F73" s="238"/>
      <c r="G73" s="23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36"/>
      <c r="B74" s="362" t="s">
        <v>821</v>
      </c>
      <c r="C74" s="236" t="s">
        <v>822</v>
      </c>
      <c r="D74" s="363">
        <v>5010.0</v>
      </c>
      <c r="E74" s="238"/>
      <c r="F74" s="239">
        <v>28800.0</v>
      </c>
      <c r="G74" s="239">
        <f t="shared" ref="G74:G82" si="19">E74-F74</f>
        <v>-28800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36"/>
      <c r="B75" s="236"/>
      <c r="C75" s="236" t="s">
        <v>823</v>
      </c>
      <c r="D75" s="363" t="s">
        <v>632</v>
      </c>
      <c r="E75" s="239">
        <v>1500.0</v>
      </c>
      <c r="F75" s="239">
        <v>1500.0</v>
      </c>
      <c r="G75" s="239">
        <f t="shared" si="19"/>
        <v>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36"/>
      <c r="B76" s="236"/>
      <c r="C76" s="236" t="s">
        <v>625</v>
      </c>
      <c r="D76" s="363">
        <v>5210.0</v>
      </c>
      <c r="E76" s="238"/>
      <c r="F76" s="239">
        <v>36300.0</v>
      </c>
      <c r="G76" s="239">
        <f t="shared" si="19"/>
        <v>-36300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36"/>
      <c r="B77" s="236"/>
      <c r="C77" s="237" t="s">
        <v>167</v>
      </c>
      <c r="D77" s="363">
        <v>5820.0</v>
      </c>
      <c r="E77" s="238"/>
      <c r="F77" s="239">
        <v>4000.0</v>
      </c>
      <c r="G77" s="239">
        <f t="shared" si="19"/>
        <v>-4000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36"/>
      <c r="B78" s="236"/>
      <c r="C78" s="236" t="s">
        <v>824</v>
      </c>
      <c r="D78" s="363">
        <v>3041.0</v>
      </c>
      <c r="E78" s="239">
        <v>55000.0</v>
      </c>
      <c r="F78" s="238"/>
      <c r="G78" s="239">
        <f t="shared" si="19"/>
        <v>55000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36"/>
      <c r="B79" s="236"/>
      <c r="C79" s="237" t="s">
        <v>108</v>
      </c>
      <c r="D79" s="364" t="s">
        <v>364</v>
      </c>
      <c r="E79" s="239">
        <v>3150.0</v>
      </c>
      <c r="F79" s="239">
        <v>3150.0</v>
      </c>
      <c r="G79" s="239">
        <f t="shared" si="19"/>
        <v>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36"/>
      <c r="B80" s="236"/>
      <c r="C80" s="237" t="s">
        <v>825</v>
      </c>
      <c r="D80" s="363">
        <v>5462.0</v>
      </c>
      <c r="E80" s="238"/>
      <c r="F80" s="239">
        <v>10300.0</v>
      </c>
      <c r="G80" s="239">
        <f t="shared" si="19"/>
        <v>-10300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36"/>
      <c r="B81" s="236"/>
      <c r="C81" s="236" t="s">
        <v>826</v>
      </c>
      <c r="D81" s="363">
        <v>4036.0</v>
      </c>
      <c r="E81" s="238"/>
      <c r="F81" s="239">
        <v>11500.0</v>
      </c>
      <c r="G81" s="239">
        <f t="shared" si="19"/>
        <v>-11500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36"/>
      <c r="B82" s="236"/>
      <c r="C82" s="237" t="s">
        <v>827</v>
      </c>
      <c r="D82" s="366">
        <v>4044.0</v>
      </c>
      <c r="E82" s="238"/>
      <c r="F82" s="239">
        <v>10600.0</v>
      </c>
      <c r="G82" s="239">
        <f t="shared" si="19"/>
        <v>-10600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36"/>
      <c r="B83" s="236"/>
      <c r="C83" s="237"/>
      <c r="D83" s="237"/>
      <c r="E83" s="238"/>
      <c r="F83" s="238"/>
      <c r="G83" s="23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36"/>
      <c r="B84" s="236"/>
      <c r="C84" s="367" t="s">
        <v>161</v>
      </c>
      <c r="D84" s="236"/>
      <c r="E84" s="239">
        <f t="shared" ref="E84:F84" si="20">SUM(E74:E82)</f>
        <v>59650</v>
      </c>
      <c r="F84" s="239">
        <f t="shared" si="20"/>
        <v>106150</v>
      </c>
      <c r="G84" s="239">
        <f>E84-F84</f>
        <v>-46500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36"/>
      <c r="B85" s="236"/>
      <c r="C85" s="237"/>
      <c r="D85" s="236"/>
      <c r="E85" s="238"/>
      <c r="F85" s="238"/>
      <c r="G85" s="23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36"/>
      <c r="B86" s="362" t="s">
        <v>828</v>
      </c>
      <c r="C86" s="237" t="s">
        <v>208</v>
      </c>
      <c r="D86" s="364" t="s">
        <v>829</v>
      </c>
      <c r="E86" s="239">
        <v>15250.0</v>
      </c>
      <c r="F86" s="238"/>
      <c r="G86" s="239">
        <f t="shared" ref="G86:G91" si="21">E86-F86</f>
        <v>15250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36"/>
      <c r="B87" s="236"/>
      <c r="C87" s="237" t="s">
        <v>206</v>
      </c>
      <c r="D87" s="366">
        <v>4029.0</v>
      </c>
      <c r="E87" s="238"/>
      <c r="F87" s="239">
        <v>9000.0</v>
      </c>
      <c r="G87" s="239">
        <f t="shared" si="21"/>
        <v>-9000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36"/>
      <c r="B88" s="236"/>
      <c r="C88" s="237" t="s">
        <v>141</v>
      </c>
      <c r="D88" s="366">
        <v>5411.0</v>
      </c>
      <c r="E88" s="238"/>
      <c r="F88" s="239">
        <v>1300.0</v>
      </c>
      <c r="G88" s="239">
        <f t="shared" si="21"/>
        <v>-1300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36"/>
      <c r="B89" s="236"/>
      <c r="C89" s="237" t="s">
        <v>480</v>
      </c>
      <c r="D89" s="236"/>
      <c r="E89" s="238"/>
      <c r="F89" s="239">
        <v>600.0</v>
      </c>
      <c r="G89" s="239">
        <f t="shared" si="21"/>
        <v>-600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36"/>
      <c r="B90" s="236"/>
      <c r="C90" s="237" t="s">
        <v>830</v>
      </c>
      <c r="D90" s="236" t="s">
        <v>138</v>
      </c>
      <c r="E90" s="238"/>
      <c r="F90" s="239">
        <v>6200.0</v>
      </c>
      <c r="G90" s="239">
        <f t="shared" si="21"/>
        <v>-6200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36"/>
      <c r="B91" s="236"/>
      <c r="C91" s="237" t="s">
        <v>831</v>
      </c>
      <c r="D91" s="236" t="s">
        <v>136</v>
      </c>
      <c r="E91" s="239">
        <v>2500.0</v>
      </c>
      <c r="F91" s="238"/>
      <c r="G91" s="239">
        <f t="shared" si="21"/>
        <v>2500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36"/>
      <c r="B92" s="236"/>
      <c r="C92" s="237"/>
      <c r="D92" s="236"/>
      <c r="E92" s="238"/>
      <c r="F92" s="238"/>
      <c r="G92" s="23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36"/>
      <c r="B93" s="236"/>
      <c r="C93" s="367" t="s">
        <v>161</v>
      </c>
      <c r="D93" s="236"/>
      <c r="E93" s="239">
        <f t="shared" ref="E93:F93" si="22">SUM(E86:E91)</f>
        <v>17750</v>
      </c>
      <c r="F93" s="239">
        <f t="shared" si="22"/>
        <v>17100</v>
      </c>
      <c r="G93" s="239">
        <f>E93-F93</f>
        <v>650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36"/>
      <c r="B94" s="236"/>
      <c r="C94" s="237"/>
      <c r="D94" s="236"/>
      <c r="E94" s="238"/>
      <c r="F94" s="238"/>
      <c r="G94" s="23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36"/>
      <c r="B95" s="362" t="s">
        <v>832</v>
      </c>
      <c r="C95" s="237" t="s">
        <v>208</v>
      </c>
      <c r="D95" s="236"/>
      <c r="E95" s="239">
        <v>7625.0</v>
      </c>
      <c r="F95" s="238"/>
      <c r="G95" s="239">
        <f t="shared" ref="G95:G100" si="23">E95-F95</f>
        <v>7625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36"/>
      <c r="B96" s="236" t="s">
        <v>344</v>
      </c>
      <c r="C96" s="237" t="s">
        <v>206</v>
      </c>
      <c r="D96" s="236"/>
      <c r="E96" s="238"/>
      <c r="F96" s="239">
        <v>4800.0</v>
      </c>
      <c r="G96" s="239">
        <f t="shared" si="23"/>
        <v>-4800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36"/>
      <c r="B97" s="236"/>
      <c r="C97" s="237" t="s">
        <v>141</v>
      </c>
      <c r="D97" s="236"/>
      <c r="E97" s="238"/>
      <c r="F97" s="239">
        <v>700.0</v>
      </c>
      <c r="G97" s="239">
        <f t="shared" si="23"/>
        <v>-700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36"/>
      <c r="B98" s="236"/>
      <c r="C98" s="237" t="s">
        <v>456</v>
      </c>
      <c r="D98" s="236"/>
      <c r="E98" s="238"/>
      <c r="F98" s="239">
        <v>14100.0</v>
      </c>
      <c r="G98" s="239">
        <f t="shared" si="23"/>
        <v>-14100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36"/>
      <c r="B99" s="236"/>
      <c r="C99" s="368" t="s">
        <v>454</v>
      </c>
      <c r="D99" s="236"/>
      <c r="E99" s="239">
        <v>15000.0</v>
      </c>
      <c r="F99" s="238"/>
      <c r="G99" s="239">
        <f t="shared" si="23"/>
        <v>15000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36"/>
      <c r="B100" s="362"/>
      <c r="C100" s="237" t="s">
        <v>108</v>
      </c>
      <c r="D100" s="366"/>
      <c r="E100" s="239">
        <v>1500.0</v>
      </c>
      <c r="F100" s="239">
        <v>1320.0</v>
      </c>
      <c r="G100" s="239">
        <f t="shared" si="23"/>
        <v>180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36"/>
      <c r="B101" s="362"/>
      <c r="C101" s="237"/>
      <c r="D101" s="366"/>
      <c r="E101" s="238"/>
      <c r="F101" s="239"/>
      <c r="G101" s="23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36"/>
      <c r="B102" s="362"/>
      <c r="C102" s="367" t="s">
        <v>161</v>
      </c>
      <c r="D102" s="366"/>
      <c r="E102" s="239">
        <f>sum(E95:E100)</f>
        <v>24125</v>
      </c>
      <c r="F102" s="239">
        <f>sum(F95:F101)</f>
        <v>20920</v>
      </c>
      <c r="G102" s="239">
        <f>E102-F102</f>
        <v>3205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36"/>
      <c r="B103" s="362"/>
      <c r="C103" s="237"/>
      <c r="D103" s="366"/>
      <c r="E103" s="238"/>
      <c r="F103" s="239"/>
      <c r="G103" s="23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36"/>
      <c r="B104" s="362" t="s">
        <v>833</v>
      </c>
      <c r="C104" s="237" t="s">
        <v>148</v>
      </c>
      <c r="D104" s="366">
        <v>5010.0</v>
      </c>
      <c r="E104" s="238"/>
      <c r="F104" s="239">
        <v>12400.0</v>
      </c>
      <c r="G104" s="239">
        <f t="shared" ref="G104:G110" si="24">E104-F104</f>
        <v>-12400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36"/>
      <c r="B105" s="236"/>
      <c r="C105" s="237" t="s">
        <v>625</v>
      </c>
      <c r="D105" s="366">
        <v>4037.0</v>
      </c>
      <c r="E105" s="238"/>
      <c r="F105" s="239">
        <v>31110.0</v>
      </c>
      <c r="G105" s="239">
        <f t="shared" si="24"/>
        <v>-31110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36"/>
      <c r="B106" s="236"/>
      <c r="C106" s="237" t="s">
        <v>834</v>
      </c>
      <c r="D106" s="366">
        <v>4036.0</v>
      </c>
      <c r="E106" s="238"/>
      <c r="F106" s="239">
        <v>500.0</v>
      </c>
      <c r="G106" s="239">
        <f t="shared" si="24"/>
        <v>-500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36"/>
      <c r="B107" s="236"/>
      <c r="C107" s="237" t="s">
        <v>835</v>
      </c>
      <c r="D107" s="366">
        <v>5010.0</v>
      </c>
      <c r="E107" s="238"/>
      <c r="F107" s="239">
        <v>563.0</v>
      </c>
      <c r="G107" s="239">
        <f t="shared" si="24"/>
        <v>-563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36"/>
      <c r="B108" s="236"/>
      <c r="C108" s="237" t="s">
        <v>167</v>
      </c>
      <c r="D108" s="366">
        <v>5611.0</v>
      </c>
      <c r="E108" s="238"/>
      <c r="F108" s="239">
        <v>4000.0</v>
      </c>
      <c r="G108" s="239">
        <f t="shared" si="24"/>
        <v>-4000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36"/>
      <c r="B109" s="236"/>
      <c r="C109" s="237" t="s">
        <v>824</v>
      </c>
      <c r="D109" s="366">
        <v>3041.0</v>
      </c>
      <c r="E109" s="238"/>
      <c r="F109" s="238"/>
      <c r="G109" s="239">
        <f t="shared" si="24"/>
        <v>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36"/>
      <c r="B110" s="236"/>
      <c r="C110" s="237" t="s">
        <v>836</v>
      </c>
      <c r="D110" s="236" t="s">
        <v>364</v>
      </c>
      <c r="E110" s="239">
        <v>2820.0</v>
      </c>
      <c r="F110" s="239">
        <v>2820.0</v>
      </c>
      <c r="G110" s="239">
        <f t="shared" si="24"/>
        <v>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36"/>
      <c r="B111" s="236"/>
      <c r="C111" s="237"/>
      <c r="D111" s="236"/>
      <c r="E111" s="238"/>
      <c r="F111" s="238"/>
      <c r="G111" s="23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36"/>
      <c r="B112" s="236"/>
      <c r="C112" s="367" t="s">
        <v>161</v>
      </c>
      <c r="D112" s="236"/>
      <c r="E112" s="239">
        <f t="shared" ref="E112:F112" si="25">SUM(E104:E110)</f>
        <v>2820</v>
      </c>
      <c r="F112" s="239">
        <f t="shared" si="25"/>
        <v>51393</v>
      </c>
      <c r="G112" s="239">
        <f>E112-F112</f>
        <v>-48573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36"/>
      <c r="B113" s="236"/>
      <c r="C113" s="237"/>
      <c r="D113" s="236"/>
      <c r="E113" s="238"/>
      <c r="F113" s="238"/>
      <c r="G113" s="238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36"/>
      <c r="B114" s="362"/>
      <c r="C114" s="367" t="s">
        <v>381</v>
      </c>
      <c r="D114" s="236"/>
      <c r="E114" s="239">
        <f t="shared" ref="E114:F114" si="26">SUMIF($C47:$C112,"Subsubtotal",E47:E112)</f>
        <v>165500</v>
      </c>
      <c r="F114" s="239">
        <f t="shared" si="26"/>
        <v>291142</v>
      </c>
      <c r="G114" s="239">
        <f>E114-F114</f>
        <v>-125642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290"/>
      <c r="D115" s="4"/>
      <c r="E115" s="53"/>
      <c r="F115" s="53"/>
      <c r="G115" s="5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369" t="s">
        <v>787</v>
      </c>
      <c r="B116" s="91" t="s">
        <v>837</v>
      </c>
      <c r="C116" s="100" t="s">
        <v>838</v>
      </c>
      <c r="D116" s="92"/>
      <c r="E116" s="94"/>
      <c r="F116" s="95">
        <v>3500.0</v>
      </c>
      <c r="G116" s="95">
        <f t="shared" ref="G116:G117" si="27">E116-F116</f>
        <v>-3500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92"/>
      <c r="B117" s="92"/>
      <c r="C117" s="100" t="s">
        <v>839</v>
      </c>
      <c r="D117" s="92"/>
      <c r="E117" s="94"/>
      <c r="F117" s="95">
        <v>1500.0</v>
      </c>
      <c r="G117" s="95">
        <f t="shared" si="27"/>
        <v>-1500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92"/>
      <c r="B118" s="92"/>
      <c r="C118" s="100"/>
      <c r="D118" s="92"/>
      <c r="E118" s="94"/>
      <c r="F118" s="94"/>
      <c r="G118" s="9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92"/>
      <c r="B119" s="92"/>
      <c r="C119" s="370" t="s">
        <v>161</v>
      </c>
      <c r="D119" s="92"/>
      <c r="E119" s="94"/>
      <c r="F119" s="95">
        <f>SUM(F116:F118)</f>
        <v>5000</v>
      </c>
      <c r="G119" s="95">
        <f>E119-F119</f>
        <v>-5000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92"/>
      <c r="B120" s="92"/>
      <c r="C120" s="100"/>
      <c r="D120" s="92"/>
      <c r="E120" s="94"/>
      <c r="F120" s="94"/>
      <c r="G120" s="9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92"/>
      <c r="B121" s="91" t="s">
        <v>840</v>
      </c>
      <c r="C121" s="371" t="s">
        <v>841</v>
      </c>
      <c r="D121" s="92"/>
      <c r="E121" s="94"/>
      <c r="F121" s="95">
        <v>8000.0</v>
      </c>
      <c r="G121" s="95">
        <f t="shared" ref="G121:G122" si="28">E121-F121</f>
        <v>-8000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92"/>
      <c r="B122" s="92"/>
      <c r="C122" s="100" t="s">
        <v>153</v>
      </c>
      <c r="D122" s="92"/>
      <c r="E122" s="94"/>
      <c r="F122" s="95">
        <v>2000.0</v>
      </c>
      <c r="G122" s="95">
        <f t="shared" si="28"/>
        <v>-2000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92"/>
      <c r="B123" s="92"/>
      <c r="C123" s="100"/>
      <c r="D123" s="92"/>
      <c r="E123" s="94"/>
      <c r="F123" s="94"/>
      <c r="G123" s="9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92"/>
      <c r="B124" s="92"/>
      <c r="C124" s="370" t="s">
        <v>161</v>
      </c>
      <c r="D124" s="92"/>
      <c r="E124" s="94"/>
      <c r="F124" s="95">
        <f>SUM(F121:F123)</f>
        <v>10000</v>
      </c>
      <c r="G124" s="95">
        <f>E124-F124</f>
        <v>-10000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92"/>
      <c r="B125" s="92"/>
      <c r="C125" s="100"/>
      <c r="D125" s="92"/>
      <c r="E125" s="94"/>
      <c r="F125" s="94"/>
      <c r="G125" s="9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92"/>
      <c r="B126" s="91"/>
      <c r="C126" s="370" t="s">
        <v>381</v>
      </c>
      <c r="D126" s="92"/>
      <c r="E126" s="94"/>
      <c r="F126" s="95">
        <f>F119+F124</f>
        <v>15000</v>
      </c>
      <c r="G126" s="95">
        <f>E126-F126</f>
        <v>-15000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290"/>
      <c r="D127" s="4"/>
      <c r="E127" s="53"/>
      <c r="F127" s="53"/>
      <c r="G127" s="5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372" t="s">
        <v>788</v>
      </c>
      <c r="B128" s="373" t="s">
        <v>76</v>
      </c>
      <c r="C128" s="374" t="s">
        <v>112</v>
      </c>
      <c r="D128" s="375"/>
      <c r="E128" s="376"/>
      <c r="F128" s="377">
        <v>1000.0</v>
      </c>
      <c r="G128" s="377">
        <f t="shared" ref="G128:G132" si="29">E128-F128</f>
        <v>-1000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375"/>
      <c r="B129" s="375"/>
      <c r="C129" s="374" t="s">
        <v>125</v>
      </c>
      <c r="D129" s="375"/>
      <c r="E129" s="376"/>
      <c r="F129" s="377">
        <v>1500.0</v>
      </c>
      <c r="G129" s="377">
        <f t="shared" si="29"/>
        <v>-1500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375"/>
      <c r="B130" s="375"/>
      <c r="C130" s="375" t="s">
        <v>842</v>
      </c>
      <c r="D130" s="375"/>
      <c r="E130" s="376"/>
      <c r="F130" s="377">
        <v>1250.0</v>
      </c>
      <c r="G130" s="377">
        <f t="shared" si="29"/>
        <v>-1250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375"/>
      <c r="B131" s="375"/>
      <c r="C131" s="374" t="s">
        <v>668</v>
      </c>
      <c r="D131" s="375"/>
      <c r="E131" s="376"/>
      <c r="F131" s="377">
        <v>1100.0</v>
      </c>
      <c r="G131" s="377">
        <f t="shared" si="29"/>
        <v>-1100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375"/>
      <c r="B132" s="375"/>
      <c r="C132" s="374" t="s">
        <v>153</v>
      </c>
      <c r="D132" s="375"/>
      <c r="E132" s="376"/>
      <c r="F132" s="377">
        <v>200.0</v>
      </c>
      <c r="G132" s="377">
        <f t="shared" si="29"/>
        <v>-200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375"/>
      <c r="B133" s="375"/>
      <c r="C133" s="374"/>
      <c r="D133" s="375"/>
      <c r="E133" s="376"/>
      <c r="F133" s="376"/>
      <c r="G133" s="37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375"/>
      <c r="B134" s="375"/>
      <c r="C134" s="378" t="s">
        <v>161</v>
      </c>
      <c r="D134" s="375"/>
      <c r="E134" s="376"/>
      <c r="F134" s="377">
        <f>SUM(F128:F133)</f>
        <v>5050</v>
      </c>
      <c r="G134" s="377">
        <f>E134-F134</f>
        <v>-5050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375"/>
      <c r="B135" s="375"/>
      <c r="C135" s="374"/>
      <c r="D135" s="375"/>
      <c r="E135" s="376"/>
      <c r="F135" s="376"/>
      <c r="G135" s="37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375"/>
      <c r="B136" s="373" t="s">
        <v>843</v>
      </c>
      <c r="C136" s="374" t="s">
        <v>208</v>
      </c>
      <c r="D136" s="379"/>
      <c r="E136" s="377">
        <v>42850.0</v>
      </c>
      <c r="F136" s="376"/>
      <c r="G136" s="377">
        <f t="shared" ref="G136:G151" si="30">E136-F136</f>
        <v>42850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375"/>
      <c r="B137" s="375"/>
      <c r="C137" s="374" t="s">
        <v>844</v>
      </c>
      <c r="D137" s="375"/>
      <c r="E137" s="376"/>
      <c r="F137" s="377">
        <v>2150.0</v>
      </c>
      <c r="G137" s="377">
        <f t="shared" si="30"/>
        <v>-2150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375"/>
      <c r="B138" s="375"/>
      <c r="C138" s="374" t="s">
        <v>845</v>
      </c>
      <c r="D138" s="375"/>
      <c r="E138" s="376"/>
      <c r="F138" s="377">
        <v>540.0</v>
      </c>
      <c r="G138" s="377">
        <f t="shared" si="30"/>
        <v>-540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375"/>
      <c r="B139" s="375"/>
      <c r="C139" s="374" t="s">
        <v>148</v>
      </c>
      <c r="D139" s="375"/>
      <c r="E139" s="376"/>
      <c r="F139" s="377">
        <v>12500.0</v>
      </c>
      <c r="G139" s="377">
        <f t="shared" si="30"/>
        <v>-12500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375"/>
      <c r="B140" s="375"/>
      <c r="C140" s="374" t="s">
        <v>846</v>
      </c>
      <c r="D140" s="375"/>
      <c r="E140" s="376"/>
      <c r="F140" s="377">
        <v>2000.0</v>
      </c>
      <c r="G140" s="377">
        <f t="shared" si="30"/>
        <v>-2000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375"/>
      <c r="B141" s="375"/>
      <c r="C141" s="374" t="s">
        <v>275</v>
      </c>
      <c r="D141" s="375"/>
      <c r="E141" s="376"/>
      <c r="F141" s="377">
        <v>2000.0</v>
      </c>
      <c r="G141" s="377">
        <f t="shared" si="30"/>
        <v>-2000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375"/>
      <c r="B142" s="375"/>
      <c r="C142" s="374" t="s">
        <v>847</v>
      </c>
      <c r="D142" s="375"/>
      <c r="E142" s="376"/>
      <c r="F142" s="377">
        <v>13200.0</v>
      </c>
      <c r="G142" s="377">
        <f t="shared" si="30"/>
        <v>-13200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375"/>
      <c r="B143" s="375"/>
      <c r="C143" s="374" t="s">
        <v>206</v>
      </c>
      <c r="D143" s="375"/>
      <c r="E143" s="376"/>
      <c r="F143" s="377">
        <v>35200.0</v>
      </c>
      <c r="G143" s="377">
        <f t="shared" si="30"/>
        <v>-35200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375"/>
      <c r="B144" s="375"/>
      <c r="C144" s="374" t="s">
        <v>848</v>
      </c>
      <c r="D144" s="375"/>
      <c r="E144" s="376"/>
      <c r="F144" s="377">
        <v>1000.0</v>
      </c>
      <c r="G144" s="377">
        <f t="shared" si="30"/>
        <v>-1000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375"/>
      <c r="B145" s="375"/>
      <c r="C145" s="374" t="s">
        <v>849</v>
      </c>
      <c r="D145" s="375"/>
      <c r="E145" s="376"/>
      <c r="F145" s="377">
        <v>11000.0</v>
      </c>
      <c r="G145" s="377">
        <f t="shared" si="30"/>
        <v>-11000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375"/>
      <c r="B146" s="375"/>
      <c r="C146" s="374" t="s">
        <v>850</v>
      </c>
      <c r="D146" s="375"/>
      <c r="E146" s="376"/>
      <c r="F146" s="377">
        <v>3000.0</v>
      </c>
      <c r="G146" s="377">
        <f t="shared" si="30"/>
        <v>-3000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375"/>
      <c r="B147" s="375"/>
      <c r="C147" s="374" t="s">
        <v>851</v>
      </c>
      <c r="D147" s="375"/>
      <c r="E147" s="376"/>
      <c r="F147" s="377">
        <v>10000.0</v>
      </c>
      <c r="G147" s="377">
        <f t="shared" si="30"/>
        <v>-10000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375"/>
      <c r="B148" s="375"/>
      <c r="C148" s="374" t="s">
        <v>141</v>
      </c>
      <c r="D148" s="375"/>
      <c r="E148" s="376"/>
      <c r="F148" s="377">
        <v>3500.0</v>
      </c>
      <c r="G148" s="377">
        <f t="shared" si="30"/>
        <v>-3500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375"/>
      <c r="B149" s="375"/>
      <c r="C149" s="374" t="s">
        <v>108</v>
      </c>
      <c r="D149" s="375"/>
      <c r="E149" s="376"/>
      <c r="F149" s="377">
        <v>2050.0</v>
      </c>
      <c r="G149" s="377">
        <f t="shared" si="30"/>
        <v>-2050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375"/>
      <c r="B150" s="375"/>
      <c r="C150" s="374" t="s">
        <v>562</v>
      </c>
      <c r="D150" s="375"/>
      <c r="E150" s="376"/>
      <c r="F150" s="377">
        <v>1000.0</v>
      </c>
      <c r="G150" s="377">
        <f t="shared" si="30"/>
        <v>-1000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375"/>
      <c r="B151" s="375"/>
      <c r="C151" s="374" t="s">
        <v>366</v>
      </c>
      <c r="D151" s="375"/>
      <c r="E151" s="376"/>
      <c r="F151" s="377">
        <v>1400.0</v>
      </c>
      <c r="G151" s="377">
        <f t="shared" si="30"/>
        <v>-1400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375"/>
      <c r="B152" s="375"/>
      <c r="C152" s="374"/>
      <c r="D152" s="375"/>
      <c r="E152" s="376"/>
      <c r="F152" s="376"/>
      <c r="G152" s="37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375"/>
      <c r="B153" s="375"/>
      <c r="C153" s="378" t="s">
        <v>161</v>
      </c>
      <c r="D153" s="375"/>
      <c r="E153" s="377">
        <f>SUM(E136:E152)</f>
        <v>42850</v>
      </c>
      <c r="F153" s="377">
        <f>SUM(F137:F152)</f>
        <v>100540</v>
      </c>
      <c r="G153" s="377">
        <f>E153-F153</f>
        <v>-57690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375"/>
      <c r="B154" s="375"/>
      <c r="C154" s="374"/>
      <c r="D154" s="379"/>
      <c r="E154" s="376"/>
      <c r="F154" s="376"/>
      <c r="G154" s="37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375"/>
      <c r="B155" s="373" t="s">
        <v>852</v>
      </c>
      <c r="C155" s="374" t="s">
        <v>212</v>
      </c>
      <c r="D155" s="375"/>
      <c r="E155" s="377">
        <v>6500.0</v>
      </c>
      <c r="F155" s="377">
        <v>5000.0</v>
      </c>
      <c r="G155" s="377">
        <f t="shared" ref="G155:G160" si="31">E155-F155</f>
        <v>1500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375"/>
      <c r="B156" s="375"/>
      <c r="C156" s="374" t="s">
        <v>306</v>
      </c>
      <c r="D156" s="375"/>
      <c r="E156" s="376"/>
      <c r="F156" s="377">
        <v>1500.0</v>
      </c>
      <c r="G156" s="377">
        <f t="shared" si="31"/>
        <v>-1500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375"/>
      <c r="B157" s="375"/>
      <c r="C157" s="374" t="s">
        <v>762</v>
      </c>
      <c r="D157" s="375"/>
      <c r="E157" s="376"/>
      <c r="F157" s="377">
        <v>400.0</v>
      </c>
      <c r="G157" s="377">
        <f t="shared" si="31"/>
        <v>-400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375"/>
      <c r="B158" s="375"/>
      <c r="C158" s="374" t="s">
        <v>853</v>
      </c>
      <c r="D158" s="375"/>
      <c r="E158" s="376"/>
      <c r="F158" s="377">
        <v>5000.0</v>
      </c>
      <c r="G158" s="377">
        <f t="shared" si="31"/>
        <v>-5000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375"/>
      <c r="B159" s="375"/>
      <c r="C159" s="374" t="s">
        <v>854</v>
      </c>
      <c r="D159" s="375"/>
      <c r="E159" s="376"/>
      <c r="F159" s="377">
        <v>3400.0</v>
      </c>
      <c r="G159" s="377">
        <f t="shared" si="31"/>
        <v>-3400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375"/>
      <c r="B160" s="375"/>
      <c r="C160" s="374" t="s">
        <v>855</v>
      </c>
      <c r="D160" s="375"/>
      <c r="E160" s="376"/>
      <c r="F160" s="377">
        <v>1600.0</v>
      </c>
      <c r="G160" s="377">
        <f t="shared" si="31"/>
        <v>-1600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375"/>
      <c r="B161" s="375"/>
      <c r="C161" s="374"/>
      <c r="D161" s="379"/>
      <c r="E161" s="376"/>
      <c r="F161" s="376"/>
      <c r="G161" s="37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375"/>
      <c r="B162" s="375"/>
      <c r="C162" s="378" t="s">
        <v>161</v>
      </c>
      <c r="D162" s="375"/>
      <c r="E162" s="377">
        <f t="shared" ref="E162:F162" si="32">SUM(E155:E161)</f>
        <v>6500</v>
      </c>
      <c r="F162" s="377">
        <f t="shared" si="32"/>
        <v>16900</v>
      </c>
      <c r="G162" s="377">
        <f>E162-F162</f>
        <v>-10400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375"/>
      <c r="B163" s="375"/>
      <c r="C163" s="375"/>
      <c r="D163" s="375"/>
      <c r="E163" s="376"/>
      <c r="F163" s="376"/>
      <c r="G163" s="37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375"/>
      <c r="B164" s="373"/>
      <c r="C164" s="373" t="s">
        <v>381</v>
      </c>
      <c r="D164" s="375"/>
      <c r="E164" s="377">
        <f t="shared" ref="E164:F164" si="33">E134+E153+E162</f>
        <v>49350</v>
      </c>
      <c r="F164" s="377">
        <f t="shared" si="33"/>
        <v>122490</v>
      </c>
      <c r="G164" s="377">
        <f>E164-F164</f>
        <v>-73140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53"/>
      <c r="F165" s="53"/>
      <c r="G165" s="5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380" t="s">
        <v>789</v>
      </c>
      <c r="B166" s="230" t="s">
        <v>76</v>
      </c>
      <c r="C166" s="231" t="s">
        <v>842</v>
      </c>
      <c r="D166" s="231"/>
      <c r="E166" s="232"/>
      <c r="F166" s="233">
        <v>500.0</v>
      </c>
      <c r="G166" s="233">
        <f t="shared" ref="G166:G176" si="34">E166-F166</f>
        <v>-500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229"/>
      <c r="B167" s="229"/>
      <c r="C167" s="231" t="s">
        <v>153</v>
      </c>
      <c r="D167" s="231"/>
      <c r="E167" s="232"/>
      <c r="F167" s="233">
        <v>100.0</v>
      </c>
      <c r="G167" s="233">
        <f t="shared" si="34"/>
        <v>-100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229"/>
      <c r="B168" s="229"/>
      <c r="C168" s="231" t="s">
        <v>125</v>
      </c>
      <c r="D168" s="231"/>
      <c r="E168" s="232"/>
      <c r="F168" s="233">
        <v>300.0</v>
      </c>
      <c r="G168" s="233">
        <f t="shared" si="34"/>
        <v>-300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229"/>
      <c r="B169" s="229"/>
      <c r="C169" s="231" t="s">
        <v>856</v>
      </c>
      <c r="D169" s="231"/>
      <c r="E169" s="232"/>
      <c r="F169" s="233">
        <v>1000.0</v>
      </c>
      <c r="G169" s="233">
        <f t="shared" si="34"/>
        <v>-1000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229"/>
      <c r="B170" s="229"/>
      <c r="C170" s="231" t="s">
        <v>208</v>
      </c>
      <c r="D170" s="231"/>
      <c r="E170" s="233">
        <f>50*100</f>
        <v>5000</v>
      </c>
      <c r="F170" s="232"/>
      <c r="G170" s="233">
        <f t="shared" si="34"/>
        <v>5000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229"/>
      <c r="B171" s="229"/>
      <c r="C171" s="231" t="s">
        <v>206</v>
      </c>
      <c r="D171" s="229"/>
      <c r="E171" s="232"/>
      <c r="F171" s="233">
        <f>100*20</f>
        <v>2000</v>
      </c>
      <c r="G171" s="233">
        <f t="shared" si="34"/>
        <v>-2000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229"/>
      <c r="B172" s="229"/>
      <c r="C172" s="231" t="s">
        <v>141</v>
      </c>
      <c r="D172" s="229"/>
      <c r="E172" s="232"/>
      <c r="F172" s="233">
        <v>5000.0</v>
      </c>
      <c r="G172" s="233">
        <f t="shared" si="34"/>
        <v>-5000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229"/>
      <c r="B173" s="229"/>
      <c r="C173" s="231" t="s">
        <v>108</v>
      </c>
      <c r="D173" s="229"/>
      <c r="E173" s="232"/>
      <c r="F173" s="233">
        <v>1500.0</v>
      </c>
      <c r="G173" s="233">
        <f t="shared" si="34"/>
        <v>-1500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229"/>
      <c r="B174" s="229"/>
      <c r="C174" s="381" t="s">
        <v>857</v>
      </c>
      <c r="D174" s="382"/>
      <c r="E174" s="232"/>
      <c r="F174" s="233">
        <v>5000.0</v>
      </c>
      <c r="G174" s="233">
        <f t="shared" si="34"/>
        <v>-5000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229"/>
      <c r="B175" s="229"/>
      <c r="C175" s="231" t="s">
        <v>858</v>
      </c>
      <c r="D175" s="231"/>
      <c r="E175" s="232"/>
      <c r="F175" s="233">
        <v>3300.0</v>
      </c>
      <c r="G175" s="233">
        <f t="shared" si="34"/>
        <v>-3300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229"/>
      <c r="B176" s="229"/>
      <c r="C176" s="231" t="s">
        <v>608</v>
      </c>
      <c r="D176" s="231"/>
      <c r="E176" s="232"/>
      <c r="F176" s="233">
        <v>300.0</v>
      </c>
      <c r="G176" s="233">
        <f t="shared" si="34"/>
        <v>-300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229"/>
      <c r="B177" s="229"/>
      <c r="C177" s="231"/>
      <c r="D177" s="231"/>
      <c r="E177" s="232"/>
      <c r="F177" s="232"/>
      <c r="G177" s="2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229"/>
      <c r="B178" s="229"/>
      <c r="C178" s="383" t="s">
        <v>161</v>
      </c>
      <c r="D178" s="229"/>
      <c r="E178" s="233">
        <f t="shared" ref="E178:F178" si="35">SUM(E166:E177)</f>
        <v>5000</v>
      </c>
      <c r="F178" s="233">
        <f t="shared" si="35"/>
        <v>19000</v>
      </c>
      <c r="G178" s="233">
        <f>E178-F178</f>
        <v>-14000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229"/>
      <c r="B179" s="229"/>
      <c r="C179" s="231"/>
      <c r="D179" s="231"/>
      <c r="E179" s="232"/>
      <c r="F179" s="232"/>
      <c r="G179" s="2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229"/>
      <c r="B180" s="230" t="s">
        <v>859</v>
      </c>
      <c r="C180" s="231" t="s">
        <v>860</v>
      </c>
      <c r="D180" s="231"/>
      <c r="E180" s="232"/>
      <c r="F180" s="233">
        <v>1000.0</v>
      </c>
      <c r="G180" s="233">
        <f t="shared" ref="G180:G182" si="36">E180-F180</f>
        <v>-1000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229"/>
      <c r="B181" s="229"/>
      <c r="C181" s="231"/>
      <c r="D181" s="231"/>
      <c r="E181" s="232"/>
      <c r="F181" s="232"/>
      <c r="G181" s="233">
        <f t="shared" si="36"/>
        <v>0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229"/>
      <c r="B182" s="229"/>
      <c r="C182" s="383" t="s">
        <v>161</v>
      </c>
      <c r="D182" s="231"/>
      <c r="E182" s="232"/>
      <c r="F182" s="233">
        <f>SUM(F180:F181)</f>
        <v>1000</v>
      </c>
      <c r="G182" s="233">
        <f t="shared" si="36"/>
        <v>-1000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229"/>
      <c r="B183" s="229"/>
      <c r="C183" s="231"/>
      <c r="D183" s="229"/>
      <c r="E183" s="232"/>
      <c r="F183" s="232"/>
      <c r="G183" s="2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229"/>
      <c r="B184" s="229"/>
      <c r="C184" s="383" t="s">
        <v>155</v>
      </c>
      <c r="D184" s="231"/>
      <c r="E184" s="233">
        <f>E178</f>
        <v>5000</v>
      </c>
      <c r="F184" s="233">
        <f>F178+F182</f>
        <v>20000</v>
      </c>
      <c r="G184" s="233">
        <f>E184-F184</f>
        <v>-15000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53"/>
      <c r="F185" s="53"/>
      <c r="G185" s="5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384" t="s">
        <v>861</v>
      </c>
      <c r="B186" s="304" t="s">
        <v>76</v>
      </c>
      <c r="C186" s="385"/>
      <c r="D186" s="310"/>
      <c r="E186" s="307"/>
      <c r="F186" s="307"/>
      <c r="G186" s="30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310"/>
      <c r="B187" s="310"/>
      <c r="C187" s="385" t="s">
        <v>862</v>
      </c>
      <c r="D187" s="386">
        <v>7631.0</v>
      </c>
      <c r="E187" s="307"/>
      <c r="F187" s="308">
        <v>3000.0</v>
      </c>
      <c r="G187" s="308">
        <f t="shared" ref="G187:G188" si="37">E187-F187</f>
        <v>-3000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310"/>
      <c r="B188" s="310"/>
      <c r="C188" s="385" t="s">
        <v>863</v>
      </c>
      <c r="D188" s="386">
        <v>7692.7693</v>
      </c>
      <c r="E188" s="307"/>
      <c r="F188" s="308">
        <v>1200.0</v>
      </c>
      <c r="G188" s="308">
        <f t="shared" si="37"/>
        <v>-1200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310"/>
      <c r="B189" s="310"/>
      <c r="C189" s="385"/>
      <c r="D189" s="310"/>
      <c r="E189" s="307"/>
      <c r="F189" s="307"/>
      <c r="G189" s="308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310"/>
      <c r="B190" s="310"/>
      <c r="C190" s="387" t="s">
        <v>161</v>
      </c>
      <c r="D190" s="310"/>
      <c r="E190" s="308">
        <f t="shared" ref="E190:F190" si="38">SUM(E187:E188)</f>
        <v>0</v>
      </c>
      <c r="F190" s="308">
        <f t="shared" si="38"/>
        <v>4200</v>
      </c>
      <c r="G190" s="308">
        <f>E190-F190</f>
        <v>-4200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310"/>
      <c r="B191" s="310"/>
      <c r="C191" s="385"/>
      <c r="D191" s="310"/>
      <c r="E191" s="307"/>
      <c r="F191" s="307"/>
      <c r="G191" s="308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310"/>
      <c r="B192" s="304" t="s">
        <v>864</v>
      </c>
      <c r="C192" s="385"/>
      <c r="D192" s="388"/>
      <c r="E192" s="307"/>
      <c r="F192" s="307"/>
      <c r="G192" s="308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310"/>
      <c r="B193" s="310"/>
      <c r="C193" s="385" t="s">
        <v>208</v>
      </c>
      <c r="D193" s="386">
        <v>3041.0</v>
      </c>
      <c r="E193" s="308">
        <v>211200.0</v>
      </c>
      <c r="F193" s="307"/>
      <c r="G193" s="308">
        <f t="shared" ref="G193:G198" si="39">E193-F193</f>
        <v>211200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310"/>
      <c r="B194" s="310"/>
      <c r="C194" s="385" t="s">
        <v>865</v>
      </c>
      <c r="D194" s="386">
        <v>4041.0</v>
      </c>
      <c r="E194" s="307"/>
      <c r="F194" s="308">
        <v>192740.0</v>
      </c>
      <c r="G194" s="308">
        <f t="shared" si="39"/>
        <v>-192740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310"/>
      <c r="B195" s="310"/>
      <c r="C195" s="385" t="s">
        <v>866</v>
      </c>
      <c r="D195" s="386">
        <v>5800.0</v>
      </c>
      <c r="E195" s="307"/>
      <c r="F195" s="308">
        <v>68900.0</v>
      </c>
      <c r="G195" s="308">
        <f t="shared" si="39"/>
        <v>-68900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310"/>
      <c r="B196" s="310"/>
      <c r="C196" s="385" t="s">
        <v>367</v>
      </c>
      <c r="D196" s="386">
        <v>4027.0</v>
      </c>
      <c r="E196" s="307"/>
      <c r="F196" s="308">
        <v>2810.0</v>
      </c>
      <c r="G196" s="308">
        <f t="shared" si="39"/>
        <v>-2810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310"/>
      <c r="B197" s="310"/>
      <c r="C197" s="385" t="s">
        <v>867</v>
      </c>
      <c r="D197" s="386">
        <v>4044.0</v>
      </c>
      <c r="E197" s="307"/>
      <c r="F197" s="308">
        <v>10000.0</v>
      </c>
      <c r="G197" s="308">
        <f t="shared" si="39"/>
        <v>-10000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310"/>
      <c r="B198" s="310"/>
      <c r="C198" s="385" t="s">
        <v>868</v>
      </c>
      <c r="D198" s="310" t="s">
        <v>203</v>
      </c>
      <c r="E198" s="307"/>
      <c r="F198" s="308">
        <v>2000.0</v>
      </c>
      <c r="G198" s="308">
        <f t="shared" si="39"/>
        <v>-2000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310"/>
      <c r="B199" s="310"/>
      <c r="C199" s="385"/>
      <c r="D199" s="388"/>
      <c r="E199" s="307"/>
      <c r="F199" s="307"/>
      <c r="G199" s="308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310"/>
      <c r="B200" s="310"/>
      <c r="C200" s="387" t="s">
        <v>161</v>
      </c>
      <c r="D200" s="310"/>
      <c r="E200" s="308">
        <f t="shared" ref="E200:F200" si="40">SUM(E193:E198)</f>
        <v>211200</v>
      </c>
      <c r="F200" s="308">
        <f t="shared" si="40"/>
        <v>276450</v>
      </c>
      <c r="G200" s="308">
        <f>E200-F200</f>
        <v>-65250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310"/>
      <c r="B201" s="310"/>
      <c r="C201" s="385"/>
      <c r="D201" s="310"/>
      <c r="E201" s="307"/>
      <c r="F201" s="307"/>
      <c r="G201" s="30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310"/>
      <c r="B202" s="304" t="s">
        <v>869</v>
      </c>
      <c r="C202" s="385"/>
      <c r="D202" s="310"/>
      <c r="E202" s="307"/>
      <c r="F202" s="307"/>
      <c r="G202" s="308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310"/>
      <c r="B203" s="310"/>
      <c r="C203" s="385" t="s">
        <v>208</v>
      </c>
      <c r="D203" s="310"/>
      <c r="E203" s="308">
        <v>6000.0</v>
      </c>
      <c r="F203" s="307"/>
      <c r="G203" s="308">
        <f t="shared" ref="G203:G207" si="41">E203-F203</f>
        <v>6000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310"/>
      <c r="B204" s="310"/>
      <c r="C204" s="385" t="s">
        <v>133</v>
      </c>
      <c r="D204" s="310"/>
      <c r="E204" s="308">
        <v>1800.0</v>
      </c>
      <c r="F204" s="307"/>
      <c r="G204" s="308">
        <f t="shared" si="41"/>
        <v>1800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310"/>
      <c r="B205" s="310"/>
      <c r="C205" s="385" t="s">
        <v>206</v>
      </c>
      <c r="D205" s="310"/>
      <c r="E205" s="307"/>
      <c r="F205" s="308">
        <v>5500.0</v>
      </c>
      <c r="G205" s="308">
        <f t="shared" si="41"/>
        <v>-5500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310"/>
      <c r="B206" s="310"/>
      <c r="C206" s="385" t="s">
        <v>141</v>
      </c>
      <c r="D206" s="310"/>
      <c r="E206" s="307"/>
      <c r="F206" s="308">
        <v>500.0</v>
      </c>
      <c r="G206" s="308">
        <f t="shared" si="41"/>
        <v>-500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310"/>
      <c r="B207" s="310"/>
      <c r="C207" s="385" t="s">
        <v>830</v>
      </c>
      <c r="D207" s="310"/>
      <c r="E207" s="307"/>
      <c r="F207" s="308">
        <v>1800.0</v>
      </c>
      <c r="G207" s="308">
        <f t="shared" si="41"/>
        <v>-1800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310"/>
      <c r="B208" s="310"/>
      <c r="C208" s="385"/>
      <c r="D208" s="385"/>
      <c r="E208" s="307"/>
      <c r="F208" s="307"/>
      <c r="G208" s="308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310"/>
      <c r="B209" s="310"/>
      <c r="C209" s="387" t="s">
        <v>161</v>
      </c>
      <c r="D209" s="385"/>
      <c r="E209" s="308">
        <f t="shared" ref="E209:F209" si="42">SUM(E203:E207)</f>
        <v>7800</v>
      </c>
      <c r="F209" s="308">
        <f t="shared" si="42"/>
        <v>7800</v>
      </c>
      <c r="G209" s="308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310"/>
      <c r="B210" s="310"/>
      <c r="C210" s="385"/>
      <c r="D210" s="385"/>
      <c r="E210" s="307"/>
      <c r="F210" s="307"/>
      <c r="G210" s="30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310"/>
      <c r="B211" s="304"/>
      <c r="C211" s="304" t="s">
        <v>381</v>
      </c>
      <c r="D211" s="385"/>
      <c r="E211" s="308">
        <f t="shared" ref="E211:G211" si="43">SUM(E209,E200,E190)</f>
        <v>219000</v>
      </c>
      <c r="F211" s="308">
        <f t="shared" si="43"/>
        <v>288450</v>
      </c>
      <c r="G211" s="308">
        <f t="shared" si="43"/>
        <v>-69450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2"/>
      <c r="C212" s="2"/>
      <c r="D212" s="4"/>
      <c r="E212" s="59"/>
      <c r="F212" s="59"/>
      <c r="G212" s="5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389" t="s">
        <v>791</v>
      </c>
      <c r="B213" s="390" t="s">
        <v>76</v>
      </c>
      <c r="C213" s="391"/>
      <c r="D213" s="391"/>
      <c r="E213" s="392"/>
      <c r="F213" s="392"/>
      <c r="G213" s="39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391"/>
      <c r="B214" s="391"/>
      <c r="C214" s="391" t="s">
        <v>842</v>
      </c>
      <c r="D214" s="391"/>
      <c r="E214" s="392"/>
      <c r="F214" s="393">
        <v>1000.0</v>
      </c>
      <c r="G214" s="39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391"/>
      <c r="B215" s="391"/>
      <c r="C215" s="391" t="s">
        <v>153</v>
      </c>
      <c r="D215" s="391"/>
      <c r="E215" s="392"/>
      <c r="F215" s="393">
        <v>1000.0</v>
      </c>
      <c r="G215" s="39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391"/>
      <c r="B216" s="391"/>
      <c r="C216" s="391" t="s">
        <v>125</v>
      </c>
      <c r="D216" s="391"/>
      <c r="E216" s="392"/>
      <c r="F216" s="393">
        <v>500.0</v>
      </c>
      <c r="G216" s="39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391"/>
      <c r="B217" s="391"/>
      <c r="C217" s="391" t="s">
        <v>163</v>
      </c>
      <c r="D217" s="391"/>
      <c r="E217" s="392"/>
      <c r="F217" s="393">
        <v>1000.0</v>
      </c>
      <c r="G217" s="39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391"/>
      <c r="B218" s="391"/>
      <c r="C218" s="394" t="s">
        <v>870</v>
      </c>
      <c r="D218" s="391"/>
      <c r="E218" s="392"/>
      <c r="F218" s="393">
        <v>500.0</v>
      </c>
      <c r="G218" s="39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391"/>
      <c r="B219" s="391"/>
      <c r="C219" s="391" t="s">
        <v>108</v>
      </c>
      <c r="D219" s="391"/>
      <c r="E219" s="393">
        <v>2000.0</v>
      </c>
      <c r="F219" s="393">
        <v>2000.0</v>
      </c>
      <c r="G219" s="39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391"/>
      <c r="B220" s="391"/>
      <c r="C220" s="391" t="s">
        <v>383</v>
      </c>
      <c r="D220" s="391"/>
      <c r="E220" s="393">
        <v>4000.0</v>
      </c>
      <c r="F220" s="392"/>
      <c r="G220" s="39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391"/>
      <c r="B221" s="391"/>
      <c r="C221" s="391" t="s">
        <v>871</v>
      </c>
      <c r="D221" s="391"/>
      <c r="E221" s="392"/>
      <c r="F221" s="393">
        <v>500.0</v>
      </c>
      <c r="G221" s="39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391"/>
      <c r="B222" s="391"/>
      <c r="C222" s="391"/>
      <c r="D222" s="391"/>
      <c r="E222" s="392"/>
      <c r="F222" s="392"/>
      <c r="G222" s="39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391"/>
      <c r="B223" s="391"/>
      <c r="C223" s="391" t="s">
        <v>381</v>
      </c>
      <c r="D223" s="395"/>
      <c r="E223" s="392">
        <f t="shared" ref="E223:F223" si="44">SUM(E214:E221)</f>
        <v>6000</v>
      </c>
      <c r="F223" s="392">
        <f t="shared" si="44"/>
        <v>6500</v>
      </c>
      <c r="G223" s="392">
        <f>E223-F223</f>
        <v>-500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53"/>
      <c r="F224" s="53"/>
      <c r="G224" s="5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396" t="s">
        <v>792</v>
      </c>
      <c r="B225" s="397" t="s">
        <v>76</v>
      </c>
      <c r="C225" s="398"/>
      <c r="D225" s="398"/>
      <c r="E225" s="399"/>
      <c r="F225" s="399"/>
      <c r="G225" s="399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398"/>
      <c r="B226" s="398"/>
      <c r="C226" s="398" t="s">
        <v>102</v>
      </c>
      <c r="D226" s="400">
        <v>5420.0</v>
      </c>
      <c r="E226" s="401"/>
      <c r="F226" s="402">
        <v>5178.0</v>
      </c>
      <c r="G226" s="401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398"/>
      <c r="B227" s="398"/>
      <c r="C227" s="398" t="s">
        <v>366</v>
      </c>
      <c r="D227" s="400">
        <v>5610.0</v>
      </c>
      <c r="E227" s="401"/>
      <c r="F227" s="402">
        <v>23000.0</v>
      </c>
      <c r="G227" s="40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398"/>
      <c r="B228" s="398"/>
      <c r="C228" s="398" t="s">
        <v>872</v>
      </c>
      <c r="D228" s="400">
        <v>6040.0</v>
      </c>
      <c r="E228" s="401"/>
      <c r="F228" s="402">
        <v>325.0</v>
      </c>
      <c r="G228" s="401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398"/>
      <c r="B229" s="398"/>
      <c r="C229" s="403" t="s">
        <v>800</v>
      </c>
      <c r="D229" s="400">
        <v>6541.0</v>
      </c>
      <c r="E229" s="401"/>
      <c r="F229" s="402">
        <v>2000.0</v>
      </c>
      <c r="G229" s="40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398"/>
      <c r="B230" s="398"/>
      <c r="C230" s="403" t="s">
        <v>93</v>
      </c>
      <c r="D230" s="400">
        <v>6110.0</v>
      </c>
      <c r="E230" s="401"/>
      <c r="F230" s="402">
        <v>700.0</v>
      </c>
      <c r="G230" s="401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398"/>
      <c r="B231" s="398"/>
      <c r="C231" s="403" t="s">
        <v>801</v>
      </c>
      <c r="D231" s="398" t="s">
        <v>174</v>
      </c>
      <c r="E231" s="401"/>
      <c r="F231" s="402">
        <v>15000.0</v>
      </c>
      <c r="G231" s="40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398"/>
      <c r="B232" s="398"/>
      <c r="C232" s="403"/>
      <c r="D232" s="398"/>
      <c r="E232" s="401"/>
      <c r="F232" s="401"/>
      <c r="G232" s="401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398"/>
      <c r="B233" s="398"/>
      <c r="C233" s="397" t="s">
        <v>161</v>
      </c>
      <c r="D233" s="398"/>
      <c r="E233" s="402">
        <f t="shared" ref="E233:F233" si="45">SUM(E226:E231)</f>
        <v>0</v>
      </c>
      <c r="F233" s="402">
        <f t="shared" si="45"/>
        <v>46203</v>
      </c>
      <c r="G233" s="402">
        <f>E233-F233</f>
        <v>-46203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398"/>
      <c r="B234" s="398"/>
      <c r="C234" s="403"/>
      <c r="D234" s="398"/>
      <c r="E234" s="401"/>
      <c r="F234" s="401"/>
      <c r="G234" s="401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398"/>
      <c r="B235" s="397" t="s">
        <v>796</v>
      </c>
      <c r="C235" s="403"/>
      <c r="D235" s="398"/>
      <c r="E235" s="401"/>
      <c r="F235" s="401"/>
      <c r="G235" s="40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398"/>
      <c r="B236" s="398"/>
      <c r="C236" s="403" t="s">
        <v>796</v>
      </c>
      <c r="D236" s="400">
        <v>3052.0</v>
      </c>
      <c r="E236" s="402">
        <v>960000.0</v>
      </c>
      <c r="F236" s="404"/>
      <c r="G236" s="401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398"/>
      <c r="B237" s="398"/>
      <c r="C237" s="403" t="s">
        <v>797</v>
      </c>
      <c r="D237" s="400">
        <v>6072.0</v>
      </c>
      <c r="E237" s="401"/>
      <c r="F237" s="402">
        <v>5000.0</v>
      </c>
      <c r="G237" s="40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398"/>
      <c r="B238" s="398"/>
      <c r="C238" s="403" t="s">
        <v>798</v>
      </c>
      <c r="D238" s="400">
        <v>3052.0</v>
      </c>
      <c r="E238" s="402">
        <v>44000.0</v>
      </c>
      <c r="F238" s="402">
        <v>10800.0</v>
      </c>
      <c r="G238" s="401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398"/>
      <c r="B239" s="398"/>
      <c r="C239" s="403" t="s">
        <v>456</v>
      </c>
      <c r="D239" s="398"/>
      <c r="E239" s="401"/>
      <c r="F239" s="402">
        <v>3000.0</v>
      </c>
      <c r="G239" s="40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398"/>
      <c r="B240" s="398"/>
      <c r="C240" s="405" t="s">
        <v>454</v>
      </c>
      <c r="D240" s="398"/>
      <c r="E240" s="402">
        <v>4000.0</v>
      </c>
      <c r="F240" s="401"/>
      <c r="G240" s="401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398"/>
      <c r="B241" s="398"/>
      <c r="C241" s="403"/>
      <c r="D241" s="398"/>
      <c r="E241" s="401"/>
      <c r="F241" s="401"/>
      <c r="G241" s="40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398"/>
      <c r="B242" s="398"/>
      <c r="C242" s="406" t="s">
        <v>161</v>
      </c>
      <c r="D242" s="398"/>
      <c r="E242" s="402">
        <f t="shared" ref="E242:F242" si="46">SUM(E236:E240)</f>
        <v>1008000</v>
      </c>
      <c r="F242" s="402">
        <f t="shared" si="46"/>
        <v>18800</v>
      </c>
      <c r="G242" s="402">
        <f>E242-F242</f>
        <v>989200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398"/>
      <c r="B243" s="398"/>
      <c r="C243" s="403"/>
      <c r="D243" s="398"/>
      <c r="E243" s="401"/>
      <c r="F243" s="401"/>
      <c r="G243" s="40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398"/>
      <c r="B244" s="397" t="s">
        <v>125</v>
      </c>
      <c r="C244" s="403"/>
      <c r="D244" s="398"/>
      <c r="E244" s="401"/>
      <c r="F244" s="401"/>
      <c r="G244" s="401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398"/>
      <c r="B245" s="398"/>
      <c r="C245" s="403" t="s">
        <v>125</v>
      </c>
      <c r="D245" s="407" t="s">
        <v>802</v>
      </c>
      <c r="E245" s="401"/>
      <c r="F245" s="402">
        <v>80000.0</v>
      </c>
      <c r="G245" s="402">
        <f>E245-F245</f>
        <v>-80000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398"/>
      <c r="B246" s="397"/>
      <c r="C246" s="403"/>
      <c r="D246" s="398"/>
      <c r="E246" s="401"/>
      <c r="F246" s="401"/>
      <c r="G246" s="401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398"/>
      <c r="B247" s="397"/>
      <c r="C247" s="406" t="s">
        <v>161</v>
      </c>
      <c r="D247" s="398"/>
      <c r="E247" s="402">
        <f t="shared" ref="E247:F247" si="47">SUM(E245)</f>
        <v>0</v>
      </c>
      <c r="F247" s="402">
        <f t="shared" si="47"/>
        <v>80000</v>
      </c>
      <c r="G247" s="402">
        <f>E247-F247</f>
        <v>-80000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398"/>
      <c r="B248" s="397"/>
      <c r="C248" s="403"/>
      <c r="D248" s="398"/>
      <c r="E248" s="401"/>
      <c r="F248" s="401"/>
      <c r="G248" s="401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398"/>
      <c r="B249" s="397" t="s">
        <v>803</v>
      </c>
      <c r="C249" s="403"/>
      <c r="D249" s="398"/>
      <c r="E249" s="401"/>
      <c r="F249" s="401"/>
      <c r="G249" s="40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398"/>
      <c r="B250" s="398"/>
      <c r="C250" s="403" t="s">
        <v>474</v>
      </c>
      <c r="D250" s="398"/>
      <c r="E250" s="401"/>
      <c r="F250" s="402">
        <v>550000.0</v>
      </c>
      <c r="G250" s="402">
        <f t="shared" ref="G250:G252" si="48">E250-F250</f>
        <v>-550000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398"/>
      <c r="B251" s="398"/>
      <c r="C251" s="405" t="s">
        <v>740</v>
      </c>
      <c r="D251" s="398"/>
      <c r="E251" s="401"/>
      <c r="F251" s="402">
        <v>47997.0</v>
      </c>
      <c r="G251" s="402">
        <f t="shared" si="48"/>
        <v>-47997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398"/>
      <c r="B252" s="398"/>
      <c r="C252" s="403" t="s">
        <v>804</v>
      </c>
      <c r="D252" s="398"/>
      <c r="E252" s="401"/>
      <c r="F252" s="402">
        <v>265000.0</v>
      </c>
      <c r="G252" s="402">
        <f t="shared" si="48"/>
        <v>-265000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398"/>
      <c r="B253" s="398"/>
      <c r="C253" s="403"/>
      <c r="D253" s="398"/>
      <c r="E253" s="404"/>
      <c r="F253" s="404"/>
      <c r="G253" s="40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398"/>
      <c r="B254" s="398"/>
      <c r="C254" s="406" t="s">
        <v>161</v>
      </c>
      <c r="D254" s="398"/>
      <c r="E254" s="402">
        <f t="shared" ref="E254:F254" si="49">SUM(E250:E252)</f>
        <v>0</v>
      </c>
      <c r="F254" s="402">
        <f t="shared" si="49"/>
        <v>862997</v>
      </c>
      <c r="G254" s="402">
        <f>E254-F254</f>
        <v>-862997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398"/>
      <c r="B255" s="398"/>
      <c r="C255" s="403"/>
      <c r="D255" s="398"/>
      <c r="E255" s="404"/>
      <c r="F255" s="404"/>
      <c r="G255" s="40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398"/>
      <c r="B256" s="398"/>
      <c r="C256" s="406" t="s">
        <v>381</v>
      </c>
      <c r="D256" s="398"/>
      <c r="E256" s="402">
        <f t="shared" ref="E256:F256" si="50">E233+E242+E247+E254</f>
        <v>1008000</v>
      </c>
      <c r="F256" s="402">
        <f t="shared" si="50"/>
        <v>1008000</v>
      </c>
      <c r="G256" s="402">
        <f>E256-F256</f>
        <v>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290"/>
      <c r="D257" s="4"/>
      <c r="E257" s="408"/>
      <c r="F257" s="408"/>
      <c r="G257" s="408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09" t="s">
        <v>793</v>
      </c>
      <c r="B258" s="410" t="s">
        <v>76</v>
      </c>
      <c r="C258" s="411" t="s">
        <v>112</v>
      </c>
      <c r="D258" s="412"/>
      <c r="E258" s="413"/>
      <c r="F258" s="414">
        <v>1000.0</v>
      </c>
      <c r="G258" s="414">
        <f t="shared" ref="G258:G263" si="51">E258-F258</f>
        <v>-1000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12"/>
      <c r="B259" s="412"/>
      <c r="C259" s="411" t="s">
        <v>125</v>
      </c>
      <c r="D259" s="412"/>
      <c r="E259" s="413"/>
      <c r="F259" s="414">
        <v>2000.0</v>
      </c>
      <c r="G259" s="414">
        <f t="shared" si="51"/>
        <v>-2000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12"/>
      <c r="B260" s="412"/>
      <c r="C260" s="411" t="s">
        <v>842</v>
      </c>
      <c r="D260" s="412"/>
      <c r="E260" s="413"/>
      <c r="F260" s="414">
        <v>1500.0</v>
      </c>
      <c r="G260" s="414">
        <f t="shared" si="51"/>
        <v>-1500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12"/>
      <c r="B261" s="412"/>
      <c r="C261" s="412" t="s">
        <v>668</v>
      </c>
      <c r="D261" s="412"/>
      <c r="E261" s="413"/>
      <c r="F261" s="414">
        <v>1100.0</v>
      </c>
      <c r="G261" s="414">
        <f t="shared" si="51"/>
        <v>-1100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12"/>
      <c r="B262" s="412"/>
      <c r="C262" s="412" t="s">
        <v>873</v>
      </c>
      <c r="D262" s="412"/>
      <c r="E262" s="413"/>
      <c r="F262" s="414">
        <v>600.0</v>
      </c>
      <c r="G262" s="414">
        <f t="shared" si="51"/>
        <v>-600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12"/>
      <c r="B263" s="412"/>
      <c r="C263" s="412" t="s">
        <v>153</v>
      </c>
      <c r="D263" s="412"/>
      <c r="E263" s="413"/>
      <c r="F263" s="414">
        <v>300.0</v>
      </c>
      <c r="G263" s="414">
        <f t="shared" si="51"/>
        <v>-300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12"/>
      <c r="B264" s="412"/>
      <c r="C264" s="412"/>
      <c r="D264" s="412"/>
      <c r="E264" s="413"/>
      <c r="F264" s="413"/>
      <c r="G264" s="41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12"/>
      <c r="B265" s="412"/>
      <c r="C265" s="410" t="s">
        <v>161</v>
      </c>
      <c r="D265" s="412"/>
      <c r="E265" s="413"/>
      <c r="F265" s="414">
        <f>SUM(F258:F264)</f>
        <v>6500</v>
      </c>
      <c r="G265" s="414">
        <f>E265-F265</f>
        <v>-6500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12"/>
      <c r="B266" s="412"/>
      <c r="C266" s="412"/>
      <c r="D266" s="412"/>
      <c r="E266" s="413"/>
      <c r="F266" s="413"/>
      <c r="G266" s="41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12"/>
      <c r="B267" s="410" t="s">
        <v>843</v>
      </c>
      <c r="C267" s="412" t="s">
        <v>208</v>
      </c>
      <c r="D267" s="412"/>
      <c r="E267" s="414">
        <v>60000.0</v>
      </c>
      <c r="F267" s="413"/>
      <c r="G267" s="414">
        <f t="shared" ref="G267:G281" si="52">E267-F267</f>
        <v>60000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12"/>
      <c r="B268" s="412"/>
      <c r="C268" s="412" t="s">
        <v>844</v>
      </c>
      <c r="D268" s="412"/>
      <c r="E268" s="413"/>
      <c r="F268" s="414">
        <v>3780.0</v>
      </c>
      <c r="G268" s="414">
        <f t="shared" si="52"/>
        <v>-3780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12"/>
      <c r="B269" s="412"/>
      <c r="C269" s="412" t="s">
        <v>148</v>
      </c>
      <c r="D269" s="412"/>
      <c r="E269" s="413"/>
      <c r="F269" s="414">
        <v>27000.0</v>
      </c>
      <c r="G269" s="414">
        <f t="shared" si="52"/>
        <v>-27000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12"/>
      <c r="B270" s="412"/>
      <c r="C270" s="412" t="s">
        <v>846</v>
      </c>
      <c r="D270" s="412"/>
      <c r="E270" s="413"/>
      <c r="F270" s="414">
        <v>2240.0</v>
      </c>
      <c r="G270" s="414">
        <f t="shared" si="52"/>
        <v>-2240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12"/>
      <c r="B271" s="412"/>
      <c r="C271" s="412" t="s">
        <v>275</v>
      </c>
      <c r="D271" s="412"/>
      <c r="E271" s="413"/>
      <c r="F271" s="414">
        <v>1900.0</v>
      </c>
      <c r="G271" s="414">
        <f t="shared" si="52"/>
        <v>-1900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12"/>
      <c r="B272" s="412"/>
      <c r="C272" s="412" t="s">
        <v>847</v>
      </c>
      <c r="D272" s="415"/>
      <c r="E272" s="413"/>
      <c r="F272" s="414">
        <v>32600.0</v>
      </c>
      <c r="G272" s="414">
        <f t="shared" si="52"/>
        <v>-32600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12"/>
      <c r="B273" s="412"/>
      <c r="C273" s="412" t="s">
        <v>206</v>
      </c>
      <c r="D273" s="415"/>
      <c r="E273" s="413"/>
      <c r="F273" s="414">
        <v>50000.0</v>
      </c>
      <c r="G273" s="414">
        <f t="shared" si="52"/>
        <v>-50000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12"/>
      <c r="B274" s="412"/>
      <c r="C274" s="412" t="s">
        <v>848</v>
      </c>
      <c r="D274" s="412"/>
      <c r="E274" s="413"/>
      <c r="F274" s="414">
        <v>2000.0</v>
      </c>
      <c r="G274" s="414">
        <f t="shared" si="52"/>
        <v>-2000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12"/>
      <c r="B275" s="412"/>
      <c r="C275" s="412" t="s">
        <v>849</v>
      </c>
      <c r="D275" s="412"/>
      <c r="E275" s="413"/>
      <c r="F275" s="414">
        <v>15000.0</v>
      </c>
      <c r="G275" s="414">
        <f t="shared" si="52"/>
        <v>-15000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12"/>
      <c r="B276" s="412"/>
      <c r="C276" s="412" t="s">
        <v>850</v>
      </c>
      <c r="D276" s="412"/>
      <c r="E276" s="413"/>
      <c r="F276" s="414">
        <v>3000.0</v>
      </c>
      <c r="G276" s="414">
        <f t="shared" si="52"/>
        <v>-3000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12"/>
      <c r="B277" s="412"/>
      <c r="C277" s="412" t="s">
        <v>851</v>
      </c>
      <c r="D277" s="412"/>
      <c r="E277" s="413"/>
      <c r="F277" s="414">
        <v>10000.0</v>
      </c>
      <c r="G277" s="414">
        <f t="shared" si="52"/>
        <v>-10000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12"/>
      <c r="B278" s="412"/>
      <c r="C278" s="412" t="s">
        <v>141</v>
      </c>
      <c r="D278" s="412"/>
      <c r="E278" s="413"/>
      <c r="F278" s="414">
        <v>3500.0</v>
      </c>
      <c r="G278" s="414">
        <f t="shared" si="52"/>
        <v>-3500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12"/>
      <c r="B279" s="412"/>
      <c r="C279" s="412" t="s">
        <v>108</v>
      </c>
      <c r="D279" s="412"/>
      <c r="E279" s="413"/>
      <c r="F279" s="414">
        <v>2500.0</v>
      </c>
      <c r="G279" s="414">
        <f t="shared" si="52"/>
        <v>-2500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12"/>
      <c r="B280" s="412"/>
      <c r="C280" s="412" t="s">
        <v>562</v>
      </c>
      <c r="D280" s="412"/>
      <c r="E280" s="413"/>
      <c r="F280" s="414">
        <v>1000.0</v>
      </c>
      <c r="G280" s="414">
        <f t="shared" si="52"/>
        <v>-1000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12"/>
      <c r="B281" s="412"/>
      <c r="C281" s="412" t="s">
        <v>366</v>
      </c>
      <c r="D281" s="412"/>
      <c r="E281" s="413"/>
      <c r="F281" s="414">
        <v>3300.0</v>
      </c>
      <c r="G281" s="414">
        <f t="shared" si="52"/>
        <v>-3300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12"/>
      <c r="B282" s="412"/>
      <c r="C282" s="412"/>
      <c r="D282" s="412"/>
      <c r="E282" s="413"/>
      <c r="F282" s="413"/>
      <c r="G282" s="41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12"/>
      <c r="B283" s="412"/>
      <c r="C283" s="416" t="s">
        <v>161</v>
      </c>
      <c r="D283" s="412"/>
      <c r="E283" s="414">
        <f>SUM(E267:E282)</f>
        <v>60000</v>
      </c>
      <c r="F283" s="414">
        <f>SUM(F268:F282)</f>
        <v>157820</v>
      </c>
      <c r="G283" s="414">
        <f>E283-F283</f>
        <v>-97820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12"/>
      <c r="B284" s="412"/>
      <c r="C284" s="412"/>
      <c r="D284" s="412"/>
      <c r="E284" s="413"/>
      <c r="F284" s="413"/>
      <c r="G284" s="41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12"/>
      <c r="B285" s="410" t="s">
        <v>852</v>
      </c>
      <c r="C285" s="412" t="s">
        <v>212</v>
      </c>
      <c r="D285" s="412"/>
      <c r="E285" s="414">
        <v>8000.0</v>
      </c>
      <c r="F285" s="414">
        <v>6000.0</v>
      </c>
      <c r="G285" s="414">
        <f t="shared" ref="G285:G290" si="53">E285-F285</f>
        <v>2000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12"/>
      <c r="B286" s="412"/>
      <c r="C286" s="412" t="s">
        <v>306</v>
      </c>
      <c r="D286" s="412"/>
      <c r="E286" s="413"/>
      <c r="F286" s="414">
        <v>1500.0</v>
      </c>
      <c r="G286" s="414">
        <f t="shared" si="53"/>
        <v>-1500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12"/>
      <c r="B287" s="412"/>
      <c r="C287" s="412" t="s">
        <v>762</v>
      </c>
      <c r="D287" s="412"/>
      <c r="E287" s="413"/>
      <c r="F287" s="414">
        <v>400.0</v>
      </c>
      <c r="G287" s="414">
        <f t="shared" si="53"/>
        <v>-400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12"/>
      <c r="B288" s="412"/>
      <c r="C288" s="412" t="s">
        <v>853</v>
      </c>
      <c r="D288" s="412"/>
      <c r="E288" s="413"/>
      <c r="F288" s="414">
        <v>5000.0</v>
      </c>
      <c r="G288" s="414">
        <f t="shared" si="53"/>
        <v>-5000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12"/>
      <c r="B289" s="412"/>
      <c r="C289" s="412" t="s">
        <v>854</v>
      </c>
      <c r="D289" s="412"/>
      <c r="E289" s="413"/>
      <c r="F289" s="414">
        <v>4000.0</v>
      </c>
      <c r="G289" s="414">
        <f t="shared" si="53"/>
        <v>-4000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12"/>
      <c r="B290" s="412"/>
      <c r="C290" s="412" t="s">
        <v>855</v>
      </c>
      <c r="D290" s="412"/>
      <c r="E290" s="413"/>
      <c r="F290" s="414">
        <v>2000.0</v>
      </c>
      <c r="G290" s="414">
        <f t="shared" si="53"/>
        <v>-2000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12"/>
      <c r="B291" s="412"/>
      <c r="C291" s="412"/>
      <c r="D291" s="412"/>
      <c r="E291" s="413"/>
      <c r="F291" s="413"/>
      <c r="G291" s="41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12"/>
      <c r="B292" s="412"/>
      <c r="C292" s="410" t="s">
        <v>161</v>
      </c>
      <c r="D292" s="412"/>
      <c r="E292" s="414">
        <f t="shared" ref="E292:F292" si="54">SUM(E285:E291)</f>
        <v>8000</v>
      </c>
      <c r="F292" s="414">
        <f t="shared" si="54"/>
        <v>18900</v>
      </c>
      <c r="G292" s="414">
        <f>E292-F292</f>
        <v>-10900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12"/>
      <c r="B293" s="412"/>
      <c r="C293" s="412"/>
      <c r="D293" s="412"/>
      <c r="E293" s="413"/>
      <c r="F293" s="413"/>
      <c r="G293" s="41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12"/>
      <c r="B294" s="410"/>
      <c r="C294" s="410" t="s">
        <v>381</v>
      </c>
      <c r="D294" s="415"/>
      <c r="E294" s="414">
        <f t="shared" ref="E294:F294" si="55">E265+E283+E292</f>
        <v>68000</v>
      </c>
      <c r="F294" s="414">
        <f t="shared" si="55"/>
        <v>183220</v>
      </c>
      <c r="G294" s="414">
        <f>E294-F294</f>
        <v>-115220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53"/>
      <c r="F295" s="53"/>
      <c r="G295" s="5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17" t="s">
        <v>794</v>
      </c>
      <c r="B296" s="418" t="s">
        <v>76</v>
      </c>
      <c r="C296" s="419"/>
      <c r="D296" s="419"/>
      <c r="E296" s="420"/>
      <c r="F296" s="420"/>
      <c r="G296" s="420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19"/>
      <c r="B297" s="419"/>
      <c r="C297" s="419" t="s">
        <v>383</v>
      </c>
      <c r="D297" s="419"/>
      <c r="E297" s="421">
        <v>20000.0</v>
      </c>
      <c r="F297" s="422"/>
      <c r="G297" s="421">
        <f t="shared" ref="G297:G299" si="56">E297-F297</f>
        <v>20000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19"/>
      <c r="B298" s="419"/>
      <c r="C298" s="423" t="s">
        <v>874</v>
      </c>
      <c r="D298" s="419"/>
      <c r="E298" s="422"/>
      <c r="F298" s="421">
        <v>500.0</v>
      </c>
      <c r="G298" s="421">
        <f t="shared" si="56"/>
        <v>-500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19"/>
      <c r="B299" s="419"/>
      <c r="C299" s="423" t="s">
        <v>875</v>
      </c>
      <c r="D299" s="419"/>
      <c r="E299" s="422"/>
      <c r="F299" s="421">
        <v>6000.0</v>
      </c>
      <c r="G299" s="421">
        <f t="shared" si="56"/>
        <v>-6000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19"/>
      <c r="B300" s="419"/>
      <c r="C300" s="419"/>
      <c r="D300" s="419"/>
      <c r="E300" s="422"/>
      <c r="F300" s="422"/>
      <c r="G300" s="42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19"/>
      <c r="B301" s="419"/>
      <c r="C301" s="418" t="s">
        <v>161</v>
      </c>
      <c r="D301" s="424"/>
      <c r="E301" s="421">
        <f t="shared" ref="E301:F301" si="57">SUM(E297:E299)</f>
        <v>20000</v>
      </c>
      <c r="F301" s="421">
        <f t="shared" si="57"/>
        <v>6500</v>
      </c>
      <c r="G301" s="421">
        <f>E301-F301</f>
        <v>13500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19"/>
      <c r="B302" s="419"/>
      <c r="C302" s="419"/>
      <c r="D302" s="419"/>
      <c r="E302" s="422"/>
      <c r="F302" s="422"/>
      <c r="G302" s="42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19"/>
      <c r="B303" s="418" t="s">
        <v>876</v>
      </c>
      <c r="C303" s="419"/>
      <c r="D303" s="419"/>
      <c r="E303" s="422"/>
      <c r="F303" s="422"/>
      <c r="G303" s="42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19"/>
      <c r="B304" s="419"/>
      <c r="C304" s="423" t="s">
        <v>454</v>
      </c>
      <c r="D304" s="419"/>
      <c r="E304" s="421">
        <v>8000.0</v>
      </c>
      <c r="F304" s="422"/>
      <c r="G304" s="421">
        <f t="shared" ref="G304:G309" si="58">E304-F304</f>
        <v>8000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19"/>
      <c r="B305" s="419"/>
      <c r="C305" s="419" t="s">
        <v>751</v>
      </c>
      <c r="D305" s="419"/>
      <c r="E305" s="421">
        <v>2000.0</v>
      </c>
      <c r="F305" s="422"/>
      <c r="G305" s="421">
        <f t="shared" si="58"/>
        <v>2000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19"/>
      <c r="B306" s="419"/>
      <c r="C306" s="419" t="s">
        <v>141</v>
      </c>
      <c r="D306" s="419"/>
      <c r="E306" s="422"/>
      <c r="F306" s="421">
        <v>1100.0</v>
      </c>
      <c r="G306" s="421">
        <f t="shared" si="58"/>
        <v>-1100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19"/>
      <c r="B307" s="419"/>
      <c r="C307" s="419" t="s">
        <v>456</v>
      </c>
      <c r="D307" s="419"/>
      <c r="E307" s="422"/>
      <c r="F307" s="421">
        <v>6400.0</v>
      </c>
      <c r="G307" s="421">
        <f t="shared" si="58"/>
        <v>-6400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19"/>
      <c r="B308" s="419"/>
      <c r="C308" s="419" t="s">
        <v>147</v>
      </c>
      <c r="D308" s="419"/>
      <c r="E308" s="422"/>
      <c r="F308" s="421">
        <v>3000.0</v>
      </c>
      <c r="G308" s="421">
        <f t="shared" si="58"/>
        <v>-3000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19"/>
      <c r="B309" s="419"/>
      <c r="C309" s="419" t="s">
        <v>108</v>
      </c>
      <c r="D309" s="419"/>
      <c r="E309" s="422"/>
      <c r="F309" s="421">
        <v>2000.0</v>
      </c>
      <c r="G309" s="421">
        <f t="shared" si="58"/>
        <v>-2000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19"/>
      <c r="B310" s="419"/>
      <c r="C310" s="419"/>
      <c r="D310" s="419"/>
      <c r="E310" s="422"/>
      <c r="F310" s="422"/>
      <c r="G310" s="42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19"/>
      <c r="B311" s="419"/>
      <c r="C311" s="418" t="s">
        <v>161</v>
      </c>
      <c r="D311" s="419"/>
      <c r="E311" s="421">
        <f t="shared" ref="E311:F311" si="59">SUM(E304:E309)</f>
        <v>10000</v>
      </c>
      <c r="F311" s="421">
        <f t="shared" si="59"/>
        <v>12500</v>
      </c>
      <c r="G311" s="421">
        <f>E311-F311</f>
        <v>-2500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19"/>
      <c r="B312" s="419"/>
      <c r="C312" s="419"/>
      <c r="D312" s="419"/>
      <c r="E312" s="422"/>
      <c r="F312" s="422"/>
      <c r="G312" s="42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19"/>
      <c r="B313" s="418" t="s">
        <v>283</v>
      </c>
      <c r="C313" s="419"/>
      <c r="D313" s="419"/>
      <c r="E313" s="422"/>
      <c r="F313" s="422"/>
      <c r="G313" s="42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19"/>
      <c r="B314" s="419"/>
      <c r="C314" s="419" t="s">
        <v>147</v>
      </c>
      <c r="D314" s="419"/>
      <c r="E314" s="422"/>
      <c r="F314" s="421">
        <v>7000.0</v>
      </c>
      <c r="G314" s="421">
        <f t="shared" ref="G314:G316" si="60">E314-F314</f>
        <v>-7000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19"/>
      <c r="B315" s="419"/>
      <c r="C315" s="423" t="s">
        <v>877</v>
      </c>
      <c r="D315" s="419"/>
      <c r="E315" s="422"/>
      <c r="F315" s="421">
        <v>2000.0</v>
      </c>
      <c r="G315" s="421">
        <f t="shared" si="60"/>
        <v>-2000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19"/>
      <c r="B316" s="419"/>
      <c r="C316" s="419" t="s">
        <v>141</v>
      </c>
      <c r="D316" s="419"/>
      <c r="E316" s="422"/>
      <c r="F316" s="421">
        <v>2000.0</v>
      </c>
      <c r="G316" s="421">
        <f t="shared" si="60"/>
        <v>-2000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19"/>
      <c r="B317" s="419"/>
      <c r="C317" s="419"/>
      <c r="D317" s="419"/>
      <c r="E317" s="422"/>
      <c r="F317" s="422"/>
      <c r="G317" s="42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19"/>
      <c r="B318" s="419"/>
      <c r="C318" s="418" t="s">
        <v>161</v>
      </c>
      <c r="D318" s="419"/>
      <c r="E318" s="421">
        <f t="shared" ref="E318:F318" si="61">SUM(E314:E316)</f>
        <v>0</v>
      </c>
      <c r="F318" s="421">
        <f t="shared" si="61"/>
        <v>11000</v>
      </c>
      <c r="G318" s="421">
        <f>E318-F318</f>
        <v>-11000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19"/>
      <c r="B319" s="419"/>
      <c r="C319" s="419"/>
      <c r="D319" s="419"/>
      <c r="E319" s="422"/>
      <c r="F319" s="422"/>
      <c r="G319" s="42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19"/>
      <c r="B320" s="419"/>
      <c r="C320" s="418" t="s">
        <v>381</v>
      </c>
      <c r="D320" s="419"/>
      <c r="E320" s="421">
        <f t="shared" ref="E320:F320" si="62">E301+E311+E318</f>
        <v>30000</v>
      </c>
      <c r="F320" s="421">
        <f t="shared" si="62"/>
        <v>30000</v>
      </c>
      <c r="G320" s="421">
        <f>E320-F320</f>
        <v>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53"/>
      <c r="F321" s="53"/>
      <c r="G321" s="5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53"/>
      <c r="F322" s="53"/>
      <c r="G322" s="5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53"/>
      <c r="F323" s="53"/>
      <c r="G323" s="5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53"/>
      <c r="F324" s="53"/>
      <c r="G324" s="5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53"/>
      <c r="F325" s="53"/>
      <c r="G325" s="5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53"/>
      <c r="F326" s="53"/>
      <c r="G326" s="5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53"/>
      <c r="F327" s="53"/>
      <c r="G327" s="5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53"/>
      <c r="F328" s="53"/>
      <c r="G328" s="5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53"/>
      <c r="F329" s="53"/>
      <c r="G329" s="5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53"/>
      <c r="F330" s="53"/>
      <c r="G330" s="5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53"/>
      <c r="F331" s="53"/>
      <c r="G331" s="5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53"/>
      <c r="F332" s="53"/>
      <c r="G332" s="5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53"/>
      <c r="F333" s="53"/>
      <c r="G333" s="5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53"/>
      <c r="F334" s="53"/>
      <c r="G334" s="5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53"/>
      <c r="F335" s="53"/>
      <c r="G335" s="5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53"/>
      <c r="F336" s="53"/>
      <c r="G336" s="5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53"/>
      <c r="F337" s="53"/>
      <c r="G337" s="5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53"/>
      <c r="F338" s="53"/>
      <c r="G338" s="5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53"/>
      <c r="F339" s="53"/>
      <c r="G339" s="5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53"/>
      <c r="F340" s="53"/>
      <c r="G340" s="5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53"/>
      <c r="F341" s="53"/>
      <c r="G341" s="5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53"/>
      <c r="F342" s="53"/>
      <c r="G342" s="5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53"/>
      <c r="F343" s="53"/>
      <c r="G343" s="5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53"/>
      <c r="F344" s="53"/>
      <c r="G344" s="5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53"/>
      <c r="F345" s="53"/>
      <c r="G345" s="5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53"/>
      <c r="F346" s="53"/>
      <c r="G346" s="5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53"/>
      <c r="F347" s="53"/>
      <c r="G347" s="5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53"/>
      <c r="F348" s="53"/>
      <c r="G348" s="5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53"/>
      <c r="F349" s="53"/>
      <c r="G349" s="5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53"/>
      <c r="F350" s="53"/>
      <c r="G350" s="5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53"/>
      <c r="F351" s="53"/>
      <c r="G351" s="5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53"/>
      <c r="F352" s="53"/>
      <c r="G352" s="5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53"/>
      <c r="F353" s="53"/>
      <c r="G353" s="5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53"/>
      <c r="F354" s="53"/>
      <c r="G354" s="5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53"/>
      <c r="F355" s="53"/>
      <c r="G355" s="5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53"/>
      <c r="F356" s="53"/>
      <c r="G356" s="5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53"/>
      <c r="F357" s="53"/>
      <c r="G357" s="5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53"/>
      <c r="F358" s="53"/>
      <c r="G358" s="5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53"/>
      <c r="F359" s="53"/>
      <c r="G359" s="5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53"/>
      <c r="F360" s="53"/>
      <c r="G360" s="5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53"/>
      <c r="F361" s="53"/>
      <c r="G361" s="5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53"/>
      <c r="F362" s="53"/>
      <c r="G362" s="5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53"/>
      <c r="F363" s="53"/>
      <c r="G363" s="5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53"/>
      <c r="F364" s="53"/>
      <c r="G364" s="5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53"/>
      <c r="F365" s="53"/>
      <c r="G365" s="5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53"/>
      <c r="F366" s="53"/>
      <c r="G366" s="5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53"/>
      <c r="F367" s="53"/>
      <c r="G367" s="5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53"/>
      <c r="F368" s="53"/>
      <c r="G368" s="5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53"/>
      <c r="F369" s="53"/>
      <c r="G369" s="5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53"/>
      <c r="F370" s="53"/>
      <c r="G370" s="5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53"/>
      <c r="F371" s="53"/>
      <c r="G371" s="5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53"/>
      <c r="F372" s="53"/>
      <c r="G372" s="5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53"/>
      <c r="F373" s="53"/>
      <c r="G373" s="5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53"/>
      <c r="F374" s="53"/>
      <c r="G374" s="5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53"/>
      <c r="F375" s="53"/>
      <c r="G375" s="5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53"/>
      <c r="F376" s="53"/>
      <c r="G376" s="5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53"/>
      <c r="F377" s="53"/>
      <c r="G377" s="5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53"/>
      <c r="F378" s="53"/>
      <c r="G378" s="5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53"/>
      <c r="F379" s="53"/>
      <c r="G379" s="5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53"/>
      <c r="F380" s="53"/>
      <c r="G380" s="5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53"/>
      <c r="F381" s="53"/>
      <c r="G381" s="5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53"/>
      <c r="F382" s="53"/>
      <c r="G382" s="5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53"/>
      <c r="F383" s="53"/>
      <c r="G383" s="5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53"/>
      <c r="F384" s="53"/>
      <c r="G384" s="5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53"/>
      <c r="F385" s="53"/>
      <c r="G385" s="5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53"/>
      <c r="F386" s="53"/>
      <c r="G386" s="5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53"/>
      <c r="F387" s="53"/>
      <c r="G387" s="5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53"/>
      <c r="F388" s="53"/>
      <c r="G388" s="5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53"/>
      <c r="F389" s="53"/>
      <c r="G389" s="5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53"/>
      <c r="F390" s="53"/>
      <c r="G390" s="5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53"/>
      <c r="F391" s="53"/>
      <c r="G391" s="5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53"/>
      <c r="F392" s="53"/>
      <c r="G392" s="5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53"/>
      <c r="F393" s="53"/>
      <c r="G393" s="5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53"/>
      <c r="F394" s="53"/>
      <c r="G394" s="5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53"/>
      <c r="F395" s="53"/>
      <c r="G395" s="5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53"/>
      <c r="F396" s="53"/>
      <c r="G396" s="5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53"/>
      <c r="F397" s="53"/>
      <c r="G397" s="53"/>
      <c r="H397" s="4"/>
      <c r="I397" s="29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290"/>
      <c r="D398" s="290"/>
      <c r="E398" s="53"/>
      <c r="F398" s="53"/>
      <c r="G398" s="53"/>
      <c r="H398" s="4"/>
      <c r="I398" s="29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290"/>
      <c r="D399" s="290"/>
      <c r="E399" s="53"/>
      <c r="F399" s="53"/>
      <c r="G399" s="53"/>
      <c r="H399" s="4"/>
      <c r="I399" s="29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290"/>
      <c r="D400" s="290"/>
      <c r="E400" s="53"/>
      <c r="F400" s="53"/>
      <c r="G400" s="53"/>
      <c r="H400" s="4"/>
      <c r="I400" s="29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290"/>
      <c r="D401" s="290"/>
      <c r="E401" s="53"/>
      <c r="F401" s="53"/>
      <c r="G401" s="53"/>
      <c r="H401" s="4"/>
      <c r="I401" s="29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290"/>
      <c r="D402" s="290"/>
      <c r="E402" s="53"/>
      <c r="F402" s="53"/>
      <c r="G402" s="53"/>
      <c r="H402" s="2"/>
      <c r="I402" s="29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290"/>
      <c r="D403" s="4"/>
      <c r="E403" s="53"/>
      <c r="F403" s="53"/>
      <c r="G403" s="53"/>
      <c r="H403" s="2"/>
      <c r="I403" s="29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290"/>
      <c r="D404" s="4"/>
      <c r="E404" s="53"/>
      <c r="F404" s="53"/>
      <c r="G404" s="53"/>
      <c r="H404" s="4"/>
      <c r="I404" s="29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290"/>
      <c r="D405" s="4"/>
      <c r="E405" s="53"/>
      <c r="F405" s="53"/>
      <c r="G405" s="53"/>
      <c r="H405" s="2"/>
      <c r="I405" s="29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290"/>
      <c r="D406" s="4"/>
      <c r="E406" s="53"/>
      <c r="F406" s="53"/>
      <c r="G406" s="53"/>
      <c r="H406" s="4"/>
      <c r="I406" s="29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290"/>
      <c r="D407" s="290"/>
      <c r="E407" s="53"/>
      <c r="F407" s="53"/>
      <c r="G407" s="53"/>
      <c r="H407" s="4"/>
      <c r="I407" s="29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290"/>
      <c r="D408" s="290"/>
      <c r="E408" s="53"/>
      <c r="F408" s="53"/>
      <c r="G408" s="53"/>
      <c r="H408" s="4"/>
      <c r="I408" s="29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290"/>
      <c r="D409" s="290"/>
      <c r="E409" s="53"/>
      <c r="F409" s="53"/>
      <c r="G409" s="53"/>
      <c r="H409" s="4"/>
      <c r="I409" s="29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290"/>
      <c r="D410" s="4"/>
      <c r="E410" s="53"/>
      <c r="F410" s="53"/>
      <c r="G410" s="53"/>
      <c r="H410" s="4"/>
      <c r="I410" s="29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290"/>
      <c r="D411" s="290"/>
      <c r="E411" s="53"/>
      <c r="F411" s="53"/>
      <c r="G411" s="53"/>
      <c r="H411" s="4"/>
      <c r="I411" s="29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290"/>
      <c r="D412" s="290"/>
      <c r="E412" s="53"/>
      <c r="F412" s="53"/>
      <c r="G412" s="53"/>
      <c r="H412" s="4"/>
      <c r="I412" s="29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290"/>
      <c r="D413" s="290"/>
      <c r="E413" s="53"/>
      <c r="F413" s="53"/>
      <c r="G413" s="53"/>
      <c r="H413" s="4"/>
      <c r="I413" s="29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290"/>
      <c r="D414" s="290"/>
      <c r="E414" s="53"/>
      <c r="F414" s="53"/>
      <c r="G414" s="53"/>
      <c r="H414" s="4"/>
      <c r="I414" s="29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290"/>
      <c r="D415" s="4"/>
      <c r="E415" s="53"/>
      <c r="F415" s="53"/>
      <c r="G415" s="53"/>
      <c r="H415" s="4"/>
      <c r="I415" s="29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290"/>
      <c r="D416" s="290"/>
      <c r="E416" s="53"/>
      <c r="F416" s="53"/>
      <c r="G416" s="53"/>
      <c r="H416" s="4"/>
      <c r="I416" s="29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27"/>
      <c r="D417" s="27"/>
      <c r="E417" s="27"/>
      <c r="F417" s="27"/>
      <c r="G417" s="27"/>
      <c r="H417" s="4"/>
      <c r="I417" s="29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25"/>
      <c r="B418" s="4"/>
      <c r="C418" s="290"/>
      <c r="D418" s="4"/>
      <c r="E418" s="53"/>
      <c r="F418" s="53"/>
      <c r="G418" s="53"/>
      <c r="H418" s="4"/>
      <c r="I418" s="29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290"/>
      <c r="D419" s="4"/>
      <c r="E419" s="53"/>
      <c r="F419" s="53"/>
      <c r="G419" s="53"/>
      <c r="H419" s="4"/>
      <c r="I419" s="29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290"/>
      <c r="D420" s="4"/>
      <c r="E420" s="53"/>
      <c r="F420" s="53"/>
      <c r="G420" s="53"/>
      <c r="H420" s="2"/>
      <c r="I420" s="29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290"/>
      <c r="D421" s="4"/>
      <c r="E421" s="53"/>
      <c r="F421" s="53"/>
      <c r="G421" s="53"/>
      <c r="H421" s="2"/>
      <c r="I421" s="29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290"/>
      <c r="D422" s="4"/>
      <c r="E422" s="53"/>
      <c r="F422" s="53"/>
      <c r="G422" s="53"/>
      <c r="H422" s="2"/>
      <c r="I422" s="29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290"/>
      <c r="D423" s="4"/>
      <c r="E423" s="53"/>
      <c r="F423" s="53"/>
      <c r="G423" s="53"/>
      <c r="H423" s="4"/>
      <c r="I423" s="29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290"/>
      <c r="D424" s="4"/>
      <c r="E424" s="53"/>
      <c r="F424" s="53"/>
      <c r="G424" s="53"/>
      <c r="H424" s="4"/>
      <c r="I424" s="29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290"/>
      <c r="D425" s="4"/>
      <c r="E425" s="53"/>
      <c r="F425" s="53"/>
      <c r="G425" s="53"/>
      <c r="H425" s="4"/>
      <c r="I425" s="29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290"/>
      <c r="D426" s="4"/>
      <c r="E426" s="53"/>
      <c r="F426" s="53"/>
      <c r="G426" s="53"/>
      <c r="H426" s="4"/>
      <c r="I426" s="29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290"/>
      <c r="D427" s="4"/>
      <c r="E427" s="53"/>
      <c r="F427" s="53"/>
      <c r="G427" s="53"/>
      <c r="H427" s="4"/>
      <c r="I427" s="29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290"/>
      <c r="D428" s="4"/>
      <c r="E428" s="53"/>
      <c r="F428" s="53"/>
      <c r="G428" s="53"/>
      <c r="H428" s="290"/>
      <c r="I428" s="29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290"/>
      <c r="D429" s="4"/>
      <c r="E429" s="53"/>
      <c r="F429" s="53"/>
      <c r="G429" s="53"/>
      <c r="H429" s="4"/>
      <c r="I429" s="29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290"/>
      <c r="D430" s="4"/>
      <c r="E430" s="53"/>
      <c r="F430" s="53"/>
      <c r="G430" s="53"/>
      <c r="H430" s="290"/>
      <c r="I430" s="29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290"/>
      <c r="D431" s="4"/>
      <c r="E431" s="53"/>
      <c r="F431" s="53"/>
      <c r="G431" s="5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290"/>
      <c r="D432" s="4"/>
      <c r="E432" s="53"/>
      <c r="F432" s="53"/>
      <c r="G432" s="5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290"/>
      <c r="D433" s="4"/>
      <c r="E433" s="53"/>
      <c r="F433" s="53"/>
      <c r="G433" s="5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290"/>
      <c r="D434" s="4"/>
      <c r="E434" s="53"/>
      <c r="F434" s="53"/>
      <c r="G434" s="5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290"/>
      <c r="D435" s="4"/>
      <c r="E435" s="53"/>
      <c r="F435" s="53"/>
      <c r="G435" s="5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290"/>
      <c r="D436" s="4"/>
      <c r="E436" s="53"/>
      <c r="F436" s="53"/>
      <c r="G436" s="5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290"/>
      <c r="D437" s="4"/>
      <c r="E437" s="53"/>
      <c r="F437" s="53"/>
      <c r="G437" s="5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290"/>
      <c r="D438" s="4"/>
      <c r="E438" s="53"/>
      <c r="F438" s="53"/>
      <c r="G438" s="5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290"/>
      <c r="D439" s="4"/>
      <c r="E439" s="53"/>
      <c r="F439" s="53"/>
      <c r="G439" s="5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290"/>
      <c r="D440" s="290"/>
      <c r="E440" s="53"/>
      <c r="F440" s="53"/>
      <c r="G440" s="5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290"/>
      <c r="D441" s="290"/>
      <c r="E441" s="53"/>
      <c r="F441" s="53"/>
      <c r="G441" s="5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290"/>
      <c r="D442" s="290"/>
      <c r="E442" s="53"/>
      <c r="F442" s="53"/>
      <c r="G442" s="5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290"/>
      <c r="E443" s="53"/>
      <c r="F443" s="53"/>
      <c r="G443" s="5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53"/>
      <c r="F444" s="53"/>
      <c r="G444" s="5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53"/>
      <c r="F445" s="53"/>
      <c r="G445" s="5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53"/>
      <c r="F446" s="53"/>
      <c r="G446" s="5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53"/>
      <c r="F447" s="53"/>
      <c r="G447" s="5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53"/>
      <c r="F448" s="53"/>
      <c r="G448" s="5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53"/>
      <c r="F449" s="53"/>
      <c r="G449" s="5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53"/>
      <c r="F450" s="53"/>
      <c r="G450" s="5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53"/>
      <c r="F451" s="53"/>
      <c r="G451" s="5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53"/>
      <c r="F452" s="53"/>
      <c r="G452" s="5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53"/>
      <c r="F453" s="53"/>
      <c r="G453" s="5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53"/>
      <c r="F454" s="53"/>
      <c r="G454" s="5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53"/>
      <c r="F455" s="53"/>
      <c r="G455" s="5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53"/>
      <c r="F456" s="53"/>
      <c r="G456" s="5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53"/>
      <c r="F457" s="53"/>
      <c r="G457" s="5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53"/>
      <c r="F458" s="53"/>
      <c r="G458" s="5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53"/>
      <c r="F459" s="53"/>
      <c r="G459" s="5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53"/>
      <c r="F460" s="53"/>
      <c r="G460" s="5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53"/>
      <c r="F461" s="53"/>
      <c r="G461" s="5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53"/>
      <c r="F462" s="53"/>
      <c r="G462" s="5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53"/>
      <c r="F463" s="53"/>
      <c r="G463" s="5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53"/>
      <c r="F464" s="53"/>
      <c r="G464" s="5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53"/>
      <c r="F465" s="53"/>
      <c r="G465" s="5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53"/>
      <c r="F466" s="53"/>
      <c r="G466" s="5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53"/>
      <c r="F467" s="53"/>
      <c r="G467" s="5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53"/>
      <c r="F468" s="53"/>
      <c r="G468" s="5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53"/>
      <c r="F469" s="53"/>
      <c r="G469" s="5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53"/>
      <c r="F470" s="53"/>
      <c r="G470" s="5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53"/>
      <c r="F471" s="53"/>
      <c r="G471" s="5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53"/>
      <c r="F472" s="53"/>
      <c r="G472" s="5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53"/>
      <c r="F473" s="53"/>
      <c r="G473" s="5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53"/>
      <c r="F474" s="53"/>
      <c r="G474" s="5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53"/>
      <c r="F475" s="53"/>
      <c r="G475" s="5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53"/>
      <c r="F476" s="53"/>
      <c r="G476" s="5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53"/>
      <c r="F477" s="53"/>
      <c r="G477" s="5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53"/>
      <c r="F478" s="53"/>
      <c r="G478" s="5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53"/>
      <c r="F479" s="53"/>
      <c r="G479" s="5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53"/>
      <c r="F480" s="53"/>
      <c r="G480" s="5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53"/>
      <c r="F481" s="53"/>
      <c r="G481" s="5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53"/>
      <c r="F482" s="53"/>
      <c r="G482" s="5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53"/>
      <c r="F483" s="53"/>
      <c r="G483" s="5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53"/>
      <c r="F484" s="53"/>
      <c r="G484" s="5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53"/>
      <c r="F485" s="53"/>
      <c r="G485" s="5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53"/>
      <c r="F486" s="53"/>
      <c r="G486" s="5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53"/>
      <c r="F487" s="53"/>
      <c r="G487" s="5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53"/>
      <c r="F488" s="53"/>
      <c r="G488" s="5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53"/>
      <c r="F489" s="53"/>
      <c r="G489" s="5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53"/>
      <c r="F490" s="53"/>
      <c r="G490" s="5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53"/>
      <c r="F491" s="53"/>
      <c r="G491" s="5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53"/>
      <c r="F492" s="53"/>
      <c r="G492" s="5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53"/>
      <c r="F493" s="53"/>
      <c r="G493" s="5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53"/>
      <c r="F494" s="53"/>
      <c r="G494" s="5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53"/>
      <c r="F495" s="53"/>
      <c r="G495" s="5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53"/>
      <c r="F496" s="53"/>
      <c r="G496" s="5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53"/>
      <c r="F497" s="53"/>
      <c r="G497" s="5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53"/>
      <c r="F498" s="53"/>
      <c r="G498" s="5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53"/>
      <c r="F499" s="53"/>
      <c r="G499" s="5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53"/>
      <c r="F500" s="53"/>
      <c r="G500" s="5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53"/>
      <c r="F501" s="53"/>
      <c r="G501" s="5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53"/>
      <c r="F502" s="53"/>
      <c r="G502" s="5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53"/>
      <c r="F503" s="53"/>
      <c r="G503" s="5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53"/>
      <c r="F504" s="53"/>
      <c r="G504" s="5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53"/>
      <c r="F505" s="53"/>
      <c r="G505" s="5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53"/>
      <c r="F506" s="53"/>
      <c r="G506" s="5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53"/>
      <c r="F507" s="53"/>
      <c r="G507" s="5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53"/>
      <c r="F508" s="53"/>
      <c r="G508" s="5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53"/>
      <c r="F509" s="53"/>
      <c r="G509" s="5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53"/>
      <c r="F510" s="53"/>
      <c r="G510" s="5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53"/>
      <c r="F511" s="53"/>
      <c r="G511" s="5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53"/>
      <c r="F512" s="53"/>
      <c r="G512" s="5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53"/>
      <c r="F513" s="53"/>
      <c r="G513" s="5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53"/>
      <c r="F514" s="53"/>
      <c r="G514" s="5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53"/>
      <c r="F515" s="53"/>
      <c r="G515" s="5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53"/>
      <c r="F516" s="53"/>
      <c r="G516" s="5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53"/>
      <c r="F517" s="53"/>
      <c r="G517" s="5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53"/>
      <c r="F518" s="53"/>
      <c r="G518" s="5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53"/>
      <c r="F519" s="53"/>
      <c r="G519" s="5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53"/>
      <c r="F520" s="53"/>
      <c r="G520" s="5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53"/>
      <c r="F521" s="53"/>
      <c r="G521" s="5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53"/>
      <c r="F522" s="53"/>
      <c r="G522" s="5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53"/>
      <c r="F523" s="53"/>
      <c r="G523" s="5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53"/>
      <c r="F524" s="53"/>
      <c r="G524" s="5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53"/>
      <c r="F525" s="53"/>
      <c r="G525" s="5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53"/>
      <c r="F526" s="53"/>
      <c r="G526" s="5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53"/>
      <c r="F527" s="53"/>
      <c r="G527" s="5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53"/>
      <c r="F528" s="53"/>
      <c r="G528" s="5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53"/>
      <c r="F529" s="53"/>
      <c r="G529" s="5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53"/>
      <c r="F530" s="53"/>
      <c r="G530" s="5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53"/>
      <c r="F531" s="53"/>
      <c r="G531" s="5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53"/>
      <c r="F532" s="53"/>
      <c r="G532" s="5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53"/>
      <c r="F533" s="53"/>
      <c r="G533" s="5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53"/>
      <c r="F534" s="53"/>
      <c r="G534" s="5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53"/>
      <c r="F535" s="53"/>
      <c r="G535" s="5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53"/>
      <c r="F536" s="53"/>
      <c r="G536" s="5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53"/>
      <c r="F537" s="53"/>
      <c r="G537" s="5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53"/>
      <c r="F538" s="53"/>
      <c r="G538" s="5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53"/>
      <c r="F539" s="53"/>
      <c r="G539" s="5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53"/>
      <c r="F540" s="53"/>
      <c r="G540" s="5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53"/>
      <c r="F541" s="53"/>
      <c r="G541" s="5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53"/>
      <c r="F542" s="53"/>
      <c r="G542" s="5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53"/>
      <c r="F543" s="53"/>
      <c r="G543" s="5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53"/>
      <c r="F544" s="53"/>
      <c r="G544" s="5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53"/>
      <c r="F545" s="53"/>
      <c r="G545" s="5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53"/>
      <c r="F546" s="53"/>
      <c r="G546" s="5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53"/>
      <c r="F547" s="53"/>
      <c r="G547" s="5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53"/>
      <c r="F548" s="53"/>
      <c r="G548" s="5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53"/>
      <c r="F549" s="53"/>
      <c r="G549" s="5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53"/>
      <c r="F550" s="53"/>
      <c r="G550" s="5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53"/>
      <c r="F551" s="53"/>
      <c r="G551" s="5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53"/>
      <c r="F552" s="53"/>
      <c r="G552" s="5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53"/>
      <c r="F553" s="53"/>
      <c r="G553" s="5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53"/>
      <c r="F554" s="53"/>
      <c r="G554" s="5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53"/>
      <c r="F555" s="53"/>
      <c r="G555" s="5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53"/>
      <c r="F556" s="53"/>
      <c r="G556" s="5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53"/>
      <c r="F557" s="53"/>
      <c r="G557" s="5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53"/>
      <c r="F558" s="53"/>
      <c r="G558" s="5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53"/>
      <c r="F559" s="53"/>
      <c r="G559" s="5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53"/>
      <c r="F560" s="53"/>
      <c r="G560" s="5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53"/>
      <c r="F561" s="53"/>
      <c r="G561" s="5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53"/>
      <c r="F562" s="53"/>
      <c r="G562" s="5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53"/>
      <c r="F563" s="53"/>
      <c r="G563" s="5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53"/>
      <c r="F564" s="53"/>
      <c r="G564" s="5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53"/>
      <c r="F565" s="53"/>
      <c r="G565" s="5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53"/>
      <c r="F566" s="53"/>
      <c r="G566" s="5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53"/>
      <c r="F567" s="53"/>
      <c r="G567" s="5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53"/>
      <c r="F568" s="53"/>
      <c r="G568" s="5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53"/>
      <c r="F569" s="53"/>
      <c r="G569" s="5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53"/>
      <c r="F570" s="53"/>
      <c r="G570" s="5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53"/>
      <c r="F571" s="53"/>
      <c r="G571" s="5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53"/>
      <c r="F572" s="53"/>
      <c r="G572" s="5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53"/>
      <c r="F573" s="53"/>
      <c r="G573" s="5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53"/>
      <c r="F574" s="53"/>
      <c r="G574" s="5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53"/>
      <c r="F575" s="53"/>
      <c r="G575" s="5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53"/>
      <c r="F576" s="53"/>
      <c r="G576" s="5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53"/>
      <c r="F577" s="53"/>
      <c r="G577" s="5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53"/>
      <c r="F578" s="53"/>
      <c r="G578" s="5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53"/>
      <c r="F579" s="53"/>
      <c r="G579" s="5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53"/>
      <c r="F580" s="53"/>
      <c r="G580" s="5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53"/>
      <c r="F581" s="53"/>
      <c r="G581" s="5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53"/>
      <c r="F582" s="53"/>
      <c r="G582" s="5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53"/>
      <c r="F583" s="53"/>
      <c r="G583" s="5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53"/>
      <c r="F584" s="53"/>
      <c r="G584" s="5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53"/>
      <c r="F585" s="53"/>
      <c r="G585" s="5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53"/>
      <c r="F586" s="53"/>
      <c r="G586" s="5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53"/>
      <c r="F587" s="53"/>
      <c r="G587" s="5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53"/>
      <c r="F588" s="53"/>
      <c r="G588" s="5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53"/>
      <c r="F589" s="53"/>
      <c r="G589" s="5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53"/>
      <c r="F590" s="53"/>
      <c r="G590" s="5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53"/>
      <c r="F591" s="53"/>
      <c r="G591" s="5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53"/>
      <c r="F592" s="53"/>
      <c r="G592" s="5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53"/>
      <c r="F593" s="53"/>
      <c r="G593" s="5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53"/>
      <c r="F594" s="53"/>
      <c r="G594" s="5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53"/>
      <c r="F595" s="53"/>
      <c r="G595" s="5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426"/>
      <c r="B999" s="426"/>
      <c r="C999" s="426"/>
      <c r="D999" s="426"/>
      <c r="E999" s="426"/>
      <c r="F999" s="426"/>
      <c r="G999" s="426"/>
      <c r="H999" s="426"/>
      <c r="I999" s="426"/>
      <c r="J999" s="426"/>
      <c r="K999" s="426"/>
      <c r="L999" s="426"/>
      <c r="M999" s="426"/>
      <c r="N999" s="426"/>
      <c r="O999" s="426"/>
      <c r="P999" s="426"/>
      <c r="Q999" s="426"/>
      <c r="R999" s="426"/>
      <c r="S999" s="426"/>
      <c r="T999" s="426"/>
      <c r="U999" s="426"/>
      <c r="V999" s="426"/>
      <c r="W999" s="426"/>
      <c r="X999" s="426"/>
      <c r="Y999" s="426"/>
      <c r="Z999" s="426"/>
    </row>
    <row r="1000" ht="15.75" customHeight="1">
      <c r="A1000" s="426"/>
      <c r="B1000" s="426"/>
      <c r="C1000" s="426"/>
      <c r="D1000" s="426"/>
      <c r="E1000" s="426"/>
      <c r="F1000" s="426"/>
      <c r="G1000" s="426"/>
      <c r="H1000" s="426"/>
      <c r="I1000" s="426"/>
      <c r="J1000" s="426"/>
      <c r="K1000" s="426"/>
      <c r="L1000" s="426"/>
      <c r="M1000" s="426"/>
      <c r="N1000" s="426"/>
      <c r="O1000" s="426"/>
      <c r="P1000" s="426"/>
      <c r="Q1000" s="426"/>
      <c r="R1000" s="426"/>
      <c r="S1000" s="426"/>
      <c r="T1000" s="426"/>
      <c r="U1000" s="426"/>
      <c r="V1000" s="426"/>
      <c r="W1000" s="426"/>
      <c r="X1000" s="426"/>
      <c r="Y1000" s="426"/>
      <c r="Z1000" s="426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