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hic\OneDrive\文件\ASU\課程\SCM 518\"/>
    </mc:Choice>
  </mc:AlternateContent>
  <bookViews>
    <workbookView xWindow="0" yWindow="0" windowWidth="15530" windowHeight="6990" activeTab="2"/>
  </bookViews>
  <sheets>
    <sheet name="Model" sheetId="1" r:id="rId1"/>
    <sheet name="Model_STS" sheetId="2" state="veryHidden" r:id="rId2"/>
    <sheet name="STS_1" sheetId="3" r:id="rId3"/>
  </sheets>
  <definedNames>
    <definedName name="Acres_available">Model!$D$22</definedName>
    <definedName name="Acres_planted">Model!$B$13:$C$13</definedName>
    <definedName name="Acres_used">Model!$B$22</definedName>
    <definedName name="ChartData" localSheetId="2">STS_1!$K$5:$K$25</definedName>
    <definedName name="InputValues" localSheetId="2">STS_1!$A$5:$A$25</definedName>
    <definedName name="OutputAddresses" localSheetId="2">STS_1!$B$4:$D$4</definedName>
    <definedName name="OutputValues" localSheetId="2">STS_1!$B$5:$D$25</definedName>
    <definedName name="Profit">Model!$B$25</definedName>
    <definedName name="Resource_available">Model!$D$17:$D$18</definedName>
    <definedName name="Resource_used">Model!$B$17:$B$18</definedName>
    <definedName name="solver_adj" localSheetId="0" hidden="1">Model!$B$13:$C$13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Model!$B$17:$B$18</definedName>
    <definedName name="solver_lhs2" localSheetId="0" hidden="1">Model!$B$22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Model!$B$25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Resource_available</definedName>
    <definedName name="solver_rhs2" localSheetId="0" hidden="1">Acres_available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 iterate="1"/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K1" i="3"/>
  <c r="J4" i="3"/>
  <c r="K25" i="3" s="1"/>
  <c r="B25" i="1"/>
  <c r="B22" i="1"/>
  <c r="K8" i="3" l="1"/>
  <c r="K10" i="3"/>
  <c r="K12" i="3"/>
  <c r="K14" i="3"/>
  <c r="K16" i="3"/>
  <c r="K18" i="3"/>
  <c r="K20" i="3"/>
  <c r="K22" i="3"/>
  <c r="K24" i="3"/>
  <c r="K6" i="3"/>
  <c r="K5" i="3"/>
  <c r="K7" i="3"/>
  <c r="K9" i="3"/>
  <c r="K11" i="3"/>
  <c r="K13" i="3"/>
  <c r="K15" i="3"/>
  <c r="K17" i="3"/>
  <c r="K19" i="3"/>
  <c r="K21" i="3"/>
  <c r="K23" i="3"/>
</calcChain>
</file>

<file path=xl/comments1.xml><?xml version="1.0" encoding="utf-8"?>
<comments xmlns="http://schemas.openxmlformats.org/spreadsheetml/2006/main">
  <authors>
    <author xml:space="preserve"> Chris Albright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>
      <text>
        <r>
          <rPr>
            <sz val="8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<sst xmlns="http://schemas.openxmlformats.org/spreadsheetml/2006/main" count="35" uniqueCount="27">
  <si>
    <t>Profit per acre</t>
  </si>
  <si>
    <t>Resource usage</t>
  </si>
  <si>
    <t>&lt;=</t>
  </si>
  <si>
    <t>Acres planted</t>
  </si>
  <si>
    <t>Labor (workers)</t>
  </si>
  <si>
    <t>Inputs</t>
  </si>
  <si>
    <t>Profit</t>
  </si>
  <si>
    <t>Constraints on resouce availabilities</t>
  </si>
  <si>
    <t>Resource used</t>
  </si>
  <si>
    <t>Resource available</t>
  </si>
  <si>
    <t>Constraint on acres</t>
  </si>
  <si>
    <t>Acres used</t>
  </si>
  <si>
    <t>Acres available</t>
  </si>
  <si>
    <t>Objective to maximize</t>
  </si>
  <si>
    <t>$D$18</t>
  </si>
  <si>
    <t>$B$13:$C$13,$B$25</t>
  </si>
  <si>
    <t>Fertilizer available</t>
  </si>
  <si>
    <t>Oneway analysis for Solver model in Model worksheet</t>
  </si>
  <si>
    <t>Acres_planted_1</t>
  </si>
  <si>
    <t>Acres_planted_2</t>
  </si>
  <si>
    <t>Data for chart</t>
  </si>
  <si>
    <t>Change in profit</t>
  </si>
  <si>
    <t>Wheat and corn farming</t>
  </si>
  <si>
    <t>cattle</t>
  </si>
  <si>
    <t>sheep</t>
  </si>
  <si>
    <t>Provender (tons)</t>
  </si>
  <si>
    <t>Provender available (cell $D$18) values along side, output cell(s) along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</si>
</sst>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[Red]\(&quot;$&quot;#,##0\)"/>
  </numFmts>
  <fonts count="7" x14ac:knownFonts="1">
    <font>
      <sz val="11"/>
      <name val="Calibri"/>
      <family val="2"/>
      <scheme val="minor"/>
    </font>
    <font>
      <sz val="8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right"/>
    </xf>
    <xf numFmtId="164" fontId="3" fillId="2" borderId="0" xfId="0" applyNumberFormat="1" applyFont="1" applyFill="1" applyBorder="1"/>
    <xf numFmtId="0" fontId="3" fillId="2" borderId="0" xfId="0" applyFont="1" applyFill="1" applyBorder="1"/>
    <xf numFmtId="0" fontId="3" fillId="0" borderId="0" xfId="0" applyFont="1" applyAlignment="1">
      <alignment horizontal="center"/>
    </xf>
    <xf numFmtId="0" fontId="3" fillId="3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164" fontId="3" fillId="4" borderId="0" xfId="0" applyNumberFormat="1" applyFont="1" applyFill="1" applyBorder="1"/>
    <xf numFmtId="49" fontId="0" fillId="0" borderId="0" xfId="0" applyNumberFormat="1"/>
    <xf numFmtId="0" fontId="4" fillId="0" borderId="0" xfId="0" applyFont="1"/>
    <xf numFmtId="0" fontId="0" fillId="0" borderId="0" xfId="0" applyNumberFormat="1"/>
    <xf numFmtId="0" fontId="0" fillId="0" borderId="0" xfId="0" applyAlignment="1">
      <alignment horizontal="right" textRotation="90"/>
    </xf>
    <xf numFmtId="0" fontId="0" fillId="5" borderId="0" xfId="0" applyFill="1" applyAlignment="1">
      <alignment horizontal="right" textRotation="90"/>
    </xf>
    <xf numFmtId="0" fontId="5" fillId="0" borderId="0" xfId="0" applyFont="1"/>
    <xf numFmtId="0" fontId="0" fillId="0" borderId="3" xfId="0" applyNumberFormat="1" applyBorder="1"/>
    <xf numFmtId="0" fontId="0" fillId="0" borderId="4" xfId="0" applyNumberFormat="1" applyBorder="1"/>
    <xf numFmtId="164" fontId="0" fillId="0" borderId="5" xfId="0" applyNumberFormat="1" applyBorder="1"/>
    <xf numFmtId="0" fontId="0" fillId="0" borderId="1" xfId="0" applyNumberFormat="1" applyBorder="1"/>
    <xf numFmtId="0" fontId="0" fillId="0" borderId="0" xfId="0" applyNumberFormat="1" applyBorder="1"/>
    <xf numFmtId="164" fontId="0" fillId="0" borderId="2" xfId="0" applyNumberFormat="1" applyBorder="1"/>
    <xf numFmtId="0" fontId="0" fillId="0" borderId="6" xfId="0" applyNumberFormat="1" applyBorder="1"/>
    <xf numFmtId="0" fontId="0" fillId="0" borderId="7" xfId="0" applyNumberFormat="1" applyBorder="1"/>
    <xf numFmtId="164" fontId="0" fillId="0" borderId="8" xfId="0" applyNumberFormat="1" applyBorder="1"/>
    <xf numFmtId="164" fontId="0" fillId="0" borderId="0" xfId="0" applyNumberFormat="1"/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0" xfId="0" quotePrefix="1" applyFont="1" applyFill="1" applyAlignment="1">
      <alignment horizontal="left"/>
    </xf>
    <xf numFmtId="164" fontId="3" fillId="0" borderId="0" xfId="0" applyNumberFormat="1" applyFont="1" applyFill="1" applyBorder="1"/>
    <xf numFmtId="0" fontId="3" fillId="0" borderId="0" xfId="0" applyFont="1" applyFill="1" applyBorder="1"/>
    <xf numFmtId="0" fontId="2" fillId="0" borderId="0" xfId="0" applyFont="1" applyFill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center"/>
    </xf>
  </cellXfs>
  <cellStyles count="1">
    <cellStyle name="一般" xfId="0" builtinId="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STS_1!$K$1</c:f>
          <c:strCache>
            <c:ptCount val="1"/>
            <c:pt idx="0">
              <c:v>Sensitivity of Profit to Fertilizer available</c:v>
            </c:pt>
          </c:strCache>
        </c:strRef>
      </c:tx>
      <c:layout/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STS_1!$A$5:$A$25</c:f>
              <c:numCache>
                <c:formatCode>General</c:formatCode>
                <c:ptCount val="21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</c:numCache>
            </c:numRef>
          </c:cat>
          <c:val>
            <c:numRef>
              <c:f>STS_1!$K$5:$K$25</c:f>
              <c:numCache>
                <c:formatCode>General</c:formatCode>
                <c:ptCount val="21"/>
                <c:pt idx="0">
                  <c:v>200000</c:v>
                </c:pt>
                <c:pt idx="1">
                  <c:v>300000</c:v>
                </c:pt>
                <c:pt idx="2">
                  <c:v>400000</c:v>
                </c:pt>
                <c:pt idx="3">
                  <c:v>500000</c:v>
                </c:pt>
                <c:pt idx="4">
                  <c:v>600000</c:v>
                </c:pt>
                <c:pt idx="5">
                  <c:v>687500</c:v>
                </c:pt>
                <c:pt idx="6">
                  <c:v>750000</c:v>
                </c:pt>
                <c:pt idx="7">
                  <c:v>812500</c:v>
                </c:pt>
                <c:pt idx="8">
                  <c:v>875000</c:v>
                </c:pt>
                <c:pt idx="9">
                  <c:v>937500</c:v>
                </c:pt>
                <c:pt idx="10">
                  <c:v>1000000</c:v>
                </c:pt>
                <c:pt idx="11">
                  <c:v>1062500</c:v>
                </c:pt>
                <c:pt idx="12">
                  <c:v>1125000</c:v>
                </c:pt>
                <c:pt idx="13">
                  <c:v>1187500</c:v>
                </c:pt>
                <c:pt idx="14">
                  <c:v>1250000</c:v>
                </c:pt>
                <c:pt idx="15">
                  <c:v>1300000</c:v>
                </c:pt>
                <c:pt idx="16">
                  <c:v>1350000</c:v>
                </c:pt>
                <c:pt idx="17">
                  <c:v>1350000</c:v>
                </c:pt>
                <c:pt idx="18">
                  <c:v>1350000</c:v>
                </c:pt>
                <c:pt idx="19">
                  <c:v>1350000</c:v>
                </c:pt>
                <c:pt idx="20">
                  <c:v>1350000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0-49F4-A87A-8F4DFC8B0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933080"/>
        <c:axId val="471932296"/>
      </c:lineChart>
      <c:catAx>
        <c:axId val="47193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Fertilizer available ($D$18)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1932296"/>
        <c:crosses val="autoZero"/>
        <c:auto val="1"/>
        <c:lblAlgn val="ctr"/>
        <c:lblOffset val="100"/>
        <c:noMultiLvlLbl val="0"/>
      </c:catAx>
      <c:valAx>
        <c:axId val="471932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933080"/>
        <c:crosses val="autoZero"/>
        <c:crossBetween val="between"/>
      </c:valAx>
    </c:plotArea>
    <c:plotVisOnly val="1"/>
    <c:dispBlanksAs val="gap"/>
    <c:showDLblsOverMax val="0"/>
  </c:chart>
  <c:spPr>
    <a:ln w="19050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26</xdr:row>
      <xdr:rowOff>0</xdr:rowOff>
    </xdr:from>
    <xdr:to>
      <xdr:col>18</xdr:col>
      <xdr:colOff>0</xdr:colOff>
      <xdr:row>41</xdr:row>
      <xdr:rowOff>0</xdr:rowOff>
    </xdr:to>
    <xdr:graphicFrame macro="">
      <xdr:nvGraphicFramePr>
        <xdr:cNvPr id="2" name="STS_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16</xdr:col>
      <xdr:colOff>0</xdr:colOff>
      <xdr:row>3</xdr:row>
      <xdr:rowOff>762000</xdr:rowOff>
    </xdr:to>
    <xdr:sp macro="" textlink="">
      <xdr:nvSpPr>
        <xdr:cNvPr id="3" name="TextBox 2"/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ln w="19050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  <xdr:twoCellAnchor>
    <xdr:from>
      <xdr:col>5</xdr:col>
      <xdr:colOff>238124</xdr:colOff>
      <xdr:row>8</xdr:row>
      <xdr:rowOff>9525</xdr:rowOff>
    </xdr:from>
    <xdr:to>
      <xdr:col>9</xdr:col>
      <xdr:colOff>358139</xdr:colOff>
      <xdr:row>16</xdr:row>
      <xdr:rowOff>30480</xdr:rowOff>
    </xdr:to>
    <xdr:sp macro="" textlink="">
      <xdr:nvSpPr>
        <xdr:cNvPr id="4" name="TextBox 3"/>
        <xdr:cNvSpPr txBox="1"/>
      </xdr:nvSpPr>
      <xdr:spPr>
        <a:xfrm>
          <a:off x="3453764" y="2295525"/>
          <a:ext cx="2558415" cy="1483995"/>
        </a:xfrm>
        <a:prstGeom prst="round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Below</a:t>
          </a:r>
          <a:r>
            <a:rPr lang="en-US" sz="1100" baseline="0"/>
            <a:t> 700 tons of fertilizer, the farmer shouldn't produce corn. Above 1700 tons of fertilizer, he shouldn't produce wheat. The chart shows how profit increases (at a decreasing rate) with more fertilizer available. After 1800 tons, no extra profit is gained.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28"/>
  <sheetViews>
    <sheetView topLeftCell="A8" workbookViewId="0">
      <selection activeCell="H22" sqref="H22"/>
    </sheetView>
  </sheetViews>
  <sheetFormatPr defaultColWidth="9.1796875" defaultRowHeight="14.5" x14ac:dyDescent="0.35"/>
  <cols>
    <col min="1" max="1" width="15.54296875" style="2" customWidth="1"/>
    <col min="2" max="2" width="13.54296875" style="2" customWidth="1"/>
    <col min="3" max="3" width="9.1796875" style="2"/>
    <col min="4" max="4" width="16.54296875" style="2" customWidth="1"/>
    <col min="5" max="5" width="9.1796875" style="2"/>
    <col min="6" max="6" width="17.26953125" style="2" customWidth="1"/>
    <col min="7" max="16384" width="9.1796875" style="2"/>
  </cols>
  <sheetData>
    <row r="1" spans="1:11" x14ac:dyDescent="0.35">
      <c r="A1" s="1" t="s">
        <v>22</v>
      </c>
      <c r="F1" s="1"/>
      <c r="J1" s="1"/>
    </row>
    <row r="2" spans="1:11" x14ac:dyDescent="0.35">
      <c r="A2"/>
      <c r="F2" s="3"/>
      <c r="G2" s="3"/>
      <c r="J2" s="4"/>
      <c r="K2" s="5"/>
    </row>
    <row r="3" spans="1:11" x14ac:dyDescent="0.35">
      <c r="A3" s="1" t="s">
        <v>5</v>
      </c>
      <c r="F3" s="3"/>
      <c r="G3" s="3"/>
      <c r="J3" s="4"/>
      <c r="K3" s="5"/>
    </row>
    <row r="4" spans="1:11" x14ac:dyDescent="0.35">
      <c r="B4" s="6" t="s">
        <v>23</v>
      </c>
      <c r="C4" s="6" t="s">
        <v>24</v>
      </c>
      <c r="F4" s="30"/>
      <c r="G4" s="31"/>
      <c r="H4" s="31"/>
      <c r="I4" s="30"/>
      <c r="J4" s="32"/>
      <c r="K4" s="33"/>
    </row>
    <row r="5" spans="1:11" x14ac:dyDescent="0.35">
      <c r="A5" s="2" t="s">
        <v>0</v>
      </c>
      <c r="B5" s="7">
        <v>80000</v>
      </c>
      <c r="C5" s="7">
        <v>50000</v>
      </c>
      <c r="F5" s="30"/>
      <c r="G5" s="34"/>
      <c r="H5" s="34"/>
      <c r="I5" s="30"/>
      <c r="J5" s="32"/>
      <c r="K5" s="33"/>
    </row>
    <row r="6" spans="1:11" x14ac:dyDescent="0.35">
      <c r="F6" s="30"/>
      <c r="G6" s="30"/>
      <c r="H6" s="30"/>
      <c r="I6" s="30"/>
      <c r="J6" s="30"/>
      <c r="K6" s="30"/>
    </row>
    <row r="7" spans="1:11" x14ac:dyDescent="0.35">
      <c r="A7" s="2" t="s">
        <v>1</v>
      </c>
      <c r="F7" s="30"/>
      <c r="G7" s="30"/>
      <c r="H7" s="30"/>
      <c r="I7" s="30"/>
      <c r="J7" s="30"/>
      <c r="K7" s="30"/>
    </row>
    <row r="8" spans="1:11" s="6" customFormat="1" x14ac:dyDescent="0.35">
      <c r="B8" s="6" t="s">
        <v>23</v>
      </c>
      <c r="C8" s="6" t="s">
        <v>24</v>
      </c>
      <c r="F8" s="31"/>
      <c r="G8" s="31"/>
      <c r="H8" s="31"/>
      <c r="I8" s="31"/>
      <c r="J8" s="31"/>
      <c r="K8" s="31"/>
    </row>
    <row r="9" spans="1:11" x14ac:dyDescent="0.35">
      <c r="A9" s="2" t="s">
        <v>4</v>
      </c>
      <c r="B9" s="8">
        <v>6</v>
      </c>
      <c r="C9" s="8">
        <v>4</v>
      </c>
      <c r="F9" s="30"/>
      <c r="G9" s="35"/>
      <c r="H9" s="35"/>
      <c r="I9" s="30"/>
      <c r="J9" s="30"/>
      <c r="K9" s="30"/>
    </row>
    <row r="10" spans="1:11" x14ac:dyDescent="0.35">
      <c r="A10" s="2" t="s">
        <v>25</v>
      </c>
      <c r="B10" s="8">
        <v>7</v>
      </c>
      <c r="C10" s="8">
        <v>5</v>
      </c>
      <c r="F10" s="30"/>
      <c r="G10" s="35"/>
      <c r="H10" s="35"/>
      <c r="I10" s="30"/>
      <c r="J10" s="30"/>
      <c r="K10" s="30"/>
    </row>
    <row r="11" spans="1:11" x14ac:dyDescent="0.35">
      <c r="E11" s="9"/>
      <c r="F11" s="30"/>
      <c r="G11" s="30"/>
      <c r="H11" s="30"/>
      <c r="I11" s="30"/>
      <c r="J11" s="30"/>
      <c r="K11" s="30"/>
    </row>
    <row r="12" spans="1:11" s="6" customFormat="1" x14ac:dyDescent="0.35">
      <c r="E12" s="9"/>
      <c r="F12" s="31"/>
      <c r="G12" s="31"/>
      <c r="H12" s="31"/>
      <c r="I12" s="31"/>
      <c r="J12" s="31"/>
      <c r="K12" s="31"/>
    </row>
    <row r="13" spans="1:11" x14ac:dyDescent="0.35">
      <c r="A13" s="2" t="s">
        <v>3</v>
      </c>
      <c r="B13" s="10">
        <v>200</v>
      </c>
      <c r="C13" s="10">
        <v>200</v>
      </c>
      <c r="F13" s="30"/>
      <c r="G13" s="35"/>
      <c r="H13" s="35"/>
      <c r="I13" s="30"/>
      <c r="J13" s="30"/>
      <c r="K13" s="30"/>
    </row>
    <row r="14" spans="1:11" x14ac:dyDescent="0.35">
      <c r="B14" s="11"/>
      <c r="C14" s="11"/>
      <c r="E14" s="9"/>
      <c r="F14" s="30"/>
      <c r="G14" s="35"/>
      <c r="H14" s="35"/>
      <c r="I14" s="30"/>
      <c r="J14" s="30"/>
      <c r="K14" s="30"/>
    </row>
    <row r="15" spans="1:11" x14ac:dyDescent="0.35">
      <c r="A15" s="1" t="s">
        <v>7</v>
      </c>
      <c r="B15" s="11"/>
      <c r="C15" s="11"/>
      <c r="E15" s="9"/>
      <c r="F15" s="36"/>
      <c r="G15" s="35"/>
      <c r="H15" s="35"/>
      <c r="I15" s="30"/>
      <c r="J15" s="30"/>
      <c r="K15" s="30"/>
    </row>
    <row r="16" spans="1:11" x14ac:dyDescent="0.35">
      <c r="B16" s="12" t="s">
        <v>8</v>
      </c>
      <c r="C16" s="12"/>
      <c r="D16" s="6" t="s">
        <v>9</v>
      </c>
      <c r="E16" s="9"/>
      <c r="F16" s="30"/>
      <c r="G16" s="37"/>
      <c r="H16" s="37"/>
      <c r="I16" s="31"/>
      <c r="J16" s="30"/>
      <c r="K16" s="30"/>
    </row>
    <row r="17" spans="1:11" x14ac:dyDescent="0.35">
      <c r="A17" s="2" t="s">
        <v>4</v>
      </c>
      <c r="B17" s="2">
        <v>1400</v>
      </c>
      <c r="C17" s="9" t="s">
        <v>2</v>
      </c>
      <c r="D17" s="8">
        <v>1400</v>
      </c>
      <c r="E17" s="9"/>
      <c r="F17" s="30"/>
      <c r="G17" s="30"/>
      <c r="H17" s="38"/>
      <c r="I17" s="35"/>
      <c r="J17" s="30"/>
      <c r="K17" s="30"/>
    </row>
    <row r="18" spans="1:11" x14ac:dyDescent="0.35">
      <c r="A18" s="2" t="s">
        <v>25</v>
      </c>
      <c r="B18" s="2">
        <v>1000</v>
      </c>
      <c r="C18" s="9" t="s">
        <v>2</v>
      </c>
      <c r="D18" s="8">
        <v>1000</v>
      </c>
      <c r="E18" s="9"/>
      <c r="F18" s="30"/>
      <c r="G18" s="30"/>
      <c r="H18" s="38"/>
      <c r="I18" s="35"/>
      <c r="J18" s="30"/>
      <c r="K18" s="30"/>
    </row>
    <row r="19" spans="1:11" x14ac:dyDescent="0.35">
      <c r="B19" s="11"/>
      <c r="C19" s="11"/>
      <c r="E19" s="9"/>
      <c r="F19" s="30"/>
      <c r="G19" s="35"/>
      <c r="H19" s="35"/>
      <c r="I19" s="30"/>
      <c r="J19" s="30"/>
      <c r="K19" s="30"/>
    </row>
    <row r="20" spans="1:11" x14ac:dyDescent="0.35">
      <c r="A20" s="1" t="s">
        <v>10</v>
      </c>
      <c r="B20" s="11"/>
      <c r="C20" s="11"/>
      <c r="E20" s="9"/>
      <c r="F20" s="36"/>
      <c r="G20" s="35"/>
      <c r="H20" s="35"/>
      <c r="I20" s="30"/>
      <c r="J20" s="30"/>
      <c r="K20" s="30"/>
    </row>
    <row r="21" spans="1:11" x14ac:dyDescent="0.35">
      <c r="B21" s="12" t="s">
        <v>11</v>
      </c>
      <c r="C21" s="12"/>
      <c r="D21" s="6" t="s">
        <v>12</v>
      </c>
      <c r="E21" s="9"/>
      <c r="F21" s="30"/>
      <c r="G21" s="37"/>
      <c r="H21" s="37"/>
      <c r="I21" s="31"/>
      <c r="J21" s="30"/>
      <c r="K21" s="30"/>
    </row>
    <row r="22" spans="1:11" x14ac:dyDescent="0.35">
      <c r="B22" s="2">
        <f>SUM(Acres_planted)</f>
        <v>400</v>
      </c>
      <c r="C22" s="9" t="s">
        <v>2</v>
      </c>
      <c r="D22" s="8">
        <v>600</v>
      </c>
      <c r="E22" s="9"/>
      <c r="F22" s="30"/>
      <c r="G22" s="30"/>
      <c r="H22" s="38"/>
      <c r="I22" s="35"/>
      <c r="J22" s="30"/>
      <c r="K22" s="30"/>
    </row>
    <row r="23" spans="1:11" x14ac:dyDescent="0.35">
      <c r="B23" s="11"/>
      <c r="C23" s="11"/>
      <c r="E23" s="9"/>
      <c r="F23" s="30"/>
      <c r="G23" s="35"/>
      <c r="H23" s="35"/>
      <c r="I23" s="30"/>
      <c r="J23" s="30"/>
      <c r="K23" s="30"/>
    </row>
    <row r="24" spans="1:11" x14ac:dyDescent="0.35">
      <c r="A24" s="1" t="s">
        <v>13</v>
      </c>
      <c r="F24" s="36"/>
      <c r="G24" s="30"/>
      <c r="H24" s="30"/>
      <c r="I24" s="30"/>
      <c r="J24" s="30"/>
      <c r="K24" s="30"/>
    </row>
    <row r="25" spans="1:11" x14ac:dyDescent="0.35">
      <c r="A25" s="2" t="s">
        <v>6</v>
      </c>
      <c r="B25" s="13">
        <f>SUMPRODUCT(B5:C5,Acres_planted)</f>
        <v>26000000</v>
      </c>
      <c r="F25" s="30"/>
      <c r="G25" s="34"/>
      <c r="H25" s="30"/>
      <c r="I25" s="30"/>
      <c r="J25" s="30"/>
      <c r="K25" s="30"/>
    </row>
    <row r="26" spans="1:11" x14ac:dyDescent="0.35">
      <c r="F26" s="30"/>
      <c r="G26" s="30"/>
      <c r="H26" s="30"/>
      <c r="I26" s="30"/>
      <c r="J26" s="30"/>
      <c r="K26" s="30"/>
    </row>
    <row r="27" spans="1:11" x14ac:dyDescent="0.35">
      <c r="F27" s="30"/>
      <c r="G27" s="30"/>
      <c r="H27" s="30"/>
      <c r="I27" s="30"/>
      <c r="J27" s="30"/>
      <c r="K27" s="30"/>
    </row>
    <row r="28" spans="1:11" x14ac:dyDescent="0.35">
      <c r="F28" s="30"/>
      <c r="G28" s="30"/>
      <c r="H28" s="30"/>
      <c r="I28" s="30"/>
      <c r="J28" s="30"/>
      <c r="K28" s="30"/>
    </row>
  </sheetData>
  <phoneticPr fontId="1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>
    <oddFooter>&amp;CProblem 2.3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5"/>
  <sheetViews>
    <sheetView workbookViewId="0"/>
  </sheetViews>
  <sheetFormatPr defaultRowHeight="14.5" x14ac:dyDescent="0.35"/>
  <sheetData>
    <row r="1" spans="1:2" x14ac:dyDescent="0.35">
      <c r="A1">
        <v>1</v>
      </c>
    </row>
    <row r="2" spans="1:2" x14ac:dyDescent="0.35">
      <c r="A2" t="s">
        <v>14</v>
      </c>
    </row>
    <row r="3" spans="1:2" x14ac:dyDescent="0.35">
      <c r="A3">
        <v>1</v>
      </c>
    </row>
    <row r="4" spans="1:2" x14ac:dyDescent="0.35">
      <c r="A4">
        <v>200</v>
      </c>
    </row>
    <row r="5" spans="1:2" x14ac:dyDescent="0.35">
      <c r="A5">
        <v>2200</v>
      </c>
    </row>
    <row r="6" spans="1:2" x14ac:dyDescent="0.35">
      <c r="A6">
        <v>100</v>
      </c>
    </row>
    <row r="8" spans="1:2" x14ac:dyDescent="0.35">
      <c r="A8" s="14"/>
      <c r="B8" s="14"/>
    </row>
    <row r="9" spans="1:2" x14ac:dyDescent="0.35">
      <c r="A9" t="s">
        <v>15</v>
      </c>
    </row>
    <row r="10" spans="1:2" x14ac:dyDescent="0.35">
      <c r="A10" t="s">
        <v>16</v>
      </c>
    </row>
    <row r="15" spans="1:2" x14ac:dyDescent="0.35">
      <c r="B1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25"/>
  <sheetViews>
    <sheetView tabSelected="1" workbookViewId="0">
      <selection activeCell="A3" sqref="A3"/>
    </sheetView>
  </sheetViews>
  <sheetFormatPr defaultRowHeight="14.5" x14ac:dyDescent="0.35"/>
  <cols>
    <col min="4" max="4" width="10.81640625" bestFit="1" customWidth="1"/>
    <col min="5" max="5" width="9.26953125" bestFit="1" customWidth="1"/>
  </cols>
  <sheetData>
    <row r="1" spans="1:11" x14ac:dyDescent="0.35">
      <c r="A1" s="15" t="s">
        <v>17</v>
      </c>
      <c r="K1" s="19" t="str">
        <f>CONCATENATE("Sensitivity of ",$K$4," to ","Fertilizer available")</f>
        <v>Sensitivity of Profit to Fertilizer available</v>
      </c>
    </row>
    <row r="3" spans="1:11" x14ac:dyDescent="0.35">
      <c r="A3" t="s">
        <v>26</v>
      </c>
      <c r="K3" t="s">
        <v>20</v>
      </c>
    </row>
    <row r="4" spans="1:11" ht="81.5" x14ac:dyDescent="0.35">
      <c r="B4" s="17" t="s">
        <v>18</v>
      </c>
      <c r="C4" s="17" t="s">
        <v>19</v>
      </c>
      <c r="D4" s="17" t="s">
        <v>6</v>
      </c>
      <c r="E4" s="17" t="s">
        <v>21</v>
      </c>
      <c r="J4" s="19">
        <f>MATCH($K$4,OutputAddresses,0)</f>
        <v>3</v>
      </c>
      <c r="K4" s="18" t="s">
        <v>6</v>
      </c>
    </row>
    <row r="5" spans="1:11" x14ac:dyDescent="0.35">
      <c r="A5" s="16">
        <v>200</v>
      </c>
      <c r="B5" s="20">
        <v>100.00000000181835</v>
      </c>
      <c r="C5" s="21">
        <v>0</v>
      </c>
      <c r="D5" s="22">
        <v>200000</v>
      </c>
      <c r="K5">
        <f>INDEX(OutputValues,1,$J$4)</f>
        <v>200000</v>
      </c>
    </row>
    <row r="6" spans="1:11" x14ac:dyDescent="0.35">
      <c r="A6" s="16">
        <v>300</v>
      </c>
      <c r="B6" s="23">
        <v>150.00000000003092</v>
      </c>
      <c r="C6" s="24">
        <v>0</v>
      </c>
      <c r="D6" s="25">
        <v>300000</v>
      </c>
      <c r="E6" s="29">
        <f t="shared" ref="E6:E25" si="0">D6-D5</f>
        <v>100000</v>
      </c>
      <c r="K6">
        <f>INDEX(OutputValues,2,$J$4)</f>
        <v>300000</v>
      </c>
    </row>
    <row r="7" spans="1:11" x14ac:dyDescent="0.35">
      <c r="A7" s="16">
        <v>400</v>
      </c>
      <c r="B7" s="23">
        <v>199.99999999996103</v>
      </c>
      <c r="C7" s="24">
        <v>0</v>
      </c>
      <c r="D7" s="25">
        <v>400000</v>
      </c>
      <c r="E7" s="29">
        <f t="shared" si="0"/>
        <v>100000</v>
      </c>
      <c r="K7">
        <f>INDEX(OutputValues,3,$J$4)</f>
        <v>400000</v>
      </c>
    </row>
    <row r="8" spans="1:11" x14ac:dyDescent="0.35">
      <c r="A8" s="16">
        <v>500</v>
      </c>
      <c r="B8" s="23">
        <v>249.9999999999647</v>
      </c>
      <c r="C8" s="24">
        <v>0</v>
      </c>
      <c r="D8" s="25">
        <v>500000</v>
      </c>
      <c r="E8" s="29">
        <f t="shared" si="0"/>
        <v>100000</v>
      </c>
      <c r="K8">
        <f>INDEX(OutputValues,4,$J$4)</f>
        <v>500000</v>
      </c>
    </row>
    <row r="9" spans="1:11" x14ac:dyDescent="0.35">
      <c r="A9" s="16">
        <v>600</v>
      </c>
      <c r="B9" s="23">
        <v>299.99999999998158</v>
      </c>
      <c r="C9" s="24">
        <v>0</v>
      </c>
      <c r="D9" s="25">
        <v>600000</v>
      </c>
      <c r="E9" s="29">
        <f t="shared" si="0"/>
        <v>100000</v>
      </c>
      <c r="K9">
        <f>INDEX(OutputValues,5,$J$4)</f>
        <v>600000</v>
      </c>
    </row>
    <row r="10" spans="1:11" x14ac:dyDescent="0.35">
      <c r="A10" s="16">
        <v>700</v>
      </c>
      <c r="B10" s="23">
        <v>325.00000000037653</v>
      </c>
      <c r="C10" s="24">
        <v>12.49999999976265</v>
      </c>
      <c r="D10" s="25">
        <v>687500</v>
      </c>
      <c r="E10" s="29">
        <f t="shared" si="0"/>
        <v>87500</v>
      </c>
      <c r="K10">
        <f>INDEX(OutputValues,6,$J$4)</f>
        <v>687500</v>
      </c>
    </row>
    <row r="11" spans="1:11" x14ac:dyDescent="0.35">
      <c r="A11" s="16">
        <v>800</v>
      </c>
      <c r="B11" s="23">
        <v>299.99999999828674</v>
      </c>
      <c r="C11" s="24">
        <v>50.00000000102736</v>
      </c>
      <c r="D11" s="25">
        <v>750000</v>
      </c>
      <c r="E11" s="29">
        <f t="shared" si="0"/>
        <v>62500</v>
      </c>
      <c r="K11">
        <f>INDEX(OutputValues,7,$J$4)</f>
        <v>750000</v>
      </c>
    </row>
    <row r="12" spans="1:11" x14ac:dyDescent="0.35">
      <c r="A12" s="16">
        <v>900</v>
      </c>
      <c r="B12" s="23">
        <v>275.00000000042792</v>
      </c>
      <c r="C12" s="24">
        <v>87.499999999726953</v>
      </c>
      <c r="D12" s="25">
        <v>812500</v>
      </c>
      <c r="E12" s="29">
        <f t="shared" si="0"/>
        <v>62500</v>
      </c>
      <c r="K12">
        <f>INDEX(OutputValues,8,$J$4)</f>
        <v>812500</v>
      </c>
    </row>
    <row r="13" spans="1:11" x14ac:dyDescent="0.35">
      <c r="A13" s="16">
        <v>1000</v>
      </c>
      <c r="B13" s="23">
        <v>249.99999999991988</v>
      </c>
      <c r="C13" s="24">
        <v>124.99999999995219</v>
      </c>
      <c r="D13" s="25">
        <v>875000</v>
      </c>
      <c r="E13" s="29">
        <f t="shared" si="0"/>
        <v>62500</v>
      </c>
      <c r="K13">
        <f>INDEX(OutputValues,9,$J$4)</f>
        <v>875000</v>
      </c>
    </row>
    <row r="14" spans="1:11" x14ac:dyDescent="0.35">
      <c r="A14" s="16">
        <v>1100</v>
      </c>
      <c r="B14" s="23">
        <v>225.0000000000137</v>
      </c>
      <c r="C14" s="24">
        <v>162.50000000003399</v>
      </c>
      <c r="D14" s="25">
        <v>937500</v>
      </c>
      <c r="E14" s="29">
        <f t="shared" si="0"/>
        <v>62500</v>
      </c>
      <c r="K14">
        <f>INDEX(OutputValues,10,$J$4)</f>
        <v>937500</v>
      </c>
    </row>
    <row r="15" spans="1:11" x14ac:dyDescent="0.35">
      <c r="A15" s="16">
        <v>1200</v>
      </c>
      <c r="B15" s="23">
        <v>199.99999999997567</v>
      </c>
      <c r="C15" s="24">
        <v>200.00000000000801</v>
      </c>
      <c r="D15" s="25">
        <v>1000000</v>
      </c>
      <c r="E15" s="29">
        <f t="shared" si="0"/>
        <v>62500</v>
      </c>
      <c r="K15">
        <f>INDEX(OutputValues,11,$J$4)</f>
        <v>1000000</v>
      </c>
    </row>
    <row r="16" spans="1:11" x14ac:dyDescent="0.35">
      <c r="A16" s="16">
        <v>1300</v>
      </c>
      <c r="B16" s="23">
        <v>175.00000000005136</v>
      </c>
      <c r="C16" s="24">
        <v>237.4999999998935</v>
      </c>
      <c r="D16" s="25">
        <v>1062500</v>
      </c>
      <c r="E16" s="29">
        <f t="shared" si="0"/>
        <v>62500</v>
      </c>
      <c r="K16">
        <f>INDEX(OutputValues,12,$J$4)</f>
        <v>1062500</v>
      </c>
    </row>
    <row r="17" spans="1:11" x14ac:dyDescent="0.35">
      <c r="A17" s="16">
        <v>1400</v>
      </c>
      <c r="B17" s="23">
        <v>150.00000000005963</v>
      </c>
      <c r="C17" s="24">
        <v>274.99999999996817</v>
      </c>
      <c r="D17" s="25">
        <v>1125000</v>
      </c>
      <c r="E17" s="29">
        <f t="shared" si="0"/>
        <v>62500</v>
      </c>
      <c r="K17">
        <f>INDEX(OutputValues,13,$J$4)</f>
        <v>1125000</v>
      </c>
    </row>
    <row r="18" spans="1:11" x14ac:dyDescent="0.35">
      <c r="A18" s="16">
        <v>1500</v>
      </c>
      <c r="B18" s="23">
        <v>125.00000000002757</v>
      </c>
      <c r="C18" s="24">
        <v>312.50000000001694</v>
      </c>
      <c r="D18" s="25">
        <v>1187500</v>
      </c>
      <c r="E18" s="29">
        <f t="shared" si="0"/>
        <v>62500</v>
      </c>
      <c r="K18">
        <f>INDEX(OutputValues,14,$J$4)</f>
        <v>1187500</v>
      </c>
    </row>
    <row r="19" spans="1:11" x14ac:dyDescent="0.35">
      <c r="A19" s="16">
        <v>1600</v>
      </c>
      <c r="B19" s="23">
        <v>99.999999999858005</v>
      </c>
      <c r="C19" s="24">
        <v>350.00000000011579</v>
      </c>
      <c r="D19" s="25">
        <v>1250000</v>
      </c>
      <c r="E19" s="29">
        <f t="shared" si="0"/>
        <v>62500</v>
      </c>
      <c r="K19">
        <f>INDEX(OutputValues,15,$J$4)</f>
        <v>1250000</v>
      </c>
    </row>
    <row r="20" spans="1:11" x14ac:dyDescent="0.35">
      <c r="A20" s="16">
        <v>1700</v>
      </c>
      <c r="B20" s="23">
        <v>50.00000000002553</v>
      </c>
      <c r="C20" s="24">
        <v>399.99999999998079</v>
      </c>
      <c r="D20" s="25">
        <v>1300000</v>
      </c>
      <c r="E20" s="29">
        <f t="shared" si="0"/>
        <v>50000</v>
      </c>
      <c r="K20">
        <f>INDEX(OutputValues,16,$J$4)</f>
        <v>1300000</v>
      </c>
    </row>
    <row r="21" spans="1:11" x14ac:dyDescent="0.35">
      <c r="A21" s="16">
        <v>1800</v>
      </c>
      <c r="B21" s="23">
        <v>0</v>
      </c>
      <c r="C21" s="24">
        <v>449.99999999990104</v>
      </c>
      <c r="D21" s="25">
        <v>1350000</v>
      </c>
      <c r="E21" s="29">
        <f t="shared" si="0"/>
        <v>50000</v>
      </c>
      <c r="K21">
        <f>INDEX(OutputValues,17,$J$4)</f>
        <v>1350000</v>
      </c>
    </row>
    <row r="22" spans="1:11" x14ac:dyDescent="0.35">
      <c r="A22" s="16">
        <v>1900</v>
      </c>
      <c r="B22" s="23">
        <v>0</v>
      </c>
      <c r="C22" s="24">
        <v>450</v>
      </c>
      <c r="D22" s="25">
        <v>1350000</v>
      </c>
      <c r="E22" s="29">
        <f t="shared" si="0"/>
        <v>0</v>
      </c>
      <c r="K22">
        <f>INDEX(OutputValues,18,$J$4)</f>
        <v>1350000</v>
      </c>
    </row>
    <row r="23" spans="1:11" x14ac:dyDescent="0.35">
      <c r="A23" s="16">
        <v>2000</v>
      </c>
      <c r="B23" s="23">
        <v>0</v>
      </c>
      <c r="C23" s="24">
        <v>450</v>
      </c>
      <c r="D23" s="25">
        <v>1350000</v>
      </c>
      <c r="E23" s="29">
        <f t="shared" si="0"/>
        <v>0</v>
      </c>
      <c r="K23">
        <f>INDEX(OutputValues,19,$J$4)</f>
        <v>1350000</v>
      </c>
    </row>
    <row r="24" spans="1:11" x14ac:dyDescent="0.35">
      <c r="A24" s="16">
        <v>2100</v>
      </c>
      <c r="B24" s="23">
        <v>0</v>
      </c>
      <c r="C24" s="24">
        <v>450</v>
      </c>
      <c r="D24" s="25">
        <v>1350000</v>
      </c>
      <c r="E24" s="29">
        <f t="shared" si="0"/>
        <v>0</v>
      </c>
      <c r="K24">
        <f>INDEX(OutputValues,20,$J$4)</f>
        <v>1350000</v>
      </c>
    </row>
    <row r="25" spans="1:11" x14ac:dyDescent="0.35">
      <c r="A25" s="16">
        <v>2200</v>
      </c>
      <c r="B25" s="26">
        <v>0</v>
      </c>
      <c r="C25" s="27">
        <v>450</v>
      </c>
      <c r="D25" s="28">
        <v>1350000</v>
      </c>
      <c r="E25" s="29">
        <f t="shared" si="0"/>
        <v>0</v>
      </c>
      <c r="K25">
        <f>INDEX(OutputValues,21,$J$4)</f>
        <v>1350000</v>
      </c>
    </row>
  </sheetData>
  <dataValidations count="1">
    <dataValidation type="list" allowBlank="1" showInputMessage="1" showErrorMessage="1" sqref="K4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10</vt:i4>
      </vt:variant>
    </vt:vector>
  </HeadingPairs>
  <TitlesOfParts>
    <vt:vector size="12" baseType="lpstr">
      <vt:lpstr>Model</vt:lpstr>
      <vt:lpstr>STS_1</vt:lpstr>
      <vt:lpstr>Acres_available</vt:lpstr>
      <vt:lpstr>Acres_planted</vt:lpstr>
      <vt:lpstr>Acres_used</vt:lpstr>
      <vt:lpstr>STS_1!ChartData</vt:lpstr>
      <vt:lpstr>STS_1!InputValues</vt:lpstr>
      <vt:lpstr>STS_1!OutputAddresses</vt:lpstr>
      <vt:lpstr>STS_1!OutputValues</vt:lpstr>
      <vt:lpstr>Profit</vt:lpstr>
      <vt:lpstr>Resource_available</vt:lpstr>
      <vt:lpstr>Resource_used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Ting Wang(Evelyn)</dc:creator>
  <cp:lastModifiedBy>王映婷</cp:lastModifiedBy>
  <cp:lastPrinted>1995-12-15T14:58:13Z</cp:lastPrinted>
  <dcterms:created xsi:type="dcterms:W3CDTF">1995-12-14T01:26:18Z</dcterms:created>
  <dcterms:modified xsi:type="dcterms:W3CDTF">2019-12-17T04:18:10Z</dcterms:modified>
</cp:coreProperties>
</file>