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880" windowHeight="8610" firstSheet="2" activeTab="3"/>
    <workbookView xWindow="9210" windowWidth="4605" windowHeight="3487" firstSheet="2" activeTab="3"/>
  </bookViews>
  <sheets>
    <sheet name="Update Page" sheetId="25" r:id="rId1"/>
    <sheet name="Initial Structure" sheetId="31" r:id="rId2"/>
    <sheet name="Booking Structure" sheetId="32" r:id="rId3"/>
    <sheet name="WIP2" sheetId="36" r:id="rId4"/>
    <sheet name="Roll_Hedge" sheetId="42" r:id="rId5"/>
    <sheet name="Pricing" sheetId="30" r:id="rId6"/>
    <sheet name="Phys Test" sheetId="40" r:id="rId7"/>
    <sheet name="Phys Test Summary" sheetId="41" r:id="rId8"/>
    <sheet name="Physical Schedule" sheetId="38" r:id="rId9"/>
    <sheet name="Contract Discrep" sheetId="37" r:id="rId10"/>
    <sheet name="Parameters" sheetId="34" r:id="rId11"/>
    <sheet name="FetchMids" sheetId="8" r:id="rId12"/>
  </sheets>
  <externalReferences>
    <externalReference r:id="rId13"/>
    <externalReference r:id="rId14"/>
    <externalReference r:id="rId15"/>
  </externalReferences>
  <definedNames>
    <definedName name="Auto_Open_xlquery_DClick" hidden="1">[1]!Register.DClick</definedName>
    <definedName name="Basis">#REF!</definedName>
    <definedName name="BasisDeals">#REF!</definedName>
    <definedName name="BasisPivot">#REF!</definedName>
    <definedName name="Cash">#REF!</definedName>
    <definedName name="Count">FetchMids!$A$4</definedName>
    <definedName name="CurveCode">FetchMids!$B$4</definedName>
    <definedName name="CurvePrices">FetchMids!$D$4:$Z$10</definedName>
    <definedName name="CurveTable">FetchMids!$E$1:$AV$7</definedName>
    <definedName name="CurveType">FetchMids!$B$5</definedName>
    <definedName name="Dump">FetchMids!$B$7</definedName>
    <definedName name="Eff_Dt">#REF!</definedName>
    <definedName name="EffectiveDate">FetchMids!$B$2</definedName>
    <definedName name="Financial">[3]Pivots!$A$97:$AA$120</definedName>
    <definedName name="Fixed">[3]Pivots!$A$62:$AA$94</definedName>
    <definedName name="FixedPivot">#REF!</definedName>
    <definedName name="GD_Deals">#REF!</definedName>
    <definedName name="GDPivot">#REF!</definedName>
    <definedName name="Month">FetchMids!$B$3</definedName>
    <definedName name="MonthTable">'Update Page'!$B$17:$C$28</definedName>
    <definedName name="NewBasisPivot">#REF!</definedName>
    <definedName name="NotionalPivot">#REF!</definedName>
    <definedName name="PhysBasisPivot">#REF!,#REF!</definedName>
    <definedName name="PhysDeals">#REF!</definedName>
    <definedName name="PivotData">'Phys Test'!$C$14:$N$824</definedName>
    <definedName name="post_id1">#REF!</definedName>
    <definedName name="post_id2">#REF!</definedName>
    <definedName name="post_id3">#REF!</definedName>
    <definedName name="post_id4">#REF!</definedName>
    <definedName name="PostIDs">#REF!</definedName>
    <definedName name="PriceDeals">#REF!</definedName>
    <definedName name="PricePivot">#REF!</definedName>
    <definedName name="_xlnm.Print_Area" localSheetId="2">'Booking Structure'!$B$1:$P$40</definedName>
    <definedName name="_xlnm.Print_Area" localSheetId="9">'Contract Discrep'!$A$3:$M$24</definedName>
    <definedName name="_xlnm.Print_Area" localSheetId="11">FetchMids!$A$2:$BC$7</definedName>
    <definedName name="_xlnm.Print_Area" localSheetId="1">'Initial Structure'!$B$5:$N$57</definedName>
    <definedName name="_xlnm.Print_Area" localSheetId="8">'Physical Schedule'!$C$21:$R$327</definedName>
    <definedName name="_xlnm.Print_Area" localSheetId="5">Pricing!$A$2:$O$44</definedName>
    <definedName name="_xlnm.Print_Area" localSheetId="4">Roll_Hedge!$A$1:$F$31</definedName>
    <definedName name="_xlnm.Print_Area" localSheetId="3">'WIP2'!$A$2:$T$79</definedName>
    <definedName name="_xlnm.Print_Titles" localSheetId="8">'Physical Schedule'!$B:$B,'Physical Schedule'!$2:$16</definedName>
    <definedName name="_xlnm.Print_Titles">[2]PriceDeals!#REF!</definedName>
    <definedName name="PW">#REF!</definedName>
    <definedName name="_PW1">#REF!</definedName>
    <definedName name="_PW2">#REF!</definedName>
    <definedName name="_PW3">#REF!</definedName>
    <definedName name="_PW4">#REF!</definedName>
    <definedName name="QUERY1.keep_password" hidden="1">FALSE</definedName>
    <definedName name="QUERY1.query_connection" hidden="1">{"DSN=CPR HOUSTON;DBQ=TNS:CPR"}</definedName>
    <definedName name="QUERY1.query_definition" hidden="1">{"SELECT PUB_NAMES.PUB_NUM, PUB_NAMES.PUB_CD
FROM CPR.PUB_NAMES PUB_NAMES"}</definedName>
    <definedName name="QUERY1.query_options" hidden="1">{TRUE;FALSE}</definedName>
    <definedName name="QUERY1.query_source" hidden="1">{"CPR HOUSTON"}</definedName>
    <definedName name="QUERY1.query_statement" hidden="1">{"SELECT PUB_NAMES.PUB_NUM, PUB_NAMES.PUB_CD
FROM CPR.PUB_NAMES PUB_NAMES"}</definedName>
    <definedName name="QUERY2.keep_password" hidden="1">FALSE</definedName>
    <definedName name="QUERY2.query_connection" hidden="1">{"DSN=CPR HOUSTON;DBQ=TNS:CPR"}</definedName>
    <definedName name="QUERY2.query_definition" hidden="1">{"SELECT UNITS_OF_MEASURE.UOM_NUM, UNITS_OF_MEASURE.UOM_NM
FROM CPR.UNITS_OF_MEASURE UNITS_OF_MEASURE"}</definedName>
    <definedName name="QUERY2.query_options" hidden="1">{TRUE;FALSE}</definedName>
    <definedName name="QUERY2.query_source" hidden="1">{"CPR HOUSTON"}</definedName>
    <definedName name="QUERY2.query_statement" hidden="1">{"SELECT UNITS_OF_MEASURE.UOM_NUM, UNITS_OF_MEASURE.UOM_NM
FROM CPR.UNITS_OF_MEASURE UNITS_OF_MEASURE"}</definedName>
    <definedName name="QUERY3.keep_password" hidden="1">FALSE</definedName>
    <definedName name="QUERY3.query_connection" hidden="1">{"DSN=CPR Calgary;DBQ=TNS:Calgary"}</definedName>
    <definedName name="QUERY3.query_definition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
ORDER BY DEAL_DTLS.DEAL_NUM"}</definedName>
    <definedName name="QUERY3.query_options" hidden="1">{TRUE;FALSE}</definedName>
    <definedName name="QUERY3.query_source" hidden="1">{"CPR Calgary"}</definedName>
    <definedName name="QUERY3.query_statement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
ORDER BY DEAL_DTLS.DEAL_NUM"}</definedName>
    <definedName name="Region">#REF!</definedName>
    <definedName name="RiskType">FetchMids!$B$6</definedName>
    <definedName name="StopMonth">FetchMids!$B$9</definedName>
    <definedName name="testpivot">#REF!</definedName>
    <definedName name="UID">#REF!</definedName>
    <definedName name="_UID1">#REF!</definedName>
    <definedName name="_UID2">#REF!</definedName>
    <definedName name="_UID3">#REF!</definedName>
    <definedName name="_UID4">#REF!</definedName>
    <definedName name="xbasis">#REF!</definedName>
    <definedName name="xfin">[3]Pivots!$A$97:$AA$97</definedName>
    <definedName name="xFixed">#REF!</definedName>
    <definedName name="xGD">#REF!</definedName>
    <definedName name="xNotional">#REF!</definedName>
    <definedName name="xPrice">#REF!</definedName>
    <definedName name="ybasis">#REF!</definedName>
    <definedName name="yfin">[3]Pivots!$A$97:$A$120</definedName>
    <definedName name="yFixed">#REF!</definedName>
    <definedName name="yGD">#REF!</definedName>
    <definedName name="yNotional">#REF!</definedName>
    <definedName name="yPrice">#REF!</definedName>
  </definedNames>
  <calcPr calcId="144525"/>
</workbook>
</file>

<file path=xl/sharedStrings.xml><?xml version="1.0" encoding="utf-8"?>
<sst xmlns="http://schemas.openxmlformats.org/spreadsheetml/2006/main" count="540" uniqueCount="295">
  <si>
    <t>Fetch Current Curves:</t>
  </si>
  <si>
    <t>Assumptions:</t>
  </si>
  <si>
    <t xml:space="preserve">Effective Curve Date (FetchMids Worksht) is the date that you want to retrieve the curve for.  In the morning, the latest curves would be yesterday's, </t>
  </si>
  <si>
    <t>and in the late afternoon, you could pull today's curves.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</si>
  <si>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</si>
  <si>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</si>
  <si>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</si>
  <si>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</si>
  <si>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</si>
  <si>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</si>
  <si>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</si>
  <si>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</si>
  <si>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</si>
  <si>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</si>
  <si>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</si>
  <si>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</si>
  <si>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Demand</t>
  </si>
  <si>
    <t>Optionality</t>
  </si>
  <si>
    <t>+ $2.045/MMBtu</t>
  </si>
  <si>
    <t>+ Gas</t>
  </si>
  <si>
    <t>IFGMR + $0.01</t>
  </si>
  <si>
    <t>NX1 + Basis</t>
  </si>
  <si>
    <t>IFGMR</t>
  </si>
  <si>
    <t>Fix Price</t>
  </si>
  <si>
    <t>NX1</t>
  </si>
  <si>
    <t>Schweiger flips out the gas to us at Mid Market (IFGMR).  We can make</t>
  </si>
  <si>
    <t>money on the .500 Bcf space remaining and also by w/drawing gas earlier</t>
  </si>
  <si>
    <t>or later than Schweiger's hedge implies.</t>
  </si>
  <si>
    <t>Example:</t>
  </si>
  <si>
    <t>CURRENT MONTH PRICE:</t>
  </si>
  <si>
    <t>Fix Price:</t>
  </si>
  <si>
    <t>Basis:</t>
  </si>
  <si>
    <t>Index:</t>
  </si>
  <si>
    <t>Total:</t>
  </si>
  <si>
    <t>CASH FLOWS:</t>
  </si>
  <si>
    <t>WINTER HEDGE PRICE:</t>
  </si>
  <si>
    <t>Demand:</t>
  </si>
  <si>
    <t>Schwieg's:</t>
  </si>
  <si>
    <t>December FOM NGPL/LA Index:</t>
  </si>
  <si>
    <t>Physical Book</t>
  </si>
  <si>
    <t>Buy December gas (12/4/99), inject &amp; sell in January.</t>
  </si>
  <si>
    <t>Financial - Dec</t>
  </si>
  <si>
    <t>Financial - Jan</t>
  </si>
  <si>
    <t>January F4F:</t>
  </si>
  <si>
    <r>
      <rPr>
        <b/>
        <sz val="10"/>
        <rFont val="Arial"/>
        <charset val="134"/>
      </rPr>
      <t xml:space="preserve">Profit </t>
    </r>
    <r>
      <rPr>
        <b/>
        <i/>
        <sz val="10"/>
        <rFont val="Arial"/>
        <charset val="134"/>
      </rPr>
      <t>(Should be PV'd).</t>
    </r>
  </si>
  <si>
    <r>
      <rPr>
        <b/>
        <i/>
        <u/>
        <sz val="10"/>
        <rFont val="Arial"/>
        <charset val="134"/>
      </rPr>
      <t>Note:</t>
    </r>
    <r>
      <rPr>
        <b/>
        <i/>
        <sz val="10"/>
        <color indexed="10"/>
        <rFont val="Arial"/>
        <charset val="134"/>
      </rPr>
      <t xml:space="preserve">  Need to sell Nymex + Basis + Index (January) to lock in spread.</t>
    </r>
  </si>
  <si>
    <t xml:space="preserve">          Otherwise, we would be long January physical gas.</t>
  </si>
  <si>
    <t>Injection</t>
  </si>
  <si>
    <t>SITART Transaction</t>
  </si>
  <si>
    <t>Gas (NGPL/LA)</t>
  </si>
  <si>
    <t>(Valued against FOM)</t>
  </si>
  <si>
    <t>Withdrawal</t>
  </si>
  <si>
    <t>TAGG Transaction</t>
  </si>
  <si>
    <t>Injection Ratchets</t>
  </si>
  <si>
    <t>Withdrawal Ratchets</t>
  </si>
  <si>
    <t>#114786</t>
  </si>
  <si>
    <t>#114846</t>
  </si>
  <si>
    <t>Total</t>
  </si>
  <si>
    <t>0-67%</t>
  </si>
  <si>
    <t>&lt; 50%</t>
  </si>
  <si>
    <t>68% - 100%</t>
  </si>
  <si>
    <t>&gt; 50%</t>
  </si>
  <si>
    <t>Expiry:</t>
  </si>
  <si>
    <t>I don't think storage has to be split 40/60 btw STX/LA!!</t>
  </si>
  <si>
    <t>Injection / Withdrawal  Changes</t>
  </si>
  <si>
    <t>Physical Injection and Withdrawal Schedule</t>
  </si>
  <si>
    <t>Physical and Financial Hedges</t>
  </si>
  <si>
    <t>Storage Position</t>
  </si>
  <si>
    <t>Days of</t>
  </si>
  <si>
    <t>Phys Beg</t>
  </si>
  <si>
    <t>Phys End</t>
  </si>
  <si>
    <t>Calculated</t>
  </si>
  <si>
    <t>Start</t>
  </si>
  <si>
    <t>End</t>
  </si>
  <si>
    <t>Change in</t>
  </si>
  <si>
    <t>Physical</t>
  </si>
  <si>
    <t>Fuel</t>
  </si>
  <si>
    <t>Period</t>
  </si>
  <si>
    <t>Month</t>
  </si>
  <si>
    <t>Balance</t>
  </si>
  <si>
    <t>% Full</t>
  </si>
  <si>
    <t>Purchases</t>
  </si>
  <si>
    <t>Position</t>
  </si>
  <si>
    <t>Nymex</t>
  </si>
  <si>
    <t>Basis</t>
  </si>
  <si>
    <t>Index</t>
  </si>
  <si>
    <t>Comments</t>
  </si>
  <si>
    <t>Pre-Dec</t>
  </si>
  <si>
    <t>Sitara #134963; w/d 81,995 in Jan and 37804 in March</t>
  </si>
  <si>
    <t>Scheduled phys w/d; short 12 contracts of Index exposure - should I hedge?</t>
  </si>
  <si>
    <t>Assumes don't have to w/d 39.64%/60.36%; assumes no w/d allowed in Apr.</t>
  </si>
  <si>
    <t>To Do:</t>
  </si>
  <si>
    <t>(1)  W/D (409,430 - 388,027) more in Jan.  This will reduce March w/d by equal amt.</t>
  </si>
  <si>
    <t xml:space="preserve">       Jan - Mar spread will only be on (37,804 - (409,430 - 388,027)) amt.</t>
  </si>
  <si>
    <t>(2)  Feb STX and LA w/d's are at max.  Difference is made up in LA.</t>
  </si>
  <si>
    <t>(3)  Can w/d {162,995 - (37,804 - (409,430 - 388,027))} in March.</t>
  </si>
  <si>
    <t xml:space="preserve">        If do, would have to buy back equal amt of injection months.</t>
  </si>
  <si>
    <t>NGPL STX:</t>
  </si>
  <si>
    <t>+ = Buy</t>
  </si>
  <si>
    <t>Gas</t>
  </si>
  <si>
    <t>Hedge:</t>
  </si>
  <si>
    <t>Sell</t>
  </si>
  <si>
    <t>Buy</t>
  </si>
  <si>
    <t>NGPL LA:</t>
  </si>
  <si>
    <t>Phys/Fin?:</t>
  </si>
  <si>
    <t>Fin</t>
  </si>
  <si>
    <t>Today's Date:</t>
  </si>
  <si>
    <t>NGPL STX Index:</t>
  </si>
  <si>
    <t>NGPL LA Index:</t>
  </si>
  <si>
    <t>Price</t>
  </si>
  <si>
    <t>Libor:</t>
  </si>
  <si>
    <t>PV Factor:</t>
  </si>
  <si>
    <t>PV Price:</t>
  </si>
  <si>
    <t>Fuel %:</t>
  </si>
  <si>
    <t>Fuel Cost:</t>
  </si>
  <si>
    <t>Injection Cost:</t>
  </si>
  <si>
    <t>W/D Pricing:</t>
  </si>
  <si>
    <t xml:space="preserve">    NGPL/LA:</t>
  </si>
  <si>
    <t xml:space="preserve">    NPGL/STX:</t>
  </si>
  <si>
    <t>Injection Pricing:</t>
  </si>
  <si>
    <t>Last Update:</t>
  </si>
  <si>
    <t>Contract #114786</t>
  </si>
  <si>
    <t>Contract # 114846</t>
  </si>
  <si>
    <t>Storage &gt; 50%</t>
  </si>
  <si>
    <t>Storage &lt; 50%</t>
  </si>
  <si>
    <t>Storage &lt; 67%</t>
  </si>
  <si>
    <t>Storage &gt; 67%</t>
  </si>
  <si>
    <t>STX</t>
  </si>
  <si>
    <t>LA</t>
  </si>
  <si>
    <t>Totals:</t>
  </si>
  <si>
    <t>Starting</t>
  </si>
  <si>
    <t xml:space="preserve">Orig </t>
  </si>
  <si>
    <t xml:space="preserve">Tot </t>
  </si>
  <si>
    <t>Ending</t>
  </si>
  <si>
    <t>Hole In</t>
  </si>
  <si>
    <t xml:space="preserve">Max Tot </t>
  </si>
  <si>
    <t xml:space="preserve">Max #114786 </t>
  </si>
  <si>
    <t xml:space="preserve">Max #114846 </t>
  </si>
  <si>
    <t>Month #</t>
  </si>
  <si>
    <t>Day</t>
  </si>
  <si>
    <t>Storage</t>
  </si>
  <si>
    <t>Inj / (W/D)</t>
  </si>
  <si>
    <t>Changes</t>
  </si>
  <si>
    <t>Ground</t>
  </si>
  <si>
    <t>Beg</t>
  </si>
  <si>
    <t>Bal</t>
  </si>
  <si>
    <t>Sched Inj / (W/D)</t>
  </si>
  <si>
    <t>Max Inj / (W/D)</t>
  </si>
  <si>
    <t>*</t>
  </si>
  <si>
    <t xml:space="preserve">  Includes NGPL/STX and NGPL/LA Purchases made up to 12/3/99. </t>
  </si>
  <si>
    <t>MDQ:</t>
  </si>
  <si>
    <t>STX Storage</t>
  </si>
  <si>
    <t>LA Storage</t>
  </si>
  <si>
    <t>#11846</t>
  </si>
  <si>
    <t>Total Gas</t>
  </si>
  <si>
    <t>Percent</t>
  </si>
  <si>
    <t>Available</t>
  </si>
  <si>
    <t>in Ground</t>
  </si>
  <si>
    <t>Full</t>
  </si>
  <si>
    <t>Est'd 12/31/99 Bal:*</t>
  </si>
  <si>
    <t>Max Sched W/D:</t>
  </si>
  <si>
    <t>Min Sched W/D:</t>
  </si>
  <si>
    <t>Goal Seek:</t>
  </si>
  <si>
    <t>Y</t>
  </si>
  <si>
    <t xml:space="preserve"> </t>
  </si>
  <si>
    <t>Contract</t>
  </si>
  <si>
    <t>Actual</t>
  </si>
  <si>
    <t># 114786</t>
  </si>
  <si>
    <t>In Ground:</t>
  </si>
  <si>
    <t xml:space="preserve">   STX:</t>
  </si>
  <si>
    <t>Confirm w/ Lisa on 12/6.</t>
  </si>
  <si>
    <t xml:space="preserve">   LA:</t>
  </si>
  <si>
    <t xml:space="preserve">   M/L:</t>
  </si>
  <si>
    <t>Total Storage:</t>
  </si>
  <si>
    <t>Hole</t>
  </si>
  <si>
    <t>Availibility</t>
  </si>
  <si>
    <t>Inj Rate</t>
  </si>
  <si>
    <t>Days in Dec</t>
  </si>
  <si>
    <t>Dec Inj Capability</t>
  </si>
  <si>
    <t>Dec 31 Storage Level</t>
  </si>
  <si>
    <t>Hole Remaining</t>
  </si>
  <si>
    <t>Gas Inj Discrepancy:</t>
  </si>
  <si>
    <t>-</t>
  </si>
  <si>
    <t>=</t>
  </si>
  <si>
    <t>Dec - Jan Spread:</t>
  </si>
  <si>
    <t xml:space="preserve">   Ties w/ Schweiger's #.</t>
  </si>
  <si>
    <t>Lost Profit:</t>
  </si>
  <si>
    <t>TOTAL</t>
  </si>
  <si>
    <t>Max Storage Volume:</t>
  </si>
  <si>
    <t>LA:</t>
  </si>
  <si>
    <t>STX:</t>
  </si>
  <si>
    <t>Dec Injection</t>
  </si>
  <si>
    <t>Jan Withdrawal</t>
  </si>
  <si>
    <t>Capability</t>
  </si>
  <si>
    <t>Remaining</t>
  </si>
  <si>
    <t>(Per Day)</t>
  </si>
  <si>
    <t>TOTAL:</t>
  </si>
  <si>
    <t># of days remain:</t>
  </si>
  <si>
    <t>Contracts:</t>
  </si>
  <si>
    <r>
      <rPr>
        <b/>
        <i/>
        <sz val="8"/>
        <rFont val="Arial"/>
        <charset val="134"/>
      </rPr>
      <t>Note:</t>
    </r>
    <r>
      <rPr>
        <i/>
        <sz val="8"/>
        <rFont val="Arial"/>
        <charset val="134"/>
      </rPr>
      <t xml:space="preserve">  29 Days in Dec</t>
    </r>
  </si>
  <si>
    <t xml:space="preserve">            Includes Fuel</t>
  </si>
  <si>
    <t>Effective Curve Date</t>
  </si>
  <si>
    <t>Current Month</t>
  </si>
  <si>
    <t>Curve Code</t>
  </si>
  <si>
    <t>IF-ANR/LA</t>
  </si>
  <si>
    <t>IF-NGPL/LA</t>
  </si>
  <si>
    <t>IF-NGPLTXOK</t>
  </si>
  <si>
    <t>ML7/CG</t>
  </si>
  <si>
    <t>MICH_CG-GD</t>
  </si>
  <si>
    <t>IF-TRUNKL/LA</t>
  </si>
  <si>
    <t>MICH/CONS</t>
  </si>
  <si>
    <t>IF-NGPL/TX</t>
  </si>
  <si>
    <t>IF-NNG/DEMARCAT</t>
  </si>
  <si>
    <t>IF-NNG/VENT</t>
  </si>
  <si>
    <t>WADD-GDM</t>
  </si>
  <si>
    <t>NGI/CHI. GATE</t>
  </si>
  <si>
    <t>INT</t>
  </si>
  <si>
    <t>NG</t>
  </si>
  <si>
    <t>IF-NGPL/LA-MKT</t>
  </si>
  <si>
    <t>TRUNKL/STX</t>
  </si>
  <si>
    <t>TRUNKL/ELA</t>
  </si>
  <si>
    <t>TRUNKL/WLA</t>
  </si>
  <si>
    <t>NNG/MID15</t>
  </si>
  <si>
    <t>IF-LRC/Z2</t>
  </si>
  <si>
    <t>GD-ANR/LA_ONSHO</t>
  </si>
  <si>
    <t>GDP-ANR/LA_ONSH</t>
  </si>
  <si>
    <t>GD-NGPL/LA</t>
  </si>
  <si>
    <t>GDP-NGPL/LA</t>
  </si>
  <si>
    <t>GDC-NGPL/LA-MKT</t>
  </si>
  <si>
    <t>GDP-NGPL/CORPUS</t>
  </si>
  <si>
    <t>GDP-NGPL/TXOK-E</t>
  </si>
  <si>
    <t>GDP-TRUNKL/NO</t>
  </si>
  <si>
    <t>GDP-TRUNKL/WLA</t>
  </si>
  <si>
    <t>GDP-TRUNKL/SO</t>
  </si>
  <si>
    <t>GDP-TRUNKL/ELA</t>
  </si>
  <si>
    <t>GD-HEHUB</t>
  </si>
  <si>
    <t>GDP-HEHUB</t>
  </si>
  <si>
    <t>GDC-NNG/MID15</t>
  </si>
  <si>
    <t>ML3/CG</t>
  </si>
  <si>
    <t>GDP-HPL/SHPCH</t>
  </si>
  <si>
    <t>GD-CHI. GATE</t>
  </si>
  <si>
    <t>NXB3</t>
  </si>
  <si>
    <t>NXB2</t>
  </si>
  <si>
    <t>NX2</t>
  </si>
  <si>
    <t>NX3</t>
  </si>
  <si>
    <t>Curve Type</t>
  </si>
  <si>
    <t>PR</t>
  </si>
  <si>
    <t>AA</t>
  </si>
  <si>
    <t>Book Code 1</t>
  </si>
  <si>
    <t>D</t>
  </si>
  <si>
    <t>R</t>
  </si>
  <si>
    <t>P</t>
  </si>
  <si>
    <t>M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</si>
  <si>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</si>
  <si>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</si>
  <si>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</si>
  <si>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</si>
  <si>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</si>
  <si>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</si>
  <si>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</si>
  <si>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</si>
  <si>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</si>
  <si>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</si>
  <si>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</si>
  <si>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</si>
  <si>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</si>
  <si>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</si>
  <si>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</si>
  <si>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</si>
  <si>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u8</t>
  </si>
  <si>
    <t>w8</t>
  </si>
  <si>
    <t>x8</t>
  </si>
  <si>
    <t>y8</t>
  </si>
  <si>
    <t>z8</t>
  </si>
  <si>
    <t>aa8</t>
  </si>
  <si>
    <t>ab8</t>
  </si>
  <si>
    <t>ac8</t>
  </si>
  <si>
    <t>ad8</t>
  </si>
  <si>
    <t>ae8</t>
  </si>
  <si>
    <t>af8</t>
  </si>
  <si>
    <t>ag8</t>
  </si>
  <si>
    <t>ah8</t>
  </si>
  <si>
    <t>ai8</t>
  </si>
  <si>
    <t>aj8</t>
  </si>
  <si>
    <t>ak8</t>
  </si>
  <si>
    <t>al8</t>
  </si>
  <si>
    <t>am8</t>
  </si>
  <si>
    <t>an8</t>
  </si>
  <si>
    <t>ao8</t>
  </si>
  <si>
    <t>ap8</t>
  </si>
  <si>
    <t>aq8</t>
  </si>
  <si>
    <t>ar8</t>
  </si>
  <si>
    <t>as8</t>
  </si>
  <si>
    <t>at8</t>
  </si>
  <si>
    <t>au8</t>
  </si>
</sst>
</file>

<file path=xl/styles.xml><?xml version="1.0" encoding="utf-8"?>
<styleSheet xmlns="http://schemas.openxmlformats.org/spreadsheetml/2006/main">
  <numFmts count="1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"/>
    <numFmt numFmtId="177" formatCode="&quot;$&quot;#,##0_);[Red]\(&quot;$&quot;#,##0\)"/>
    <numFmt numFmtId="178" formatCode="yy&quot;\&quot;&quot;\&quot;&quot;\&quot;\-mm&quot;\&quot;&quot;\&quot;&quot;\&quot;\-dd&quot;\&quot;&quot;\&quot;&quot;\&quot;&quot;\&quot;\ h:mm"/>
    <numFmt numFmtId="179" formatCode="0.00000_);[Red]\(0.00000\)"/>
    <numFmt numFmtId="180" formatCode="#&quot;\&quot;&quot;\&quot;&quot;\&quot;&quot;\&quot;\ ??/??"/>
    <numFmt numFmtId="181" formatCode="_ &quot;\&quot;* #,##0.00_ ;_ &quot;\&quot;* &quot;\&quot;&quot;\&quot;&quot;\&quot;&quot;\&quot;&quot;\&quot;\-#,##0.00_ ;_ &quot;\&quot;* &quot;-&quot;??_ ;_ @_ "/>
    <numFmt numFmtId="182" formatCode="dd\-mmm\-yy"/>
    <numFmt numFmtId="183" formatCode="m/d/yyyy\ h:mm:ss"/>
    <numFmt numFmtId="184" formatCode="mmm\-dd\-yy"/>
    <numFmt numFmtId="185" formatCode="#,##0.000_);[Red]\(#,##0.000\)"/>
    <numFmt numFmtId="186" formatCode="&quot;$&quot;#,##0.00_);[Red]\(&quot;$&quot;#,##0.00\)"/>
    <numFmt numFmtId="187" formatCode="&quot;$&quot;#,##0.0000_);[Red]\(&quot;$&quot;#,##0.0000\)"/>
    <numFmt numFmtId="188" formatCode="mmm"/>
    <numFmt numFmtId="189" formatCode="0.0000%"/>
    <numFmt numFmtId="190" formatCode="\(0\)"/>
  </numFmts>
  <fonts count="47">
    <font>
      <sz val="10"/>
      <name val="Arial"/>
      <charset val="134"/>
    </font>
    <font>
      <sz val="8"/>
      <name val="Arial"/>
      <charset val="134"/>
    </font>
    <font>
      <sz val="8"/>
      <color indexed="32"/>
      <name val="Arial"/>
      <charset val="134"/>
    </font>
    <font>
      <b/>
      <sz val="8"/>
      <color indexed="12"/>
      <name val="Arial"/>
      <charset val="134"/>
    </font>
    <font>
      <sz val="8"/>
      <name val="Times New Roman"/>
      <charset val="134"/>
    </font>
    <font>
      <b/>
      <sz val="8"/>
      <name val="Arial"/>
      <charset val="134"/>
    </font>
    <font>
      <sz val="8"/>
      <color indexed="12"/>
      <name val="Arial"/>
      <charset val="134"/>
    </font>
    <font>
      <b/>
      <i/>
      <sz val="10"/>
      <name val="Arial"/>
      <charset val="134"/>
    </font>
    <font>
      <b/>
      <sz val="10"/>
      <name val="Arial"/>
      <charset val="134"/>
    </font>
    <font>
      <b/>
      <i/>
      <sz val="8"/>
      <name val="Arial"/>
      <charset val="134"/>
    </font>
    <font>
      <i/>
      <sz val="8"/>
      <name val="Arial"/>
      <charset val="134"/>
    </font>
    <font>
      <b/>
      <u/>
      <sz val="10"/>
      <name val="Arial"/>
      <charset val="134"/>
    </font>
    <font>
      <sz val="10"/>
      <name val="Arial"/>
      <charset val="134"/>
    </font>
    <font>
      <b/>
      <i/>
      <sz val="10"/>
      <color indexed="10"/>
      <name val="Arial"/>
      <charset val="134"/>
    </font>
    <font>
      <b/>
      <i/>
      <sz val="10"/>
      <color indexed="12"/>
      <name val="Arial"/>
      <charset val="134"/>
    </font>
    <font>
      <u/>
      <sz val="10"/>
      <name val="Arial"/>
      <charset val="134"/>
    </font>
    <font>
      <b/>
      <i/>
      <u/>
      <sz val="10"/>
      <name val="Arial"/>
      <charset val="134"/>
    </font>
    <font>
      <sz val="10"/>
      <color indexed="10"/>
      <name val="Arial"/>
      <charset val="134"/>
    </font>
    <font>
      <sz val="10"/>
      <color indexed="16"/>
      <name val="Arial"/>
      <charset val="134"/>
    </font>
    <font>
      <sz val="10"/>
      <color indexed="12"/>
      <name val="Arial"/>
      <charset val="134"/>
    </font>
    <font>
      <b/>
      <sz val="10"/>
      <color indexed="12"/>
      <name val="Arial"/>
      <charset val="134"/>
    </font>
    <font>
      <b/>
      <sz val="10"/>
      <color indexed="10"/>
      <name val="Arial"/>
      <charset val="134"/>
    </font>
    <font>
      <i/>
      <sz val="10"/>
      <name val="Arial"/>
      <charset val="134"/>
    </font>
    <font>
      <b/>
      <i/>
      <u/>
      <sz val="10"/>
      <color indexed="12"/>
      <name val="Arial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8"/>
      <name val="Arial"/>
      <charset val="134"/>
    </font>
    <font>
      <b/>
      <sz val="11"/>
      <color rgb="FFFA7D00"/>
      <name val="宋体"/>
      <charset val="0"/>
      <scheme val="minor"/>
    </font>
    <font>
      <b/>
      <u/>
      <sz val="11"/>
      <color indexed="37"/>
      <name val="Arial"/>
      <charset val="134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name val="??"/>
      <charset val="129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???"/>
      <charset val="129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60">
    <xf numFmtId="0" fontId="0" fillId="0" borderId="0"/>
    <xf numFmtId="42" fontId="24" fillId="0" borderId="0" applyFont="0" applyFill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25" applyNumberFormat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3" fontId="6" fillId="0" borderId="26" applyProtection="0"/>
    <xf numFmtId="0" fontId="28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0" borderId="26" applyNumberFormat="0" applyFill="0" applyAlignment="0" applyProtection="0"/>
    <xf numFmtId="9" fontId="24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17" borderId="27" applyNumberFormat="0" applyFont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28" applyNumberFormat="0" applyFill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1" fillId="0" borderId="29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7" fillId="21" borderId="30" applyNumberFormat="0" applyAlignment="0" applyProtection="0">
      <alignment vertical="center"/>
    </xf>
    <xf numFmtId="37" fontId="38" fillId="0" borderId="0"/>
    <xf numFmtId="0" fontId="39" fillId="21" borderId="25" applyNumberFormat="0" applyAlignment="0" applyProtection="0">
      <alignment vertical="center"/>
    </xf>
    <xf numFmtId="0" fontId="40" fillId="0" borderId="0" applyNumberFormat="0" applyFill="0" applyBorder="0" applyAlignment="0" applyProtection="0"/>
    <xf numFmtId="0" fontId="41" fillId="22" borderId="31" applyNumberFormat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42" fillId="0" borderId="32" applyNumberFormat="0" applyFill="0" applyAlignment="0" applyProtection="0">
      <alignment vertical="center"/>
    </xf>
    <xf numFmtId="178" fontId="43" fillId="0" borderId="33">
      <protection locked="0"/>
    </xf>
    <xf numFmtId="0" fontId="44" fillId="2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178" fontId="43" fillId="0" borderId="0">
      <protection locked="0"/>
    </xf>
    <xf numFmtId="0" fontId="46" fillId="0" borderId="0"/>
    <xf numFmtId="0" fontId="25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178" fontId="43" fillId="0" borderId="0">
      <protection locked="0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177" fontId="43" fillId="0" borderId="0">
      <protection locked="0"/>
    </xf>
    <xf numFmtId="181" fontId="43" fillId="0" borderId="0">
      <protection locked="0"/>
    </xf>
    <xf numFmtId="180" fontId="43" fillId="0" borderId="0"/>
    <xf numFmtId="37" fontId="1" fillId="5" borderId="0" applyNumberFormat="0" applyBorder="0" applyAlignment="0" applyProtection="0"/>
  </cellStyleXfs>
  <cellXfs count="386">
    <xf numFmtId="0" fontId="0" fillId="0" borderId="0" xfId="0"/>
    <xf numFmtId="0" fontId="1" fillId="0" borderId="0" xfId="0" applyFont="1"/>
    <xf numFmtId="3" fontId="1" fillId="0" borderId="0" xfId="0" applyNumberFormat="1" applyFont="1"/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182" fontId="1" fillId="0" borderId="1" xfId="0" applyNumberFormat="1" applyFont="1" applyBorder="1" applyAlignment="1" applyProtection="1">
      <alignment horizontal="center"/>
    </xf>
    <xf numFmtId="183" fontId="2" fillId="3" borderId="2" xfId="0" applyNumberFormat="1" applyFont="1" applyFill="1" applyBorder="1" applyAlignment="1">
      <alignment horizontal="right"/>
    </xf>
    <xf numFmtId="182" fontId="3" fillId="4" borderId="1" xfId="0" applyNumberFormat="1" applyFont="1" applyFill="1" applyBorder="1" applyAlignment="1">
      <alignment horizontal="center"/>
    </xf>
    <xf numFmtId="182" fontId="1" fillId="0" borderId="3" xfId="0" applyNumberFormat="1" applyFont="1" applyBorder="1" applyAlignment="1">
      <alignment horizontal="center"/>
    </xf>
    <xf numFmtId="182" fontId="1" fillId="0" borderId="1" xfId="0" applyNumberFormat="1" applyFont="1" applyBorder="1" applyAlignment="1">
      <alignment horizontal="center"/>
    </xf>
    <xf numFmtId="17" fontId="1" fillId="0" borderId="1" xfId="0" applyNumberFormat="1" applyFont="1" applyBorder="1" applyAlignment="1" applyProtection="1">
      <alignment horizontal="center"/>
    </xf>
    <xf numFmtId="183" fontId="2" fillId="3" borderId="1" xfId="0" applyNumberFormat="1" applyFont="1" applyFill="1" applyBorder="1" applyAlignment="1">
      <alignment horizontal="right"/>
    </xf>
    <xf numFmtId="17" fontId="1" fillId="0" borderId="1" xfId="0" applyNumberFormat="1" applyFont="1" applyFill="1" applyBorder="1" applyAlignment="1" applyProtection="1">
      <alignment horizontal="center"/>
    </xf>
    <xf numFmtId="17" fontId="4" fillId="0" borderId="4" xfId="0" applyNumberFormat="1" applyFont="1" applyFill="1" applyBorder="1" applyAlignment="1" applyProtection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84" fontId="1" fillId="0" borderId="0" xfId="0" applyNumberFormat="1" applyFont="1"/>
    <xf numFmtId="176" fontId="1" fillId="0" borderId="0" xfId="0" applyNumberFormat="1" applyFont="1" applyAlignment="1">
      <alignment horizontal="center"/>
    </xf>
    <xf numFmtId="1" fontId="1" fillId="0" borderId="0" xfId="0" applyNumberFormat="1" applyFont="1"/>
    <xf numFmtId="182" fontId="5" fillId="0" borderId="0" xfId="0" applyNumberFormat="1" applyFont="1" applyFill="1" applyBorder="1" applyAlignment="1">
      <alignment horizontal="center"/>
    </xf>
    <xf numFmtId="15" fontId="1" fillId="0" borderId="0" xfId="0" applyNumberFormat="1" applyFont="1" applyAlignment="1">
      <alignment horizontal="center"/>
    </xf>
    <xf numFmtId="182" fontId="1" fillId="0" borderId="0" xfId="0" applyNumberFormat="1" applyFont="1"/>
    <xf numFmtId="185" fontId="1" fillId="0" borderId="0" xfId="0" applyNumberFormat="1" applyFont="1" applyAlignment="1">
      <alignment horizontal="center"/>
    </xf>
    <xf numFmtId="176" fontId="1" fillId="0" borderId="0" xfId="0" applyNumberFormat="1" applyFont="1"/>
    <xf numFmtId="182" fontId="1" fillId="0" borderId="0" xfId="0" applyNumberFormat="1" applyFont="1" applyBorder="1" applyAlignment="1">
      <alignment horizontal="center"/>
    </xf>
    <xf numFmtId="17" fontId="1" fillId="0" borderId="0" xfId="0" applyNumberFormat="1" applyFont="1" applyBorder="1" applyAlignment="1" applyProtection="1">
      <alignment horizontal="center"/>
    </xf>
    <xf numFmtId="17" fontId="1" fillId="0" borderId="0" xfId="0" applyNumberFormat="1" applyFont="1" applyFill="1" applyBorder="1" applyAlignment="1" applyProtection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84" fontId="5" fillId="0" borderId="0" xfId="0" applyNumberFormat="1" applyFont="1"/>
    <xf numFmtId="3" fontId="1" fillId="0" borderId="0" xfId="0" applyNumberFormat="1" applyFont="1" applyFill="1" applyAlignment="1">
      <alignment horizontal="center"/>
    </xf>
    <xf numFmtId="182" fontId="1" fillId="0" borderId="1" xfId="0" applyNumberFormat="1" applyFont="1" applyFill="1" applyBorder="1" applyAlignment="1">
      <alignment horizontal="center"/>
    </xf>
    <xf numFmtId="176" fontId="1" fillId="0" borderId="0" xfId="0" applyNumberFormat="1" applyFont="1" applyFill="1" applyAlignment="1">
      <alignment horizontal="center"/>
    </xf>
    <xf numFmtId="176" fontId="1" fillId="2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82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7" fontId="1" fillId="0" borderId="0" xfId="0" applyNumberFormat="1" applyFont="1" applyAlignment="1">
      <alignment horizontal="center"/>
    </xf>
    <xf numFmtId="185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38" fontId="8" fillId="0" borderId="1" xfId="0" applyNumberFormat="1" applyFont="1" applyBorder="1" applyAlignment="1">
      <alignment horizontal="center"/>
    </xf>
    <xf numFmtId="38" fontId="8" fillId="4" borderId="1" xfId="0" applyNumberFormat="1" applyFont="1" applyFill="1" applyBorder="1" applyAlignment="1">
      <alignment horizontal="center"/>
    </xf>
    <xf numFmtId="10" fontId="8" fillId="5" borderId="1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38" fontId="0" fillId="0" borderId="0" xfId="0" applyNumberForma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0" fontId="7" fillId="4" borderId="5" xfId="0" applyNumberFormat="1" applyFont="1" applyFill="1" applyBorder="1" applyAlignment="1">
      <alignment horizontal="center"/>
    </xf>
    <xf numFmtId="0" fontId="0" fillId="4" borderId="4" xfId="0" applyFill="1" applyBorder="1"/>
    <xf numFmtId="38" fontId="0" fillId="0" borderId="6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38" fontId="7" fillId="0" borderId="0" xfId="0" applyNumberFormat="1" applyFont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38" fontId="7" fillId="3" borderId="1" xfId="0" applyNumberFormat="1" applyFont="1" applyFill="1" applyBorder="1" applyAlignment="1">
      <alignment horizontal="center"/>
    </xf>
    <xf numFmtId="38" fontId="7" fillId="0" borderId="0" xfId="0" applyNumberFormat="1" applyFont="1" applyFill="1" applyBorder="1" applyAlignment="1">
      <alignment horizontal="center"/>
    </xf>
    <xf numFmtId="40" fontId="7" fillId="4" borderId="1" xfId="0" applyNumberFormat="1" applyFont="1" applyFill="1" applyBorder="1" applyAlignment="1">
      <alignment horizontal="center"/>
    </xf>
    <xf numFmtId="40" fontId="7" fillId="2" borderId="1" xfId="0" applyNumberFormat="1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5" xfId="0" applyBorder="1"/>
    <xf numFmtId="0" fontId="11" fillId="0" borderId="10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1" fillId="0" borderId="4" xfId="0" applyFont="1" applyBorder="1" applyAlignment="1">
      <alignment horizontal="right"/>
    </xf>
    <xf numFmtId="0" fontId="11" fillId="0" borderId="0" xfId="0" applyFont="1" applyAlignment="1">
      <alignment horizontal="right"/>
    </xf>
    <xf numFmtId="0" fontId="8" fillId="0" borderId="7" xfId="0" applyFont="1" applyBorder="1" applyAlignment="1">
      <alignment horizontal="left"/>
    </xf>
    <xf numFmtId="0" fontId="0" fillId="0" borderId="6" xfId="0" applyFill="1" applyBorder="1"/>
    <xf numFmtId="0" fontId="7" fillId="0" borderId="12" xfId="0" applyFont="1" applyBorder="1" applyAlignment="1">
      <alignment horizontal="left"/>
    </xf>
    <xf numFmtId="0" fontId="7" fillId="0" borderId="13" xfId="0" applyFont="1" applyBorder="1"/>
    <xf numFmtId="38" fontId="0" fillId="0" borderId="12" xfId="0" applyNumberFormat="1" applyBorder="1"/>
    <xf numFmtId="38" fontId="0" fillId="0" borderId="13" xfId="0" applyNumberFormat="1" applyBorder="1"/>
    <xf numFmtId="38" fontId="0" fillId="0" borderId="6" xfId="0" applyNumberFormat="1" applyBorder="1"/>
    <xf numFmtId="38" fontId="0" fillId="0" borderId="6" xfId="0" applyNumberFormat="1" applyFill="1" applyBorder="1"/>
    <xf numFmtId="0" fontId="8" fillId="4" borderId="2" xfId="0" applyFont="1" applyFill="1" applyBorder="1" applyAlignment="1">
      <alignment horizontal="left"/>
    </xf>
    <xf numFmtId="0" fontId="7" fillId="4" borderId="3" xfId="0" applyFont="1" applyFill="1" applyBorder="1"/>
    <xf numFmtId="38" fontId="0" fillId="4" borderId="2" xfId="0" applyNumberFormat="1" applyFill="1" applyBorder="1"/>
    <xf numFmtId="38" fontId="0" fillId="4" borderId="3" xfId="0" applyNumberFormat="1" applyFill="1" applyBorder="1"/>
    <xf numFmtId="38" fontId="0" fillId="4" borderId="1" xfId="0" applyNumberFormat="1" applyFill="1" applyBorder="1"/>
    <xf numFmtId="0" fontId="0" fillId="4" borderId="3" xfId="0" applyFill="1" applyBorder="1"/>
    <xf numFmtId="0" fontId="8" fillId="0" borderId="12" xfId="0" applyFont="1" applyBorder="1" applyAlignment="1">
      <alignment horizontal="left"/>
    </xf>
    <xf numFmtId="0" fontId="0" fillId="0" borderId="13" xfId="0" applyBorder="1"/>
    <xf numFmtId="38" fontId="8" fillId="6" borderId="1" xfId="0" applyNumberFormat="1" applyFont="1" applyFill="1" applyBorder="1"/>
    <xf numFmtId="0" fontId="8" fillId="0" borderId="2" xfId="0" applyFont="1" applyBorder="1" applyAlignment="1">
      <alignment horizontal="left"/>
    </xf>
    <xf numFmtId="0" fontId="0" fillId="0" borderId="3" xfId="0" applyBorder="1"/>
    <xf numFmtId="38" fontId="0" fillId="0" borderId="2" xfId="0" applyNumberFormat="1" applyBorder="1"/>
    <xf numFmtId="38" fontId="0" fillId="0" borderId="3" xfId="0" applyNumberFormat="1" applyBorder="1"/>
    <xf numFmtId="38" fontId="8" fillId="3" borderId="1" xfId="0" applyNumberFormat="1" applyFont="1" applyFill="1" applyBorder="1"/>
    <xf numFmtId="0" fontId="8" fillId="0" borderId="10" xfId="0" applyFont="1" applyBorder="1" applyAlignment="1">
      <alignment horizontal="left"/>
    </xf>
    <xf numFmtId="0" fontId="0" fillId="0" borderId="11" xfId="0" applyBorder="1"/>
    <xf numFmtId="38" fontId="0" fillId="0" borderId="10" xfId="0" applyNumberFormat="1" applyBorder="1"/>
    <xf numFmtId="38" fontId="0" fillId="0" borderId="11" xfId="0" applyNumberFormat="1" applyBorder="1"/>
    <xf numFmtId="38" fontId="8" fillId="3" borderId="4" xfId="0" applyNumberFormat="1" applyFont="1" applyFill="1" applyBorder="1"/>
    <xf numFmtId="0" fontId="0" fillId="0" borderId="14" xfId="0" applyBorder="1"/>
    <xf numFmtId="0" fontId="0" fillId="0" borderId="15" xfId="0" applyBorder="1"/>
    <xf numFmtId="38" fontId="0" fillId="0" borderId="15" xfId="0" applyNumberFormat="1" applyBorder="1"/>
    <xf numFmtId="0" fontId="0" fillId="0" borderId="15" xfId="0" applyBorder="1" applyAlignment="1">
      <alignment horizontal="center"/>
    </xf>
    <xf numFmtId="38" fontId="0" fillId="0" borderId="16" xfId="0" applyNumberFormat="1" applyBorder="1" applyAlignment="1">
      <alignment horizontal="right"/>
    </xf>
    <xf numFmtId="0" fontId="0" fillId="0" borderId="17" xfId="0" applyBorder="1"/>
    <xf numFmtId="0" fontId="0" fillId="0" borderId="0" xfId="0" applyBorder="1"/>
    <xf numFmtId="186" fontId="0" fillId="0" borderId="18" xfId="0" applyNumberFormat="1" applyBorder="1" applyAlignment="1">
      <alignment horizontal="right"/>
    </xf>
    <xf numFmtId="0" fontId="12" fillId="0" borderId="19" xfId="0" applyFont="1" applyBorder="1"/>
    <xf numFmtId="0" fontId="0" fillId="0" borderId="20" xfId="0" applyBorder="1"/>
    <xf numFmtId="177" fontId="8" fillId="3" borderId="21" xfId="0" applyNumberFormat="1" applyFont="1" applyFill="1" applyBorder="1" applyAlignment="1">
      <alignment horizontal="right"/>
    </xf>
    <xf numFmtId="177" fontId="0" fillId="0" borderId="0" xfId="0" applyNumberFormat="1"/>
    <xf numFmtId="0" fontId="8" fillId="0" borderId="22" xfId="0" applyFont="1" applyBorder="1" applyAlignment="1">
      <alignment horizontal="center"/>
    </xf>
    <xf numFmtId="0" fontId="13" fillId="0" borderId="0" xfId="0" applyFont="1"/>
    <xf numFmtId="38" fontId="8" fillId="3" borderId="2" xfId="0" applyNumberFormat="1" applyFont="1" applyFill="1" applyBorder="1"/>
    <xf numFmtId="38" fontId="0" fillId="3" borderId="3" xfId="0" applyNumberFormat="1" applyFill="1" applyBorder="1"/>
    <xf numFmtId="38" fontId="8" fillId="2" borderId="2" xfId="0" applyNumberFormat="1" applyFont="1" applyFill="1" applyBorder="1"/>
    <xf numFmtId="38" fontId="0" fillId="2" borderId="3" xfId="0" applyNumberFormat="1" applyFill="1" applyBorder="1"/>
    <xf numFmtId="38" fontId="8" fillId="2" borderId="3" xfId="0" applyNumberFormat="1" applyFont="1" applyFill="1" applyBorder="1"/>
    <xf numFmtId="38" fontId="8" fillId="3" borderId="11" xfId="0" applyNumberFormat="1" applyFont="1" applyFill="1" applyBorder="1"/>
    <xf numFmtId="0" fontId="14" fillId="0" borderId="0" xfId="0" applyFont="1" applyAlignment="1">
      <alignment horizontal="right"/>
    </xf>
    <xf numFmtId="0" fontId="14" fillId="0" borderId="0" xfId="0" applyFont="1"/>
    <xf numFmtId="0" fontId="7" fillId="0" borderId="23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38" fontId="0" fillId="0" borderId="1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38" fontId="8" fillId="2" borderId="1" xfId="0" applyNumberFormat="1" applyFont="1" applyFill="1" applyBorder="1" applyAlignment="1">
      <alignment horizontal="center"/>
    </xf>
    <xf numFmtId="38" fontId="8" fillId="2" borderId="1" xfId="0" applyNumberFormat="1" applyFont="1" applyFill="1" applyBorder="1"/>
    <xf numFmtId="0" fontId="13" fillId="0" borderId="0" xfId="0" applyFont="1" applyAlignment="1">
      <alignment horizontal="center"/>
    </xf>
    <xf numFmtId="38" fontId="8" fillId="5" borderId="1" xfId="0" applyNumberFormat="1" applyFont="1" applyFill="1" applyBorder="1" applyAlignment="1">
      <alignment horizontal="center"/>
    </xf>
    <xf numFmtId="0" fontId="0" fillId="0" borderId="0" xfId="0" applyFill="1" applyBorder="1"/>
    <xf numFmtId="38" fontId="8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2" borderId="1" xfId="0" applyFill="1" applyBorder="1"/>
    <xf numFmtId="0" fontId="0" fillId="7" borderId="1" xfId="0" applyFill="1" applyBorder="1" applyAlignment="1">
      <alignment horizontal="center"/>
    </xf>
    <xf numFmtId="182" fontId="0" fillId="0" borderId="0" xfId="0" applyNumberFormat="1"/>
    <xf numFmtId="38" fontId="0" fillId="0" borderId="0" xfId="0" applyNumberFormat="1"/>
    <xf numFmtId="38" fontId="0" fillId="0" borderId="5" xfId="0" applyNumberFormat="1" applyFill="1" applyBorder="1" applyAlignment="1">
      <alignment horizontal="center"/>
    </xf>
    <xf numFmtId="38" fontId="0" fillId="0" borderId="6" xfId="0" applyNumberFormat="1" applyFill="1" applyBorder="1" applyAlignment="1">
      <alignment horizontal="center"/>
    </xf>
    <xf numFmtId="38" fontId="0" fillId="0" borderId="4" xfId="0" applyNumberFormat="1" applyFill="1" applyBorder="1" applyAlignment="1">
      <alignment horizontal="center"/>
    </xf>
    <xf numFmtId="14" fontId="0" fillId="0" borderId="0" xfId="0" applyNumberFormat="1"/>
    <xf numFmtId="38" fontId="8" fillId="0" borderId="0" xfId="0" applyNumberFormat="1" applyFont="1" applyAlignment="1">
      <alignment horizontal="center"/>
    </xf>
    <xf numFmtId="38" fontId="8" fillId="2" borderId="2" xfId="0" applyNumberFormat="1" applyFont="1" applyFill="1" applyBorder="1" applyAlignment="1">
      <alignment horizontal="center"/>
    </xf>
    <xf numFmtId="38" fontId="8" fillId="3" borderId="22" xfId="0" applyNumberFormat="1" applyFont="1" applyFill="1" applyBorder="1" applyAlignment="1">
      <alignment horizontal="center"/>
    </xf>
    <xf numFmtId="38" fontId="8" fillId="2" borderId="22" xfId="0" applyNumberFormat="1" applyFont="1" applyFill="1" applyBorder="1" applyAlignment="1">
      <alignment horizontal="center"/>
    </xf>
    <xf numFmtId="38" fontId="8" fillId="3" borderId="3" xfId="0" applyNumberFormat="1" applyFont="1" applyFill="1" applyBorder="1" applyAlignment="1">
      <alignment horizontal="center"/>
    </xf>
    <xf numFmtId="38" fontId="0" fillId="0" borderId="8" xfId="0" applyNumberForma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14" fontId="8" fillId="0" borderId="0" xfId="0" applyNumberFormat="1" applyFont="1" applyAlignment="1">
      <alignment horizontal="center"/>
    </xf>
    <xf numFmtId="38" fontId="8" fillId="0" borderId="6" xfId="0" applyNumberFormat="1" applyFont="1" applyFill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10" fontId="0" fillId="0" borderId="0" xfId="0" applyNumberFormat="1" applyAlignment="1">
      <alignment horizontal="center"/>
    </xf>
    <xf numFmtId="38" fontId="0" fillId="0" borderId="5" xfId="0" applyNumberFormat="1" applyFill="1" applyBorder="1" applyAlignment="1">
      <alignment horizontal="right"/>
    </xf>
    <xf numFmtId="38" fontId="0" fillId="0" borderId="4" xfId="0" applyNumberFormat="1" applyFill="1" applyBorder="1"/>
    <xf numFmtId="38" fontId="8" fillId="3" borderId="2" xfId="0" applyNumberFormat="1" applyFont="1" applyFill="1" applyBorder="1" applyAlignment="1">
      <alignment horizontal="center"/>
    </xf>
    <xf numFmtId="38" fontId="12" fillId="0" borderId="8" xfId="0" applyNumberFormat="1" applyFont="1" applyFill="1" applyBorder="1" applyAlignment="1">
      <alignment horizontal="center"/>
    </xf>
    <xf numFmtId="38" fontId="12" fillId="0" borderId="0" xfId="0" applyNumberFormat="1" applyFont="1" applyFill="1" applyBorder="1" applyAlignment="1">
      <alignment horizontal="center"/>
    </xf>
    <xf numFmtId="10" fontId="8" fillId="3" borderId="22" xfId="0" applyNumberFormat="1" applyFont="1" applyFill="1" applyBorder="1" applyAlignment="1">
      <alignment horizontal="center"/>
    </xf>
    <xf numFmtId="10" fontId="12" fillId="0" borderId="8" xfId="0" applyNumberFormat="1" applyFont="1" applyFill="1" applyBorder="1" applyAlignment="1">
      <alignment horizontal="center"/>
    </xf>
    <xf numFmtId="10" fontId="12" fillId="0" borderId="0" xfId="0" applyNumberFormat="1" applyFont="1" applyFill="1" applyBorder="1" applyAlignment="1">
      <alignment horizontal="center"/>
    </xf>
    <xf numFmtId="38" fontId="0" fillId="0" borderId="0" xfId="0" applyNumberFormat="1" applyAlignment="1">
      <alignment horizontal="right"/>
    </xf>
    <xf numFmtId="38" fontId="0" fillId="0" borderId="8" xfId="0" applyNumberFormat="1" applyBorder="1"/>
    <xf numFmtId="38" fontId="0" fillId="0" borderId="8" xfId="0" applyNumberFormat="1" applyBorder="1" applyAlignment="1">
      <alignment horizontal="center"/>
    </xf>
    <xf numFmtId="38" fontId="0" fillId="0" borderId="0" xfId="0" applyNumberFormat="1" applyBorder="1"/>
    <xf numFmtId="10" fontId="0" fillId="0" borderId="0" xfId="0" applyNumberFormat="1"/>
    <xf numFmtId="38" fontId="8" fillId="0" borderId="0" xfId="0" applyNumberFormat="1" applyFont="1"/>
    <xf numFmtId="38" fontId="8" fillId="5" borderId="1" xfId="0" applyNumberFormat="1" applyFont="1" applyFill="1" applyBorder="1" applyAlignment="1">
      <alignment horizontal="right"/>
    </xf>
    <xf numFmtId="17" fontId="0" fillId="0" borderId="0" xfId="0" applyNumberFormat="1"/>
    <xf numFmtId="0" fontId="0" fillId="0" borderId="0" xfId="0" applyNumberFormat="1" applyBorder="1"/>
    <xf numFmtId="38" fontId="12" fillId="0" borderId="0" xfId="0" applyNumberFormat="1" applyFont="1" applyAlignment="1">
      <alignment horizontal="center"/>
    </xf>
    <xf numFmtId="14" fontId="8" fillId="5" borderId="1" xfId="0" applyNumberFormat="1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8" fillId="3" borderId="2" xfId="0" applyFont="1" applyFill="1" applyBorder="1" applyAlignment="1">
      <alignment horizontal="right"/>
    </xf>
    <xf numFmtId="38" fontId="8" fillId="3" borderId="1" xfId="0" applyNumberFormat="1" applyFont="1" applyFill="1" applyBorder="1" applyAlignment="1">
      <alignment horizontal="center"/>
    </xf>
    <xf numFmtId="38" fontId="8" fillId="5" borderId="1" xfId="0" applyNumberFormat="1" applyFont="1" applyFill="1" applyBorder="1"/>
    <xf numFmtId="38" fontId="8" fillId="0" borderId="0" xfId="0" applyNumberFormat="1" applyFont="1" applyFill="1" applyBorder="1"/>
    <xf numFmtId="0" fontId="11" fillId="0" borderId="0" xfId="0" applyFont="1" applyFill="1" applyBorder="1" applyAlignment="1">
      <alignment horizontal="center"/>
    </xf>
    <xf numFmtId="182" fontId="0" fillId="0" borderId="14" xfId="0" applyNumberFormat="1" applyFill="1" applyBorder="1" applyAlignment="1">
      <alignment horizontal="center"/>
    </xf>
    <xf numFmtId="38" fontId="0" fillId="0" borderId="15" xfId="0" applyNumberFormat="1" applyFill="1" applyBorder="1" applyAlignment="1"/>
    <xf numFmtId="38" fontId="12" fillId="0" borderId="15" xfId="0" applyNumberFormat="1" applyFont="1" applyFill="1" applyBorder="1" applyAlignment="1">
      <alignment horizontal="center"/>
    </xf>
    <xf numFmtId="38" fontId="0" fillId="0" borderId="15" xfId="0" applyNumberFormat="1" applyFill="1" applyBorder="1" applyAlignment="1">
      <alignment horizontal="center"/>
    </xf>
    <xf numFmtId="182" fontId="0" fillId="0" borderId="17" xfId="0" applyNumberFormat="1" applyFill="1" applyBorder="1" applyAlignment="1">
      <alignment horizontal="center"/>
    </xf>
    <xf numFmtId="38" fontId="0" fillId="0" borderId="0" xfId="0" applyNumberFormat="1" applyFill="1" applyBorder="1" applyAlignment="1"/>
    <xf numFmtId="182" fontId="0" fillId="0" borderId="17" xfId="0" applyNumberFormat="1" applyBorder="1"/>
    <xf numFmtId="38" fontId="8" fillId="5" borderId="2" xfId="0" applyNumberFormat="1" applyFont="1" applyFill="1" applyBorder="1" applyAlignment="1">
      <alignment horizontal="center"/>
    </xf>
    <xf numFmtId="38" fontId="8" fillId="5" borderId="3" xfId="0" applyNumberFormat="1" applyFont="1" applyFill="1" applyBorder="1" applyAlignment="1">
      <alignment horizontal="center"/>
    </xf>
    <xf numFmtId="0" fontId="11" fillId="0" borderId="20" xfId="0" applyFont="1" applyBorder="1" applyAlignment="1">
      <alignment horizontal="center"/>
    </xf>
    <xf numFmtId="10" fontId="0" fillId="0" borderId="15" xfId="0" applyNumberFormat="1" applyFill="1" applyBorder="1" applyAlignment="1">
      <alignment horizontal="center"/>
    </xf>
    <xf numFmtId="10" fontId="0" fillId="0" borderId="16" xfId="0" applyNumberFormat="1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10" fontId="0" fillId="0" borderId="18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82" fontId="0" fillId="0" borderId="19" xfId="0" applyNumberFormat="1" applyFill="1" applyBorder="1" applyAlignment="1">
      <alignment horizontal="center"/>
    </xf>
    <xf numFmtId="38" fontId="0" fillId="0" borderId="20" xfId="0" applyNumberFormat="1" applyFill="1" applyBorder="1" applyAlignment="1"/>
    <xf numFmtId="38" fontId="12" fillId="0" borderId="20" xfId="0" applyNumberFormat="1" applyFont="1" applyFill="1" applyBorder="1" applyAlignment="1">
      <alignment horizontal="center"/>
    </xf>
    <xf numFmtId="38" fontId="0" fillId="0" borderId="20" xfId="0" applyNumberFormat="1" applyFill="1" applyBorder="1" applyAlignment="1">
      <alignment horizontal="center"/>
    </xf>
    <xf numFmtId="38" fontId="12" fillId="0" borderId="15" xfId="0" applyNumberFormat="1" applyFont="1" applyBorder="1" applyAlignment="1">
      <alignment horizontal="center"/>
    </xf>
    <xf numFmtId="38" fontId="1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0" xfId="0" applyNumberFormat="1" applyBorder="1" applyAlignment="1">
      <alignment horizontal="center"/>
    </xf>
    <xf numFmtId="10" fontId="0" fillId="0" borderId="20" xfId="0" applyNumberFormat="1" applyFill="1" applyBorder="1" applyAlignment="1">
      <alignment horizontal="center"/>
    </xf>
    <xf numFmtId="10" fontId="0" fillId="0" borderId="24" xfId="0" applyNumberFormat="1" applyFill="1" applyBorder="1" applyAlignment="1">
      <alignment horizontal="center"/>
    </xf>
    <xf numFmtId="38" fontId="12" fillId="0" borderId="20" xfId="0" applyNumberFormat="1" applyFont="1" applyBorder="1" applyAlignment="1">
      <alignment horizontal="center"/>
    </xf>
    <xf numFmtId="0" fontId="0" fillId="0" borderId="20" xfId="0" applyBorder="1" applyAlignment="1">
      <alignment horizontal="center"/>
    </xf>
    <xf numFmtId="182" fontId="0" fillId="0" borderId="0" xfId="0" applyNumberFormat="1" applyFill="1" applyBorder="1" applyAlignment="1">
      <alignment horizontal="center"/>
    </xf>
    <xf numFmtId="0" fontId="7" fillId="0" borderId="0" xfId="0" applyFont="1"/>
    <xf numFmtId="0" fontId="8" fillId="4" borderId="1" xfId="0" applyFont="1" applyFill="1" applyBorder="1" applyAlignment="1">
      <alignment horizontal="center"/>
    </xf>
    <xf numFmtId="182" fontId="8" fillId="4" borderId="1" xfId="0" applyNumberFormat="1" applyFont="1" applyFill="1" applyBorder="1" applyAlignment="1">
      <alignment horizontal="center"/>
    </xf>
    <xf numFmtId="182" fontId="8" fillId="0" borderId="0" xfId="0" applyNumberFormat="1" applyFont="1" applyFill="1" applyBorder="1" applyAlignment="1">
      <alignment horizontal="center"/>
    </xf>
    <xf numFmtId="187" fontId="0" fillId="5" borderId="1" xfId="0" applyNumberFormat="1" applyFill="1" applyBorder="1" applyAlignment="1">
      <alignment horizontal="center"/>
    </xf>
    <xf numFmtId="0" fontId="8" fillId="3" borderId="1" xfId="0" applyFont="1" applyFill="1" applyBorder="1"/>
    <xf numFmtId="188" fontId="11" fillId="3" borderId="1" xfId="0" applyNumberFormat="1" applyFont="1" applyFill="1" applyBorder="1" applyAlignment="1">
      <alignment horizontal="center"/>
    </xf>
    <xf numFmtId="0" fontId="0" fillId="0" borderId="6" xfId="0" applyBorder="1"/>
    <xf numFmtId="187" fontId="0" fillId="4" borderId="4" xfId="0" applyNumberFormat="1" applyFill="1" applyBorder="1" applyAlignment="1">
      <alignment horizontal="center"/>
    </xf>
    <xf numFmtId="187" fontId="0" fillId="8" borderId="6" xfId="0" applyNumberFormat="1" applyFill="1" applyBorder="1"/>
    <xf numFmtId="187" fontId="0" fillId="0" borderId="6" xfId="0" applyNumberFormat="1" applyBorder="1"/>
    <xf numFmtId="187" fontId="0" fillId="0" borderId="6" xfId="0" applyNumberFormat="1" applyBorder="1" applyAlignment="1">
      <alignment horizontal="center"/>
    </xf>
    <xf numFmtId="187" fontId="15" fillId="0" borderId="6" xfId="0" applyNumberFormat="1" applyFont="1" applyBorder="1" applyAlignment="1">
      <alignment horizontal="center"/>
    </xf>
    <xf numFmtId="187" fontId="15" fillId="0" borderId="6" xfId="0" applyNumberFormat="1" applyFont="1" applyBorder="1"/>
    <xf numFmtId="0" fontId="8" fillId="0" borderId="6" xfId="0" applyFont="1" applyBorder="1"/>
    <xf numFmtId="187" fontId="8" fillId="0" borderId="6" xfId="0" applyNumberFormat="1" applyFont="1" applyBorder="1" applyAlignment="1">
      <alignment horizontal="right"/>
    </xf>
    <xf numFmtId="0" fontId="7" fillId="0" borderId="6" xfId="0" applyFont="1" applyBorder="1"/>
    <xf numFmtId="187" fontId="8" fillId="0" borderId="6" xfId="0" applyNumberFormat="1" applyFont="1" applyBorder="1" applyAlignment="1">
      <alignment horizontal="center"/>
    </xf>
    <xf numFmtId="189" fontId="0" fillId="0" borderId="6" xfId="0" applyNumberFormat="1" applyBorder="1"/>
    <xf numFmtId="0" fontId="7" fillId="0" borderId="4" xfId="0" applyFont="1" applyBorder="1"/>
    <xf numFmtId="0" fontId="0" fillId="0" borderId="4" xfId="0" applyBorder="1" applyAlignment="1">
      <alignment horizontal="center"/>
    </xf>
    <xf numFmtId="179" fontId="0" fillId="0" borderId="4" xfId="0" applyNumberFormat="1" applyBorder="1"/>
    <xf numFmtId="187" fontId="8" fillId="3" borderId="1" xfId="0" applyNumberFormat="1" applyFont="1" applyFill="1" applyBorder="1"/>
    <xf numFmtId="10" fontId="8" fillId="0" borderId="0" xfId="0" applyNumberFormat="1" applyFont="1" applyFill="1" applyBorder="1"/>
    <xf numFmtId="187" fontId="0" fillId="0" borderId="0" xfId="0" applyNumberFormat="1"/>
    <xf numFmtId="0" fontId="8" fillId="0" borderId="13" xfId="0" applyFont="1" applyBorder="1"/>
    <xf numFmtId="0" fontId="0" fillId="0" borderId="6" xfId="0" applyBorder="1" applyAlignment="1">
      <alignment horizontal="center"/>
    </xf>
    <xf numFmtId="179" fontId="0" fillId="0" borderId="6" xfId="0" applyNumberFormat="1" applyBorder="1"/>
    <xf numFmtId="188" fontId="8" fillId="0" borderId="0" xfId="0" applyNumberFormat="1" applyFont="1" applyAlignment="1">
      <alignment horizontal="center"/>
    </xf>
    <xf numFmtId="187" fontId="0" fillId="0" borderId="5" xfId="0" applyNumberFormat="1" applyBorder="1"/>
    <xf numFmtId="0" fontId="0" fillId="0" borderId="4" xfId="0" applyBorder="1"/>
    <xf numFmtId="187" fontId="0" fillId="0" borderId="4" xfId="0" applyNumberFormat="1" applyBorder="1"/>
    <xf numFmtId="188" fontId="11" fillId="0" borderId="0" xfId="0" applyNumberFormat="1" applyFont="1" applyAlignment="1">
      <alignment horizontal="center"/>
    </xf>
    <xf numFmtId="189" fontId="0" fillId="0" borderId="0" xfId="0" applyNumberFormat="1"/>
    <xf numFmtId="0" fontId="16" fillId="0" borderId="0" xfId="0" applyFont="1"/>
    <xf numFmtId="0" fontId="8" fillId="0" borderId="14" xfId="0" applyFont="1" applyBorder="1" applyAlignment="1">
      <alignment horizontal="right"/>
    </xf>
    <xf numFmtId="0" fontId="0" fillId="0" borderId="15" xfId="0" applyBorder="1" applyAlignment="1">
      <alignment horizontal="right"/>
    </xf>
    <xf numFmtId="17" fontId="0" fillId="0" borderId="16" xfId="0" applyNumberFormat="1" applyBorder="1"/>
    <xf numFmtId="0" fontId="0" fillId="0" borderId="18" xfId="0" applyBorder="1"/>
    <xf numFmtId="0" fontId="0" fillId="0" borderId="0" xfId="0" applyBorder="1" applyAlignment="1">
      <alignment horizontal="right"/>
    </xf>
    <xf numFmtId="17" fontId="0" fillId="0" borderId="18" xfId="0" applyNumberFormat="1" applyBorder="1"/>
    <xf numFmtId="38" fontId="15" fillId="0" borderId="0" xfId="0" applyNumberFormat="1" applyFont="1" applyBorder="1"/>
    <xf numFmtId="0" fontId="0" fillId="0" borderId="19" xfId="0" applyBorder="1"/>
    <xf numFmtId="38" fontId="8" fillId="0" borderId="20" xfId="0" applyNumberFormat="1" applyFont="1" applyBorder="1" applyAlignment="1">
      <alignment horizontal="center"/>
    </xf>
    <xf numFmtId="0" fontId="0" fillId="0" borderId="24" xfId="0" applyBorder="1"/>
    <xf numFmtId="0" fontId="17" fillId="0" borderId="0" xfId="0" applyFont="1"/>
    <xf numFmtId="0" fontId="18" fillId="0" borderId="0" xfId="0" applyFont="1" applyAlignment="1">
      <alignment horizontal="center"/>
    </xf>
    <xf numFmtId="38" fontId="8" fillId="9" borderId="5" xfId="0" applyNumberFormat="1" applyFont="1" applyFill="1" applyBorder="1" applyAlignment="1">
      <alignment horizontal="center"/>
    </xf>
    <xf numFmtId="0" fontId="8" fillId="0" borderId="10" xfId="0" applyFont="1" applyBorder="1" applyAlignment="1">
      <alignment horizontal="right"/>
    </xf>
    <xf numFmtId="0" fontId="8" fillId="0" borderId="11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38" fontId="0" fillId="0" borderId="12" xfId="0" applyNumberFormat="1" applyBorder="1" applyAlignment="1">
      <alignment horizontal="center"/>
    </xf>
    <xf numFmtId="38" fontId="0" fillId="0" borderId="13" xfId="0" applyNumberFormat="1" applyBorder="1" applyAlignment="1">
      <alignment horizontal="center"/>
    </xf>
    <xf numFmtId="17" fontId="0" fillId="0" borderId="12" xfId="0" applyNumberFormat="1" applyBorder="1"/>
    <xf numFmtId="10" fontId="0" fillId="0" borderId="0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7" fontId="0" fillId="0" borderId="10" xfId="0" applyNumberFormat="1" applyBorder="1"/>
    <xf numFmtId="38" fontId="0" fillId="0" borderId="11" xfId="0" applyNumberFormat="1" applyBorder="1" applyAlignment="1">
      <alignment horizontal="center"/>
    </xf>
    <xf numFmtId="38" fontId="0" fillId="0" borderId="10" xfId="0" applyNumberFormat="1" applyBorder="1" applyAlignment="1">
      <alignment horizontal="center"/>
    </xf>
    <xf numFmtId="10" fontId="0" fillId="0" borderId="23" xfId="0" applyNumberFormat="1" applyBorder="1" applyAlignment="1">
      <alignment horizontal="center"/>
    </xf>
    <xf numFmtId="0" fontId="8" fillId="0" borderId="8" xfId="0" applyFont="1" applyBorder="1" applyAlignment="1">
      <alignment horizontal="right"/>
    </xf>
    <xf numFmtId="0" fontId="0" fillId="0" borderId="8" xfId="0" applyBorder="1"/>
    <xf numFmtId="38" fontId="0" fillId="0" borderId="9" xfId="0" applyNumberForma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8" fillId="10" borderId="7" xfId="0" applyFont="1" applyFill="1" applyBorder="1" applyAlignment="1">
      <alignment horizontal="center"/>
    </xf>
    <xf numFmtId="0" fontId="8" fillId="10" borderId="8" xfId="0" applyFont="1" applyFill="1" applyBorder="1" applyAlignment="1">
      <alignment horizontal="center"/>
    </xf>
    <xf numFmtId="0" fontId="8" fillId="10" borderId="9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1" fillId="10" borderId="23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5" borderId="10" xfId="0" applyFont="1" applyFill="1" applyBorder="1" applyAlignment="1">
      <alignment horizontal="center"/>
    </xf>
    <xf numFmtId="0" fontId="11" fillId="5" borderId="23" xfId="0" applyFont="1" applyFill="1" applyBorder="1" applyAlignment="1">
      <alignment horizontal="center"/>
    </xf>
    <xf numFmtId="0" fontId="0" fillId="10" borderId="12" xfId="0" applyFill="1" applyBorder="1"/>
    <xf numFmtId="0" fontId="0" fillId="10" borderId="0" xfId="0" applyFill="1" applyBorder="1"/>
    <xf numFmtId="0" fontId="0" fillId="10" borderId="13" xfId="0" applyFill="1" applyBorder="1"/>
    <xf numFmtId="0" fontId="0" fillId="5" borderId="12" xfId="0" applyFill="1" applyBorder="1"/>
    <xf numFmtId="0" fontId="0" fillId="5" borderId="0" xfId="0" applyFill="1" applyBorder="1"/>
    <xf numFmtId="38" fontId="8" fillId="10" borderId="1" xfId="0" applyNumberFormat="1" applyFont="1" applyFill="1" applyBorder="1" applyAlignment="1">
      <alignment horizontal="center"/>
    </xf>
    <xf numFmtId="38" fontId="12" fillId="10" borderId="12" xfId="0" applyNumberFormat="1" applyFont="1" applyFill="1" applyBorder="1" applyAlignment="1">
      <alignment horizontal="center"/>
    </xf>
    <xf numFmtId="38" fontId="12" fillId="5" borderId="12" xfId="0" applyNumberFormat="1" applyFont="1" applyFill="1" applyBorder="1" applyAlignment="1">
      <alignment horizontal="center"/>
    </xf>
    <xf numFmtId="38" fontId="12" fillId="5" borderId="0" xfId="0" applyNumberFormat="1" applyFont="1" applyFill="1" applyBorder="1" applyAlignment="1">
      <alignment horizontal="center"/>
    </xf>
    <xf numFmtId="38" fontId="0" fillId="10" borderId="12" xfId="0" applyNumberFormat="1" applyFill="1" applyBorder="1" applyAlignment="1">
      <alignment horizontal="center"/>
    </xf>
    <xf numFmtId="38" fontId="0" fillId="4" borderId="1" xfId="0" applyNumberFormat="1" applyFill="1" applyBorder="1" applyAlignment="1">
      <alignment horizontal="center"/>
    </xf>
    <xf numFmtId="38" fontId="0" fillId="10" borderId="0" xfId="0" applyNumberFormat="1" applyFill="1" applyBorder="1" applyAlignment="1">
      <alignment horizontal="center"/>
    </xf>
    <xf numFmtId="38" fontId="0" fillId="5" borderId="12" xfId="0" applyNumberFormat="1" applyFill="1" applyBorder="1" applyAlignment="1">
      <alignment horizontal="center"/>
    </xf>
    <xf numFmtId="38" fontId="0" fillId="5" borderId="0" xfId="0" applyNumberFormat="1" applyFill="1" applyBorder="1" applyAlignment="1">
      <alignment horizontal="center"/>
    </xf>
    <xf numFmtId="38" fontId="12" fillId="10" borderId="1" xfId="0" applyNumberFormat="1" applyFont="1" applyFill="1" applyBorder="1" applyAlignment="1">
      <alignment horizontal="center"/>
    </xf>
    <xf numFmtId="38" fontId="0" fillId="4" borderId="12" xfId="0" applyNumberFormat="1" applyFill="1" applyBorder="1" applyAlignment="1">
      <alignment horizontal="center"/>
    </xf>
    <xf numFmtId="38" fontId="0" fillId="10" borderId="13" xfId="0" applyNumberFormat="1" applyFill="1" applyBorder="1" applyAlignment="1">
      <alignment horizontal="center"/>
    </xf>
    <xf numFmtId="38" fontId="0" fillId="10" borderId="23" xfId="0" applyNumberFormat="1" applyFill="1" applyBorder="1" applyAlignment="1">
      <alignment horizontal="center"/>
    </xf>
    <xf numFmtId="0" fontId="0" fillId="10" borderId="11" xfId="0" applyFill="1" applyBorder="1"/>
    <xf numFmtId="38" fontId="0" fillId="5" borderId="10" xfId="0" applyNumberFormat="1" applyFill="1" applyBorder="1" applyAlignment="1">
      <alignment horizontal="center"/>
    </xf>
    <xf numFmtId="38" fontId="0" fillId="5" borderId="23" xfId="0" applyNumberFormat="1" applyFill="1" applyBorder="1" applyAlignment="1">
      <alignment horizontal="center"/>
    </xf>
    <xf numFmtId="38" fontId="8" fillId="0" borderId="7" xfId="0" applyNumberFormat="1" applyFont="1" applyFill="1" applyBorder="1" applyAlignment="1">
      <alignment horizontal="center"/>
    </xf>
    <xf numFmtId="38" fontId="0" fillId="2" borderId="1" xfId="0" applyNumberFormat="1" applyFill="1" applyBorder="1" applyAlignment="1">
      <alignment horizontal="center"/>
    </xf>
    <xf numFmtId="38" fontId="12" fillId="2" borderId="1" xfId="0" applyNumberFormat="1" applyFont="1" applyFill="1" applyBorder="1" applyAlignment="1">
      <alignment horizontal="center"/>
    </xf>
    <xf numFmtId="38" fontId="12" fillId="10" borderId="0" xfId="0" applyNumberFormat="1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8" fillId="0" borderId="12" xfId="0" applyFont="1" applyFill="1" applyBorder="1" applyAlignment="1">
      <alignment horizontal="center"/>
    </xf>
    <xf numFmtId="0" fontId="11" fillId="5" borderId="11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/>
    </xf>
    <xf numFmtId="0" fontId="11" fillId="3" borderId="23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5" borderId="13" xfId="0" applyFill="1" applyBorder="1"/>
    <xf numFmtId="0" fontId="0" fillId="3" borderId="12" xfId="0" applyFill="1" applyBorder="1"/>
    <xf numFmtId="0" fontId="0" fillId="3" borderId="0" xfId="0" applyFill="1" applyBorder="1"/>
    <xf numFmtId="0" fontId="0" fillId="3" borderId="13" xfId="0" applyFill="1" applyBorder="1"/>
    <xf numFmtId="0" fontId="0" fillId="0" borderId="12" xfId="0" applyFill="1" applyBorder="1" applyAlignment="1">
      <alignment horizontal="center"/>
    </xf>
    <xf numFmtId="38" fontId="12" fillId="5" borderId="13" xfId="0" applyNumberFormat="1" applyFont="1" applyFill="1" applyBorder="1" applyAlignment="1">
      <alignment horizontal="center"/>
    </xf>
    <xf numFmtId="38" fontId="12" fillId="3" borderId="12" xfId="0" applyNumberFormat="1" applyFont="1" applyFill="1" applyBorder="1" applyAlignment="1">
      <alignment horizontal="center"/>
    </xf>
    <xf numFmtId="38" fontId="12" fillId="3" borderId="0" xfId="0" applyNumberFormat="1" applyFont="1" applyFill="1" applyBorder="1" applyAlignment="1">
      <alignment horizontal="center"/>
    </xf>
    <xf numFmtId="38" fontId="12" fillId="3" borderId="13" xfId="0" applyNumberFormat="1" applyFont="1" applyFill="1" applyBorder="1" applyAlignment="1">
      <alignment horizontal="center"/>
    </xf>
    <xf numFmtId="38" fontId="0" fillId="5" borderId="13" xfId="0" applyNumberFormat="1" applyFill="1" applyBorder="1" applyAlignment="1">
      <alignment horizontal="center"/>
    </xf>
    <xf numFmtId="38" fontId="0" fillId="3" borderId="12" xfId="0" applyNumberFormat="1" applyFill="1" applyBorder="1" applyAlignment="1">
      <alignment horizontal="center"/>
    </xf>
    <xf numFmtId="38" fontId="0" fillId="3" borderId="0" xfId="0" applyNumberFormat="1" applyFill="1" applyBorder="1" applyAlignment="1">
      <alignment horizontal="center"/>
    </xf>
    <xf numFmtId="38" fontId="0" fillId="3" borderId="13" xfId="0" applyNumberFormat="1" applyFill="1" applyBorder="1" applyAlignment="1">
      <alignment horizontal="center"/>
    </xf>
    <xf numFmtId="38" fontId="0" fillId="0" borderId="12" xfId="0" applyNumberFormat="1" applyFill="1" applyBorder="1" applyAlignment="1">
      <alignment horizontal="center"/>
    </xf>
    <xf numFmtId="0" fontId="0" fillId="0" borderId="12" xfId="0" applyBorder="1"/>
    <xf numFmtId="38" fontId="0" fillId="0" borderId="12" xfId="0" applyNumberFormat="1" applyFill="1" applyBorder="1" applyAlignment="1">
      <alignment horizontal="left"/>
    </xf>
    <xf numFmtId="38" fontId="0" fillId="5" borderId="11" xfId="0" applyNumberFormat="1" applyFill="1" applyBorder="1" applyAlignment="1">
      <alignment horizontal="center"/>
    </xf>
    <xf numFmtId="38" fontId="0" fillId="3" borderId="10" xfId="0" applyNumberFormat="1" applyFill="1" applyBorder="1" applyAlignment="1">
      <alignment horizontal="center"/>
    </xf>
    <xf numFmtId="38" fontId="0" fillId="3" borderId="23" xfId="0" applyNumberFormat="1" applyFill="1" applyBorder="1" applyAlignment="1">
      <alignment horizontal="center"/>
    </xf>
    <xf numFmtId="38" fontId="0" fillId="3" borderId="11" xfId="0" applyNumberFormat="1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38" fontId="0" fillId="0" borderId="0" xfId="0" applyNumberFormat="1" applyFill="1" applyBorder="1" applyAlignment="1">
      <alignment horizontal="left"/>
    </xf>
    <xf numFmtId="38" fontId="11" fillId="0" borderId="0" xfId="0" applyNumberFormat="1" applyFont="1" applyFill="1" applyBorder="1" applyAlignment="1">
      <alignment horizontal="left"/>
    </xf>
    <xf numFmtId="38" fontId="11" fillId="0" borderId="12" xfId="0" applyNumberFormat="1" applyFont="1" applyFill="1" applyBorder="1" applyAlignment="1">
      <alignment horizontal="left"/>
    </xf>
    <xf numFmtId="0" fontId="0" fillId="11" borderId="0" xfId="0" applyFill="1"/>
    <xf numFmtId="0" fontId="11" fillId="11" borderId="0" xfId="0" applyFont="1" applyFill="1"/>
    <xf numFmtId="0" fontId="19" fillId="11" borderId="0" xfId="0" applyFont="1" applyFill="1"/>
    <xf numFmtId="186" fontId="0" fillId="11" borderId="0" xfId="0" applyNumberFormat="1" applyFill="1" applyAlignment="1">
      <alignment horizontal="left"/>
    </xf>
    <xf numFmtId="0" fontId="0" fillId="11" borderId="0" xfId="0" applyFill="1" applyAlignment="1">
      <alignment horizontal="left"/>
    </xf>
    <xf numFmtId="186" fontId="15" fillId="11" borderId="0" xfId="0" applyNumberFormat="1" applyFont="1" applyFill="1" applyAlignment="1">
      <alignment horizontal="left"/>
    </xf>
    <xf numFmtId="186" fontId="20" fillId="11" borderId="0" xfId="0" applyNumberFormat="1" applyFont="1" applyFill="1" applyAlignment="1">
      <alignment horizontal="center"/>
    </xf>
    <xf numFmtId="186" fontId="8" fillId="11" borderId="0" xfId="0" applyNumberFormat="1" applyFont="1" applyFill="1" applyAlignment="1">
      <alignment horizontal="left"/>
    </xf>
    <xf numFmtId="0" fontId="8" fillId="11" borderId="0" xfId="0" applyFont="1" applyFill="1" applyAlignment="1">
      <alignment horizontal="left"/>
    </xf>
    <xf numFmtId="0" fontId="16" fillId="11" borderId="0" xfId="0" applyFont="1" applyFill="1"/>
    <xf numFmtId="0" fontId="21" fillId="11" borderId="0" xfId="0" applyFont="1" applyFill="1"/>
    <xf numFmtId="0" fontId="13" fillId="11" borderId="0" xfId="0" applyFont="1" applyFill="1"/>
    <xf numFmtId="182" fontId="19" fillId="11" borderId="0" xfId="0" applyNumberFormat="1" applyFont="1" applyFill="1"/>
    <xf numFmtId="186" fontId="8" fillId="11" borderId="0" xfId="0" applyNumberFormat="1" applyFont="1" applyFill="1"/>
    <xf numFmtId="186" fontId="0" fillId="11" borderId="0" xfId="0" applyNumberFormat="1" applyFill="1"/>
    <xf numFmtId="0" fontId="22" fillId="11" borderId="0" xfId="0" applyFont="1" applyFill="1"/>
    <xf numFmtId="186" fontId="12" fillId="11" borderId="0" xfId="0" applyNumberFormat="1" applyFont="1" applyFill="1" applyAlignment="1">
      <alignment horizontal="right"/>
    </xf>
    <xf numFmtId="0" fontId="19" fillId="11" borderId="0" xfId="0" applyFont="1" applyFill="1" applyAlignment="1">
      <alignment horizontal="right"/>
    </xf>
    <xf numFmtId="38" fontId="0" fillId="11" borderId="0" xfId="0" applyNumberFormat="1" applyFill="1"/>
    <xf numFmtId="0" fontId="19" fillId="11" borderId="0" xfId="0" applyFont="1" applyFill="1" applyAlignment="1">
      <alignment horizontal="left"/>
    </xf>
    <xf numFmtId="186" fontId="19" fillId="11" borderId="0" xfId="0" applyNumberFormat="1" applyFont="1" applyFill="1" applyAlignment="1">
      <alignment horizontal="left"/>
    </xf>
    <xf numFmtId="0" fontId="0" fillId="11" borderId="0" xfId="0" applyFill="1" applyAlignment="1">
      <alignment horizontal="right"/>
    </xf>
    <xf numFmtId="0" fontId="0" fillId="0" borderId="0" xfId="0" applyAlignment="1">
      <alignment horizontal="right"/>
    </xf>
    <xf numFmtId="187" fontId="0" fillId="0" borderId="0" xfId="0" applyNumberFormat="1" applyAlignment="1">
      <alignment horizontal="center"/>
    </xf>
    <xf numFmtId="187" fontId="15" fillId="0" borderId="0" xfId="0" applyNumberFormat="1" applyFont="1" applyAlignment="1">
      <alignment horizontal="center"/>
    </xf>
    <xf numFmtId="187" fontId="8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23" fillId="0" borderId="0" xfId="0" applyFont="1" applyAlignment="1">
      <alignment horizontal="center"/>
    </xf>
    <xf numFmtId="187" fontId="15" fillId="0" borderId="0" xfId="0" applyNumberFormat="1" applyFont="1"/>
    <xf numFmtId="187" fontId="8" fillId="0" borderId="0" xfId="0" applyNumberFormat="1" applyFont="1"/>
    <xf numFmtId="190" fontId="0" fillId="0" borderId="0" xfId="0" applyNumberFormat="1"/>
    <xf numFmtId="0" fontId="0" fillId="0" borderId="0" xfId="0" quotePrefix="1"/>
    <xf numFmtId="0" fontId="0" fillId="0" borderId="0" xfId="0" applyAlignment="1" quotePrefix="1">
      <alignment horizontal="center"/>
    </xf>
    <xf numFmtId="0" fontId="8" fillId="3" borderId="1" xfId="0" applyFont="1" applyFill="1" applyBorder="1" applyAlignment="1" quotePrefix="1">
      <alignment horizontal="center"/>
    </xf>
    <xf numFmtId="0" fontId="0" fillId="0" borderId="15" xfId="0" applyBorder="1" applyAlignment="1" quotePrefix="1">
      <alignment horizontal="center"/>
    </xf>
    <xf numFmtId="0" fontId="0" fillId="0" borderId="15" xfId="0" applyBorder="1" quotePrefix="1"/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Unprotect" xfId="9"/>
    <cellStyle name="60% - 强调文字颜色 3" xfId="10" builtinId="40"/>
    <cellStyle name="超链接" xfId="11" builtinId="8"/>
    <cellStyle name="HIGHLIGHT" xfId="12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Unprot$" xfId="27"/>
    <cellStyle name="计算" xfId="28" builtinId="22"/>
    <cellStyle name="HEADER" xfId="29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Heading2" xfId="37"/>
    <cellStyle name="??_?.????" xfId="3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强调文字颜色 4" xfId="46" builtinId="41"/>
    <cellStyle name="Heading1" xfId="47"/>
    <cellStyle name="20% - 强调文字颜色 4" xfId="48" builtinId="42"/>
    <cellStyle name="40% - 强调文字颜色 4" xfId="49" builtinId="43"/>
    <cellStyle name="强调文字颜色 5" xfId="50" builtinId="45"/>
    <cellStyle name="40% - 强调文字颜色 5" xfId="51" builtinId="47"/>
    <cellStyle name="60% - 强调文字颜色 5" xfId="52" builtinId="48"/>
    <cellStyle name="强调文字颜色 6" xfId="53" builtinId="49"/>
    <cellStyle name="40% - 强调文字颜色 6" xfId="54" builtinId="51"/>
    <cellStyle name="60% - 强调文字颜色 6" xfId="55" builtinId="52"/>
    <cellStyle name="Date" xfId="56"/>
    <cellStyle name="Fixed" xfId="57"/>
    <cellStyle name="Normal - Style1" xfId="58"/>
    <cellStyle name="Unprot" xfId="5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externalLinks/externalLink1.xml" Type="http://schemas.openxmlformats.org/officeDocument/2006/relationships/externalLink"/><Relationship Id="rId14" Target="externalLinks/externalLink2.xml" Type="http://schemas.openxmlformats.org/officeDocument/2006/relationships/externalLink"/><Relationship Id="rId15" Target="externalLinks/externalLink3.xml" Type="http://schemas.openxmlformats.org/officeDocument/2006/relationships/externalLink"/><Relationship Id="rId16" Target="theme/theme1.xml" Type="http://schemas.openxmlformats.org/officeDocument/2006/relationships/theme"/><Relationship Id="rId17" Target="styles.xml" Type="http://schemas.openxmlformats.org/officeDocument/2006/relationships/styles"/><Relationship Id="rId18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ctrlProps/ctrlProp1.xml><?xml version="1.0" encoding="utf-8"?>
<formControlPr xmlns="http://schemas.microsoft.com/office/spreadsheetml/2009/9/main" objectType="Button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485775</xdr:colOff>
          <xdr:row>4</xdr:row>
          <xdr:rowOff>114300</xdr:rowOff>
        </xdr:from>
        <xdr:to>
          <xdr:col>5</xdr:col>
          <xdr:colOff>57150</xdr:colOff>
          <xdr:row>6</xdr:row>
          <xdr:rowOff>57150</xdr:rowOff>
        </xdr:to>
        <xdr:sp macro="[0]!CurveFetch">
          <xdr:nvSpPr>
            <xdr:cNvPr id="13314" name="Button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>
            <a:xfrm>
              <a:off x="2074545" y="775335"/>
              <a:ext cx="862965" cy="271145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 panose="020B0604020202020204"/>
                  <a:cs typeface="Arial" panose="020B0604020202020204"/>
                </a:rPr>
                <a:t>Fetch</a:t>
              </a:r>
              <a:endParaRPr lang="en-US" sz="1000" b="1" i="0" u="none" strike="noStrike" baseline="0">
                <a:solidFill>
                  <a:srgbClr val="000000"/>
                </a:solidFill>
                <a:latin typeface="Arial" panose="020B0604020202020204"/>
                <a:cs typeface="Arial" panose="020B0604020202020204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523875</xdr:colOff>
      <xdr:row>14</xdr:row>
      <xdr:rowOff>19050</xdr:rowOff>
    </xdr:from>
    <xdr:to>
      <xdr:col>7</xdr:col>
      <xdr:colOff>447675</xdr:colOff>
      <xdr:row>18</xdr:row>
      <xdr:rowOff>19050</xdr:rowOff>
    </xdr:to>
    <xdr:sp>
      <xdr:nvSpPr>
        <xdr:cNvPr id="16385" name="Rectangle 1"/>
        <xdr:cNvSpPr>
          <a:spLocks noChangeArrowheads="1"/>
        </xdr:cNvSpPr>
      </xdr:nvSpPr>
      <xdr:spPr>
        <a:xfrm>
          <a:off x="3752850" y="2286000"/>
          <a:ext cx="121539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Schweiger</a:t>
          </a:r>
          <a:endParaRPr lang="en-US" sz="1000" b="1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5</xdr:col>
      <xdr:colOff>523875</xdr:colOff>
      <xdr:row>23</xdr:row>
      <xdr:rowOff>152400</xdr:rowOff>
    </xdr:from>
    <xdr:to>
      <xdr:col>7</xdr:col>
      <xdr:colOff>447675</xdr:colOff>
      <xdr:row>27</xdr:row>
      <xdr:rowOff>152400</xdr:rowOff>
    </xdr:to>
    <xdr:sp>
      <xdr:nvSpPr>
        <xdr:cNvPr id="16386" name="Rectangle 2"/>
        <xdr:cNvSpPr>
          <a:spLocks noChangeArrowheads="1"/>
        </xdr:cNvSpPr>
      </xdr:nvSpPr>
      <xdr:spPr>
        <a:xfrm>
          <a:off x="3752850" y="3876675"/>
          <a:ext cx="121539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27432" tIns="22860" rIns="27432" bIns="2286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Nymex</a:t>
          </a:r>
          <a:endParaRPr lang="en-US" sz="1000" b="1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Book</a:t>
          </a:r>
          <a:endParaRPr lang="en-US" sz="1000" b="1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5</xdr:col>
      <xdr:colOff>504825</xdr:colOff>
      <xdr:row>4</xdr:row>
      <xdr:rowOff>152400</xdr:rowOff>
    </xdr:from>
    <xdr:to>
      <xdr:col>7</xdr:col>
      <xdr:colOff>428625</xdr:colOff>
      <xdr:row>8</xdr:row>
      <xdr:rowOff>152400</xdr:rowOff>
    </xdr:to>
    <xdr:sp>
      <xdr:nvSpPr>
        <xdr:cNvPr id="16387" name="Rectangle 3"/>
        <xdr:cNvSpPr>
          <a:spLocks noChangeArrowheads="1"/>
        </xdr:cNvSpPr>
      </xdr:nvSpPr>
      <xdr:spPr>
        <a:xfrm>
          <a:off x="3733800" y="800100"/>
          <a:ext cx="121539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27432" tIns="22860" rIns="27432" bIns="2286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NGPL</a:t>
          </a:r>
          <a:endParaRPr lang="en-US" sz="1000" b="1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Storage</a:t>
          </a:r>
          <a:endParaRPr lang="en-US" sz="1000" b="1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1</xdr:col>
      <xdr:colOff>295275</xdr:colOff>
      <xdr:row>14</xdr:row>
      <xdr:rowOff>47625</xdr:rowOff>
    </xdr:from>
    <xdr:to>
      <xdr:col>3</xdr:col>
      <xdr:colOff>219075</xdr:colOff>
      <xdr:row>18</xdr:row>
      <xdr:rowOff>47625</xdr:rowOff>
    </xdr:to>
    <xdr:sp>
      <xdr:nvSpPr>
        <xdr:cNvPr id="16388" name="Rectangle 4"/>
        <xdr:cNvSpPr>
          <a:spLocks noChangeArrowheads="1"/>
        </xdr:cNvSpPr>
      </xdr:nvSpPr>
      <xdr:spPr>
        <a:xfrm>
          <a:off x="941070" y="2314575"/>
          <a:ext cx="121539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27432" tIns="22860" rIns="27432" bIns="2286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Index</a:t>
          </a:r>
          <a:endParaRPr lang="en-US" sz="1000" b="1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Book</a:t>
          </a:r>
          <a:endParaRPr lang="en-US" sz="1000" b="1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10</xdr:col>
      <xdr:colOff>76200</xdr:colOff>
      <xdr:row>13</xdr:row>
      <xdr:rowOff>152400</xdr:rowOff>
    </xdr:from>
    <xdr:to>
      <xdr:col>12</xdr:col>
      <xdr:colOff>0</xdr:colOff>
      <xdr:row>17</xdr:row>
      <xdr:rowOff>152400</xdr:rowOff>
    </xdr:to>
    <xdr:sp>
      <xdr:nvSpPr>
        <xdr:cNvPr id="16389" name="Rectangle 5"/>
        <xdr:cNvSpPr>
          <a:spLocks noChangeArrowheads="1"/>
        </xdr:cNvSpPr>
      </xdr:nvSpPr>
      <xdr:spPr>
        <a:xfrm>
          <a:off x="6534150" y="2257425"/>
          <a:ext cx="121539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27432" tIns="22860" rIns="27432" bIns="2286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Basis</a:t>
          </a:r>
          <a:endParaRPr lang="en-US" sz="1000" b="1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Book</a:t>
          </a:r>
          <a:endParaRPr lang="en-US" sz="1000" b="1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3</xdr:col>
      <xdr:colOff>285750</xdr:colOff>
      <xdr:row>15</xdr:row>
      <xdr:rowOff>19050</xdr:rowOff>
    </xdr:from>
    <xdr:to>
      <xdr:col>5</xdr:col>
      <xdr:colOff>419100</xdr:colOff>
      <xdr:row>15</xdr:row>
      <xdr:rowOff>19050</xdr:rowOff>
    </xdr:to>
    <xdr:sp>
      <xdr:nvSpPr>
        <xdr:cNvPr id="16390" name="Line 6"/>
        <xdr:cNvSpPr>
          <a:spLocks noChangeShapeType="1"/>
        </xdr:cNvSpPr>
      </xdr:nvSpPr>
      <xdr:spPr>
        <a:xfrm>
          <a:off x="2223135" y="2447925"/>
          <a:ext cx="1424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333375</xdr:colOff>
      <xdr:row>16</xdr:row>
      <xdr:rowOff>123825</xdr:rowOff>
    </xdr:from>
    <xdr:to>
      <xdr:col>5</xdr:col>
      <xdr:colOff>438150</xdr:colOff>
      <xdr:row>16</xdr:row>
      <xdr:rowOff>123825</xdr:rowOff>
    </xdr:to>
    <xdr:sp>
      <xdr:nvSpPr>
        <xdr:cNvPr id="16391" name="Line 7"/>
        <xdr:cNvSpPr>
          <a:spLocks noChangeShapeType="1"/>
        </xdr:cNvSpPr>
      </xdr:nvSpPr>
      <xdr:spPr>
        <a:xfrm flipH="1">
          <a:off x="2270760" y="2714625"/>
          <a:ext cx="139636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561975</xdr:colOff>
      <xdr:row>15</xdr:row>
      <xdr:rowOff>19050</xdr:rowOff>
    </xdr:from>
    <xdr:to>
      <xdr:col>9</xdr:col>
      <xdr:colOff>571500</xdr:colOff>
      <xdr:row>15</xdr:row>
      <xdr:rowOff>19050</xdr:rowOff>
    </xdr:to>
    <xdr:sp>
      <xdr:nvSpPr>
        <xdr:cNvPr id="16392" name="Line 8"/>
        <xdr:cNvSpPr>
          <a:spLocks noChangeShapeType="1"/>
        </xdr:cNvSpPr>
      </xdr:nvSpPr>
      <xdr:spPr>
        <a:xfrm flipH="1">
          <a:off x="5082540" y="2447925"/>
          <a:ext cx="130111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561975</xdr:colOff>
      <xdr:row>17</xdr:row>
      <xdr:rowOff>19050</xdr:rowOff>
    </xdr:from>
    <xdr:to>
      <xdr:col>9</xdr:col>
      <xdr:colOff>561975</xdr:colOff>
      <xdr:row>17</xdr:row>
      <xdr:rowOff>19050</xdr:rowOff>
    </xdr:to>
    <xdr:sp>
      <xdr:nvSpPr>
        <xdr:cNvPr id="16393" name="Line 9"/>
        <xdr:cNvSpPr>
          <a:spLocks noChangeShapeType="1"/>
        </xdr:cNvSpPr>
      </xdr:nvSpPr>
      <xdr:spPr>
        <a:xfrm>
          <a:off x="5082540" y="2771775"/>
          <a:ext cx="129159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200025</xdr:colOff>
      <xdr:row>18</xdr:row>
      <xdr:rowOff>133350</xdr:rowOff>
    </xdr:from>
    <xdr:to>
      <xdr:col>6</xdr:col>
      <xdr:colOff>200025</xdr:colOff>
      <xdr:row>23</xdr:row>
      <xdr:rowOff>114300</xdr:rowOff>
    </xdr:to>
    <xdr:sp>
      <xdr:nvSpPr>
        <xdr:cNvPr id="16394" name="Line 10"/>
        <xdr:cNvSpPr>
          <a:spLocks noChangeShapeType="1"/>
        </xdr:cNvSpPr>
      </xdr:nvSpPr>
      <xdr:spPr>
        <a:xfrm flipV="1">
          <a:off x="4074795" y="3048000"/>
          <a:ext cx="0" cy="790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180975</xdr:colOff>
      <xdr:row>18</xdr:row>
      <xdr:rowOff>114300</xdr:rowOff>
    </xdr:from>
    <xdr:to>
      <xdr:col>7</xdr:col>
      <xdr:colOff>180975</xdr:colOff>
      <xdr:row>23</xdr:row>
      <xdr:rowOff>95250</xdr:rowOff>
    </xdr:to>
    <xdr:sp>
      <xdr:nvSpPr>
        <xdr:cNvPr id="16395" name="Line 11"/>
        <xdr:cNvSpPr>
          <a:spLocks noChangeShapeType="1"/>
        </xdr:cNvSpPr>
      </xdr:nvSpPr>
      <xdr:spPr>
        <a:xfrm>
          <a:off x="4701540" y="3028950"/>
          <a:ext cx="0" cy="790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171450</xdr:colOff>
      <xdr:row>9</xdr:row>
      <xdr:rowOff>28575</xdr:rowOff>
    </xdr:from>
    <xdr:to>
      <xdr:col>6</xdr:col>
      <xdr:colOff>171450</xdr:colOff>
      <xdr:row>13</xdr:row>
      <xdr:rowOff>76200</xdr:rowOff>
    </xdr:to>
    <xdr:sp>
      <xdr:nvSpPr>
        <xdr:cNvPr id="16396" name="Line 12"/>
        <xdr:cNvSpPr>
          <a:spLocks noChangeShapeType="1"/>
        </xdr:cNvSpPr>
      </xdr:nvSpPr>
      <xdr:spPr>
        <a:xfrm flipV="1">
          <a:off x="4046220" y="1485900"/>
          <a:ext cx="0" cy="695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9</xdr:row>
      <xdr:rowOff>38100</xdr:rowOff>
    </xdr:from>
    <xdr:to>
      <xdr:col>7</xdr:col>
      <xdr:colOff>152400</xdr:colOff>
      <xdr:row>13</xdr:row>
      <xdr:rowOff>95250</xdr:rowOff>
    </xdr:to>
    <xdr:sp>
      <xdr:nvSpPr>
        <xdr:cNvPr id="16397" name="Line 13"/>
        <xdr:cNvSpPr>
          <a:spLocks noChangeShapeType="1"/>
        </xdr:cNvSpPr>
      </xdr:nvSpPr>
      <xdr:spPr>
        <a:xfrm>
          <a:off x="4672965" y="1495425"/>
          <a:ext cx="0" cy="704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85725</xdr:colOff>
      <xdr:row>15</xdr:row>
      <xdr:rowOff>95250</xdr:rowOff>
    </xdr:from>
    <xdr:to>
      <xdr:col>9</xdr:col>
      <xdr:colOff>66675</xdr:colOff>
      <xdr:row>17</xdr:row>
      <xdr:rowOff>66675</xdr:rowOff>
    </xdr:to>
    <xdr:sp>
      <xdr:nvSpPr>
        <xdr:cNvPr id="16398" name="Line 14"/>
        <xdr:cNvSpPr>
          <a:spLocks noChangeShapeType="1"/>
        </xdr:cNvSpPr>
      </xdr:nvSpPr>
      <xdr:spPr>
        <a:xfrm>
          <a:off x="5252085" y="2524125"/>
          <a:ext cx="626745" cy="295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28575</xdr:colOff>
      <xdr:row>13</xdr:row>
      <xdr:rowOff>114300</xdr:rowOff>
    </xdr:from>
    <xdr:to>
      <xdr:col>4</xdr:col>
      <xdr:colOff>466725</xdr:colOff>
      <xdr:row>15</xdr:row>
      <xdr:rowOff>85725</xdr:rowOff>
    </xdr:to>
    <xdr:sp>
      <xdr:nvSpPr>
        <xdr:cNvPr id="16399" name="Line 15"/>
        <xdr:cNvSpPr>
          <a:spLocks noChangeShapeType="1"/>
        </xdr:cNvSpPr>
      </xdr:nvSpPr>
      <xdr:spPr>
        <a:xfrm>
          <a:off x="2611755" y="2219325"/>
          <a:ext cx="438150" cy="295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371475</xdr:colOff>
      <xdr:row>20</xdr:row>
      <xdr:rowOff>104775</xdr:rowOff>
    </xdr:from>
    <xdr:to>
      <xdr:col>7</xdr:col>
      <xdr:colOff>590550</xdr:colOff>
      <xdr:row>22</xdr:row>
      <xdr:rowOff>76200</xdr:rowOff>
    </xdr:to>
    <xdr:sp>
      <xdr:nvSpPr>
        <xdr:cNvPr id="16400" name="Line 16"/>
        <xdr:cNvSpPr>
          <a:spLocks noChangeShapeType="1"/>
        </xdr:cNvSpPr>
      </xdr:nvSpPr>
      <xdr:spPr>
        <a:xfrm>
          <a:off x="4892040" y="3343275"/>
          <a:ext cx="219075" cy="295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13</xdr:row>
      <xdr:rowOff>133350</xdr:rowOff>
    </xdr:from>
    <xdr:to>
      <xdr:col>8</xdr:col>
      <xdr:colOff>266700</xdr:colOff>
      <xdr:row>15</xdr:row>
      <xdr:rowOff>38100</xdr:rowOff>
    </xdr:to>
    <xdr:sp>
      <xdr:nvSpPr>
        <xdr:cNvPr id="16401" name="Line 17"/>
        <xdr:cNvSpPr>
          <a:spLocks noChangeShapeType="1"/>
        </xdr:cNvSpPr>
      </xdr:nvSpPr>
      <xdr:spPr>
        <a:xfrm>
          <a:off x="5175885" y="2238375"/>
          <a:ext cx="257175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238125</xdr:colOff>
      <xdr:row>42</xdr:row>
      <xdr:rowOff>133350</xdr:rowOff>
    </xdr:from>
    <xdr:to>
      <xdr:col>7</xdr:col>
      <xdr:colOff>504825</xdr:colOff>
      <xdr:row>55</xdr:row>
      <xdr:rowOff>123825</xdr:rowOff>
    </xdr:to>
    <xdr:sp>
      <xdr:nvSpPr>
        <xdr:cNvPr id="16402" name="AutoShape 18"/>
        <xdr:cNvSpPr/>
      </xdr:nvSpPr>
      <xdr:spPr>
        <a:xfrm>
          <a:off x="4758690" y="6938645"/>
          <a:ext cx="266700" cy="2122170"/>
        </a:xfrm>
        <a:prstGeom prst="rightBrace">
          <a:avLst>
            <a:gd name="adj1" fmla="val 6547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238125</xdr:colOff>
      <xdr:row>28</xdr:row>
      <xdr:rowOff>152400</xdr:rowOff>
    </xdr:from>
    <xdr:to>
      <xdr:col>7</xdr:col>
      <xdr:colOff>171450</xdr:colOff>
      <xdr:row>33</xdr:row>
      <xdr:rowOff>38100</xdr:rowOff>
    </xdr:to>
    <xdr:sp>
      <xdr:nvSpPr>
        <xdr:cNvPr id="16403" name="AutoShape 19"/>
        <xdr:cNvSpPr>
          <a:spLocks noChangeArrowheads="1"/>
        </xdr:cNvSpPr>
      </xdr:nvSpPr>
      <xdr:spPr>
        <a:xfrm>
          <a:off x="4112895" y="4686300"/>
          <a:ext cx="579120" cy="695325"/>
        </a:xfrm>
        <a:prstGeom prst="downArrow">
          <a:avLst>
            <a:gd name="adj1" fmla="val 50000"/>
            <a:gd name="adj2" fmla="val 32018"/>
          </a:avLst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</xdr:sp>
    <xdr:clientData/>
  </xdr:twoCellAnchor>
  <xdr:twoCellAnchor>
    <xdr:from>
      <xdr:col>3</xdr:col>
      <xdr:colOff>409575</xdr:colOff>
      <xdr:row>34</xdr:row>
      <xdr:rowOff>38100</xdr:rowOff>
    </xdr:from>
    <xdr:to>
      <xdr:col>11</xdr:col>
      <xdr:colOff>0</xdr:colOff>
      <xdr:row>38</xdr:row>
      <xdr:rowOff>123825</xdr:rowOff>
    </xdr:to>
    <xdr:sp>
      <xdr:nvSpPr>
        <xdr:cNvPr id="16404" name="Rectangle 20"/>
        <xdr:cNvSpPr>
          <a:spLocks noChangeArrowheads="1"/>
        </xdr:cNvSpPr>
      </xdr:nvSpPr>
      <xdr:spPr>
        <a:xfrm>
          <a:off x="2346960" y="5543550"/>
          <a:ext cx="4756785" cy="7334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57150</xdr:colOff>
      <xdr:row>11</xdr:row>
      <xdr:rowOff>47625</xdr:rowOff>
    </xdr:from>
    <xdr:to>
      <xdr:col>13</xdr:col>
      <xdr:colOff>104775</xdr:colOff>
      <xdr:row>15</xdr:row>
      <xdr:rowOff>66675</xdr:rowOff>
    </xdr:to>
    <xdr:sp>
      <xdr:nvSpPr>
        <xdr:cNvPr id="18434" name="Rectangle 2"/>
        <xdr:cNvSpPr>
          <a:spLocks noChangeArrowheads="1"/>
        </xdr:cNvSpPr>
      </xdr:nvSpPr>
      <xdr:spPr>
        <a:xfrm>
          <a:off x="7344410" y="1856740"/>
          <a:ext cx="133921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27432" tIns="22860" rIns="27432" bIns="2286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Storage Book</a:t>
          </a:r>
          <a:endParaRPr lang="en-US" sz="1000" b="1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(Dec)</a:t>
          </a:r>
          <a:endParaRPr lang="en-US" sz="1000" b="1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11</xdr:col>
      <xdr:colOff>114300</xdr:colOff>
      <xdr:row>29</xdr:row>
      <xdr:rowOff>133350</xdr:rowOff>
    </xdr:from>
    <xdr:to>
      <xdr:col>13</xdr:col>
      <xdr:colOff>161925</xdr:colOff>
      <xdr:row>33</xdr:row>
      <xdr:rowOff>152400</xdr:rowOff>
    </xdr:to>
    <xdr:sp>
      <xdr:nvSpPr>
        <xdr:cNvPr id="18435" name="Rectangle 3"/>
        <xdr:cNvSpPr>
          <a:spLocks noChangeArrowheads="1"/>
        </xdr:cNvSpPr>
      </xdr:nvSpPr>
      <xdr:spPr>
        <a:xfrm>
          <a:off x="7401560" y="4861560"/>
          <a:ext cx="133921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27432" tIns="22860" rIns="27432" bIns="2286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Storage Book</a:t>
          </a:r>
          <a:endParaRPr lang="en-US" sz="1000" b="1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(Jan)</a:t>
          </a:r>
          <a:endParaRPr lang="en-US" sz="1000" b="1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11</xdr:col>
      <xdr:colOff>85725</xdr:colOff>
      <xdr:row>20</xdr:row>
      <xdr:rowOff>57150</xdr:rowOff>
    </xdr:from>
    <xdr:to>
      <xdr:col>13</xdr:col>
      <xdr:colOff>133350</xdr:colOff>
      <xdr:row>24</xdr:row>
      <xdr:rowOff>76200</xdr:rowOff>
    </xdr:to>
    <xdr:sp>
      <xdr:nvSpPr>
        <xdr:cNvPr id="18436" name="Rectangle 4"/>
        <xdr:cNvSpPr>
          <a:spLocks noChangeArrowheads="1"/>
        </xdr:cNvSpPr>
      </xdr:nvSpPr>
      <xdr:spPr>
        <a:xfrm>
          <a:off x="7372985" y="3323590"/>
          <a:ext cx="1339215" cy="67119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27432" tIns="22860" rIns="27432" bIns="2286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NGPL</a:t>
          </a:r>
          <a:endParaRPr lang="en-US" sz="1000" b="1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Pipeline</a:t>
          </a:r>
          <a:endParaRPr lang="en-US" sz="1000" b="1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3</xdr:col>
      <xdr:colOff>542925</xdr:colOff>
      <xdr:row>17</xdr:row>
      <xdr:rowOff>9525</xdr:rowOff>
    </xdr:from>
    <xdr:to>
      <xdr:col>6</xdr:col>
      <xdr:colOff>9525</xdr:colOff>
      <xdr:row>30</xdr:row>
      <xdr:rowOff>76200</xdr:rowOff>
    </xdr:to>
    <xdr:grpSp>
      <xdr:nvGrpSpPr>
        <xdr:cNvPr id="18455" name="Group 23"/>
        <xdr:cNvGrpSpPr/>
      </xdr:nvGrpSpPr>
      <xdr:grpSpPr>
        <a:xfrm>
          <a:off x="2479675" y="2790190"/>
          <a:ext cx="1403985" cy="2176145"/>
          <a:chOff x="218" y="187"/>
          <a:chExt cx="136" cy="228"/>
        </a:xfrm>
      </xdr:grpSpPr>
      <xdr:sp>
        <xdr:nvSpPr>
          <xdr:cNvPr id="18433" name="Rectangle 1"/>
          <xdr:cNvSpPr>
            <a:spLocks noChangeArrowheads="1"/>
          </xdr:cNvSpPr>
        </xdr:nvSpPr>
        <xdr:spPr>
          <a:xfrm>
            <a:off x="221" y="345"/>
            <a:ext cx="133" cy="7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lnSpc>
                <a:spcPts val="1100"/>
              </a:lnSpc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 panose="020B0604020202020204"/>
                <a:cs typeface="Arial" panose="020B0604020202020204"/>
              </a:rPr>
              <a:t>Gulf</a:t>
            </a:r>
            <a:endParaRPr lang="en-US" sz="10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endParaRPr>
          </a:p>
          <a:p>
            <a:pPr algn="ctr" rtl="0">
              <a:lnSpc>
                <a:spcPts val="1100"/>
              </a:lnSpc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 panose="020B0604020202020204"/>
                <a:cs typeface="Arial" panose="020B0604020202020204"/>
              </a:rPr>
              <a:t>Book</a:t>
            </a:r>
            <a:endParaRPr lang="en-US" sz="10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endParaRPr>
          </a:p>
        </xdr:txBody>
      </xdr:sp>
      <xdr:sp>
        <xdr:nvSpPr>
          <xdr:cNvPr id="18437" name="Rectangle 5"/>
          <xdr:cNvSpPr>
            <a:spLocks noChangeArrowheads="1"/>
          </xdr:cNvSpPr>
        </xdr:nvSpPr>
        <xdr:spPr>
          <a:xfrm>
            <a:off x="218" y="187"/>
            <a:ext cx="133" cy="7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 panose="020B0604020202020204"/>
                <a:cs typeface="Arial" panose="020B0604020202020204"/>
              </a:rPr>
              <a:t>Marketer</a:t>
            </a:r>
            <a:endParaRPr lang="en-US" sz="10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endParaRPr>
          </a:p>
        </xdr:txBody>
      </xdr:sp>
      <xdr:sp>
        <xdr:nvSpPr>
          <xdr:cNvPr id="18439" name="Line 7"/>
          <xdr:cNvSpPr>
            <a:spLocks noChangeShapeType="1"/>
          </xdr:cNvSpPr>
        </xdr:nvSpPr>
        <xdr:spPr>
          <a:xfrm>
            <a:off x="329" y="264"/>
            <a:ext cx="0" cy="7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>
        <xdr:nvSpPr>
          <xdr:cNvPr id="18440" name="Line 8"/>
          <xdr:cNvSpPr>
            <a:spLocks noChangeShapeType="1"/>
          </xdr:cNvSpPr>
        </xdr:nvSpPr>
        <xdr:spPr>
          <a:xfrm flipV="1">
            <a:off x="244" y="262"/>
            <a:ext cx="0" cy="7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12</xdr:col>
      <xdr:colOff>419100</xdr:colOff>
      <xdr:row>15</xdr:row>
      <xdr:rowOff>123825</xdr:rowOff>
    </xdr:from>
    <xdr:to>
      <xdr:col>12</xdr:col>
      <xdr:colOff>419100</xdr:colOff>
      <xdr:row>19</xdr:row>
      <xdr:rowOff>123825</xdr:rowOff>
    </xdr:to>
    <xdr:sp>
      <xdr:nvSpPr>
        <xdr:cNvPr id="18444" name="Line 12"/>
        <xdr:cNvSpPr>
          <a:spLocks noChangeShapeType="1"/>
        </xdr:cNvSpPr>
      </xdr:nvSpPr>
      <xdr:spPr>
        <a:xfrm>
          <a:off x="8352155" y="2580640"/>
          <a:ext cx="0" cy="647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314325</xdr:colOff>
      <xdr:row>15</xdr:row>
      <xdr:rowOff>133350</xdr:rowOff>
    </xdr:from>
    <xdr:to>
      <xdr:col>11</xdr:col>
      <xdr:colOff>314325</xdr:colOff>
      <xdr:row>19</xdr:row>
      <xdr:rowOff>95250</xdr:rowOff>
    </xdr:to>
    <xdr:sp>
      <xdr:nvSpPr>
        <xdr:cNvPr id="18445" name="Line 13"/>
        <xdr:cNvSpPr>
          <a:spLocks noChangeShapeType="1"/>
        </xdr:cNvSpPr>
      </xdr:nvSpPr>
      <xdr:spPr>
        <a:xfrm flipV="1">
          <a:off x="7601585" y="2590165"/>
          <a:ext cx="0" cy="609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476250</xdr:colOff>
      <xdr:row>24</xdr:row>
      <xdr:rowOff>152400</xdr:rowOff>
    </xdr:from>
    <xdr:to>
      <xdr:col>12</xdr:col>
      <xdr:colOff>476250</xdr:colOff>
      <xdr:row>29</xdr:row>
      <xdr:rowOff>19050</xdr:rowOff>
    </xdr:to>
    <xdr:sp>
      <xdr:nvSpPr>
        <xdr:cNvPr id="18446" name="Line 14"/>
        <xdr:cNvSpPr>
          <a:spLocks noChangeShapeType="1"/>
        </xdr:cNvSpPr>
      </xdr:nvSpPr>
      <xdr:spPr>
        <a:xfrm>
          <a:off x="8409305" y="4070985"/>
          <a:ext cx="0" cy="676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352425</xdr:colOff>
      <xdr:row>24</xdr:row>
      <xdr:rowOff>142875</xdr:rowOff>
    </xdr:from>
    <xdr:to>
      <xdr:col>11</xdr:col>
      <xdr:colOff>352425</xdr:colOff>
      <xdr:row>29</xdr:row>
      <xdr:rowOff>9525</xdr:rowOff>
    </xdr:to>
    <xdr:sp>
      <xdr:nvSpPr>
        <xdr:cNvPr id="18447" name="Line 15"/>
        <xdr:cNvSpPr>
          <a:spLocks noChangeShapeType="1"/>
        </xdr:cNvSpPr>
      </xdr:nvSpPr>
      <xdr:spPr>
        <a:xfrm flipV="1">
          <a:off x="7639685" y="4061460"/>
          <a:ext cx="0" cy="676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352425</xdr:colOff>
      <xdr:row>24</xdr:row>
      <xdr:rowOff>19050</xdr:rowOff>
    </xdr:from>
    <xdr:to>
      <xdr:col>14</xdr:col>
      <xdr:colOff>514350</xdr:colOff>
      <xdr:row>28</xdr:row>
      <xdr:rowOff>142875</xdr:rowOff>
    </xdr:to>
    <xdr:sp>
      <xdr:nvSpPr>
        <xdr:cNvPr id="18448" name="AutoShape 16"/>
        <xdr:cNvSpPr/>
      </xdr:nvSpPr>
      <xdr:spPr>
        <a:xfrm>
          <a:off x="9577070" y="3937635"/>
          <a:ext cx="161925" cy="771525"/>
        </a:xfrm>
        <a:prstGeom prst="rightBrace">
          <a:avLst>
            <a:gd name="adj1" fmla="val 3970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342900</xdr:colOff>
      <xdr:row>15</xdr:row>
      <xdr:rowOff>9525</xdr:rowOff>
    </xdr:from>
    <xdr:to>
      <xdr:col>14</xdr:col>
      <xdr:colOff>457200</xdr:colOff>
      <xdr:row>19</xdr:row>
      <xdr:rowOff>152400</xdr:rowOff>
    </xdr:to>
    <xdr:sp>
      <xdr:nvSpPr>
        <xdr:cNvPr id="18449" name="AutoShape 17"/>
        <xdr:cNvSpPr/>
      </xdr:nvSpPr>
      <xdr:spPr>
        <a:xfrm>
          <a:off x="9567545" y="2466340"/>
          <a:ext cx="114300" cy="790575"/>
        </a:xfrm>
        <a:prstGeom prst="rightBrace">
          <a:avLst>
            <a:gd name="adj1" fmla="val 5763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714375</xdr:colOff>
      <xdr:row>18</xdr:row>
      <xdr:rowOff>142875</xdr:rowOff>
    </xdr:from>
    <xdr:to>
      <xdr:col>3</xdr:col>
      <xdr:colOff>0</xdr:colOff>
      <xdr:row>28</xdr:row>
      <xdr:rowOff>19050</xdr:rowOff>
    </xdr:to>
    <xdr:sp>
      <xdr:nvSpPr>
        <xdr:cNvPr id="18450" name="AutoShape 18"/>
        <xdr:cNvSpPr/>
      </xdr:nvSpPr>
      <xdr:spPr>
        <a:xfrm>
          <a:off x="1697990" y="3085465"/>
          <a:ext cx="238760" cy="1499870"/>
        </a:xfrm>
        <a:prstGeom prst="leftBrace">
          <a:avLst>
            <a:gd name="adj1" fmla="val 7268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171450</xdr:colOff>
      <xdr:row>0</xdr:row>
      <xdr:rowOff>114300</xdr:rowOff>
    </xdr:from>
    <xdr:to>
      <xdr:col>11</xdr:col>
      <xdr:colOff>523875</xdr:colOff>
      <xdr:row>6</xdr:row>
      <xdr:rowOff>95250</xdr:rowOff>
    </xdr:to>
    <xdr:sp>
      <xdr:nvSpPr>
        <xdr:cNvPr id="18452" name="Rectangle 20"/>
        <xdr:cNvSpPr>
          <a:spLocks noChangeArrowheads="1"/>
        </xdr:cNvSpPr>
      </xdr:nvSpPr>
      <xdr:spPr>
        <a:xfrm>
          <a:off x="3399790" y="114300"/>
          <a:ext cx="4411345" cy="96583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CCFFCC" mc:Ignorable="a14" a14:legacySpreadsheetColorIndex="42"/>
              </a:solidFill>
            </a14:hiddenFill>
          </a:ext>
        </a:extLst>
      </xdr:spPr>
    </xdr:sp>
    <xdr:clientData/>
  </xdr:twoCellAnchor>
  <xdr:twoCellAnchor>
    <xdr:from>
      <xdr:col>10</xdr:col>
      <xdr:colOff>28575</xdr:colOff>
      <xdr:row>8</xdr:row>
      <xdr:rowOff>76200</xdr:rowOff>
    </xdr:from>
    <xdr:to>
      <xdr:col>14</xdr:col>
      <xdr:colOff>152400</xdr:colOff>
      <xdr:row>37</xdr:row>
      <xdr:rowOff>95250</xdr:rowOff>
    </xdr:to>
    <xdr:sp>
      <xdr:nvSpPr>
        <xdr:cNvPr id="18453" name="Oval 21"/>
        <xdr:cNvSpPr>
          <a:spLocks noChangeArrowheads="1"/>
        </xdr:cNvSpPr>
      </xdr:nvSpPr>
      <xdr:spPr>
        <a:xfrm>
          <a:off x="6670040" y="1390015"/>
          <a:ext cx="2707005" cy="4728845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10</xdr:col>
      <xdr:colOff>590550</xdr:colOff>
      <xdr:row>35</xdr:row>
      <xdr:rowOff>76200</xdr:rowOff>
    </xdr:from>
    <xdr:to>
      <xdr:col>11</xdr:col>
      <xdr:colOff>485775</xdr:colOff>
      <xdr:row>38</xdr:row>
      <xdr:rowOff>76200</xdr:rowOff>
    </xdr:to>
    <xdr:sp>
      <xdr:nvSpPr>
        <xdr:cNvPr id="18454" name="Line 22"/>
        <xdr:cNvSpPr>
          <a:spLocks noChangeShapeType="1"/>
        </xdr:cNvSpPr>
      </xdr:nvSpPr>
      <xdr:spPr>
        <a:xfrm flipV="1">
          <a:off x="7232015" y="5775960"/>
          <a:ext cx="541020" cy="485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342900</xdr:colOff>
      <xdr:row>14</xdr:row>
      <xdr:rowOff>152400</xdr:rowOff>
    </xdr:from>
    <xdr:to>
      <xdr:col>9</xdr:col>
      <xdr:colOff>542925</xdr:colOff>
      <xdr:row>19</xdr:row>
      <xdr:rowOff>133350</xdr:rowOff>
    </xdr:to>
    <xdr:sp>
      <xdr:nvSpPr>
        <xdr:cNvPr id="18456" name="AutoShape 24"/>
        <xdr:cNvSpPr/>
      </xdr:nvSpPr>
      <xdr:spPr>
        <a:xfrm>
          <a:off x="6338570" y="2447290"/>
          <a:ext cx="200025" cy="790575"/>
        </a:xfrm>
        <a:prstGeom prst="leftBrace">
          <a:avLst>
            <a:gd name="adj1" fmla="val 32937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342900</xdr:colOff>
      <xdr:row>24</xdr:row>
      <xdr:rowOff>28575</xdr:rowOff>
    </xdr:from>
    <xdr:to>
      <xdr:col>9</xdr:col>
      <xdr:colOff>542925</xdr:colOff>
      <xdr:row>29</xdr:row>
      <xdr:rowOff>9525</xdr:rowOff>
    </xdr:to>
    <xdr:sp>
      <xdr:nvSpPr>
        <xdr:cNvPr id="18457" name="AutoShape 25"/>
        <xdr:cNvSpPr/>
      </xdr:nvSpPr>
      <xdr:spPr>
        <a:xfrm>
          <a:off x="6338570" y="3947160"/>
          <a:ext cx="200025" cy="790575"/>
        </a:xfrm>
        <a:prstGeom prst="leftBrace">
          <a:avLst>
            <a:gd name="adj1" fmla="val 32937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47625</xdr:colOff>
      <xdr:row>9</xdr:row>
      <xdr:rowOff>76200</xdr:rowOff>
    </xdr:from>
    <xdr:to>
      <xdr:col>12</xdr:col>
      <xdr:colOff>790575</xdr:colOff>
      <xdr:row>11</xdr:row>
      <xdr:rowOff>85725</xdr:rowOff>
    </xdr:to>
    <xdr:sp>
      <xdr:nvSpPr>
        <xdr:cNvPr id="20481" name="AutoShape 1"/>
        <xdr:cNvSpPr/>
      </xdr:nvSpPr>
      <xdr:spPr>
        <a:xfrm rot="-5400000">
          <a:off x="9195435" y="535940"/>
          <a:ext cx="333375" cy="2372360"/>
        </a:xfrm>
        <a:prstGeom prst="rightBrace">
          <a:avLst>
            <a:gd name="adj1" fmla="val 5642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238125</xdr:colOff>
      <xdr:row>9</xdr:row>
      <xdr:rowOff>66675</xdr:rowOff>
    </xdr:from>
    <xdr:to>
      <xdr:col>2</xdr:col>
      <xdr:colOff>85725</xdr:colOff>
      <xdr:row>11</xdr:row>
      <xdr:rowOff>104775</xdr:rowOff>
    </xdr:to>
    <xdr:sp>
      <xdr:nvSpPr>
        <xdr:cNvPr id="20482" name="Line 2"/>
        <xdr:cNvSpPr>
          <a:spLocks noChangeShapeType="1"/>
        </xdr:cNvSpPr>
      </xdr:nvSpPr>
      <xdr:spPr>
        <a:xfrm>
          <a:off x="1437005" y="1546225"/>
          <a:ext cx="493395" cy="361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28575</xdr:colOff>
      <xdr:row>9</xdr:row>
      <xdr:rowOff>76200</xdr:rowOff>
    </xdr:from>
    <xdr:to>
      <xdr:col>16</xdr:col>
      <xdr:colOff>752475</xdr:colOff>
      <xdr:row>11</xdr:row>
      <xdr:rowOff>76200</xdr:rowOff>
    </xdr:to>
    <xdr:sp>
      <xdr:nvSpPr>
        <xdr:cNvPr id="20491" name="AutoShape 11"/>
        <xdr:cNvSpPr/>
      </xdr:nvSpPr>
      <xdr:spPr>
        <a:xfrm rot="-5400000">
          <a:off x="12569825" y="494665"/>
          <a:ext cx="323850" cy="2446020"/>
        </a:xfrm>
        <a:prstGeom prst="rightBrace">
          <a:avLst>
            <a:gd name="adj1" fmla="val 59804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17</xdr:col>
      <xdr:colOff>66675</xdr:colOff>
      <xdr:row>9</xdr:row>
      <xdr:rowOff>76200</xdr:rowOff>
    </xdr:from>
    <xdr:to>
      <xdr:col>19</xdr:col>
      <xdr:colOff>790575</xdr:colOff>
      <xdr:row>11</xdr:row>
      <xdr:rowOff>76200</xdr:rowOff>
    </xdr:to>
    <xdr:sp>
      <xdr:nvSpPr>
        <xdr:cNvPr id="20492" name="AutoShape 12"/>
        <xdr:cNvSpPr/>
      </xdr:nvSpPr>
      <xdr:spPr>
        <a:xfrm rot="-5400000">
          <a:off x="15191105" y="494665"/>
          <a:ext cx="323850" cy="2446020"/>
        </a:xfrm>
        <a:prstGeom prst="rightBrace">
          <a:avLst>
            <a:gd name="adj1" fmla="val 59804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</xdr:col>
      <xdr:colOff>66675</xdr:colOff>
      <xdr:row>9</xdr:row>
      <xdr:rowOff>104775</xdr:rowOff>
    </xdr:from>
    <xdr:to>
      <xdr:col>9</xdr:col>
      <xdr:colOff>762000</xdr:colOff>
      <xdr:row>11</xdr:row>
      <xdr:rowOff>114300</xdr:rowOff>
    </xdr:to>
    <xdr:sp>
      <xdr:nvSpPr>
        <xdr:cNvPr id="20493" name="AutoShape 13"/>
        <xdr:cNvSpPr/>
      </xdr:nvSpPr>
      <xdr:spPr>
        <a:xfrm rot="-5400000">
          <a:off x="5546725" y="-564515"/>
          <a:ext cx="333375" cy="4631055"/>
        </a:xfrm>
        <a:prstGeom prst="rightBrace">
          <a:avLst>
            <a:gd name="adj1" fmla="val 108810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219075</xdr:colOff>
      <xdr:row>6</xdr:row>
      <xdr:rowOff>76200</xdr:rowOff>
    </xdr:from>
    <xdr:to>
      <xdr:col>14</xdr:col>
      <xdr:colOff>542925</xdr:colOff>
      <xdr:row>6</xdr:row>
      <xdr:rowOff>76200</xdr:rowOff>
    </xdr:to>
    <xdr:sp>
      <xdr:nvSpPr>
        <xdr:cNvPr id="21505" name="Line 1"/>
        <xdr:cNvSpPr>
          <a:spLocks noChangeShapeType="1"/>
        </xdr:cNvSpPr>
      </xdr:nvSpPr>
      <xdr:spPr>
        <a:xfrm flipH="1">
          <a:off x="6970395" y="1061085"/>
          <a:ext cx="96964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571500</xdr:colOff>
      <xdr:row>15</xdr:row>
      <xdr:rowOff>152400</xdr:rowOff>
    </xdr:from>
    <xdr:to>
      <xdr:col>10</xdr:col>
      <xdr:colOff>57150</xdr:colOff>
      <xdr:row>22</xdr:row>
      <xdr:rowOff>66675</xdr:rowOff>
    </xdr:to>
    <xdr:sp>
      <xdr:nvSpPr>
        <xdr:cNvPr id="21506" name="Line 2"/>
        <xdr:cNvSpPr>
          <a:spLocks noChangeShapeType="1"/>
        </xdr:cNvSpPr>
      </xdr:nvSpPr>
      <xdr:spPr>
        <a:xfrm flipH="1" flipV="1">
          <a:off x="3983355" y="2634615"/>
          <a:ext cx="1268095" cy="107505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arget="/Shared%20Folders/&#26700;&#38754;/sheetanalyzer/github_xlsx/MSQUERY/XLQUERY.XLA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file:///O:/ECT_Trading/Central/Ontario/Kholst/Model/Ed0412.xls" TargetMode="External" Type="http://schemas.openxmlformats.org/officeDocument/2006/relationships/externalLinkPath"/></Relationships>
</file>

<file path=xl/externalLinks/_rels/externalLink3.xml.rels><?xml version="1.0" encoding="UTF-8" standalone="yes"?><Relationships xmlns="http://schemas.openxmlformats.org/package/2006/relationships"><Relationship Id="rId1" Target="file:///O:/ECT_Trading/Central/Ontario/ED%20Model/Position_Model/0799/Ed0722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LQUERY"/>
      <sheetName val="Loc Table"/>
    </sheetNames>
    <definedNames>
      <definedName name="Register.DClick" refersTo="=XLQUERY!$B$5"/>
    </definedNames>
    <sheetDataSet>
      <sheetData sheetId="0">
        <row r="5">
          <cell r="B5" t="b">
            <v>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hysDeals"/>
      <sheetName val="PriceDeals"/>
      <sheetName val="BasisDeals"/>
      <sheetName val="GD_Deals"/>
      <sheetName val="CurveShift"/>
      <sheetName val="Pos1"/>
      <sheetName val="Pos0"/>
      <sheetName val="PosChg"/>
      <sheetName val="Mid1"/>
      <sheetName val="Mid0"/>
      <sheetName val="MidChg"/>
      <sheetName val="Pivots"/>
      <sheetName val="Mkts"/>
      <sheetName val="FetchMids"/>
      <sheetName val="Storage"/>
      <sheetName val="OldPos1"/>
      <sheetName val="Format Sheet"/>
      <sheetName val="Module1"/>
      <sheetName val="Sheet1"/>
      <sheetName val="Modu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hysDeals"/>
      <sheetName val="PriceDeals"/>
      <sheetName val="BasisDeals"/>
      <sheetName val="GD_Deals"/>
      <sheetName val="CurveShift"/>
      <sheetName val="Pos1"/>
      <sheetName val="Pos0"/>
      <sheetName val="PosChg"/>
      <sheetName val="Mid1"/>
      <sheetName val="Mid0"/>
      <sheetName val="MidChg"/>
      <sheetName val="Pivots"/>
      <sheetName val="FetchMids"/>
      <sheetName val="Storage"/>
      <sheetName val="OldPos1"/>
      <sheetName val="Module1"/>
      <sheetName val="Sheet1"/>
      <sheetName val="Modu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drawings/vmlDrawing1.vml" Type="http://schemas.openxmlformats.org/officeDocument/2006/relationships/vmlDrawing"/><Relationship Id="rId3" Target="../ctrlProps/ctrlProp1.xml" Type="http://schemas.openxmlformats.org/officeDocument/2006/relationships/ctrlProp"/></Relationships>
</file>

<file path=xl/worksheets/_rels/sheet10.xml.rels><?xml version="1.0" encoding="UTF-8" standalone="yes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2:E31"/>
  <sheetViews>
    <sheetView workbookViewId="0">
      <selection activeCell="G23" sqref="G23"/>
    </sheetView>
    <sheetView workbookViewId="1">
      <selection activeCell="A1" sqref="A1"/>
    </sheetView>
  </sheetViews>
  <sheetFormatPr defaultColWidth="9" defaultRowHeight="12.75" outlineLevelCol="4"/>
  <cols>
    <col min="1" max="1" width="4.14159292035398" customWidth="1"/>
  </cols>
  <sheetData>
    <row r="2" ht="13.1" spans="1:5">
      <c r="A2" s="122"/>
      <c r="E2" s="279"/>
    </row>
    <row r="3" ht="13.1" spans="1:5">
      <c r="A3" s="122"/>
      <c r="E3" s="279"/>
    </row>
    <row r="4" ht="13.1" spans="1:5">
      <c r="A4" s="122"/>
      <c r="E4" s="279"/>
    </row>
    <row r="6" ht="13.1" spans="1:1">
      <c r="A6" s="122" t="s">
        <v>0</v>
      </c>
    </row>
    <row r="10" ht="13.1" spans="1:1">
      <c r="A10" s="245" t="s">
        <v>1</v>
      </c>
    </row>
    <row r="11" spans="1:2">
      <c r="A11" s="385">
        <v>1</v>
      </c>
      <c r="B11" t="s">
        <v>2</v>
      </c>
    </row>
    <row r="12" spans="1:2">
      <c r="A12" s="385"/>
      <c r="B12" t="s">
        <v>3</v>
      </c>
    </row>
    <row r="13" spans="1:1">
      <c r="A13" s="385"/>
    </row>
    <row r="14" spans="1:1">
      <c r="A14" s="385"/>
    </row>
    <row r="15" spans="1:1">
      <c r="A15" s="385"/>
    </row>
    <row r="16" spans="1:1">
      <c r="A16" s="385"/>
    </row>
    <row r="17" spans="1:3">
      <c r="A17" s="385"/>
      <c r="B17">
        <v>1</v>
      </c>
      <c r="C17" t="s">
        <v>4</v>
      </c>
    </row>
    <row r="18" spans="1:3">
      <c r="A18" s="385"/>
      <c r="B18">
        <v>2</v>
      </c>
      <c r="C18" t="s">
        <v>5</v>
      </c>
    </row>
    <row r="19" spans="1:3">
      <c r="A19" s="385"/>
      <c r="B19">
        <v>3</v>
      </c>
      <c r="C19" t="s">
        <v>6</v>
      </c>
    </row>
    <row r="20" spans="1:3">
      <c r="A20" s="385"/>
      <c r="B20">
        <v>4</v>
      </c>
      <c r="C20" t="s">
        <v>7</v>
      </c>
    </row>
    <row r="21" spans="1:3">
      <c r="A21" s="385"/>
      <c r="B21">
        <v>5</v>
      </c>
      <c r="C21" t="s">
        <v>8</v>
      </c>
    </row>
    <row r="22" spans="1:3">
      <c r="A22" s="385"/>
      <c r="B22">
        <v>6</v>
      </c>
      <c r="C22" t="s">
        <v>9</v>
      </c>
    </row>
    <row r="23" spans="1:3">
      <c r="A23" s="385"/>
      <c r="B23">
        <v>7</v>
      </c>
      <c r="C23" t="s">
        <v>10</v>
      </c>
    </row>
    <row r="24" spans="1:3">
      <c r="A24" s="385"/>
      <c r="B24">
        <v>8</v>
      </c>
      <c r="C24" t="s">
        <v>11</v>
      </c>
    </row>
    <row r="25" spans="1:3">
      <c r="A25" s="385"/>
      <c r="B25">
        <v>9</v>
      </c>
      <c r="C25" t="s">
        <v>12</v>
      </c>
    </row>
    <row r="26" spans="1:3">
      <c r="A26" s="385"/>
      <c r="B26">
        <v>10</v>
      </c>
      <c r="C26" t="s">
        <v>13</v>
      </c>
    </row>
    <row r="27" spans="1:3">
      <c r="A27" s="385"/>
      <c r="B27">
        <v>11</v>
      </c>
      <c r="C27" t="s">
        <v>14</v>
      </c>
    </row>
    <row r="28" spans="1:3">
      <c r="A28" s="385"/>
      <c r="B28">
        <v>12</v>
      </c>
      <c r="C28" t="s">
        <v>15</v>
      </c>
    </row>
    <row r="29" spans="1:1">
      <c r="A29" s="385"/>
    </row>
    <row r="30" spans="1:1">
      <c r="A30" s="385"/>
    </row>
    <row r="31" spans="1:1">
      <c r="A31" s="385"/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4" name="Button 2" r:id="rId3">
              <controlPr print="0" defaultSize="0">
                <anchor moveWithCells="1" sizeWithCells="1">
                  <from>
                    <xdr:col>3</xdr:col>
                    <xdr:colOff>485775</xdr:colOff>
                    <xdr:row>4</xdr:row>
                    <xdr:rowOff>114300</xdr:rowOff>
                  </from>
                  <to>
                    <xdr:col>5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>
    <pageSetUpPr fitToPage="1"/>
  </sheetPr>
  <dimension ref="A3:P24"/>
  <sheetViews>
    <sheetView workbookViewId="0">
      <selection activeCell="I8" sqref="I8"/>
    </sheetView>
    <sheetView workbookViewId="1">
      <selection activeCell="A1" sqref="A1"/>
    </sheetView>
  </sheetViews>
  <sheetFormatPr defaultColWidth="9" defaultRowHeight="12.75"/>
  <cols>
    <col min="1" max="1" width="17.7079646017699" customWidth="1"/>
    <col min="2" max="2" width="6" customWidth="1"/>
    <col min="3" max="3" width="9.70796460176991" customWidth="1"/>
    <col min="4" max="4" width="2.56637168141593" customWidth="1"/>
    <col min="5" max="5" width="9.28318584070797" customWidth="1"/>
    <col min="6" max="6" width="2.28318584070796" customWidth="1"/>
    <col min="7" max="7" width="9.70796460176991" customWidth="1"/>
    <col min="8" max="8" width="2.85840707964602" customWidth="1"/>
    <col min="9" max="9" width="9.70796460176991" customWidth="1"/>
    <col min="10" max="10" width="2.56637168141593" customWidth="1"/>
    <col min="11" max="11" width="9.28318584070797" customWidth="1"/>
    <col min="12" max="12" width="2.70796460176991" customWidth="1"/>
    <col min="13" max="13" width="9.70796460176991" customWidth="1"/>
  </cols>
  <sheetData>
    <row r="3" ht="13.1" spans="3:13">
      <c r="C3" s="64" t="s">
        <v>165</v>
      </c>
      <c r="D3" s="65"/>
      <c r="E3" s="65"/>
      <c r="F3" s="65"/>
      <c r="G3" s="66"/>
      <c r="H3" s="46"/>
      <c r="I3" s="49" t="s">
        <v>166</v>
      </c>
      <c r="J3" s="113"/>
      <c r="K3" s="113"/>
      <c r="L3" s="113"/>
      <c r="M3" s="50"/>
    </row>
    <row r="4" spans="3:13">
      <c r="C4" s="67"/>
      <c r="D4" s="68"/>
      <c r="E4" s="67"/>
      <c r="F4" s="68"/>
      <c r="G4" s="69"/>
      <c r="I4" s="67"/>
      <c r="J4" s="68"/>
      <c r="K4" s="67"/>
      <c r="L4" s="68"/>
      <c r="M4" s="89"/>
    </row>
    <row r="5" ht="13.1" spans="3:13">
      <c r="C5" s="70" t="s">
        <v>167</v>
      </c>
      <c r="D5" s="71"/>
      <c r="E5" s="70" t="s">
        <v>56</v>
      </c>
      <c r="F5" s="71"/>
      <c r="G5" s="72" t="s">
        <v>57</v>
      </c>
      <c r="H5" s="73"/>
      <c r="I5" s="70" t="s">
        <v>167</v>
      </c>
      <c r="J5" s="71"/>
      <c r="K5" s="70" t="s">
        <v>56</v>
      </c>
      <c r="L5" s="71"/>
      <c r="M5" s="71" t="s">
        <v>57</v>
      </c>
    </row>
    <row r="6" ht="13.1" spans="1:13">
      <c r="A6" s="74" t="s">
        <v>168</v>
      </c>
      <c r="B6" s="68"/>
      <c r="C6" s="67"/>
      <c r="D6" s="68"/>
      <c r="E6" s="67"/>
      <c r="F6" s="68"/>
      <c r="G6" s="69"/>
      <c r="H6" s="75"/>
      <c r="I6" s="67"/>
      <c r="J6" s="68"/>
      <c r="K6" s="67"/>
      <c r="L6" s="68"/>
      <c r="M6" s="68"/>
    </row>
    <row r="7" ht="13.1" spans="1:16">
      <c r="A7" s="76" t="s">
        <v>169</v>
      </c>
      <c r="B7" s="77"/>
      <c r="C7" s="78">
        <v>429201</v>
      </c>
      <c r="D7" s="79"/>
      <c r="E7" s="78">
        <v>333276</v>
      </c>
      <c r="F7" s="79"/>
      <c r="G7" s="80">
        <f>C7+E7</f>
        <v>762477</v>
      </c>
      <c r="H7" s="81"/>
      <c r="I7" s="78">
        <v>429201</v>
      </c>
      <c r="J7" s="79"/>
      <c r="K7" s="78">
        <v>333276</v>
      </c>
      <c r="L7" s="79"/>
      <c r="M7" s="79">
        <f>I7+K7</f>
        <v>762477</v>
      </c>
      <c r="P7" s="114" t="s">
        <v>170</v>
      </c>
    </row>
    <row r="8" ht="13.1" spans="1:13">
      <c r="A8" s="76" t="s">
        <v>171</v>
      </c>
      <c r="B8" s="77"/>
      <c r="C8" s="78">
        <v>708691</v>
      </c>
      <c r="D8" s="79"/>
      <c r="E8" s="78">
        <v>452328</v>
      </c>
      <c r="F8" s="79"/>
      <c r="G8" s="80">
        <f t="shared" ref="G8:G19" si="0">C8+E8</f>
        <v>1161019</v>
      </c>
      <c r="H8" s="81"/>
      <c r="I8" s="78">
        <v>488691</v>
      </c>
      <c r="J8" s="79"/>
      <c r="K8" s="78">
        <v>672328</v>
      </c>
      <c r="L8" s="79"/>
      <c r="M8" s="79">
        <f>I8+K8</f>
        <v>1161019</v>
      </c>
    </row>
    <row r="9" ht="13.1" spans="1:13">
      <c r="A9" s="76" t="s">
        <v>172</v>
      </c>
      <c r="B9" s="77"/>
      <c r="C9" s="78">
        <v>0</v>
      </c>
      <c r="D9" s="79"/>
      <c r="E9" s="78">
        <v>0</v>
      </c>
      <c r="F9" s="79"/>
      <c r="G9" s="80">
        <v>0</v>
      </c>
      <c r="H9" s="81"/>
      <c r="I9" s="78">
        <v>13333</v>
      </c>
      <c r="J9" s="79"/>
      <c r="K9" s="78">
        <v>-13333</v>
      </c>
      <c r="L9" s="79"/>
      <c r="M9" s="79">
        <f>I9+K9</f>
        <v>0</v>
      </c>
    </row>
    <row r="10" ht="13.1" spans="1:13">
      <c r="A10" s="82" t="s">
        <v>173</v>
      </c>
      <c r="B10" s="83"/>
      <c r="C10" s="84">
        <f>C7+C8+C9</f>
        <v>1137892</v>
      </c>
      <c r="D10" s="85"/>
      <c r="E10" s="84">
        <f>E7+E8+E9</f>
        <v>785604</v>
      </c>
      <c r="F10" s="85"/>
      <c r="G10" s="86">
        <f>G7+G8+G9</f>
        <v>1923496</v>
      </c>
      <c r="H10" s="81"/>
      <c r="I10" s="84">
        <f>I7+I8+I9</f>
        <v>931225</v>
      </c>
      <c r="J10" s="85"/>
      <c r="K10" s="84">
        <f>K7+K8+K9</f>
        <v>992271</v>
      </c>
      <c r="L10" s="85"/>
      <c r="M10" s="85">
        <f>M7+M8+M9</f>
        <v>1923496</v>
      </c>
    </row>
    <row r="11" ht="13.1" spans="1:13">
      <c r="A11" s="82" t="s">
        <v>174</v>
      </c>
      <c r="B11" s="87"/>
      <c r="C11" s="84">
        <v>1371225</v>
      </c>
      <c r="D11" s="85"/>
      <c r="E11" s="84">
        <v>999975</v>
      </c>
      <c r="F11" s="85"/>
      <c r="G11" s="86">
        <f t="shared" si="0"/>
        <v>2371200</v>
      </c>
      <c r="H11" s="81"/>
      <c r="I11" s="84">
        <v>1371225</v>
      </c>
      <c r="J11" s="85"/>
      <c r="K11" s="84">
        <v>999975</v>
      </c>
      <c r="L11" s="85"/>
      <c r="M11" s="85">
        <f>I11+K11</f>
        <v>2371200</v>
      </c>
    </row>
    <row r="12" ht="13.1" spans="1:13">
      <c r="A12" s="82" t="s">
        <v>175</v>
      </c>
      <c r="B12" s="87"/>
      <c r="C12" s="84">
        <f>C11-C10</f>
        <v>233333</v>
      </c>
      <c r="D12" s="85"/>
      <c r="E12" s="84">
        <f>E11-E10</f>
        <v>214371</v>
      </c>
      <c r="F12" s="85"/>
      <c r="G12" s="86">
        <f t="shared" si="0"/>
        <v>447704</v>
      </c>
      <c r="H12" s="81"/>
      <c r="I12" s="115">
        <f>I11-I10</f>
        <v>440000</v>
      </c>
      <c r="J12" s="116"/>
      <c r="K12" s="115">
        <f>K11-K10</f>
        <v>7704</v>
      </c>
      <c r="L12" s="116"/>
      <c r="M12" s="85">
        <f>I12+K12</f>
        <v>447704</v>
      </c>
    </row>
    <row r="13" ht="13.1" spans="1:13">
      <c r="A13" s="88"/>
      <c r="B13" s="89"/>
      <c r="C13" s="78"/>
      <c r="D13" s="79"/>
      <c r="E13" s="78"/>
      <c r="F13" s="79"/>
      <c r="G13" s="80"/>
      <c r="H13" s="81"/>
      <c r="I13" s="78"/>
      <c r="J13" s="79"/>
      <c r="K13" s="78"/>
      <c r="L13" s="79"/>
      <c r="M13" s="79"/>
    </row>
    <row r="14" ht="13.1" spans="1:13">
      <c r="A14" s="88" t="s">
        <v>176</v>
      </c>
      <c r="B14" s="89"/>
      <c r="C14" s="78">
        <v>6020</v>
      </c>
      <c r="D14" s="79"/>
      <c r="E14" s="78">
        <v>4400</v>
      </c>
      <c r="F14" s="79"/>
      <c r="G14" s="80">
        <f t="shared" si="0"/>
        <v>10420</v>
      </c>
      <c r="H14" s="81"/>
      <c r="I14" s="78">
        <v>6020</v>
      </c>
      <c r="J14" s="79"/>
      <c r="K14" s="78">
        <v>4400</v>
      </c>
      <c r="L14" s="79"/>
      <c r="M14" s="79">
        <f>I14+K14</f>
        <v>10420</v>
      </c>
    </row>
    <row r="15" ht="13.1" spans="1:13">
      <c r="A15" s="88" t="s">
        <v>177</v>
      </c>
      <c r="B15" s="89"/>
      <c r="C15" s="78">
        <v>31</v>
      </c>
      <c r="D15" s="79"/>
      <c r="E15" s="78">
        <v>31</v>
      </c>
      <c r="F15" s="79"/>
      <c r="G15" s="80">
        <v>31</v>
      </c>
      <c r="H15" s="81"/>
      <c r="I15" s="117">
        <v>31</v>
      </c>
      <c r="J15" s="118"/>
      <c r="K15" s="117">
        <v>31</v>
      </c>
      <c r="L15" s="119"/>
      <c r="M15" s="79">
        <v>31</v>
      </c>
    </row>
    <row r="16" ht="13.1" spans="1:13">
      <c r="A16" s="88" t="s">
        <v>178</v>
      </c>
      <c r="B16" s="89"/>
      <c r="C16" s="78">
        <f>C15*C14</f>
        <v>186620</v>
      </c>
      <c r="D16" s="79"/>
      <c r="E16" s="78">
        <f>E15*E14</f>
        <v>136400</v>
      </c>
      <c r="F16" s="79"/>
      <c r="G16" s="90">
        <f t="shared" si="0"/>
        <v>323020</v>
      </c>
      <c r="H16" s="81"/>
      <c r="I16" s="78">
        <f>I15*I14</f>
        <v>186620</v>
      </c>
      <c r="J16" s="79"/>
      <c r="K16" s="78">
        <f>K12</f>
        <v>7704</v>
      </c>
      <c r="L16" s="79"/>
      <c r="M16" s="90">
        <f>I16+K16</f>
        <v>194324</v>
      </c>
    </row>
    <row r="17" ht="13.1" spans="1:13">
      <c r="A17" s="88"/>
      <c r="B17" s="89"/>
      <c r="C17" s="78"/>
      <c r="D17" s="79"/>
      <c r="E17" s="78"/>
      <c r="F17" s="79"/>
      <c r="G17" s="80"/>
      <c r="H17" s="81"/>
      <c r="I17" s="78"/>
      <c r="J17" s="79"/>
      <c r="K17" s="78"/>
      <c r="L17" s="79"/>
      <c r="M17" s="79"/>
    </row>
    <row r="18" ht="13.1" spans="1:13">
      <c r="A18" s="91" t="s">
        <v>179</v>
      </c>
      <c r="B18" s="92"/>
      <c r="C18" s="93">
        <f>C10+C16</f>
        <v>1324512</v>
      </c>
      <c r="D18" s="94"/>
      <c r="E18" s="93">
        <f>E10+E16</f>
        <v>922004</v>
      </c>
      <c r="F18" s="94"/>
      <c r="G18" s="95">
        <f>G10+G16</f>
        <v>2246516</v>
      </c>
      <c r="H18" s="81"/>
      <c r="I18" s="93">
        <f>I10+I16</f>
        <v>1117845</v>
      </c>
      <c r="J18" s="94"/>
      <c r="K18" s="93">
        <f>K10+K16</f>
        <v>999975</v>
      </c>
      <c r="L18" s="94"/>
      <c r="M18" s="95">
        <f>M10+M16</f>
        <v>2117820</v>
      </c>
    </row>
    <row r="19" ht="13.1" spans="1:13">
      <c r="A19" s="96" t="s">
        <v>180</v>
      </c>
      <c r="B19" s="97"/>
      <c r="C19" s="98">
        <f>C12-C16</f>
        <v>46713</v>
      </c>
      <c r="D19" s="99"/>
      <c r="E19" s="98">
        <f>E12-E16</f>
        <v>77971</v>
      </c>
      <c r="F19" s="99"/>
      <c r="G19" s="100">
        <f t="shared" si="0"/>
        <v>124684</v>
      </c>
      <c r="H19" s="81"/>
      <c r="I19" s="98">
        <f>I12-I16</f>
        <v>253380</v>
      </c>
      <c r="J19" s="99"/>
      <c r="K19" s="98">
        <f>K12-K16</f>
        <v>0</v>
      </c>
      <c r="L19" s="99"/>
      <c r="M19" s="120">
        <f>I19+K19</f>
        <v>253380</v>
      </c>
    </row>
    <row r="21" ht="13.5"/>
    <row r="22" spans="1:7">
      <c r="A22" s="101" t="s">
        <v>181</v>
      </c>
      <c r="B22" s="102"/>
      <c r="C22" s="103">
        <f>I19</f>
        <v>253380</v>
      </c>
      <c r="D22" s="389" t="s">
        <v>182</v>
      </c>
      <c r="E22" s="103">
        <f>G19</f>
        <v>124684</v>
      </c>
      <c r="F22" s="390" t="s">
        <v>183</v>
      </c>
      <c r="G22" s="105">
        <f>C22-E22</f>
        <v>128696</v>
      </c>
    </row>
    <row r="23" ht="13.1" spans="1:11">
      <c r="A23" s="106" t="s">
        <v>184</v>
      </c>
      <c r="B23" s="107"/>
      <c r="C23" s="107"/>
      <c r="D23" s="107"/>
      <c r="E23" s="107"/>
      <c r="F23" s="107"/>
      <c r="G23" s="108">
        <v>0.15</v>
      </c>
      <c r="K23" s="114" t="s">
        <v>185</v>
      </c>
    </row>
    <row r="24" ht="13.85" spans="1:8">
      <c r="A24" s="109" t="s">
        <v>186</v>
      </c>
      <c r="B24" s="110"/>
      <c r="C24" s="110"/>
      <c r="D24" s="110"/>
      <c r="E24" s="110"/>
      <c r="F24" s="110"/>
      <c r="G24" s="111">
        <f>G22*G23</f>
        <v>19304.4</v>
      </c>
      <c r="H24" s="112"/>
    </row>
  </sheetData>
  <mergeCells count="2">
    <mergeCell ref="C3:G3"/>
    <mergeCell ref="I3:M3"/>
  </mergeCells>
  <printOptions horizontalCentered="1" verticalCentered="1"/>
  <pageMargins left="0.75" right="0.75" top="1" bottom="1" header="0.5" footer="0.5"/>
  <pageSetup paperSize="1" orientation="landscape"/>
  <headerFooter alignWithMargins="0">
    <oddHeader>&amp;C&amp;"Times New Roman,Bold"NGPL STORAGE&amp;"Arial,Regular"
&amp;"Times New Roman,Bold Italic"Contract Discrepancy</oddHeader>
    <oddFooter>&amp;L&amp;D; &amp;T&amp;R&amp;F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B2:F30"/>
  <sheetViews>
    <sheetView workbookViewId="0">
      <selection activeCell="B10" sqref="B10:F15"/>
    </sheetView>
    <sheetView workbookViewId="1">
      <selection activeCell="A1" sqref="A1"/>
    </sheetView>
  </sheetViews>
  <sheetFormatPr defaultColWidth="9" defaultRowHeight="12.75" outlineLevelCol="5"/>
  <cols>
    <col min="2" max="2" width="20.7079646017699" customWidth="1"/>
    <col min="3" max="3" width="13.4247787610619" customWidth="1"/>
    <col min="4" max="4" width="13.5663716814159" customWidth="1"/>
    <col min="5" max="6" width="13.4247787610619" customWidth="1"/>
  </cols>
  <sheetData>
    <row r="2" ht="13.1" spans="3:5">
      <c r="C2" s="41" t="s">
        <v>128</v>
      </c>
      <c r="D2" s="41" t="s">
        <v>127</v>
      </c>
      <c r="E2" s="41" t="s">
        <v>187</v>
      </c>
    </row>
    <row r="3" ht="13.1" spans="2:5">
      <c r="B3" s="42" t="s">
        <v>188</v>
      </c>
      <c r="C3" s="43">
        <f>D5*$E$3</f>
        <v>1431256.32</v>
      </c>
      <c r="D3" s="43">
        <f>E5*$E$3</f>
        <v>939943.68</v>
      </c>
      <c r="E3" s="44">
        <v>2371200</v>
      </c>
    </row>
    <row r="5" ht="13.1" spans="4:5">
      <c r="D5" s="45">
        <v>0.6036</v>
      </c>
      <c r="E5" s="45">
        <v>0.3964</v>
      </c>
    </row>
    <row r="6" ht="13.1" spans="3:5">
      <c r="C6" s="46" t="s">
        <v>57</v>
      </c>
      <c r="D6" s="46" t="s">
        <v>128</v>
      </c>
      <c r="E6" s="46" t="s">
        <v>127</v>
      </c>
    </row>
    <row r="7" ht="13.1" spans="2:5">
      <c r="B7" s="47" t="s">
        <v>150</v>
      </c>
      <c r="C7" s="48">
        <v>31576</v>
      </c>
      <c r="D7" s="48">
        <f>$C$7*D5</f>
        <v>19059.2736</v>
      </c>
      <c r="E7" s="48">
        <f>$C$7*E5</f>
        <v>12516.7264</v>
      </c>
    </row>
    <row r="10" ht="13.1" spans="3:6">
      <c r="C10" s="49" t="s">
        <v>51</v>
      </c>
      <c r="D10" s="50"/>
      <c r="E10" s="49" t="s">
        <v>47</v>
      </c>
      <c r="F10" s="50"/>
    </row>
    <row r="11" ht="13.1" spans="3:6">
      <c r="C11" s="51">
        <v>1</v>
      </c>
      <c r="D11" s="51">
        <v>0.7</v>
      </c>
      <c r="E11" s="51">
        <v>0.5</v>
      </c>
      <c r="F11" s="51">
        <v>0.33</v>
      </c>
    </row>
    <row r="12" spans="3:6">
      <c r="C12" s="52" t="s">
        <v>123</v>
      </c>
      <c r="D12" s="52" t="s">
        <v>124</v>
      </c>
      <c r="E12" s="52" t="s">
        <v>125</v>
      </c>
      <c r="F12" s="52" t="s">
        <v>126</v>
      </c>
    </row>
    <row r="13" ht="13.1" spans="2:6">
      <c r="B13" s="47" t="s">
        <v>189</v>
      </c>
      <c r="C13" s="53">
        <f>C11*$D$7</f>
        <v>19059.2736</v>
      </c>
      <c r="D13" s="53">
        <f>D11*$D$7</f>
        <v>13341.49152</v>
      </c>
      <c r="E13" s="53">
        <f>E11*$D$7</f>
        <v>9529.6368</v>
      </c>
      <c r="F13" s="53">
        <f>F11*$D$7</f>
        <v>6289.560288</v>
      </c>
    </row>
    <row r="14" ht="13.1" spans="2:6">
      <c r="B14" s="47" t="s">
        <v>190</v>
      </c>
      <c r="C14" s="54">
        <f>C11*$E$7</f>
        <v>12516.7264</v>
      </c>
      <c r="D14" s="54">
        <f>D11*$E$7</f>
        <v>8761.70848</v>
      </c>
      <c r="E14" s="54">
        <f>E11*$E$7</f>
        <v>6258.3632</v>
      </c>
      <c r="F14" s="54">
        <f>F11*$E$7</f>
        <v>4130.519712</v>
      </c>
    </row>
    <row r="15" ht="13.1" spans="3:6">
      <c r="C15" s="55">
        <f>C11*$C$7</f>
        <v>31576</v>
      </c>
      <c r="D15" s="55">
        <f>D11*$C$7</f>
        <v>22103.2</v>
      </c>
      <c r="E15" s="55">
        <f>E11*$C$7</f>
        <v>15788</v>
      </c>
      <c r="F15" s="55">
        <f>F11*$C$7</f>
        <v>10420.08</v>
      </c>
    </row>
    <row r="20" ht="13.1" spans="3:6">
      <c r="C20" s="49" t="s">
        <v>191</v>
      </c>
      <c r="D20" s="50"/>
      <c r="E20" s="49" t="s">
        <v>192</v>
      </c>
      <c r="F20" s="50"/>
    </row>
    <row r="21" ht="13.1" spans="3:6">
      <c r="C21" s="56" t="s">
        <v>193</v>
      </c>
      <c r="D21" s="56" t="s">
        <v>194</v>
      </c>
      <c r="E21" s="56" t="s">
        <v>193</v>
      </c>
      <c r="F21" s="56" t="s">
        <v>194</v>
      </c>
    </row>
    <row r="22" ht="13.1" spans="3:6">
      <c r="C22" s="56" t="s">
        <v>195</v>
      </c>
      <c r="D22" s="56" t="s">
        <v>195</v>
      </c>
      <c r="E22" s="56" t="s">
        <v>195</v>
      </c>
      <c r="F22" s="56" t="s">
        <v>195</v>
      </c>
    </row>
    <row r="23" ht="13.1" spans="2:6">
      <c r="B23" s="47" t="s">
        <v>189</v>
      </c>
      <c r="C23" s="53">
        <v>6400</v>
      </c>
      <c r="D23" s="53">
        <v>3081</v>
      </c>
      <c r="E23" s="53">
        <v>4026</v>
      </c>
      <c r="F23" s="53"/>
    </row>
    <row r="24" ht="13.1" spans="2:6">
      <c r="B24" s="47" t="s">
        <v>190</v>
      </c>
      <c r="C24" s="54"/>
      <c r="D24" s="54">
        <v>2023</v>
      </c>
      <c r="E24" s="54">
        <v>2645</v>
      </c>
      <c r="F24" s="54"/>
    </row>
    <row r="25" ht="13.1" spans="2:6">
      <c r="B25" s="57" t="s">
        <v>196</v>
      </c>
      <c r="C25" s="58">
        <f>C23+C24</f>
        <v>6400</v>
      </c>
      <c r="D25" s="58">
        <f>D23+D24</f>
        <v>5104</v>
      </c>
      <c r="E25" s="58">
        <f>E23+E24</f>
        <v>6671</v>
      </c>
      <c r="F25" s="58">
        <f>F23+F24</f>
        <v>0</v>
      </c>
    </row>
    <row r="26" ht="13.1" spans="2:6">
      <c r="B26" s="57" t="s">
        <v>197</v>
      </c>
      <c r="C26" s="59">
        <v>29</v>
      </c>
      <c r="D26" s="59">
        <v>29</v>
      </c>
      <c r="E26" s="59">
        <v>29</v>
      </c>
      <c r="F26" s="59">
        <v>29</v>
      </c>
    </row>
    <row r="27" ht="13.1" spans="2:6">
      <c r="B27" s="57" t="s">
        <v>198</v>
      </c>
      <c r="C27" s="60">
        <f>(C26*C25)/10000</f>
        <v>18.56</v>
      </c>
      <c r="D27" s="61">
        <f>(D26*D25)/10000</f>
        <v>14.8016</v>
      </c>
      <c r="E27" s="60">
        <f>(E26*E25)/10000</f>
        <v>19.3459</v>
      </c>
      <c r="F27" s="60">
        <f>(F26*F25)/10000</f>
        <v>0</v>
      </c>
    </row>
    <row r="29" spans="3:3">
      <c r="C29" s="62" t="s">
        <v>199</v>
      </c>
    </row>
    <row r="30" spans="3:3">
      <c r="C30" s="63" t="s">
        <v>200</v>
      </c>
    </row>
  </sheetData>
  <mergeCells count="4">
    <mergeCell ref="C10:D10"/>
    <mergeCell ref="E10:F10"/>
    <mergeCell ref="C20:D20"/>
    <mergeCell ref="E20:F20"/>
  </mergeCells>
  <pageMargins left="0.75" right="0.75" top="1" bottom="1" header="0.5" footer="0.5"/>
  <pageSetup paperSize="1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>
    <pageSetUpPr fitToPage="1"/>
  </sheetPr>
  <dimension ref="A1:BL500"/>
  <sheetViews>
    <sheetView workbookViewId="0">
      <selection activeCell="H26" sqref="H26"/>
    </sheetView>
    <sheetView workbookViewId="1">
      <selection activeCell="A1" sqref="A1"/>
    </sheetView>
  </sheetViews>
  <sheetFormatPr defaultColWidth="8.85840707964602" defaultRowHeight="10.1"/>
  <cols>
    <col min="1" max="1" width="3" style="1" customWidth="1"/>
    <col min="2" max="2" width="12.5663716814159" style="1" customWidth="1"/>
    <col min="3" max="3" width="1.85840707964602" style="1" customWidth="1"/>
    <col min="4" max="4" width="15.283185840708" style="1" customWidth="1"/>
    <col min="5" max="5" width="13.858407079646" style="2" customWidth="1"/>
    <col min="6" max="7" width="12.5663716814159" style="3" customWidth="1"/>
    <col min="8" max="8" width="8.42477876106195" style="3" customWidth="1"/>
    <col min="9" max="9" width="16.858407079646" style="3" customWidth="1"/>
    <col min="10" max="10" width="15.141592920354" style="1" customWidth="1"/>
    <col min="11" max="11" width="16.4247787610619" style="1" customWidth="1"/>
    <col min="12" max="12" width="15.7079646017699" style="1" customWidth="1"/>
    <col min="13" max="13" width="14.4247787610619" style="1" customWidth="1"/>
    <col min="14" max="14" width="14.141592920354" style="1" customWidth="1"/>
    <col min="15" max="15" width="11.5663716814159" style="1" customWidth="1"/>
    <col min="16" max="16" width="13.858407079646" style="1" customWidth="1"/>
    <col min="17" max="17" width="12.5663716814159" style="1" customWidth="1"/>
    <col min="18" max="19" width="9.42477876106195" style="1" customWidth="1"/>
    <col min="20" max="20" width="5" style="1" customWidth="1"/>
    <col min="21" max="21" width="10.7079646017699" style="1" customWidth="1"/>
    <col min="22" max="22" width="9.85840707964602" style="4" customWidth="1"/>
    <col min="23" max="23" width="11" style="4" customWidth="1"/>
    <col min="24" max="24" width="15.4247787610619" style="4" customWidth="1"/>
    <col min="25" max="25" width="10.7079646017699" style="4" customWidth="1"/>
    <col min="26" max="27" width="12.858407079646" style="4" customWidth="1"/>
    <col min="28" max="28" width="12.283185840708" style="4" customWidth="1"/>
    <col min="29" max="29" width="12.858407079646" style="4" customWidth="1"/>
    <col min="30" max="30" width="10.858407079646" style="4" customWidth="1"/>
    <col min="31" max="36" width="18.4247787610619" style="4" customWidth="1"/>
    <col min="37" max="37" width="18.4247787610619" style="5" customWidth="1"/>
    <col min="38" max="38" width="18.4247787610619" style="4" customWidth="1"/>
    <col min="39" max="39" width="16.141592920354" style="4" customWidth="1"/>
    <col min="40" max="40" width="17.4247787610619" style="4" customWidth="1"/>
    <col min="41" max="41" width="15.5663716814159" style="4" customWidth="1"/>
    <col min="42" max="42" width="16.858407079646" style="4" customWidth="1"/>
    <col min="43" max="43" width="10.7079646017699" style="4" customWidth="1"/>
    <col min="44" max="44" width="12" style="4" customWidth="1"/>
    <col min="45" max="45" width="15.4247787610619" style="4" customWidth="1"/>
    <col min="46" max="46" width="9.42477876106195" style="4" customWidth="1"/>
    <col min="47" max="47" width="12.5663716814159" style="4" customWidth="1"/>
    <col min="48" max="48" width="13.4247787610619" style="4" customWidth="1"/>
    <col min="49" max="49" width="4.28318584070797" style="4" customWidth="1"/>
    <col min="50" max="51" width="8.85840707964602" style="4" customWidth="1"/>
    <col min="52" max="16384" width="8.85840707964602" style="1"/>
  </cols>
  <sheetData>
    <row r="1" spans="5:64">
      <c r="E1" s="6">
        <v>1</v>
      </c>
      <c r="F1" s="6">
        <f t="shared" ref="F1:S1" si="0">E1+1</f>
        <v>2</v>
      </c>
      <c r="G1" s="6">
        <f t="shared" si="0"/>
        <v>3</v>
      </c>
      <c r="H1" s="6">
        <f t="shared" si="0"/>
        <v>4</v>
      </c>
      <c r="I1" s="6">
        <f t="shared" si="0"/>
        <v>5</v>
      </c>
      <c r="J1" s="6">
        <f t="shared" si="0"/>
        <v>6</v>
      </c>
      <c r="K1" s="6">
        <f t="shared" si="0"/>
        <v>7</v>
      </c>
      <c r="L1" s="6">
        <f t="shared" si="0"/>
        <v>8</v>
      </c>
      <c r="M1" s="6">
        <f t="shared" si="0"/>
        <v>9</v>
      </c>
      <c r="N1" s="6">
        <f t="shared" si="0"/>
        <v>10</v>
      </c>
      <c r="O1" s="6">
        <f t="shared" si="0"/>
        <v>11</v>
      </c>
      <c r="P1" s="6">
        <f t="shared" si="0"/>
        <v>12</v>
      </c>
      <c r="Q1" s="6">
        <f t="shared" si="0"/>
        <v>13</v>
      </c>
      <c r="R1" s="6">
        <f t="shared" si="0"/>
        <v>14</v>
      </c>
      <c r="S1" s="6">
        <f t="shared" si="0"/>
        <v>15</v>
      </c>
      <c r="T1" s="6"/>
      <c r="U1" s="6"/>
      <c r="V1" s="6">
        <f>+S1+1</f>
        <v>16</v>
      </c>
      <c r="W1" s="6">
        <f t="shared" ref="W1:AV1" si="1">+V1+1</f>
        <v>17</v>
      </c>
      <c r="X1" s="6">
        <f t="shared" si="1"/>
        <v>18</v>
      </c>
      <c r="Y1" s="6">
        <f t="shared" si="1"/>
        <v>19</v>
      </c>
      <c r="Z1" s="6">
        <f t="shared" si="1"/>
        <v>20</v>
      </c>
      <c r="AA1" s="6">
        <f t="shared" si="1"/>
        <v>21</v>
      </c>
      <c r="AB1" s="6">
        <f t="shared" si="1"/>
        <v>22</v>
      </c>
      <c r="AC1" s="6">
        <f t="shared" si="1"/>
        <v>23</v>
      </c>
      <c r="AD1" s="6">
        <f t="shared" si="1"/>
        <v>24</v>
      </c>
      <c r="AE1" s="6">
        <f t="shared" si="1"/>
        <v>25</v>
      </c>
      <c r="AF1" s="6">
        <f t="shared" si="1"/>
        <v>26</v>
      </c>
      <c r="AG1" s="6">
        <f t="shared" si="1"/>
        <v>27</v>
      </c>
      <c r="AH1" s="6">
        <f t="shared" si="1"/>
        <v>28</v>
      </c>
      <c r="AI1" s="6">
        <f t="shared" si="1"/>
        <v>29</v>
      </c>
      <c r="AJ1" s="6">
        <f t="shared" si="1"/>
        <v>30</v>
      </c>
      <c r="AK1" s="32">
        <f t="shared" si="1"/>
        <v>31</v>
      </c>
      <c r="AL1" s="6">
        <f t="shared" si="1"/>
        <v>32</v>
      </c>
      <c r="AM1" s="6">
        <f t="shared" si="1"/>
        <v>33</v>
      </c>
      <c r="AN1" s="6">
        <f t="shared" si="1"/>
        <v>34</v>
      </c>
      <c r="AO1" s="6">
        <f t="shared" si="1"/>
        <v>35</v>
      </c>
      <c r="AP1" s="6">
        <f t="shared" si="1"/>
        <v>36</v>
      </c>
      <c r="AQ1" s="6">
        <f t="shared" si="1"/>
        <v>37</v>
      </c>
      <c r="AR1" s="6">
        <f t="shared" si="1"/>
        <v>38</v>
      </c>
      <c r="AS1" s="6">
        <f t="shared" si="1"/>
        <v>39</v>
      </c>
      <c r="AT1" s="6">
        <f t="shared" si="1"/>
        <v>40</v>
      </c>
      <c r="AU1" s="6">
        <f t="shared" si="1"/>
        <v>41</v>
      </c>
      <c r="AV1" s="6">
        <f t="shared" si="1"/>
        <v>42</v>
      </c>
      <c r="AW1" s="6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</row>
    <row r="2" spans="2:63">
      <c r="B2" s="7">
        <f>HLOOKUP(Count,CurveTable,2,FALSE)</f>
        <v>36517</v>
      </c>
      <c r="D2" s="8" t="s">
        <v>201</v>
      </c>
      <c r="E2" s="9">
        <f>Pricing!$B$4</f>
        <v>36517</v>
      </c>
      <c r="F2" s="10">
        <f t="shared" ref="F2:S2" si="2">E2</f>
        <v>36517</v>
      </c>
      <c r="G2" s="11">
        <f t="shared" si="2"/>
        <v>36517</v>
      </c>
      <c r="H2" s="11">
        <f t="shared" si="2"/>
        <v>36517</v>
      </c>
      <c r="I2" s="11">
        <f t="shared" si="2"/>
        <v>36517</v>
      </c>
      <c r="J2" s="11">
        <f t="shared" si="2"/>
        <v>36517</v>
      </c>
      <c r="K2" s="11">
        <f t="shared" si="2"/>
        <v>36517</v>
      </c>
      <c r="L2" s="11">
        <f t="shared" si="2"/>
        <v>36517</v>
      </c>
      <c r="M2" s="11">
        <f t="shared" si="2"/>
        <v>36517</v>
      </c>
      <c r="N2" s="11">
        <f t="shared" si="2"/>
        <v>36517</v>
      </c>
      <c r="O2" s="11">
        <f t="shared" si="2"/>
        <v>36517</v>
      </c>
      <c r="P2" s="11">
        <f t="shared" si="2"/>
        <v>36517</v>
      </c>
      <c r="Q2" s="11">
        <f t="shared" si="2"/>
        <v>36517</v>
      </c>
      <c r="R2" s="11">
        <f t="shared" si="2"/>
        <v>36517</v>
      </c>
      <c r="S2" s="11">
        <f t="shared" si="2"/>
        <v>36517</v>
      </c>
      <c r="T2" s="26"/>
      <c r="U2" s="26"/>
      <c r="V2" s="11">
        <f>S2</f>
        <v>36517</v>
      </c>
      <c r="W2" s="11">
        <f t="shared" ref="W2:AV2" si="3">V2</f>
        <v>36517</v>
      </c>
      <c r="X2" s="11">
        <f t="shared" si="3"/>
        <v>36517</v>
      </c>
      <c r="Y2" s="11">
        <f t="shared" si="3"/>
        <v>36517</v>
      </c>
      <c r="Z2" s="11">
        <f t="shared" si="3"/>
        <v>36517</v>
      </c>
      <c r="AA2" s="11">
        <f t="shared" si="3"/>
        <v>36517</v>
      </c>
      <c r="AB2" s="11">
        <f t="shared" si="3"/>
        <v>36517</v>
      </c>
      <c r="AC2" s="11">
        <f t="shared" si="3"/>
        <v>36517</v>
      </c>
      <c r="AD2" s="11">
        <f t="shared" si="3"/>
        <v>36517</v>
      </c>
      <c r="AE2" s="11">
        <f t="shared" si="3"/>
        <v>36517</v>
      </c>
      <c r="AF2" s="11">
        <f t="shared" si="3"/>
        <v>36517</v>
      </c>
      <c r="AG2" s="11">
        <f t="shared" si="3"/>
        <v>36517</v>
      </c>
      <c r="AH2" s="11">
        <f t="shared" si="3"/>
        <v>36517</v>
      </c>
      <c r="AI2" s="11">
        <f t="shared" si="3"/>
        <v>36517</v>
      </c>
      <c r="AJ2" s="11">
        <f t="shared" si="3"/>
        <v>36517</v>
      </c>
      <c r="AK2" s="33">
        <f t="shared" si="3"/>
        <v>36517</v>
      </c>
      <c r="AL2" s="11">
        <f t="shared" si="3"/>
        <v>36517</v>
      </c>
      <c r="AM2" s="11">
        <f t="shared" si="3"/>
        <v>36517</v>
      </c>
      <c r="AN2" s="11">
        <f t="shared" si="3"/>
        <v>36517</v>
      </c>
      <c r="AO2" s="11">
        <f t="shared" ref="AO2:AT2" si="4">AN2</f>
        <v>36517</v>
      </c>
      <c r="AP2" s="11">
        <f t="shared" si="4"/>
        <v>36517</v>
      </c>
      <c r="AQ2" s="11">
        <f t="shared" si="4"/>
        <v>36517</v>
      </c>
      <c r="AR2" s="11">
        <f t="shared" si="4"/>
        <v>36517</v>
      </c>
      <c r="AS2" s="11">
        <f t="shared" si="4"/>
        <v>36517</v>
      </c>
      <c r="AT2" s="11">
        <f t="shared" si="4"/>
        <v>36517</v>
      </c>
      <c r="AU2" s="11">
        <f>AN2</f>
        <v>36517</v>
      </c>
      <c r="AV2" s="11">
        <f t="shared" si="3"/>
        <v>36517</v>
      </c>
      <c r="AW2" s="26"/>
      <c r="AX2" s="37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</row>
    <row r="3" spans="2:63">
      <c r="B3" s="12">
        <f>HLOOKUP(Count,CurveTable,3,FALSE)</f>
        <v>36495</v>
      </c>
      <c r="D3" s="13" t="s">
        <v>202</v>
      </c>
      <c r="E3" s="9">
        <f>DATE(YEAR(E2),MONTH(E2),1)</f>
        <v>36495</v>
      </c>
      <c r="F3" s="12">
        <f t="shared" ref="F3:S3" si="5">E3</f>
        <v>36495</v>
      </c>
      <c r="G3" s="12">
        <f t="shared" si="5"/>
        <v>36495</v>
      </c>
      <c r="H3" s="12">
        <f t="shared" si="5"/>
        <v>36495</v>
      </c>
      <c r="I3" s="12">
        <f t="shared" si="5"/>
        <v>36495</v>
      </c>
      <c r="J3" s="12">
        <f t="shared" si="5"/>
        <v>36495</v>
      </c>
      <c r="K3" s="12">
        <f t="shared" si="5"/>
        <v>36495</v>
      </c>
      <c r="L3" s="12">
        <f t="shared" si="5"/>
        <v>36495</v>
      </c>
      <c r="M3" s="12">
        <f t="shared" si="5"/>
        <v>36495</v>
      </c>
      <c r="N3" s="12">
        <f t="shared" si="5"/>
        <v>36495</v>
      </c>
      <c r="O3" s="12">
        <f t="shared" si="5"/>
        <v>36495</v>
      </c>
      <c r="P3" s="12">
        <f t="shared" si="5"/>
        <v>36495</v>
      </c>
      <c r="Q3" s="12">
        <f t="shared" si="5"/>
        <v>36495</v>
      </c>
      <c r="R3" s="12">
        <f t="shared" si="5"/>
        <v>36495</v>
      </c>
      <c r="S3" s="12">
        <f t="shared" si="5"/>
        <v>36495</v>
      </c>
      <c r="T3" s="27"/>
      <c r="U3" s="27"/>
      <c r="V3" s="12">
        <f>P3</f>
        <v>36495</v>
      </c>
      <c r="W3" s="12">
        <f t="shared" ref="W3:AV3" si="6">V3</f>
        <v>36495</v>
      </c>
      <c r="X3" s="12">
        <f t="shared" si="6"/>
        <v>36495</v>
      </c>
      <c r="Y3" s="12">
        <f t="shared" si="6"/>
        <v>36495</v>
      </c>
      <c r="Z3" s="12">
        <f t="shared" si="6"/>
        <v>36495</v>
      </c>
      <c r="AA3" s="12">
        <f t="shared" si="6"/>
        <v>36495</v>
      </c>
      <c r="AB3" s="12">
        <f t="shared" si="6"/>
        <v>36495</v>
      </c>
      <c r="AC3" s="12">
        <f t="shared" si="6"/>
        <v>36495</v>
      </c>
      <c r="AD3" s="12">
        <f t="shared" si="6"/>
        <v>36495</v>
      </c>
      <c r="AE3" s="12">
        <f t="shared" si="6"/>
        <v>36495</v>
      </c>
      <c r="AF3" s="12">
        <f t="shared" si="6"/>
        <v>36495</v>
      </c>
      <c r="AG3" s="12">
        <f t="shared" si="6"/>
        <v>36495</v>
      </c>
      <c r="AH3" s="12">
        <f t="shared" si="6"/>
        <v>36495</v>
      </c>
      <c r="AI3" s="12">
        <f t="shared" si="6"/>
        <v>36495</v>
      </c>
      <c r="AJ3" s="12">
        <f t="shared" si="6"/>
        <v>36495</v>
      </c>
      <c r="AK3" s="14">
        <f t="shared" si="6"/>
        <v>36495</v>
      </c>
      <c r="AL3" s="12">
        <f t="shared" si="6"/>
        <v>36495</v>
      </c>
      <c r="AM3" s="12">
        <f t="shared" si="6"/>
        <v>36495</v>
      </c>
      <c r="AN3" s="12">
        <f t="shared" si="6"/>
        <v>36495</v>
      </c>
      <c r="AO3" s="12">
        <f t="shared" ref="AO3:AT3" si="7">AN3</f>
        <v>36495</v>
      </c>
      <c r="AP3" s="12">
        <f t="shared" si="7"/>
        <v>36495</v>
      </c>
      <c r="AQ3" s="12">
        <f t="shared" si="7"/>
        <v>36495</v>
      </c>
      <c r="AR3" s="12">
        <f t="shared" si="7"/>
        <v>36495</v>
      </c>
      <c r="AS3" s="12">
        <f t="shared" si="7"/>
        <v>36495</v>
      </c>
      <c r="AT3" s="12">
        <f t="shared" si="7"/>
        <v>36495</v>
      </c>
      <c r="AU3" s="12">
        <f>AN3</f>
        <v>36495</v>
      </c>
      <c r="AV3" s="12">
        <f t="shared" si="6"/>
        <v>36495</v>
      </c>
      <c r="AW3" s="27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spans="1:63">
      <c r="A4" s="1">
        <v>41</v>
      </c>
      <c r="B4" s="12" t="str">
        <f>HLOOKUP(Count,CurveTable,4,FALSE)</f>
        <v>GDP-HPL/SHPCH</v>
      </c>
      <c r="D4" s="13" t="s">
        <v>203</v>
      </c>
      <c r="E4" s="14" t="s">
        <v>204</v>
      </c>
      <c r="F4" s="14" t="s">
        <v>205</v>
      </c>
      <c r="G4" s="15" t="s">
        <v>206</v>
      </c>
      <c r="H4" s="14" t="s">
        <v>207</v>
      </c>
      <c r="I4" s="14" t="s">
        <v>208</v>
      </c>
      <c r="J4" s="4" t="s">
        <v>209</v>
      </c>
      <c r="K4" s="14" t="s">
        <v>210</v>
      </c>
      <c r="L4" s="14" t="s">
        <v>211</v>
      </c>
      <c r="M4" s="14" t="s">
        <v>212</v>
      </c>
      <c r="N4" s="14" t="s">
        <v>213</v>
      </c>
      <c r="O4" s="14" t="s">
        <v>214</v>
      </c>
      <c r="P4" s="14" t="s">
        <v>215</v>
      </c>
      <c r="Q4" s="14" t="s">
        <v>208</v>
      </c>
      <c r="R4" s="14" t="s">
        <v>216</v>
      </c>
      <c r="S4" s="14" t="s">
        <v>217</v>
      </c>
      <c r="T4" s="28"/>
      <c r="U4" s="28"/>
      <c r="V4" s="14" t="s">
        <v>204</v>
      </c>
      <c r="W4" s="14" t="s">
        <v>205</v>
      </c>
      <c r="X4" s="14" t="s">
        <v>218</v>
      </c>
      <c r="Y4" s="14" t="s">
        <v>211</v>
      </c>
      <c r="Z4" s="14" t="s">
        <v>206</v>
      </c>
      <c r="AA4" s="14" t="s">
        <v>219</v>
      </c>
      <c r="AB4" s="14" t="s">
        <v>220</v>
      </c>
      <c r="AC4" s="14" t="s">
        <v>221</v>
      </c>
      <c r="AD4" s="14" t="s">
        <v>222</v>
      </c>
      <c r="AE4" s="14" t="s">
        <v>223</v>
      </c>
      <c r="AF4" s="14" t="s">
        <v>224</v>
      </c>
      <c r="AG4" s="14" t="s">
        <v>225</v>
      </c>
      <c r="AH4" s="14" t="s">
        <v>226</v>
      </c>
      <c r="AI4" s="14" t="s">
        <v>227</v>
      </c>
      <c r="AJ4" s="14" t="s">
        <v>228</v>
      </c>
      <c r="AK4" s="14" t="s">
        <v>229</v>
      </c>
      <c r="AL4" s="14" t="s">
        <v>230</v>
      </c>
      <c r="AM4" s="14" t="s">
        <v>231</v>
      </c>
      <c r="AN4" s="14" t="s">
        <v>232</v>
      </c>
      <c r="AO4" s="36" t="s">
        <v>233</v>
      </c>
      <c r="AP4" s="36" t="s">
        <v>234</v>
      </c>
      <c r="AQ4" s="36" t="s">
        <v>235</v>
      </c>
      <c r="AR4" s="36" t="s">
        <v>236</v>
      </c>
      <c r="AS4" s="36" t="s">
        <v>237</v>
      </c>
      <c r="AT4" s="14" t="s">
        <v>238</v>
      </c>
      <c r="AU4" s="14" t="s">
        <v>239</v>
      </c>
      <c r="AV4" s="14" t="s">
        <v>240</v>
      </c>
      <c r="AW4" s="27"/>
      <c r="AY4" s="38" t="s">
        <v>241</v>
      </c>
      <c r="AZ4" s="38" t="s">
        <v>242</v>
      </c>
      <c r="BA4" s="38" t="s">
        <v>24</v>
      </c>
      <c r="BB4" s="38" t="s">
        <v>243</v>
      </c>
      <c r="BC4" s="38" t="s">
        <v>244</v>
      </c>
      <c r="BD4" s="4"/>
      <c r="BE4" s="4"/>
      <c r="BF4" s="4"/>
      <c r="BG4" s="4"/>
      <c r="BH4" s="4"/>
      <c r="BI4" s="4"/>
      <c r="BJ4" s="4"/>
      <c r="BK4" s="4"/>
    </row>
    <row r="5" spans="2:63">
      <c r="B5" s="16" t="str">
        <f>HLOOKUP(Count,CurveTable,5,FALSE)</f>
        <v>PR</v>
      </c>
      <c r="D5" s="13" t="s">
        <v>245</v>
      </c>
      <c r="E5" s="17" t="s">
        <v>246</v>
      </c>
      <c r="F5" s="17" t="s">
        <v>246</v>
      </c>
      <c r="G5" s="17" t="s">
        <v>246</v>
      </c>
      <c r="H5" s="17" t="s">
        <v>246</v>
      </c>
      <c r="I5" s="17" t="s">
        <v>246</v>
      </c>
      <c r="J5" s="17" t="s">
        <v>246</v>
      </c>
      <c r="K5" s="17" t="s">
        <v>246</v>
      </c>
      <c r="L5" s="17" t="s">
        <v>246</v>
      </c>
      <c r="M5" s="17" t="s">
        <v>246</v>
      </c>
      <c r="N5" s="17" t="s">
        <v>246</v>
      </c>
      <c r="O5" s="17" t="s">
        <v>246</v>
      </c>
      <c r="P5" s="17" t="s">
        <v>246</v>
      </c>
      <c r="Q5" s="17" t="s">
        <v>246</v>
      </c>
      <c r="R5" s="17" t="s">
        <v>247</v>
      </c>
      <c r="S5" s="17" t="s">
        <v>246</v>
      </c>
      <c r="T5" s="29"/>
      <c r="U5" s="29"/>
      <c r="V5" s="17" t="s">
        <v>246</v>
      </c>
      <c r="W5" s="17" t="s">
        <v>246</v>
      </c>
      <c r="X5" s="17" t="s">
        <v>246</v>
      </c>
      <c r="Y5" s="17" t="s">
        <v>246</v>
      </c>
      <c r="Z5" s="17" t="s">
        <v>246</v>
      </c>
      <c r="AA5" s="17" t="s">
        <v>246</v>
      </c>
      <c r="AB5" s="17" t="s">
        <v>246</v>
      </c>
      <c r="AC5" s="17" t="s">
        <v>246</v>
      </c>
      <c r="AD5" s="17" t="s">
        <v>246</v>
      </c>
      <c r="AE5" s="17" t="s">
        <v>246</v>
      </c>
      <c r="AF5" s="17" t="s">
        <v>246</v>
      </c>
      <c r="AG5" s="17" t="s">
        <v>246</v>
      </c>
      <c r="AH5" s="17" t="s">
        <v>246</v>
      </c>
      <c r="AI5" s="17" t="s">
        <v>246</v>
      </c>
      <c r="AJ5" s="17" t="s">
        <v>246</v>
      </c>
      <c r="AK5" s="17" t="s">
        <v>246</v>
      </c>
      <c r="AL5" s="16" t="s">
        <v>246</v>
      </c>
      <c r="AM5" s="16" t="s">
        <v>246</v>
      </c>
      <c r="AN5" s="16" t="s">
        <v>246</v>
      </c>
      <c r="AO5" s="16" t="s">
        <v>246</v>
      </c>
      <c r="AP5" s="16" t="s">
        <v>246</v>
      </c>
      <c r="AQ5" s="16" t="s">
        <v>246</v>
      </c>
      <c r="AR5" s="16" t="s">
        <v>246</v>
      </c>
      <c r="AS5" s="16" t="s">
        <v>246</v>
      </c>
      <c r="AT5" s="16" t="s">
        <v>246</v>
      </c>
      <c r="AU5" s="16" t="s">
        <v>246</v>
      </c>
      <c r="AV5" s="16" t="s">
        <v>246</v>
      </c>
      <c r="AW5" s="30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</row>
    <row r="6" spans="2:63">
      <c r="B6" s="16" t="str">
        <f>HLOOKUP(Count,CurveTable,6,FALSE)</f>
        <v>M</v>
      </c>
      <c r="D6" s="13" t="s">
        <v>248</v>
      </c>
      <c r="E6" s="16" t="s">
        <v>249</v>
      </c>
      <c r="F6" s="16" t="s">
        <v>249</v>
      </c>
      <c r="G6" s="16" t="s">
        <v>249</v>
      </c>
      <c r="H6" s="16" t="s">
        <v>249</v>
      </c>
      <c r="I6" s="16" t="s">
        <v>249</v>
      </c>
      <c r="J6" s="16" t="s">
        <v>249</v>
      </c>
      <c r="K6" s="16" t="s">
        <v>249</v>
      </c>
      <c r="L6" s="16" t="s">
        <v>249</v>
      </c>
      <c r="M6" s="16" t="s">
        <v>249</v>
      </c>
      <c r="N6" s="16" t="s">
        <v>249</v>
      </c>
      <c r="O6" s="16" t="s">
        <v>249</v>
      </c>
      <c r="P6" s="16" t="s">
        <v>249</v>
      </c>
      <c r="Q6" s="16" t="s">
        <v>249</v>
      </c>
      <c r="R6" s="16" t="s">
        <v>250</v>
      </c>
      <c r="S6" s="16" t="s">
        <v>251</v>
      </c>
      <c r="T6" s="30"/>
      <c r="U6" s="30"/>
      <c r="V6" s="16" t="s">
        <v>252</v>
      </c>
      <c r="W6" s="16" t="s">
        <v>252</v>
      </c>
      <c r="X6" s="16" t="s">
        <v>252</v>
      </c>
      <c r="Y6" s="16" t="s">
        <v>252</v>
      </c>
      <c r="Z6" s="16" t="s">
        <v>252</v>
      </c>
      <c r="AA6" s="16" t="s">
        <v>252</v>
      </c>
      <c r="AB6" s="16" t="s">
        <v>252</v>
      </c>
      <c r="AC6" s="16" t="s">
        <v>252</v>
      </c>
      <c r="AD6" s="16" t="s">
        <v>252</v>
      </c>
      <c r="AE6" s="16" t="s">
        <v>252</v>
      </c>
      <c r="AF6" s="16" t="s">
        <v>252</v>
      </c>
      <c r="AG6" s="16" t="s">
        <v>252</v>
      </c>
      <c r="AH6" s="16" t="s">
        <v>252</v>
      </c>
      <c r="AI6" s="16" t="s">
        <v>252</v>
      </c>
      <c r="AJ6" s="16" t="s">
        <v>252</v>
      </c>
      <c r="AK6" s="17" t="s">
        <v>252</v>
      </c>
      <c r="AL6" s="16" t="s">
        <v>252</v>
      </c>
      <c r="AM6" s="16" t="s">
        <v>252</v>
      </c>
      <c r="AN6" s="16" t="s">
        <v>252</v>
      </c>
      <c r="AO6" s="16" t="s">
        <v>252</v>
      </c>
      <c r="AP6" s="16" t="s">
        <v>252</v>
      </c>
      <c r="AQ6" s="16" t="s">
        <v>252</v>
      </c>
      <c r="AR6" s="16" t="s">
        <v>252</v>
      </c>
      <c r="AS6" s="16" t="s">
        <v>252</v>
      </c>
      <c r="AT6" s="16" t="s">
        <v>252</v>
      </c>
      <c r="AU6" s="16" t="s">
        <v>252</v>
      </c>
      <c r="AV6" s="16" t="s">
        <v>249</v>
      </c>
      <c r="AW6" s="30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</row>
    <row r="7" spans="2:60">
      <c r="B7" s="16" t="str">
        <f>HLOOKUP(Count,CurveTable,7,FALSE)</f>
        <v>au8</v>
      </c>
      <c r="D7" s="13" t="s">
        <v>253</v>
      </c>
      <c r="E7" s="16" t="s">
        <v>254</v>
      </c>
      <c r="F7" s="16" t="s">
        <v>255</v>
      </c>
      <c r="G7" s="16" t="s">
        <v>256</v>
      </c>
      <c r="H7" s="16" t="s">
        <v>257</v>
      </c>
      <c r="I7" s="16" t="s">
        <v>258</v>
      </c>
      <c r="J7" s="16" t="s">
        <v>259</v>
      </c>
      <c r="K7" s="16" t="s">
        <v>260</v>
      </c>
      <c r="L7" s="16" t="s">
        <v>261</v>
      </c>
      <c r="M7" s="16" t="s">
        <v>262</v>
      </c>
      <c r="N7" s="16" t="s">
        <v>263</v>
      </c>
      <c r="O7" s="16" t="s">
        <v>264</v>
      </c>
      <c r="P7" s="16" t="s">
        <v>265</v>
      </c>
      <c r="Q7" s="16" t="s">
        <v>266</v>
      </c>
      <c r="R7" s="16" t="s">
        <v>267</v>
      </c>
      <c r="S7" s="16" t="s">
        <v>268</v>
      </c>
      <c r="T7" s="30"/>
      <c r="U7" s="30"/>
      <c r="V7" s="16" t="s">
        <v>269</v>
      </c>
      <c r="W7" s="16" t="s">
        <v>270</v>
      </c>
      <c r="X7" s="16" t="s">
        <v>271</v>
      </c>
      <c r="Y7" s="16" t="s">
        <v>272</v>
      </c>
      <c r="Z7" s="16" t="s">
        <v>273</v>
      </c>
      <c r="AA7" s="16" t="s">
        <v>274</v>
      </c>
      <c r="AB7" s="16" t="s">
        <v>275</v>
      </c>
      <c r="AC7" s="16" t="s">
        <v>276</v>
      </c>
      <c r="AD7" s="16" t="s">
        <v>277</v>
      </c>
      <c r="AE7" s="16" t="s">
        <v>278</v>
      </c>
      <c r="AF7" s="16" t="s">
        <v>279</v>
      </c>
      <c r="AG7" s="16" t="s">
        <v>280</v>
      </c>
      <c r="AH7" s="16" t="s">
        <v>281</v>
      </c>
      <c r="AI7" s="16" t="s">
        <v>282</v>
      </c>
      <c r="AJ7" s="16" t="s">
        <v>283</v>
      </c>
      <c r="AK7" s="17" t="s">
        <v>284</v>
      </c>
      <c r="AL7" s="16" t="s">
        <v>285</v>
      </c>
      <c r="AM7" s="16" t="s">
        <v>286</v>
      </c>
      <c r="AN7" s="16" t="s">
        <v>287</v>
      </c>
      <c r="AO7" s="16" t="s">
        <v>288</v>
      </c>
      <c r="AP7" s="16" t="s">
        <v>289</v>
      </c>
      <c r="AQ7" s="16" t="s">
        <v>290</v>
      </c>
      <c r="AR7" s="16" t="s">
        <v>291</v>
      </c>
      <c r="AS7" s="16" t="s">
        <v>292</v>
      </c>
      <c r="AT7" s="16" t="s">
        <v>293</v>
      </c>
      <c r="AU7" s="16" t="s">
        <v>294</v>
      </c>
      <c r="AZ7" s="4"/>
      <c r="BA7" s="4"/>
      <c r="BB7" s="4"/>
      <c r="BC7" s="4"/>
      <c r="BD7" s="4"/>
      <c r="BE7" s="4"/>
      <c r="BF7" s="4"/>
      <c r="BG7" s="4"/>
      <c r="BH7" s="4"/>
    </row>
    <row r="8" spans="4:55">
      <c r="D8" s="18">
        <v>36495</v>
      </c>
      <c r="E8" s="19">
        <v>-0.05</v>
      </c>
      <c r="F8" s="19">
        <v>-0.05</v>
      </c>
      <c r="G8" s="19">
        <v>-0.05</v>
      </c>
      <c r="H8" s="19">
        <v>0.12</v>
      </c>
      <c r="I8" s="19">
        <v>0.12</v>
      </c>
      <c r="J8" s="19">
        <v>-0.04</v>
      </c>
      <c r="K8" s="19">
        <v>0.12</v>
      </c>
      <c r="L8" s="19">
        <v>-0.09</v>
      </c>
      <c r="M8" s="19">
        <v>-0.02</v>
      </c>
      <c r="N8" s="19">
        <v>-0.01</v>
      </c>
      <c r="O8" s="19">
        <v>0.15</v>
      </c>
      <c r="P8" s="19">
        <v>0.08</v>
      </c>
      <c r="Q8" s="19">
        <v>0.12</v>
      </c>
      <c r="R8" s="19">
        <v>1</v>
      </c>
      <c r="S8" s="19">
        <v>2.12</v>
      </c>
      <c r="T8" s="18"/>
      <c r="U8" s="31">
        <v>36495</v>
      </c>
      <c r="V8" s="19">
        <v>2.16</v>
      </c>
      <c r="W8" s="19">
        <v>2.13</v>
      </c>
      <c r="X8" s="19">
        <v>2.11</v>
      </c>
      <c r="Y8" s="19">
        <v>2.02</v>
      </c>
      <c r="Z8" s="19">
        <v>2.04</v>
      </c>
      <c r="AA8" s="19">
        <v>2.175</v>
      </c>
      <c r="AB8" s="19">
        <v>2.16</v>
      </c>
      <c r="AC8" s="19">
        <v>2.165</v>
      </c>
      <c r="AD8" s="19">
        <v>2.065</v>
      </c>
      <c r="AE8" s="19">
        <v>2.215</v>
      </c>
      <c r="AF8" s="19">
        <v>2.16</v>
      </c>
      <c r="AG8" s="19">
        <v>2.16</v>
      </c>
      <c r="AH8" s="19">
        <v>2.13</v>
      </c>
      <c r="AI8" s="19">
        <v>2.13</v>
      </c>
      <c r="AJ8" s="19"/>
      <c r="AK8" s="34">
        <v>2.02</v>
      </c>
      <c r="AL8" s="19">
        <v>2.16</v>
      </c>
      <c r="AM8" s="19">
        <v>2.21</v>
      </c>
      <c r="AN8" s="19">
        <v>2.165</v>
      </c>
      <c r="AO8" s="19">
        <v>2.175</v>
      </c>
      <c r="AP8" s="19">
        <v>2.16</v>
      </c>
      <c r="AQ8" s="19">
        <v>2.215</v>
      </c>
      <c r="AR8" s="19">
        <v>2.215</v>
      </c>
      <c r="AS8" s="19"/>
      <c r="AT8" s="19">
        <v>2.245</v>
      </c>
      <c r="AU8" s="19">
        <v>2.11</v>
      </c>
      <c r="AV8" s="19"/>
      <c r="AW8" s="19"/>
      <c r="AX8" s="39">
        <f t="shared" ref="AX8:AX30" si="8">D8</f>
        <v>36495</v>
      </c>
      <c r="AY8" s="40">
        <v>1.704</v>
      </c>
      <c r="AZ8" s="40">
        <v>1.71</v>
      </c>
      <c r="BA8" s="24">
        <f t="shared" ref="BA8:BA30" si="9">S8</f>
        <v>2.12</v>
      </c>
      <c r="BB8" s="24">
        <f t="shared" ref="BB8:BB30" si="10">AVERAGE(AZ8:BA8)</f>
        <v>1.915</v>
      </c>
      <c r="BC8" s="24">
        <f t="shared" ref="BC8:BC30" si="11">AVERAGE(AY8:BA8)</f>
        <v>1.84466666666667</v>
      </c>
    </row>
    <row r="9" spans="2:55">
      <c r="B9" s="3"/>
      <c r="D9" s="18">
        <v>36526</v>
      </c>
      <c r="E9" s="19">
        <v>-0.0675</v>
      </c>
      <c r="F9" s="19">
        <v>-0.0675</v>
      </c>
      <c r="G9" s="19">
        <v>-0.0775</v>
      </c>
      <c r="H9" s="19">
        <v>0.085</v>
      </c>
      <c r="I9" s="19">
        <v>0.085</v>
      </c>
      <c r="J9" s="19">
        <v>-0.0675</v>
      </c>
      <c r="K9" s="19">
        <v>0.085</v>
      </c>
      <c r="L9" s="19">
        <v>-0.0925</v>
      </c>
      <c r="M9" s="19">
        <v>-0.0275</v>
      </c>
      <c r="N9" s="19">
        <v>-0.0125</v>
      </c>
      <c r="O9" s="19">
        <v>0.195</v>
      </c>
      <c r="P9" s="19">
        <v>0.0675</v>
      </c>
      <c r="Q9" s="19">
        <v>0.085</v>
      </c>
      <c r="R9" s="19">
        <v>0.061415418030074</v>
      </c>
      <c r="S9" s="19">
        <v>2.399</v>
      </c>
      <c r="T9" s="18"/>
      <c r="U9" s="31">
        <v>36496</v>
      </c>
      <c r="V9" s="19">
        <v>2.11</v>
      </c>
      <c r="W9" s="19">
        <v>2.085</v>
      </c>
      <c r="X9" s="19">
        <v>2.13</v>
      </c>
      <c r="Y9" s="19">
        <v>2.1</v>
      </c>
      <c r="Z9" s="19">
        <v>2.12</v>
      </c>
      <c r="AA9" s="19">
        <v>2.105</v>
      </c>
      <c r="AB9" s="19">
        <v>2.095</v>
      </c>
      <c r="AC9" s="19">
        <v>2.1</v>
      </c>
      <c r="AD9" s="19">
        <v>2.04</v>
      </c>
      <c r="AE9" s="19">
        <v>2.17</v>
      </c>
      <c r="AF9" s="19">
        <v>2.11</v>
      </c>
      <c r="AG9" s="19">
        <v>2.11</v>
      </c>
      <c r="AH9" s="19">
        <v>2.085</v>
      </c>
      <c r="AI9" s="19">
        <v>2.085</v>
      </c>
      <c r="AJ9" s="19"/>
      <c r="AK9" s="34">
        <v>2.1</v>
      </c>
      <c r="AL9" s="19">
        <v>2.085</v>
      </c>
      <c r="AM9" s="19">
        <v>2.045</v>
      </c>
      <c r="AN9" s="19">
        <v>2.1</v>
      </c>
      <c r="AO9" s="19">
        <v>2.105</v>
      </c>
      <c r="AP9" s="19">
        <v>2.095</v>
      </c>
      <c r="AQ9" s="19">
        <v>2.17</v>
      </c>
      <c r="AR9" s="19">
        <v>2.17</v>
      </c>
      <c r="AS9" s="19"/>
      <c r="AT9" s="19">
        <v>2.26</v>
      </c>
      <c r="AU9" s="19">
        <v>2.14</v>
      </c>
      <c r="AV9" s="19"/>
      <c r="AW9" s="19"/>
      <c r="AX9" s="39">
        <f t="shared" si="8"/>
        <v>36526</v>
      </c>
      <c r="AY9" s="24">
        <f t="shared" ref="AY9:AY30" si="12">S9</f>
        <v>2.399</v>
      </c>
      <c r="AZ9" s="24">
        <f t="shared" ref="AZ9:AZ30" si="13">S9</f>
        <v>2.399</v>
      </c>
      <c r="BA9" s="24">
        <f t="shared" si="9"/>
        <v>2.399</v>
      </c>
      <c r="BB9" s="24">
        <f t="shared" si="10"/>
        <v>2.399</v>
      </c>
      <c r="BC9" s="24">
        <f t="shared" si="11"/>
        <v>2.399</v>
      </c>
    </row>
    <row r="10" spans="2:55">
      <c r="B10" s="20"/>
      <c r="D10" s="18">
        <v>36557</v>
      </c>
      <c r="E10" s="19">
        <v>-0.0675</v>
      </c>
      <c r="F10" s="19">
        <v>-0.0675</v>
      </c>
      <c r="G10" s="19">
        <v>-0.08</v>
      </c>
      <c r="H10" s="19">
        <v>0.1025</v>
      </c>
      <c r="I10" s="19">
        <v>0.1025</v>
      </c>
      <c r="J10" s="19">
        <v>-0.0675</v>
      </c>
      <c r="K10" s="19">
        <v>0.1025</v>
      </c>
      <c r="L10" s="19">
        <v>-0.0925</v>
      </c>
      <c r="M10" s="19">
        <v>-0.0175</v>
      </c>
      <c r="N10" s="19">
        <v>-0.0075</v>
      </c>
      <c r="O10" s="19">
        <v>0.23</v>
      </c>
      <c r="P10" s="19">
        <v>0.0725</v>
      </c>
      <c r="Q10" s="19">
        <v>0.1025</v>
      </c>
      <c r="R10" s="19">
        <v>0.064923292627135</v>
      </c>
      <c r="S10" s="19">
        <v>2.396</v>
      </c>
      <c r="T10" s="18"/>
      <c r="U10" s="31">
        <v>36497</v>
      </c>
      <c r="V10" s="19">
        <v>2.125</v>
      </c>
      <c r="W10" s="19">
        <v>2.135</v>
      </c>
      <c r="X10" s="19">
        <v>2.155</v>
      </c>
      <c r="Y10" s="19">
        <v>2.15</v>
      </c>
      <c r="Z10" s="19">
        <v>2.17</v>
      </c>
      <c r="AA10" s="19">
        <v>2.105</v>
      </c>
      <c r="AB10" s="19">
        <v>2.115</v>
      </c>
      <c r="AC10" s="19">
        <v>2.125</v>
      </c>
      <c r="AD10" s="19">
        <v>2.05</v>
      </c>
      <c r="AE10" s="19">
        <v>2.175</v>
      </c>
      <c r="AF10" s="19">
        <v>2.125</v>
      </c>
      <c r="AG10" s="19">
        <v>2.125</v>
      </c>
      <c r="AH10" s="19">
        <v>2.135</v>
      </c>
      <c r="AI10" s="19">
        <v>2.135</v>
      </c>
      <c r="AJ10" s="19"/>
      <c r="AK10" s="34">
        <v>2.15</v>
      </c>
      <c r="AL10" s="19">
        <v>2.1</v>
      </c>
      <c r="AM10" s="19">
        <v>2.135</v>
      </c>
      <c r="AN10" s="19">
        <v>2.125</v>
      </c>
      <c r="AO10" s="19">
        <v>2.105</v>
      </c>
      <c r="AP10" s="19">
        <v>2.115</v>
      </c>
      <c r="AQ10" s="19">
        <v>2.175</v>
      </c>
      <c r="AR10" s="19">
        <v>2.175</v>
      </c>
      <c r="AS10" s="19"/>
      <c r="AT10" s="19">
        <v>2.26</v>
      </c>
      <c r="AU10" s="19">
        <v>2.16</v>
      </c>
      <c r="AV10" s="19"/>
      <c r="AW10" s="19"/>
      <c r="AX10" s="39">
        <f t="shared" si="8"/>
        <v>36557</v>
      </c>
      <c r="AY10" s="24">
        <f t="shared" si="12"/>
        <v>2.396</v>
      </c>
      <c r="AZ10" s="24">
        <f t="shared" si="13"/>
        <v>2.396</v>
      </c>
      <c r="BA10" s="24">
        <f t="shared" si="9"/>
        <v>2.396</v>
      </c>
      <c r="BB10" s="24">
        <f t="shared" si="10"/>
        <v>2.396</v>
      </c>
      <c r="BC10" s="24">
        <f t="shared" si="11"/>
        <v>2.396</v>
      </c>
    </row>
    <row r="11" spans="4:55">
      <c r="D11" s="18">
        <v>36586</v>
      </c>
      <c r="E11" s="19">
        <v>-0.06</v>
      </c>
      <c r="F11" s="19">
        <v>-0.06</v>
      </c>
      <c r="G11" s="19">
        <v>-0.0825</v>
      </c>
      <c r="H11" s="19">
        <v>0.0975</v>
      </c>
      <c r="I11" s="19">
        <v>0.0975</v>
      </c>
      <c r="J11" s="19">
        <v>-0.06</v>
      </c>
      <c r="K11" s="19">
        <v>0.0975</v>
      </c>
      <c r="L11" s="19">
        <v>-0.0925</v>
      </c>
      <c r="M11" s="19">
        <v>-0.015</v>
      </c>
      <c r="N11" s="19">
        <v>-0.01</v>
      </c>
      <c r="O11" s="19">
        <v>0.185</v>
      </c>
      <c r="P11" s="19">
        <v>0.07</v>
      </c>
      <c r="Q11" s="19">
        <v>0.0975</v>
      </c>
      <c r="R11" s="19">
        <v>0.062900143894299</v>
      </c>
      <c r="S11" s="19">
        <v>2.388</v>
      </c>
      <c r="T11" s="18"/>
      <c r="U11" s="31">
        <v>36498</v>
      </c>
      <c r="V11" s="19">
        <v>2.11</v>
      </c>
      <c r="W11" s="19">
        <v>2.12</v>
      </c>
      <c r="X11" s="19">
        <v>2.19</v>
      </c>
      <c r="Y11" s="19">
        <v>2.17</v>
      </c>
      <c r="Z11" s="19">
        <v>2.18</v>
      </c>
      <c r="AA11" s="19">
        <v>2.115</v>
      </c>
      <c r="AB11" s="19">
        <v>2.11</v>
      </c>
      <c r="AC11" s="19">
        <v>2.12</v>
      </c>
      <c r="AD11" s="19">
        <v>2.13</v>
      </c>
      <c r="AE11" s="19">
        <v>2.17</v>
      </c>
      <c r="AF11" s="19">
        <v>2.11</v>
      </c>
      <c r="AG11" s="19">
        <v>2.11</v>
      </c>
      <c r="AH11" s="19">
        <v>2.12</v>
      </c>
      <c r="AI11" s="19">
        <v>2.12</v>
      </c>
      <c r="AJ11" s="19"/>
      <c r="AK11" s="34">
        <v>2.17</v>
      </c>
      <c r="AL11" s="19">
        <v>2.12</v>
      </c>
      <c r="AM11" s="19">
        <v>2.14</v>
      </c>
      <c r="AN11" s="19">
        <v>2.12</v>
      </c>
      <c r="AO11" s="19">
        <v>2.115</v>
      </c>
      <c r="AP11" s="19">
        <v>2.11</v>
      </c>
      <c r="AQ11" s="19">
        <v>2.17</v>
      </c>
      <c r="AR11" s="19">
        <v>2.17</v>
      </c>
      <c r="AS11" s="19"/>
      <c r="AT11" s="19">
        <v>2.25</v>
      </c>
      <c r="AU11" s="19">
        <v>2.155</v>
      </c>
      <c r="AV11" s="19"/>
      <c r="AW11" s="19"/>
      <c r="AX11" s="39">
        <f t="shared" si="8"/>
        <v>36586</v>
      </c>
      <c r="AY11" s="24">
        <f t="shared" si="12"/>
        <v>2.388</v>
      </c>
      <c r="AZ11" s="24">
        <f t="shared" si="13"/>
        <v>2.388</v>
      </c>
      <c r="BA11" s="24">
        <f t="shared" si="9"/>
        <v>2.388</v>
      </c>
      <c r="BB11" s="24">
        <f t="shared" si="10"/>
        <v>2.388</v>
      </c>
      <c r="BC11" s="24">
        <f t="shared" si="11"/>
        <v>2.388</v>
      </c>
    </row>
    <row r="12" spans="2:55">
      <c r="B12" s="21"/>
      <c r="D12" s="18">
        <v>36617</v>
      </c>
      <c r="E12" s="19">
        <v>-0.06</v>
      </c>
      <c r="F12" s="19">
        <v>-0.06</v>
      </c>
      <c r="G12" s="19">
        <v>-0.0575</v>
      </c>
      <c r="H12" s="19">
        <v>0.1075</v>
      </c>
      <c r="I12" s="19">
        <v>0.1075</v>
      </c>
      <c r="J12" s="19">
        <v>-0.06</v>
      </c>
      <c r="K12" s="19">
        <v>0.1075</v>
      </c>
      <c r="L12" s="19">
        <v>-0.0675</v>
      </c>
      <c r="M12" s="19">
        <v>-0.075</v>
      </c>
      <c r="N12" s="19">
        <v>-0.075</v>
      </c>
      <c r="O12" s="19">
        <v>0.1</v>
      </c>
      <c r="P12" s="19">
        <v>0.0625</v>
      </c>
      <c r="Q12" s="19">
        <v>0.1075</v>
      </c>
      <c r="R12" s="19">
        <v>0.062756934263642</v>
      </c>
      <c r="S12" s="19">
        <v>2.38</v>
      </c>
      <c r="T12" s="18"/>
      <c r="U12" s="31">
        <v>36499</v>
      </c>
      <c r="V12" s="19">
        <v>2.11</v>
      </c>
      <c r="W12" s="19">
        <v>2.12</v>
      </c>
      <c r="X12" s="19">
        <v>2.19</v>
      </c>
      <c r="Y12" s="19">
        <v>2.17</v>
      </c>
      <c r="Z12" s="19">
        <v>2.18</v>
      </c>
      <c r="AA12" s="19">
        <v>2.115</v>
      </c>
      <c r="AB12" s="19">
        <v>2.11</v>
      </c>
      <c r="AC12" s="19">
        <v>2.12</v>
      </c>
      <c r="AD12" s="19">
        <v>2.13</v>
      </c>
      <c r="AE12" s="19">
        <v>2.17</v>
      </c>
      <c r="AF12" s="19">
        <v>2.11</v>
      </c>
      <c r="AG12" s="19">
        <v>2.11</v>
      </c>
      <c r="AH12" s="19">
        <v>2.12</v>
      </c>
      <c r="AI12" s="19">
        <v>2.12</v>
      </c>
      <c r="AJ12" s="19"/>
      <c r="AK12" s="34">
        <v>2.17</v>
      </c>
      <c r="AL12" s="19">
        <v>2.12</v>
      </c>
      <c r="AM12" s="19">
        <v>2.14</v>
      </c>
      <c r="AN12" s="19">
        <v>2.12</v>
      </c>
      <c r="AO12" s="19">
        <v>2.115</v>
      </c>
      <c r="AP12" s="19">
        <v>2.11</v>
      </c>
      <c r="AQ12" s="19">
        <v>2.17</v>
      </c>
      <c r="AR12" s="19">
        <v>2.17</v>
      </c>
      <c r="AS12" s="19"/>
      <c r="AT12" s="19">
        <v>2.25</v>
      </c>
      <c r="AU12" s="19">
        <v>2.155</v>
      </c>
      <c r="AV12" s="19"/>
      <c r="AW12" s="19"/>
      <c r="AX12" s="39">
        <f t="shared" si="8"/>
        <v>36617</v>
      </c>
      <c r="AY12" s="24">
        <f t="shared" si="12"/>
        <v>2.38</v>
      </c>
      <c r="AZ12" s="24">
        <f t="shared" si="13"/>
        <v>2.38</v>
      </c>
      <c r="BA12" s="24">
        <f t="shared" si="9"/>
        <v>2.38</v>
      </c>
      <c r="BB12" s="24">
        <f t="shared" si="10"/>
        <v>2.38</v>
      </c>
      <c r="BC12" s="24">
        <f t="shared" si="11"/>
        <v>2.38</v>
      </c>
    </row>
    <row r="13" spans="2:55">
      <c r="B13" s="22"/>
      <c r="D13" s="18">
        <v>36647</v>
      </c>
      <c r="E13" s="19">
        <v>-0.06</v>
      </c>
      <c r="F13" s="19">
        <v>-0.06</v>
      </c>
      <c r="G13" s="19">
        <v>-0.0575</v>
      </c>
      <c r="H13" s="19">
        <v>0.0925</v>
      </c>
      <c r="I13" s="19">
        <v>0.0925</v>
      </c>
      <c r="J13" s="19">
        <v>-0.06</v>
      </c>
      <c r="K13" s="19">
        <v>0.0925</v>
      </c>
      <c r="L13" s="19">
        <v>-0.0675</v>
      </c>
      <c r="M13" s="19">
        <v>-0.085</v>
      </c>
      <c r="N13" s="19">
        <v>-0.085</v>
      </c>
      <c r="O13" s="19">
        <v>0.09</v>
      </c>
      <c r="P13" s="19">
        <v>0.0475</v>
      </c>
      <c r="Q13" s="19">
        <v>0.0925</v>
      </c>
      <c r="R13" s="19">
        <v>0.062765544495582</v>
      </c>
      <c r="S13" s="19">
        <v>2.377</v>
      </c>
      <c r="T13" s="18"/>
      <c r="U13" s="31">
        <v>36500</v>
      </c>
      <c r="V13" s="19">
        <v>2.11</v>
      </c>
      <c r="W13" s="19">
        <v>2.12</v>
      </c>
      <c r="X13" s="19">
        <v>2.19</v>
      </c>
      <c r="Y13" s="19">
        <v>2.17</v>
      </c>
      <c r="Z13" s="19">
        <v>2.18</v>
      </c>
      <c r="AA13" s="19">
        <v>2.115</v>
      </c>
      <c r="AB13" s="19">
        <v>2.11</v>
      </c>
      <c r="AC13" s="19">
        <v>2.12</v>
      </c>
      <c r="AD13" s="19">
        <v>2.13</v>
      </c>
      <c r="AE13" s="19">
        <v>2.17</v>
      </c>
      <c r="AF13" s="19">
        <v>2.11</v>
      </c>
      <c r="AG13" s="19">
        <v>2.11</v>
      </c>
      <c r="AH13" s="19">
        <v>2.12</v>
      </c>
      <c r="AI13" s="19">
        <v>2.12</v>
      </c>
      <c r="AJ13" s="19"/>
      <c r="AK13" s="34">
        <v>2.17</v>
      </c>
      <c r="AL13" s="19">
        <v>2.12</v>
      </c>
      <c r="AM13" s="19">
        <v>2.14</v>
      </c>
      <c r="AN13" s="19">
        <v>2.12</v>
      </c>
      <c r="AO13" s="19">
        <v>2.115</v>
      </c>
      <c r="AP13" s="19">
        <v>2.11</v>
      </c>
      <c r="AQ13" s="19">
        <v>2.17</v>
      </c>
      <c r="AR13" s="19">
        <v>2.17</v>
      </c>
      <c r="AS13" s="19"/>
      <c r="AT13" s="19">
        <v>2.25</v>
      </c>
      <c r="AU13" s="19">
        <v>2.155</v>
      </c>
      <c r="AV13" s="19"/>
      <c r="AW13" s="19"/>
      <c r="AX13" s="39">
        <f t="shared" si="8"/>
        <v>36647</v>
      </c>
      <c r="AY13" s="24">
        <f t="shared" si="12"/>
        <v>2.377</v>
      </c>
      <c r="AZ13" s="24">
        <f t="shared" si="13"/>
        <v>2.377</v>
      </c>
      <c r="BA13" s="24">
        <f t="shared" si="9"/>
        <v>2.377</v>
      </c>
      <c r="BB13" s="24">
        <f t="shared" si="10"/>
        <v>2.377</v>
      </c>
      <c r="BC13" s="24">
        <f t="shared" si="11"/>
        <v>2.377</v>
      </c>
    </row>
    <row r="14" spans="1:55">
      <c r="A14" s="23"/>
      <c r="B14" s="24"/>
      <c r="D14" s="18">
        <v>36678</v>
      </c>
      <c r="E14" s="19">
        <v>-0.06</v>
      </c>
      <c r="F14" s="19">
        <v>-0.06</v>
      </c>
      <c r="G14" s="19">
        <v>-0.0575</v>
      </c>
      <c r="H14" s="19">
        <v>0.075</v>
      </c>
      <c r="I14" s="19">
        <v>0.075</v>
      </c>
      <c r="J14" s="19">
        <v>-0.06</v>
      </c>
      <c r="K14" s="19">
        <v>0.075</v>
      </c>
      <c r="L14" s="19">
        <v>-0.065</v>
      </c>
      <c r="M14" s="19">
        <v>-0.09</v>
      </c>
      <c r="N14" s="19">
        <v>-0.09</v>
      </c>
      <c r="O14" s="19">
        <v>0.085</v>
      </c>
      <c r="P14" s="19">
        <v>0.03</v>
      </c>
      <c r="Q14" s="19">
        <v>0.075</v>
      </c>
      <c r="R14" s="19">
        <v>0.062774441735281</v>
      </c>
      <c r="S14" s="19">
        <v>2.388</v>
      </c>
      <c r="T14" s="18"/>
      <c r="U14" s="31">
        <v>36501</v>
      </c>
      <c r="V14" s="19">
        <v>2.135</v>
      </c>
      <c r="W14" s="19">
        <v>2.125</v>
      </c>
      <c r="X14" s="19">
        <v>2.18</v>
      </c>
      <c r="Y14" s="19">
        <v>2.09</v>
      </c>
      <c r="Z14" s="19">
        <v>2.1</v>
      </c>
      <c r="AA14" s="19">
        <v>2.115</v>
      </c>
      <c r="AB14" s="19">
        <v>2.15</v>
      </c>
      <c r="AC14" s="19">
        <v>2.145</v>
      </c>
      <c r="AD14" s="19">
        <v>2.05</v>
      </c>
      <c r="AE14" s="19">
        <v>2.18</v>
      </c>
      <c r="AF14" s="19">
        <v>2.135</v>
      </c>
      <c r="AG14" s="19">
        <v>2.135</v>
      </c>
      <c r="AH14" s="19">
        <v>2.125</v>
      </c>
      <c r="AI14" s="19">
        <v>2.125</v>
      </c>
      <c r="AJ14" s="19"/>
      <c r="AK14" s="34">
        <v>2.09</v>
      </c>
      <c r="AL14" s="19">
        <v>2.12</v>
      </c>
      <c r="AM14" s="19">
        <v>2.15</v>
      </c>
      <c r="AN14" s="19">
        <v>2.145</v>
      </c>
      <c r="AO14" s="19">
        <v>2.115</v>
      </c>
      <c r="AP14" s="19">
        <v>2.15</v>
      </c>
      <c r="AQ14" s="19">
        <v>2.18</v>
      </c>
      <c r="AR14" s="19">
        <v>2.18</v>
      </c>
      <c r="AS14" s="19"/>
      <c r="AT14" s="19">
        <v>2.27</v>
      </c>
      <c r="AU14" s="19">
        <v>2.185</v>
      </c>
      <c r="AV14" s="19"/>
      <c r="AW14" s="19"/>
      <c r="AX14" s="39">
        <f t="shared" si="8"/>
        <v>36678</v>
      </c>
      <c r="AY14" s="24">
        <f t="shared" si="12"/>
        <v>2.388</v>
      </c>
      <c r="AZ14" s="24">
        <f t="shared" si="13"/>
        <v>2.388</v>
      </c>
      <c r="BA14" s="24">
        <f t="shared" si="9"/>
        <v>2.388</v>
      </c>
      <c r="BB14" s="24">
        <f t="shared" si="10"/>
        <v>2.388</v>
      </c>
      <c r="BC14" s="24">
        <f t="shared" si="11"/>
        <v>2.388</v>
      </c>
    </row>
    <row r="15" spans="1:55">
      <c r="A15" s="23"/>
      <c r="B15" s="24"/>
      <c r="D15" s="18">
        <v>36708</v>
      </c>
      <c r="E15" s="19">
        <v>-0.06</v>
      </c>
      <c r="F15" s="19">
        <v>-0.06</v>
      </c>
      <c r="G15" s="19">
        <v>-0.0575</v>
      </c>
      <c r="H15" s="19">
        <v>0.08</v>
      </c>
      <c r="I15" s="19">
        <v>0.08</v>
      </c>
      <c r="J15" s="19">
        <v>-0.06</v>
      </c>
      <c r="K15" s="19">
        <v>0.08</v>
      </c>
      <c r="L15" s="19">
        <v>-0.0575</v>
      </c>
      <c r="M15" s="19">
        <v>-0.09</v>
      </c>
      <c r="N15" s="19">
        <v>-0.09</v>
      </c>
      <c r="O15" s="19">
        <v>0.075</v>
      </c>
      <c r="P15" s="19">
        <v>0.035</v>
      </c>
      <c r="Q15" s="19">
        <v>0.08</v>
      </c>
      <c r="R15" s="19">
        <v>0.063014645434375</v>
      </c>
      <c r="S15" s="19">
        <v>2.406</v>
      </c>
      <c r="T15" s="18"/>
      <c r="U15" s="31">
        <v>36502</v>
      </c>
      <c r="V15" s="19">
        <v>2.12</v>
      </c>
      <c r="W15" s="19">
        <v>2.115</v>
      </c>
      <c r="X15" s="19">
        <v>2.15</v>
      </c>
      <c r="Y15" s="19">
        <v>2.03</v>
      </c>
      <c r="Z15" s="19">
        <v>2.04</v>
      </c>
      <c r="AA15" s="19">
        <v>2.09</v>
      </c>
      <c r="AB15" s="19">
        <v>2.115</v>
      </c>
      <c r="AC15" s="19">
        <v>2.125</v>
      </c>
      <c r="AD15" s="19">
        <v>1.99</v>
      </c>
      <c r="AE15" s="19">
        <v>2.165</v>
      </c>
      <c r="AF15" s="19">
        <v>2.12</v>
      </c>
      <c r="AG15" s="19">
        <v>2.12</v>
      </c>
      <c r="AH15" s="19">
        <v>2.115</v>
      </c>
      <c r="AI15" s="19">
        <v>2.115</v>
      </c>
      <c r="AJ15" s="19"/>
      <c r="AK15" s="34">
        <v>2.03</v>
      </c>
      <c r="AL15" s="19">
        <v>2.1</v>
      </c>
      <c r="AM15" s="19">
        <v>2.14</v>
      </c>
      <c r="AN15" s="19">
        <v>2.125</v>
      </c>
      <c r="AO15" s="19">
        <v>2.09</v>
      </c>
      <c r="AP15" s="19">
        <v>2.115</v>
      </c>
      <c r="AQ15" s="19">
        <v>2.165</v>
      </c>
      <c r="AR15" s="19">
        <v>2.165</v>
      </c>
      <c r="AS15" s="19"/>
      <c r="AT15" s="19">
        <v>2.26</v>
      </c>
      <c r="AU15" s="19">
        <v>2.185</v>
      </c>
      <c r="AV15" s="19"/>
      <c r="AW15" s="19"/>
      <c r="AX15" s="39">
        <f t="shared" si="8"/>
        <v>36708</v>
      </c>
      <c r="AY15" s="24">
        <f t="shared" si="12"/>
        <v>2.406</v>
      </c>
      <c r="AZ15" s="24">
        <f t="shared" si="13"/>
        <v>2.406</v>
      </c>
      <c r="BA15" s="24">
        <f t="shared" si="9"/>
        <v>2.406</v>
      </c>
      <c r="BB15" s="24">
        <f t="shared" si="10"/>
        <v>2.406</v>
      </c>
      <c r="BC15" s="24">
        <f t="shared" si="11"/>
        <v>2.406</v>
      </c>
    </row>
    <row r="16" spans="1:55">
      <c r="A16" s="25"/>
      <c r="B16" s="24"/>
      <c r="D16" s="18">
        <v>36739</v>
      </c>
      <c r="E16" s="19">
        <v>-0.06</v>
      </c>
      <c r="F16" s="19">
        <v>-0.06</v>
      </c>
      <c r="G16" s="19">
        <v>-0.0575</v>
      </c>
      <c r="H16" s="19">
        <v>0.0825</v>
      </c>
      <c r="I16" s="19">
        <v>0.0825</v>
      </c>
      <c r="J16" s="19">
        <v>-0.06</v>
      </c>
      <c r="K16" s="19">
        <v>0.0825</v>
      </c>
      <c r="L16" s="19">
        <v>-0.0575</v>
      </c>
      <c r="M16" s="19">
        <v>-0.085</v>
      </c>
      <c r="N16" s="19">
        <v>-0.085</v>
      </c>
      <c r="O16" s="19">
        <v>0.07</v>
      </c>
      <c r="P16" s="19">
        <v>0.0375</v>
      </c>
      <c r="Q16" s="19">
        <v>0.0825</v>
      </c>
      <c r="R16" s="19">
        <v>0.063365606875285</v>
      </c>
      <c r="S16" s="19">
        <v>2.425</v>
      </c>
      <c r="T16" s="18"/>
      <c r="U16" s="31">
        <v>36503</v>
      </c>
      <c r="V16" s="19">
        <v>2.18</v>
      </c>
      <c r="W16" s="19">
        <v>2.17</v>
      </c>
      <c r="X16" s="19">
        <v>2.21</v>
      </c>
      <c r="Y16" s="19">
        <v>2.09</v>
      </c>
      <c r="Z16" s="19">
        <v>2.1</v>
      </c>
      <c r="AA16" s="19">
        <v>2.15</v>
      </c>
      <c r="AB16" s="19">
        <v>2.16</v>
      </c>
      <c r="AC16" s="19">
        <v>2.17</v>
      </c>
      <c r="AD16" s="19">
        <v>2.11</v>
      </c>
      <c r="AE16" s="19">
        <v>2.23</v>
      </c>
      <c r="AF16" s="19">
        <v>2.18</v>
      </c>
      <c r="AG16" s="19">
        <v>2.18</v>
      </c>
      <c r="AH16" s="19">
        <v>2.17</v>
      </c>
      <c r="AI16" s="19">
        <v>2.17</v>
      </c>
      <c r="AJ16" s="19"/>
      <c r="AK16" s="34">
        <v>2.09</v>
      </c>
      <c r="AL16" s="19">
        <v>2.165</v>
      </c>
      <c r="AM16" s="19">
        <v>2.22</v>
      </c>
      <c r="AN16" s="19">
        <v>2.17</v>
      </c>
      <c r="AO16" s="19">
        <v>2.15</v>
      </c>
      <c r="AP16" s="19">
        <v>2.16</v>
      </c>
      <c r="AQ16" s="19">
        <v>2.23</v>
      </c>
      <c r="AR16" s="19">
        <v>2.23</v>
      </c>
      <c r="AS16" s="19"/>
      <c r="AT16" s="19">
        <v>2.3</v>
      </c>
      <c r="AU16" s="19">
        <v>2.24</v>
      </c>
      <c r="AV16" s="19"/>
      <c r="AW16" s="19"/>
      <c r="AX16" s="39">
        <f t="shared" si="8"/>
        <v>36739</v>
      </c>
      <c r="AY16" s="24">
        <f t="shared" si="12"/>
        <v>2.425</v>
      </c>
      <c r="AZ16" s="24">
        <f t="shared" si="13"/>
        <v>2.425</v>
      </c>
      <c r="BA16" s="24">
        <f t="shared" si="9"/>
        <v>2.425</v>
      </c>
      <c r="BB16" s="24">
        <f t="shared" si="10"/>
        <v>2.425</v>
      </c>
      <c r="BC16" s="24">
        <f t="shared" si="11"/>
        <v>2.425</v>
      </c>
    </row>
    <row r="17" spans="1:55">
      <c r="A17" s="25"/>
      <c r="B17" s="24"/>
      <c r="D17" s="18">
        <v>36770</v>
      </c>
      <c r="E17" s="19">
        <v>-0.06</v>
      </c>
      <c r="F17" s="19">
        <v>-0.06</v>
      </c>
      <c r="G17" s="19">
        <v>-0.0575</v>
      </c>
      <c r="H17" s="19">
        <v>0.095</v>
      </c>
      <c r="I17" s="19">
        <v>0.095</v>
      </c>
      <c r="J17" s="19">
        <v>-0.06</v>
      </c>
      <c r="K17" s="19">
        <v>0.095</v>
      </c>
      <c r="L17" s="19">
        <v>-0.0675</v>
      </c>
      <c r="M17" s="19">
        <v>-0.085</v>
      </c>
      <c r="N17" s="19">
        <v>-0.085</v>
      </c>
      <c r="O17" s="19">
        <v>0.075</v>
      </c>
      <c r="P17" s="19">
        <v>0.05</v>
      </c>
      <c r="Q17" s="19">
        <v>0.095</v>
      </c>
      <c r="R17" s="19">
        <v>0.063716568357055</v>
      </c>
      <c r="S17" s="19">
        <v>2.446</v>
      </c>
      <c r="T17" s="18"/>
      <c r="U17" s="31">
        <v>36504</v>
      </c>
      <c r="V17" s="19">
        <v>2.17</v>
      </c>
      <c r="W17" s="19">
        <v>2.15</v>
      </c>
      <c r="X17" s="19">
        <v>2.2</v>
      </c>
      <c r="Y17" s="19">
        <v>2.12</v>
      </c>
      <c r="Z17" s="19">
        <v>2.13</v>
      </c>
      <c r="AA17" s="19">
        <v>2.14</v>
      </c>
      <c r="AB17" s="19">
        <v>2.15</v>
      </c>
      <c r="AC17" s="19">
        <v>2.16</v>
      </c>
      <c r="AD17" s="19">
        <v>2.1</v>
      </c>
      <c r="AE17" s="19">
        <v>2.205</v>
      </c>
      <c r="AF17" s="19">
        <v>2.17</v>
      </c>
      <c r="AG17" s="19">
        <v>2.17</v>
      </c>
      <c r="AH17" s="19">
        <v>2.15</v>
      </c>
      <c r="AI17" s="19">
        <v>2.15</v>
      </c>
      <c r="AJ17" s="19"/>
      <c r="AK17" s="34">
        <v>2.12</v>
      </c>
      <c r="AL17" s="19">
        <v>2.145</v>
      </c>
      <c r="AM17" s="19">
        <v>2.19</v>
      </c>
      <c r="AN17" s="19">
        <v>2.16</v>
      </c>
      <c r="AO17" s="19">
        <v>2.14</v>
      </c>
      <c r="AP17" s="19">
        <v>2.15</v>
      </c>
      <c r="AQ17" s="19">
        <v>2.205</v>
      </c>
      <c r="AR17" s="19">
        <v>2.205</v>
      </c>
      <c r="AS17" s="19"/>
      <c r="AT17" s="19">
        <v>2.28</v>
      </c>
      <c r="AU17" s="19">
        <v>2.215</v>
      </c>
      <c r="AV17" s="19"/>
      <c r="AW17" s="19"/>
      <c r="AX17" s="39">
        <f t="shared" si="8"/>
        <v>36770</v>
      </c>
      <c r="AY17" s="24">
        <f t="shared" si="12"/>
        <v>2.446</v>
      </c>
      <c r="AZ17" s="24">
        <f t="shared" si="13"/>
        <v>2.446</v>
      </c>
      <c r="BA17" s="24">
        <f t="shared" si="9"/>
        <v>2.446</v>
      </c>
      <c r="BB17" s="24">
        <f t="shared" si="10"/>
        <v>2.446</v>
      </c>
      <c r="BC17" s="24">
        <f t="shared" si="11"/>
        <v>2.446</v>
      </c>
    </row>
    <row r="18" spans="1:55">
      <c r="A18" s="25"/>
      <c r="B18" s="24"/>
      <c r="D18" s="18">
        <v>36800</v>
      </c>
      <c r="E18" s="19">
        <v>-0.06</v>
      </c>
      <c r="F18" s="19">
        <v>-0.06</v>
      </c>
      <c r="G18" s="19">
        <v>-0.0575</v>
      </c>
      <c r="H18" s="19">
        <v>0.0975</v>
      </c>
      <c r="I18" s="19">
        <v>0.0975</v>
      </c>
      <c r="J18" s="19">
        <v>-0.06</v>
      </c>
      <c r="K18" s="19">
        <v>0.0975</v>
      </c>
      <c r="L18" s="19">
        <v>-0.0725</v>
      </c>
      <c r="M18" s="19">
        <v>-0.085</v>
      </c>
      <c r="N18" s="19">
        <v>-0.085</v>
      </c>
      <c r="O18" s="19">
        <v>0.08</v>
      </c>
      <c r="P18" s="19">
        <v>0.0525</v>
      </c>
      <c r="Q18" s="19">
        <v>0.0975</v>
      </c>
      <c r="R18" s="19">
        <v>0.064050006641956</v>
      </c>
      <c r="S18" s="19">
        <v>2.473</v>
      </c>
      <c r="T18" s="18"/>
      <c r="U18" s="31">
        <v>36505</v>
      </c>
      <c r="V18" s="19">
        <v>2.205</v>
      </c>
      <c r="W18" s="19">
        <v>2.18</v>
      </c>
      <c r="X18" s="19">
        <v>2.24</v>
      </c>
      <c r="Y18" s="19">
        <v>2.15</v>
      </c>
      <c r="Z18" s="19">
        <v>2.16</v>
      </c>
      <c r="AA18" s="19">
        <v>2.175</v>
      </c>
      <c r="AB18" s="19">
        <v>2.215</v>
      </c>
      <c r="AC18" s="19">
        <v>2.225</v>
      </c>
      <c r="AD18" s="19">
        <v>2.13</v>
      </c>
      <c r="AE18" s="19">
        <v>2.255</v>
      </c>
      <c r="AF18" s="19">
        <v>2.205</v>
      </c>
      <c r="AG18" s="19">
        <v>2.205</v>
      </c>
      <c r="AH18" s="19">
        <v>2.18</v>
      </c>
      <c r="AI18" s="19">
        <v>2.18</v>
      </c>
      <c r="AJ18" s="19"/>
      <c r="AK18" s="34">
        <v>2.15</v>
      </c>
      <c r="AL18" s="19">
        <v>2.175</v>
      </c>
      <c r="AM18" s="19">
        <v>2.205</v>
      </c>
      <c r="AN18" s="19">
        <v>2.225</v>
      </c>
      <c r="AO18" s="19">
        <v>2.175</v>
      </c>
      <c r="AP18" s="19">
        <v>2.215</v>
      </c>
      <c r="AQ18" s="19">
        <v>2.255</v>
      </c>
      <c r="AR18" s="19">
        <v>2.255</v>
      </c>
      <c r="AS18" s="19"/>
      <c r="AT18" s="19">
        <v>2.34</v>
      </c>
      <c r="AU18" s="19">
        <v>2.255</v>
      </c>
      <c r="AV18" s="19"/>
      <c r="AW18" s="19"/>
      <c r="AX18" s="39">
        <f t="shared" si="8"/>
        <v>36800</v>
      </c>
      <c r="AY18" s="24">
        <f t="shared" si="12"/>
        <v>2.473</v>
      </c>
      <c r="AZ18" s="24">
        <f t="shared" si="13"/>
        <v>2.473</v>
      </c>
      <c r="BA18" s="24">
        <f t="shared" si="9"/>
        <v>2.473</v>
      </c>
      <c r="BB18" s="24">
        <f t="shared" si="10"/>
        <v>2.473</v>
      </c>
      <c r="BC18" s="24">
        <f t="shared" si="11"/>
        <v>2.473</v>
      </c>
    </row>
    <row r="19" spans="1:55">
      <c r="A19" s="25"/>
      <c r="B19" s="24"/>
      <c r="D19" s="18">
        <v>36831</v>
      </c>
      <c r="E19" s="19">
        <v>-0.0625</v>
      </c>
      <c r="F19" s="19">
        <v>-0.06</v>
      </c>
      <c r="G19" s="19">
        <v>-0.07</v>
      </c>
      <c r="H19" s="19">
        <v>0.185</v>
      </c>
      <c r="I19" s="19">
        <v>0.185</v>
      </c>
      <c r="J19" s="19">
        <v>-0.0625</v>
      </c>
      <c r="K19" s="19">
        <v>0.185</v>
      </c>
      <c r="L19" s="19">
        <v>-0.1</v>
      </c>
      <c r="M19" s="19">
        <v>0.01</v>
      </c>
      <c r="N19" s="19">
        <v>0.04</v>
      </c>
      <c r="O19" s="19">
        <v>0.39</v>
      </c>
      <c r="P19" s="19">
        <v>0.12</v>
      </c>
      <c r="Q19" s="19">
        <v>0.185</v>
      </c>
      <c r="R19" s="19">
        <v>0.064383006015926</v>
      </c>
      <c r="S19" s="19">
        <v>2.59</v>
      </c>
      <c r="T19" s="18"/>
      <c r="U19" s="31">
        <v>36506</v>
      </c>
      <c r="V19" s="19">
        <v>2.205</v>
      </c>
      <c r="W19" s="19">
        <v>2.18</v>
      </c>
      <c r="X19" s="19">
        <v>2.24</v>
      </c>
      <c r="Y19" s="19">
        <v>2.15</v>
      </c>
      <c r="Z19" s="19">
        <v>2.16</v>
      </c>
      <c r="AA19" s="19">
        <v>2.175</v>
      </c>
      <c r="AB19" s="19">
        <v>2.215</v>
      </c>
      <c r="AC19" s="19">
        <v>2.225</v>
      </c>
      <c r="AD19" s="19">
        <v>2.13</v>
      </c>
      <c r="AE19" s="19">
        <v>2.255</v>
      </c>
      <c r="AF19" s="19">
        <v>2.205</v>
      </c>
      <c r="AG19" s="19">
        <v>2.205</v>
      </c>
      <c r="AH19" s="19">
        <v>2.18</v>
      </c>
      <c r="AI19" s="19">
        <v>2.18</v>
      </c>
      <c r="AJ19" s="19"/>
      <c r="AK19" s="34">
        <v>2.15</v>
      </c>
      <c r="AL19" s="19">
        <v>2.175</v>
      </c>
      <c r="AM19" s="19">
        <v>2.205</v>
      </c>
      <c r="AN19" s="19">
        <v>2.225</v>
      </c>
      <c r="AO19" s="19">
        <v>2.175</v>
      </c>
      <c r="AP19" s="19">
        <v>2.215</v>
      </c>
      <c r="AQ19" s="19">
        <v>2.255</v>
      </c>
      <c r="AR19" s="19">
        <v>2.255</v>
      </c>
      <c r="AS19" s="19"/>
      <c r="AT19" s="19">
        <v>2.34</v>
      </c>
      <c r="AU19" s="19">
        <v>2.255</v>
      </c>
      <c r="AV19" s="19"/>
      <c r="AW19" s="19"/>
      <c r="AX19" s="39">
        <f t="shared" si="8"/>
        <v>36831</v>
      </c>
      <c r="AY19" s="24">
        <f t="shared" si="12"/>
        <v>2.59</v>
      </c>
      <c r="AZ19" s="24">
        <f t="shared" si="13"/>
        <v>2.59</v>
      </c>
      <c r="BA19" s="24">
        <f t="shared" si="9"/>
        <v>2.59</v>
      </c>
      <c r="BB19" s="24">
        <f t="shared" si="10"/>
        <v>2.59</v>
      </c>
      <c r="BC19" s="24">
        <f t="shared" si="11"/>
        <v>2.59</v>
      </c>
    </row>
    <row r="20" spans="1:55">
      <c r="A20" s="25"/>
      <c r="B20" s="19"/>
      <c r="D20" s="18">
        <v>36861</v>
      </c>
      <c r="E20" s="19">
        <v>-0.0625</v>
      </c>
      <c r="F20" s="19">
        <v>-0.06</v>
      </c>
      <c r="G20" s="19">
        <v>-0.0725</v>
      </c>
      <c r="H20" s="19">
        <v>0.205</v>
      </c>
      <c r="I20" s="19">
        <v>0.205</v>
      </c>
      <c r="J20" s="19">
        <v>-0.0625</v>
      </c>
      <c r="K20" s="19">
        <v>0.205</v>
      </c>
      <c r="L20" s="19">
        <v>-0.13</v>
      </c>
      <c r="M20" s="19">
        <v>0.01</v>
      </c>
      <c r="N20" s="19">
        <v>0.04</v>
      </c>
      <c r="O20" s="19">
        <v>0.43</v>
      </c>
      <c r="P20" s="19">
        <v>0.14</v>
      </c>
      <c r="Q20" s="19">
        <v>0.205</v>
      </c>
      <c r="R20" s="19">
        <v>0.064705263509613</v>
      </c>
      <c r="S20" s="19">
        <v>2.718</v>
      </c>
      <c r="T20" s="18"/>
      <c r="U20" s="31">
        <v>36507</v>
      </c>
      <c r="V20" s="19">
        <v>2.205</v>
      </c>
      <c r="W20" s="19">
        <v>2.18</v>
      </c>
      <c r="X20" s="19">
        <v>2.26</v>
      </c>
      <c r="Y20" s="19">
        <v>2.15</v>
      </c>
      <c r="Z20" s="19">
        <v>2.16</v>
      </c>
      <c r="AA20" s="19">
        <v>2.175</v>
      </c>
      <c r="AB20" s="19">
        <v>2.215</v>
      </c>
      <c r="AC20" s="19">
        <v>2.225</v>
      </c>
      <c r="AD20" s="19">
        <v>2.13</v>
      </c>
      <c r="AE20" s="19">
        <v>2.255</v>
      </c>
      <c r="AF20" s="19">
        <v>2.205</v>
      </c>
      <c r="AG20" s="19">
        <v>2.205</v>
      </c>
      <c r="AH20" s="19">
        <v>2.18</v>
      </c>
      <c r="AI20" s="19">
        <v>2.18</v>
      </c>
      <c r="AJ20" s="19"/>
      <c r="AK20" s="34">
        <v>2.15</v>
      </c>
      <c r="AL20" s="19">
        <v>2.175</v>
      </c>
      <c r="AM20" s="19">
        <v>2.205</v>
      </c>
      <c r="AN20" s="19">
        <v>2.225</v>
      </c>
      <c r="AO20" s="19">
        <v>2.175</v>
      </c>
      <c r="AP20" s="19">
        <v>2.215</v>
      </c>
      <c r="AQ20" s="19">
        <v>2.255</v>
      </c>
      <c r="AR20" s="19">
        <v>2.255</v>
      </c>
      <c r="AS20" s="19"/>
      <c r="AT20" s="19">
        <v>2.34</v>
      </c>
      <c r="AU20" s="19">
        <v>2.255</v>
      </c>
      <c r="AV20" s="19"/>
      <c r="AW20" s="19"/>
      <c r="AX20" s="39">
        <f t="shared" si="8"/>
        <v>36861</v>
      </c>
      <c r="AY20" s="24">
        <f t="shared" si="12"/>
        <v>2.718</v>
      </c>
      <c r="AZ20" s="24">
        <f t="shared" si="13"/>
        <v>2.718</v>
      </c>
      <c r="BA20" s="24">
        <f t="shared" si="9"/>
        <v>2.718</v>
      </c>
      <c r="BB20" s="24">
        <f t="shared" si="10"/>
        <v>2.718</v>
      </c>
      <c r="BC20" s="24">
        <f t="shared" si="11"/>
        <v>2.718</v>
      </c>
    </row>
    <row r="21" spans="2:55">
      <c r="B21" s="25"/>
      <c r="D21" s="18">
        <v>36892</v>
      </c>
      <c r="E21" s="19">
        <v>-0.0625</v>
      </c>
      <c r="F21" s="19">
        <v>-0.06</v>
      </c>
      <c r="G21" s="19">
        <v>-0.075</v>
      </c>
      <c r="H21" s="19">
        <v>0.2225</v>
      </c>
      <c r="I21" s="19">
        <v>0.2225</v>
      </c>
      <c r="J21" s="19">
        <v>-0.0625</v>
      </c>
      <c r="K21" s="19">
        <v>0.2225</v>
      </c>
      <c r="L21" s="19">
        <v>-0.135</v>
      </c>
      <c r="M21" s="19">
        <v>0.01</v>
      </c>
      <c r="N21" s="19">
        <v>0.04</v>
      </c>
      <c r="O21" s="19">
        <v>0.44</v>
      </c>
      <c r="P21" s="19">
        <v>0.1575</v>
      </c>
      <c r="Q21" s="19">
        <v>0.2225</v>
      </c>
      <c r="R21" s="19">
        <v>0.065044569527328</v>
      </c>
      <c r="S21" s="19">
        <v>2.75</v>
      </c>
      <c r="T21" s="18"/>
      <c r="U21" s="31">
        <v>36508</v>
      </c>
      <c r="V21" s="19">
        <v>2.31</v>
      </c>
      <c r="W21" s="19">
        <v>2.3</v>
      </c>
      <c r="X21" s="19">
        <v>2.35</v>
      </c>
      <c r="Y21" s="19">
        <v>2.295</v>
      </c>
      <c r="Z21" s="19">
        <v>2.31</v>
      </c>
      <c r="AA21" s="19">
        <v>2.275</v>
      </c>
      <c r="AB21" s="19">
        <v>2.34</v>
      </c>
      <c r="AC21" s="19">
        <v>2.325</v>
      </c>
      <c r="AD21" s="19">
        <v>2.25</v>
      </c>
      <c r="AE21" s="19">
        <v>2.35</v>
      </c>
      <c r="AF21" s="19">
        <v>2.31</v>
      </c>
      <c r="AG21" s="19">
        <v>2.31</v>
      </c>
      <c r="AH21" s="19">
        <v>2.3</v>
      </c>
      <c r="AI21" s="19">
        <v>2.3</v>
      </c>
      <c r="AJ21" s="19"/>
      <c r="AK21" s="34">
        <v>2.295</v>
      </c>
      <c r="AL21" s="19">
        <v>2.295</v>
      </c>
      <c r="AM21" s="19">
        <v>2.325</v>
      </c>
      <c r="AN21" s="19">
        <v>2.325</v>
      </c>
      <c r="AO21" s="19">
        <v>2.275</v>
      </c>
      <c r="AP21" s="19">
        <v>2.34</v>
      </c>
      <c r="AQ21" s="19">
        <v>2.35</v>
      </c>
      <c r="AR21" s="19">
        <v>2.35</v>
      </c>
      <c r="AS21" s="19"/>
      <c r="AT21" s="19">
        <v>2.46</v>
      </c>
      <c r="AU21" s="19">
        <v>2.36</v>
      </c>
      <c r="AV21" s="19"/>
      <c r="AW21" s="19"/>
      <c r="AX21" s="39">
        <f t="shared" si="8"/>
        <v>36892</v>
      </c>
      <c r="AY21" s="24">
        <f t="shared" si="12"/>
        <v>2.75</v>
      </c>
      <c r="AZ21" s="24">
        <f t="shared" si="13"/>
        <v>2.75</v>
      </c>
      <c r="BA21" s="24">
        <f t="shared" si="9"/>
        <v>2.75</v>
      </c>
      <c r="BB21" s="24">
        <f t="shared" si="10"/>
        <v>2.75</v>
      </c>
      <c r="BC21" s="24">
        <f t="shared" si="11"/>
        <v>2.75</v>
      </c>
    </row>
    <row r="22" spans="2:55">
      <c r="B22" s="25"/>
      <c r="D22" s="18">
        <v>36923</v>
      </c>
      <c r="E22" s="19">
        <v>-0.0625</v>
      </c>
      <c r="F22" s="19">
        <v>-0.06</v>
      </c>
      <c r="G22" s="19">
        <v>-0.0675</v>
      </c>
      <c r="H22" s="19">
        <v>0.22</v>
      </c>
      <c r="I22" s="19">
        <v>0.22</v>
      </c>
      <c r="J22" s="19">
        <v>-0.0625</v>
      </c>
      <c r="K22" s="19">
        <v>0.22</v>
      </c>
      <c r="L22" s="19">
        <v>-0.115</v>
      </c>
      <c r="M22" s="19">
        <v>0.01</v>
      </c>
      <c r="N22" s="19">
        <v>0.04</v>
      </c>
      <c r="O22" s="19">
        <v>0.47</v>
      </c>
      <c r="P22" s="19">
        <v>0.155</v>
      </c>
      <c r="Q22" s="19">
        <v>0.22</v>
      </c>
      <c r="R22" s="19">
        <v>0.065393860989077</v>
      </c>
      <c r="S22" s="19">
        <v>2.635</v>
      </c>
      <c r="T22" s="18"/>
      <c r="U22" s="31">
        <v>36509</v>
      </c>
      <c r="V22" s="19">
        <v>2.47</v>
      </c>
      <c r="W22" s="19">
        <v>2.435</v>
      </c>
      <c r="X22" s="19">
        <v>2.465</v>
      </c>
      <c r="Y22" s="19">
        <v>2.365</v>
      </c>
      <c r="Z22" s="19">
        <v>2.375</v>
      </c>
      <c r="AA22" s="19">
        <v>2.425</v>
      </c>
      <c r="AB22" s="19">
        <v>2.47</v>
      </c>
      <c r="AC22" s="19">
        <v>2.49</v>
      </c>
      <c r="AD22" s="19">
        <v>2.43</v>
      </c>
      <c r="AE22" s="19">
        <v>2.485</v>
      </c>
      <c r="AF22" s="19">
        <v>2.47</v>
      </c>
      <c r="AG22" s="19">
        <v>2.47</v>
      </c>
      <c r="AH22" s="19">
        <v>2.435</v>
      </c>
      <c r="AI22" s="19">
        <v>2.435</v>
      </c>
      <c r="AJ22" s="19"/>
      <c r="AK22" s="34">
        <v>2.365</v>
      </c>
      <c r="AL22" s="19">
        <v>2.42</v>
      </c>
      <c r="AM22" s="19">
        <v>2.455</v>
      </c>
      <c r="AN22" s="19">
        <v>2.49</v>
      </c>
      <c r="AO22" s="19">
        <v>2.425</v>
      </c>
      <c r="AP22" s="19">
        <v>2.47</v>
      </c>
      <c r="AQ22" s="19">
        <v>2.485</v>
      </c>
      <c r="AR22" s="19">
        <v>2.485</v>
      </c>
      <c r="AS22" s="19"/>
      <c r="AT22" s="19">
        <v>2.61</v>
      </c>
      <c r="AU22" s="19">
        <v>2.49</v>
      </c>
      <c r="AV22" s="19"/>
      <c r="AW22" s="19"/>
      <c r="AX22" s="39">
        <f t="shared" si="8"/>
        <v>36923</v>
      </c>
      <c r="AY22" s="24">
        <f t="shared" si="12"/>
        <v>2.635</v>
      </c>
      <c r="AZ22" s="24">
        <f t="shared" si="13"/>
        <v>2.635</v>
      </c>
      <c r="BA22" s="24">
        <f t="shared" si="9"/>
        <v>2.635</v>
      </c>
      <c r="BB22" s="24">
        <f t="shared" si="10"/>
        <v>2.635</v>
      </c>
      <c r="BC22" s="24">
        <f t="shared" si="11"/>
        <v>2.635</v>
      </c>
    </row>
    <row r="23" spans="4:55">
      <c r="D23" s="18">
        <v>36951</v>
      </c>
      <c r="E23" s="19">
        <v>-0.0625</v>
      </c>
      <c r="F23" s="19">
        <v>-0.06</v>
      </c>
      <c r="G23" s="19">
        <v>-0.065</v>
      </c>
      <c r="H23" s="19">
        <v>0.2175</v>
      </c>
      <c r="I23" s="19">
        <v>0.2175</v>
      </c>
      <c r="J23" s="19">
        <v>-0.0625</v>
      </c>
      <c r="K23" s="19">
        <v>0.2175</v>
      </c>
      <c r="L23" s="19">
        <v>-0.095</v>
      </c>
      <c r="M23" s="19">
        <v>0.01</v>
      </c>
      <c r="N23" s="19">
        <v>0.04</v>
      </c>
      <c r="O23" s="19">
        <v>0.47</v>
      </c>
      <c r="P23" s="19">
        <v>0.1525</v>
      </c>
      <c r="Q23" s="19">
        <v>0.2175</v>
      </c>
      <c r="R23" s="19">
        <v>0.065709350086055</v>
      </c>
      <c r="S23" s="19">
        <v>2.521</v>
      </c>
      <c r="T23" s="18"/>
      <c r="U23" s="31">
        <v>36510</v>
      </c>
      <c r="V23" s="19">
        <v>2.52</v>
      </c>
      <c r="W23" s="19">
        <v>2.47</v>
      </c>
      <c r="X23" s="19">
        <v>2.52</v>
      </c>
      <c r="Y23" s="19">
        <v>2.47</v>
      </c>
      <c r="Z23" s="19">
        <v>2.49</v>
      </c>
      <c r="AA23" s="19">
        <v>2.425</v>
      </c>
      <c r="AB23" s="19">
        <v>2.515</v>
      </c>
      <c r="AC23" s="19">
        <v>2.53</v>
      </c>
      <c r="AD23" s="19">
        <v>2.46</v>
      </c>
      <c r="AE23" s="19">
        <v>2.565</v>
      </c>
      <c r="AF23" s="19">
        <v>2.52</v>
      </c>
      <c r="AG23" s="19">
        <v>2.52</v>
      </c>
      <c r="AH23" s="19">
        <v>2.47</v>
      </c>
      <c r="AI23" s="19">
        <v>2.47</v>
      </c>
      <c r="AJ23" s="19"/>
      <c r="AK23" s="34">
        <v>2.47</v>
      </c>
      <c r="AL23" s="19">
        <v>2.46</v>
      </c>
      <c r="AM23" s="19">
        <v>2.515</v>
      </c>
      <c r="AN23" s="19">
        <v>2.53</v>
      </c>
      <c r="AO23" s="19">
        <v>2.425</v>
      </c>
      <c r="AP23" s="19">
        <v>2.515</v>
      </c>
      <c r="AQ23" s="19">
        <v>2.565</v>
      </c>
      <c r="AR23" s="19">
        <v>2.565</v>
      </c>
      <c r="AS23" s="19"/>
      <c r="AT23" s="19">
        <v>2.64</v>
      </c>
      <c r="AU23" s="19">
        <v>2.545</v>
      </c>
      <c r="AV23" s="19"/>
      <c r="AW23" s="19"/>
      <c r="AX23" s="39">
        <f t="shared" si="8"/>
        <v>36951</v>
      </c>
      <c r="AY23" s="24">
        <f t="shared" si="12"/>
        <v>2.521</v>
      </c>
      <c r="AZ23" s="24">
        <f t="shared" si="13"/>
        <v>2.521</v>
      </c>
      <c r="BA23" s="24">
        <f t="shared" si="9"/>
        <v>2.521</v>
      </c>
      <c r="BB23" s="24">
        <f t="shared" si="10"/>
        <v>2.521</v>
      </c>
      <c r="BC23" s="24">
        <f t="shared" si="11"/>
        <v>2.521</v>
      </c>
    </row>
    <row r="24" spans="4:55">
      <c r="D24" s="18">
        <v>36982</v>
      </c>
      <c r="E24" s="19">
        <v>-0.0575</v>
      </c>
      <c r="F24" s="19">
        <v>-0.0575</v>
      </c>
      <c r="G24" s="19">
        <v>-0.0575</v>
      </c>
      <c r="H24" s="19">
        <v>0.1425</v>
      </c>
      <c r="I24" s="19">
        <v>0.1425</v>
      </c>
      <c r="J24" s="19">
        <v>-0.0575</v>
      </c>
      <c r="K24" s="19">
        <v>0.1425</v>
      </c>
      <c r="L24" s="19">
        <v>-0.0675</v>
      </c>
      <c r="M24" s="19">
        <v>-0.075</v>
      </c>
      <c r="N24" s="19">
        <v>-0.075</v>
      </c>
      <c r="O24" s="19">
        <v>0.113</v>
      </c>
      <c r="P24" s="19">
        <v>0.0575</v>
      </c>
      <c r="Q24" s="19">
        <v>0.1425</v>
      </c>
      <c r="R24" s="19">
        <v>0.066020362995043</v>
      </c>
      <c r="S24" s="19">
        <v>2.415</v>
      </c>
      <c r="T24" s="18"/>
      <c r="U24" s="31">
        <v>36511</v>
      </c>
      <c r="V24" s="19">
        <v>2.52</v>
      </c>
      <c r="W24" s="19">
        <v>2.48</v>
      </c>
      <c r="X24" s="19">
        <v>2.555</v>
      </c>
      <c r="Y24" s="19">
        <v>2.39</v>
      </c>
      <c r="Z24" s="19">
        <v>2.41</v>
      </c>
      <c r="AA24" s="19">
        <v>2.48</v>
      </c>
      <c r="AB24" s="19">
        <v>2.49</v>
      </c>
      <c r="AC24" s="19">
        <v>2.515</v>
      </c>
      <c r="AD24" s="19">
        <v>2.46</v>
      </c>
      <c r="AE24" s="19">
        <v>2.53</v>
      </c>
      <c r="AF24" s="19">
        <v>2.52</v>
      </c>
      <c r="AG24" s="19">
        <v>2.52</v>
      </c>
      <c r="AH24" s="19">
        <v>2.48</v>
      </c>
      <c r="AI24" s="19">
        <v>2.48</v>
      </c>
      <c r="AJ24" s="19"/>
      <c r="AK24" s="34">
        <v>2.39</v>
      </c>
      <c r="AL24" s="19">
        <v>2.47</v>
      </c>
      <c r="AM24" s="19">
        <v>2.485</v>
      </c>
      <c r="AN24" s="19">
        <v>2.515</v>
      </c>
      <c r="AO24" s="19">
        <v>2.48</v>
      </c>
      <c r="AP24" s="19">
        <v>2.49</v>
      </c>
      <c r="AQ24" s="19">
        <v>2.53</v>
      </c>
      <c r="AR24" s="19">
        <v>2.53</v>
      </c>
      <c r="AS24" s="19"/>
      <c r="AT24" s="19">
        <v>2.63</v>
      </c>
      <c r="AU24" s="19">
        <v>2.52</v>
      </c>
      <c r="AV24" s="19"/>
      <c r="AW24" s="19"/>
      <c r="AX24" s="39">
        <f t="shared" si="8"/>
        <v>36982</v>
      </c>
      <c r="AY24" s="24">
        <f t="shared" si="12"/>
        <v>2.415</v>
      </c>
      <c r="AZ24" s="24">
        <f t="shared" si="13"/>
        <v>2.415</v>
      </c>
      <c r="BA24" s="24">
        <f t="shared" si="9"/>
        <v>2.415</v>
      </c>
      <c r="BB24" s="24">
        <f t="shared" si="10"/>
        <v>2.415</v>
      </c>
      <c r="BC24" s="24">
        <f t="shared" si="11"/>
        <v>2.415</v>
      </c>
    </row>
    <row r="25" spans="4:55">
      <c r="D25" s="18">
        <v>37012</v>
      </c>
      <c r="E25" s="19">
        <v>-0.0575</v>
      </c>
      <c r="F25" s="19">
        <v>-0.0575</v>
      </c>
      <c r="G25" s="19">
        <v>-0.0575</v>
      </c>
      <c r="H25" s="19">
        <v>0.13</v>
      </c>
      <c r="I25" s="19">
        <v>0.13</v>
      </c>
      <c r="J25" s="19">
        <v>-0.0575</v>
      </c>
      <c r="K25" s="19">
        <v>0.13</v>
      </c>
      <c r="L25" s="19">
        <v>-0.0625</v>
      </c>
      <c r="M25" s="19">
        <v>-0.085</v>
      </c>
      <c r="N25" s="19">
        <v>-0.085</v>
      </c>
      <c r="O25" s="19">
        <v>0.113</v>
      </c>
      <c r="P25" s="19">
        <v>0.045</v>
      </c>
      <c r="Q25" s="19">
        <v>0.13</v>
      </c>
      <c r="R25" s="19">
        <v>0.066255354648145</v>
      </c>
      <c r="S25" s="19">
        <v>2.385</v>
      </c>
      <c r="T25" s="18"/>
      <c r="U25" s="31">
        <v>36512</v>
      </c>
      <c r="V25" s="19">
        <v>2.53</v>
      </c>
      <c r="W25" s="19">
        <v>2.5</v>
      </c>
      <c r="X25" s="19">
        <v>2.565</v>
      </c>
      <c r="Y25" s="19">
        <v>2.54</v>
      </c>
      <c r="Z25" s="19">
        <v>2.55</v>
      </c>
      <c r="AA25" s="19">
        <v>2.475</v>
      </c>
      <c r="AB25" s="19">
        <v>2.525</v>
      </c>
      <c r="AC25" s="19">
        <v>2.53</v>
      </c>
      <c r="AD25" s="19">
        <v>2.51</v>
      </c>
      <c r="AE25" s="19">
        <v>2.565</v>
      </c>
      <c r="AF25" s="19">
        <v>2.53</v>
      </c>
      <c r="AG25" s="19">
        <v>2.53</v>
      </c>
      <c r="AH25" s="19">
        <v>2.5</v>
      </c>
      <c r="AI25" s="19">
        <v>2.5</v>
      </c>
      <c r="AJ25" s="19"/>
      <c r="AK25" s="34">
        <v>2.54</v>
      </c>
      <c r="AL25" s="19">
        <v>2.49</v>
      </c>
      <c r="AM25" s="19">
        <v>2.52</v>
      </c>
      <c r="AN25" s="19">
        <v>2.53</v>
      </c>
      <c r="AO25" s="19">
        <v>2.475</v>
      </c>
      <c r="AP25" s="19">
        <v>2.525</v>
      </c>
      <c r="AQ25" s="19">
        <v>2.565</v>
      </c>
      <c r="AR25" s="19">
        <v>2.565</v>
      </c>
      <c r="AS25" s="19"/>
      <c r="AT25" s="19">
        <v>2.65</v>
      </c>
      <c r="AU25" s="19">
        <v>2.55</v>
      </c>
      <c r="AV25" s="19"/>
      <c r="AW25" s="19"/>
      <c r="AX25" s="39">
        <f t="shared" si="8"/>
        <v>37012</v>
      </c>
      <c r="AY25" s="24">
        <f t="shared" si="12"/>
        <v>2.385</v>
      </c>
      <c r="AZ25" s="24">
        <f t="shared" si="13"/>
        <v>2.385</v>
      </c>
      <c r="BA25" s="24">
        <f t="shared" si="9"/>
        <v>2.385</v>
      </c>
      <c r="BB25" s="24">
        <f t="shared" si="10"/>
        <v>2.385</v>
      </c>
      <c r="BC25" s="24">
        <f t="shared" si="11"/>
        <v>2.385</v>
      </c>
    </row>
    <row r="26" spans="4:55">
      <c r="D26" s="18">
        <v>37043</v>
      </c>
      <c r="E26" s="19">
        <v>-0.0575</v>
      </c>
      <c r="F26" s="19">
        <v>-0.0575</v>
      </c>
      <c r="G26" s="19">
        <v>-0.0575</v>
      </c>
      <c r="H26" s="19">
        <v>0.125</v>
      </c>
      <c r="I26" s="19">
        <v>0.125</v>
      </c>
      <c r="J26" s="19">
        <v>-0.0575</v>
      </c>
      <c r="K26" s="19">
        <v>0.125</v>
      </c>
      <c r="L26" s="19">
        <v>-0.0575</v>
      </c>
      <c r="M26" s="19">
        <v>-0.09</v>
      </c>
      <c r="N26" s="19">
        <v>-0.09</v>
      </c>
      <c r="O26" s="19">
        <v>0.113</v>
      </c>
      <c r="P26" s="19">
        <v>0.04</v>
      </c>
      <c r="Q26" s="19">
        <v>0.125</v>
      </c>
      <c r="R26" s="19">
        <v>0.066498179375567</v>
      </c>
      <c r="S26" s="19">
        <v>2.396</v>
      </c>
      <c r="T26" s="18"/>
      <c r="U26" s="31">
        <v>36513</v>
      </c>
      <c r="V26" s="19">
        <v>2.53</v>
      </c>
      <c r="W26" s="19">
        <v>2.5</v>
      </c>
      <c r="X26" s="19">
        <v>2.565</v>
      </c>
      <c r="Y26" s="19">
        <v>2.54</v>
      </c>
      <c r="Z26" s="19">
        <v>2.55</v>
      </c>
      <c r="AA26" s="19">
        <v>2.475</v>
      </c>
      <c r="AB26" s="19">
        <v>2.525</v>
      </c>
      <c r="AC26" s="19">
        <v>2.53</v>
      </c>
      <c r="AD26" s="19">
        <v>2.51</v>
      </c>
      <c r="AE26" s="19">
        <v>2.565</v>
      </c>
      <c r="AF26" s="19">
        <v>2.53</v>
      </c>
      <c r="AG26" s="19">
        <v>2.53</v>
      </c>
      <c r="AH26" s="19">
        <v>2.5</v>
      </c>
      <c r="AI26" s="19">
        <v>2.5</v>
      </c>
      <c r="AJ26" s="19"/>
      <c r="AK26" s="34">
        <v>2.54</v>
      </c>
      <c r="AL26" s="19">
        <v>2.49</v>
      </c>
      <c r="AM26" s="19">
        <v>2.52</v>
      </c>
      <c r="AN26" s="19">
        <v>2.53</v>
      </c>
      <c r="AO26" s="19">
        <v>2.475</v>
      </c>
      <c r="AP26" s="19">
        <v>2.525</v>
      </c>
      <c r="AQ26" s="19">
        <v>2.565</v>
      </c>
      <c r="AR26" s="19">
        <v>2.565</v>
      </c>
      <c r="AS26" s="19"/>
      <c r="AT26" s="19">
        <v>2.65</v>
      </c>
      <c r="AU26" s="19">
        <v>2.55</v>
      </c>
      <c r="AV26" s="19"/>
      <c r="AW26" s="19"/>
      <c r="AX26" s="39">
        <f t="shared" si="8"/>
        <v>37043</v>
      </c>
      <c r="AY26" s="24">
        <f t="shared" si="12"/>
        <v>2.396</v>
      </c>
      <c r="AZ26" s="24">
        <f t="shared" si="13"/>
        <v>2.396</v>
      </c>
      <c r="BA26" s="24">
        <f t="shared" si="9"/>
        <v>2.396</v>
      </c>
      <c r="BB26" s="24">
        <f t="shared" si="10"/>
        <v>2.396</v>
      </c>
      <c r="BC26" s="24">
        <f t="shared" si="11"/>
        <v>2.396</v>
      </c>
    </row>
    <row r="27" spans="4:55">
      <c r="D27" s="18">
        <v>37073</v>
      </c>
      <c r="E27" s="19">
        <v>-0.0575</v>
      </c>
      <c r="F27" s="19">
        <v>-0.0575</v>
      </c>
      <c r="G27" s="19">
        <v>-0.0575</v>
      </c>
      <c r="H27" s="19">
        <v>0.1175</v>
      </c>
      <c r="I27" s="19">
        <v>0.1175</v>
      </c>
      <c r="J27" s="19">
        <v>-0.0575</v>
      </c>
      <c r="K27" s="19">
        <v>0.1175</v>
      </c>
      <c r="L27" s="19">
        <v>-0.0575</v>
      </c>
      <c r="M27" s="19">
        <v>-0.09</v>
      </c>
      <c r="N27" s="19">
        <v>-0.09</v>
      </c>
      <c r="O27" s="19">
        <v>0.113</v>
      </c>
      <c r="P27" s="19">
        <v>0.0325</v>
      </c>
      <c r="Q27" s="19">
        <v>0.1175</v>
      </c>
      <c r="R27" s="19">
        <v>0.066723860865072</v>
      </c>
      <c r="S27" s="19">
        <v>2.406</v>
      </c>
      <c r="T27" s="18"/>
      <c r="U27" s="31">
        <v>36514</v>
      </c>
      <c r="V27" s="19">
        <v>2.53</v>
      </c>
      <c r="W27" s="19">
        <v>2.5</v>
      </c>
      <c r="X27" s="19">
        <v>2.565</v>
      </c>
      <c r="Y27" s="19">
        <v>2.54</v>
      </c>
      <c r="Z27" s="19">
        <v>2.55</v>
      </c>
      <c r="AA27" s="19">
        <v>2.475</v>
      </c>
      <c r="AB27" s="19">
        <v>2.525</v>
      </c>
      <c r="AC27" s="19">
        <v>2.53</v>
      </c>
      <c r="AD27" s="19">
        <v>2.51</v>
      </c>
      <c r="AE27" s="19">
        <v>2.565</v>
      </c>
      <c r="AF27" s="19">
        <v>2.53</v>
      </c>
      <c r="AG27" s="19">
        <v>2.53</v>
      </c>
      <c r="AH27" s="19">
        <v>2.5</v>
      </c>
      <c r="AI27" s="19">
        <v>2.5</v>
      </c>
      <c r="AJ27" s="19"/>
      <c r="AK27" s="34">
        <v>2.54</v>
      </c>
      <c r="AL27" s="19">
        <v>2.49</v>
      </c>
      <c r="AM27" s="19">
        <v>2.52</v>
      </c>
      <c r="AN27" s="19">
        <v>2.53</v>
      </c>
      <c r="AO27" s="19">
        <v>2.475</v>
      </c>
      <c r="AP27" s="19">
        <v>2.525</v>
      </c>
      <c r="AQ27" s="19">
        <v>2.565</v>
      </c>
      <c r="AR27" s="19">
        <v>2.565</v>
      </c>
      <c r="AS27" s="19"/>
      <c r="AT27" s="19">
        <v>2.65</v>
      </c>
      <c r="AU27" s="19">
        <v>2.55</v>
      </c>
      <c r="AV27" s="19"/>
      <c r="AW27" s="19"/>
      <c r="AX27" s="39">
        <f t="shared" si="8"/>
        <v>37073</v>
      </c>
      <c r="AY27" s="24">
        <f t="shared" si="12"/>
        <v>2.406</v>
      </c>
      <c r="AZ27" s="24">
        <f t="shared" si="13"/>
        <v>2.406</v>
      </c>
      <c r="BA27" s="24">
        <f t="shared" si="9"/>
        <v>2.406</v>
      </c>
      <c r="BB27" s="24">
        <f t="shared" si="10"/>
        <v>2.406</v>
      </c>
      <c r="BC27" s="24">
        <f t="shared" si="11"/>
        <v>2.406</v>
      </c>
    </row>
    <row r="28" spans="4:55">
      <c r="D28" s="18">
        <v>37104</v>
      </c>
      <c r="E28" s="19">
        <v>-0.0575</v>
      </c>
      <c r="F28" s="19">
        <v>-0.0575</v>
      </c>
      <c r="G28" s="19">
        <v>-0.0575</v>
      </c>
      <c r="H28" s="19">
        <v>0.115</v>
      </c>
      <c r="I28" s="19">
        <v>0.115</v>
      </c>
      <c r="J28" s="19">
        <v>-0.0575</v>
      </c>
      <c r="K28" s="19">
        <v>0.115</v>
      </c>
      <c r="L28" s="19">
        <v>-0.055</v>
      </c>
      <c r="M28" s="19">
        <v>-0.085</v>
      </c>
      <c r="N28" s="19">
        <v>-0.085</v>
      </c>
      <c r="O28" s="19">
        <v>0.113</v>
      </c>
      <c r="P28" s="19">
        <v>0.03</v>
      </c>
      <c r="Q28" s="19">
        <v>0.115</v>
      </c>
      <c r="R28" s="19">
        <v>0.066939428365898</v>
      </c>
      <c r="S28" s="19">
        <v>2.412</v>
      </c>
      <c r="T28" s="18"/>
      <c r="U28" s="31">
        <v>36515</v>
      </c>
      <c r="V28" s="19">
        <v>2.63</v>
      </c>
      <c r="W28" s="19">
        <v>2.625</v>
      </c>
      <c r="X28" s="19">
        <v>2.625</v>
      </c>
      <c r="Y28" s="19">
        <v>2.57</v>
      </c>
      <c r="Z28" s="19">
        <v>2.58</v>
      </c>
      <c r="AA28" s="19">
        <v>2.585</v>
      </c>
      <c r="AB28" s="19">
        <v>2.645</v>
      </c>
      <c r="AC28" s="19">
        <v>2.635</v>
      </c>
      <c r="AD28" s="19">
        <v>2.69</v>
      </c>
      <c r="AE28" s="19">
        <v>2.67</v>
      </c>
      <c r="AF28" s="19">
        <v>2.63</v>
      </c>
      <c r="AG28" s="19">
        <v>2.63</v>
      </c>
      <c r="AH28" s="19">
        <v>2.625</v>
      </c>
      <c r="AI28" s="19">
        <v>2.625</v>
      </c>
      <c r="AJ28" s="19"/>
      <c r="AK28" s="34">
        <v>2.57</v>
      </c>
      <c r="AL28" s="19">
        <v>2.59</v>
      </c>
      <c r="AM28" s="19">
        <v>2.645</v>
      </c>
      <c r="AN28" s="19">
        <v>2.635</v>
      </c>
      <c r="AO28" s="19">
        <v>2.585</v>
      </c>
      <c r="AP28" s="19">
        <v>2.645</v>
      </c>
      <c r="AQ28" s="19">
        <v>2.67</v>
      </c>
      <c r="AR28" s="19">
        <v>2.67</v>
      </c>
      <c r="AS28" s="19"/>
      <c r="AT28" s="19">
        <v>2.83</v>
      </c>
      <c r="AU28" s="19">
        <v>2.69</v>
      </c>
      <c r="AV28" s="19"/>
      <c r="AW28" s="19"/>
      <c r="AX28" s="39">
        <f t="shared" si="8"/>
        <v>37104</v>
      </c>
      <c r="AY28" s="24">
        <f t="shared" si="12"/>
        <v>2.412</v>
      </c>
      <c r="AZ28" s="24">
        <f t="shared" si="13"/>
        <v>2.412</v>
      </c>
      <c r="BA28" s="24">
        <f t="shared" si="9"/>
        <v>2.412</v>
      </c>
      <c r="BB28" s="24">
        <f t="shared" si="10"/>
        <v>2.412</v>
      </c>
      <c r="BC28" s="24">
        <f t="shared" si="11"/>
        <v>2.412</v>
      </c>
    </row>
    <row r="29" spans="4:55">
      <c r="D29" s="18">
        <v>37135</v>
      </c>
      <c r="E29" s="19">
        <v>-0.0575</v>
      </c>
      <c r="F29" s="19">
        <v>-0.0575</v>
      </c>
      <c r="G29" s="19">
        <v>-0.0575</v>
      </c>
      <c r="H29" s="19">
        <v>0.115</v>
      </c>
      <c r="I29" s="19">
        <v>0.115</v>
      </c>
      <c r="J29" s="19">
        <v>-0.0575</v>
      </c>
      <c r="K29" s="19">
        <v>0.115</v>
      </c>
      <c r="L29" s="19">
        <v>-0.0625</v>
      </c>
      <c r="M29" s="19">
        <v>-0.085</v>
      </c>
      <c r="N29" s="19">
        <v>-0.085</v>
      </c>
      <c r="O29" s="19">
        <v>0.113</v>
      </c>
      <c r="P29" s="19">
        <v>0.03</v>
      </c>
      <c r="Q29" s="19">
        <v>0.115</v>
      </c>
      <c r="R29" s="19">
        <v>0.067154995882111</v>
      </c>
      <c r="S29" s="19">
        <v>2.422</v>
      </c>
      <c r="T29" s="18"/>
      <c r="U29" s="31">
        <v>36516</v>
      </c>
      <c r="V29" s="19">
        <v>2.57</v>
      </c>
      <c r="W29" s="19">
        <v>2.53</v>
      </c>
      <c r="X29" s="19">
        <v>2.6</v>
      </c>
      <c r="Y29" s="19">
        <v>2.56</v>
      </c>
      <c r="Z29" s="19">
        <v>2.57</v>
      </c>
      <c r="AA29" s="19">
        <v>2.52</v>
      </c>
      <c r="AB29" s="19">
        <v>2.56</v>
      </c>
      <c r="AC29" s="19">
        <v>2.555</v>
      </c>
      <c r="AD29" s="19">
        <v>2.59</v>
      </c>
      <c r="AE29" s="19">
        <v>2.595</v>
      </c>
      <c r="AF29" s="19">
        <v>2.57</v>
      </c>
      <c r="AG29" s="19">
        <v>2.57</v>
      </c>
      <c r="AH29" s="19">
        <v>2.53</v>
      </c>
      <c r="AI29" s="19">
        <v>2.53</v>
      </c>
      <c r="AJ29" s="19"/>
      <c r="AK29" s="34">
        <v>2.56</v>
      </c>
      <c r="AL29" s="19">
        <v>2.505</v>
      </c>
      <c r="AM29" s="19">
        <v>2.56</v>
      </c>
      <c r="AN29" s="19">
        <v>2.555</v>
      </c>
      <c r="AO29" s="19">
        <v>2.52</v>
      </c>
      <c r="AP29" s="19">
        <v>2.56</v>
      </c>
      <c r="AQ29" s="19">
        <v>2.595</v>
      </c>
      <c r="AR29" s="19">
        <v>2.595</v>
      </c>
      <c r="AS29" s="19"/>
      <c r="AT29" s="19">
        <v>2.82</v>
      </c>
      <c r="AU29" s="19">
        <v>2.595</v>
      </c>
      <c r="AV29" s="19"/>
      <c r="AW29" s="19"/>
      <c r="AX29" s="39">
        <f t="shared" si="8"/>
        <v>37135</v>
      </c>
      <c r="AY29" s="24">
        <f t="shared" si="12"/>
        <v>2.422</v>
      </c>
      <c r="AZ29" s="24">
        <f t="shared" si="13"/>
        <v>2.422</v>
      </c>
      <c r="BA29" s="24">
        <f t="shared" si="9"/>
        <v>2.422</v>
      </c>
      <c r="BB29" s="24">
        <f t="shared" si="10"/>
        <v>2.422</v>
      </c>
      <c r="BC29" s="24">
        <f t="shared" si="11"/>
        <v>2.422</v>
      </c>
    </row>
    <row r="30" spans="4:55">
      <c r="D30" s="18">
        <v>37165</v>
      </c>
      <c r="E30" s="19">
        <v>-0.0575</v>
      </c>
      <c r="F30" s="19">
        <v>-0.0575</v>
      </c>
      <c r="G30" s="19">
        <v>-0.0575</v>
      </c>
      <c r="H30" s="19">
        <v>0.13</v>
      </c>
      <c r="I30" s="19">
        <v>0.13</v>
      </c>
      <c r="J30" s="19">
        <v>-0.0575</v>
      </c>
      <c r="K30" s="19">
        <v>0.13</v>
      </c>
      <c r="L30" s="19">
        <v>-0.0625</v>
      </c>
      <c r="M30" s="19">
        <v>-0.085</v>
      </c>
      <c r="N30" s="19">
        <v>-0.085</v>
      </c>
      <c r="O30" s="19">
        <v>0.113</v>
      </c>
      <c r="P30" s="19">
        <v>0.045</v>
      </c>
      <c r="Q30" s="19">
        <v>0.13</v>
      </c>
      <c r="R30" s="19">
        <v>0.067350659771772</v>
      </c>
      <c r="S30" s="19">
        <v>2.454</v>
      </c>
      <c r="T30" s="18"/>
      <c r="U30" s="31">
        <v>36517</v>
      </c>
      <c r="V30" s="19">
        <v>2.395</v>
      </c>
      <c r="W30" s="19">
        <v>2.39</v>
      </c>
      <c r="X30" s="19">
        <v>2.42</v>
      </c>
      <c r="Y30" s="19">
        <v>2.47</v>
      </c>
      <c r="Z30" s="19">
        <v>2.48</v>
      </c>
      <c r="AA30" s="19">
        <v>2.35</v>
      </c>
      <c r="AB30" s="19">
        <v>2.41</v>
      </c>
      <c r="AC30" s="19">
        <v>2.405</v>
      </c>
      <c r="AD30" s="19">
        <v>2.52</v>
      </c>
      <c r="AE30" s="19">
        <v>2.45</v>
      </c>
      <c r="AF30" s="19">
        <v>2.395</v>
      </c>
      <c r="AG30" s="19">
        <v>2.395</v>
      </c>
      <c r="AH30" s="19">
        <v>2.39</v>
      </c>
      <c r="AI30" s="19">
        <v>2.39</v>
      </c>
      <c r="AJ30" s="19"/>
      <c r="AK30" s="34">
        <v>2.47</v>
      </c>
      <c r="AL30" s="19">
        <v>2.36</v>
      </c>
      <c r="AM30" s="19">
        <v>2.385</v>
      </c>
      <c r="AN30" s="19">
        <v>2.405</v>
      </c>
      <c r="AO30" s="19">
        <v>2.35</v>
      </c>
      <c r="AP30" s="19">
        <v>2.41</v>
      </c>
      <c r="AQ30" s="19">
        <v>2.46</v>
      </c>
      <c r="AR30" s="19">
        <v>2.46</v>
      </c>
      <c r="AS30" s="19"/>
      <c r="AT30" s="19">
        <v>2.55</v>
      </c>
      <c r="AU30" s="19">
        <v>2.42</v>
      </c>
      <c r="AV30" s="19"/>
      <c r="AW30" s="19"/>
      <c r="AX30" s="39">
        <f t="shared" si="8"/>
        <v>37165</v>
      </c>
      <c r="AY30" s="24">
        <f t="shared" si="12"/>
        <v>2.454</v>
      </c>
      <c r="AZ30" s="24">
        <f t="shared" si="13"/>
        <v>2.454</v>
      </c>
      <c r="BA30" s="24">
        <f t="shared" si="9"/>
        <v>2.454</v>
      </c>
      <c r="BB30" s="24">
        <f t="shared" si="10"/>
        <v>2.454</v>
      </c>
      <c r="BC30" s="24">
        <f t="shared" si="11"/>
        <v>2.454</v>
      </c>
    </row>
    <row r="31" spans="4:55">
      <c r="D31" s="18">
        <v>37196</v>
      </c>
      <c r="E31" s="19">
        <v>-0.06</v>
      </c>
      <c r="F31" s="19">
        <v>-0.06</v>
      </c>
      <c r="G31" s="19">
        <v>-0.0675</v>
      </c>
      <c r="H31" s="19">
        <v>0.1875</v>
      </c>
      <c r="I31" s="19">
        <v>0.1875</v>
      </c>
      <c r="J31" s="19">
        <v>-0.06</v>
      </c>
      <c r="K31" s="19">
        <v>0.1875</v>
      </c>
      <c r="L31" s="19">
        <v>-0.1075</v>
      </c>
      <c r="M31" s="19">
        <v>-0.01</v>
      </c>
      <c r="N31" s="19">
        <v>0.01</v>
      </c>
      <c r="O31" s="19">
        <v>0.37</v>
      </c>
      <c r="P31" s="19">
        <v>0.1225</v>
      </c>
      <c r="Q31" s="19">
        <v>0.1875</v>
      </c>
      <c r="R31" s="19">
        <v>0.067531533422083</v>
      </c>
      <c r="S31" s="19">
        <v>2.586</v>
      </c>
      <c r="T31" s="18"/>
      <c r="U31" s="31">
        <v>36518</v>
      </c>
      <c r="V31" s="19">
        <v>2.39</v>
      </c>
      <c r="W31" s="19">
        <v>2.39</v>
      </c>
      <c r="X31" s="19">
        <v>2.41</v>
      </c>
      <c r="Y31" s="19">
        <v>2.37</v>
      </c>
      <c r="Z31" s="19">
        <v>2.38</v>
      </c>
      <c r="AA31" s="19">
        <v>2.39</v>
      </c>
      <c r="AB31" s="19">
        <v>2.4</v>
      </c>
      <c r="AC31" s="19">
        <v>2.41</v>
      </c>
      <c r="AD31" s="19">
        <v>2.29</v>
      </c>
      <c r="AE31" s="19">
        <v>2.44</v>
      </c>
      <c r="AF31" s="19">
        <v>2.39</v>
      </c>
      <c r="AG31" s="19">
        <v>2.39</v>
      </c>
      <c r="AH31" s="19">
        <v>2.39</v>
      </c>
      <c r="AI31" s="19">
        <v>2.39</v>
      </c>
      <c r="AJ31" s="19"/>
      <c r="AK31" s="34">
        <v>2.37</v>
      </c>
      <c r="AL31" s="19">
        <v>2.38</v>
      </c>
      <c r="AM31" s="19">
        <v>2.43</v>
      </c>
      <c r="AN31" s="19">
        <v>2.41</v>
      </c>
      <c r="AO31" s="19">
        <v>2.39</v>
      </c>
      <c r="AP31" s="19">
        <v>2.4</v>
      </c>
      <c r="AQ31" s="19">
        <v>2.44</v>
      </c>
      <c r="AR31" s="19">
        <v>2.44</v>
      </c>
      <c r="AS31" s="19"/>
      <c r="AT31" s="19">
        <v>2.53</v>
      </c>
      <c r="AU31" s="19">
        <v>2.41</v>
      </c>
      <c r="AV31" s="19"/>
      <c r="AW31" s="19"/>
      <c r="AY31" s="24"/>
      <c r="AZ31" s="24"/>
      <c r="BA31" s="24"/>
      <c r="BB31" s="24"/>
      <c r="BC31" s="24"/>
    </row>
    <row r="32" spans="4:55">
      <c r="D32" s="18">
        <v>37226</v>
      </c>
      <c r="E32" s="19">
        <v>-0.06</v>
      </c>
      <c r="F32" s="19">
        <v>-0.06</v>
      </c>
      <c r="G32" s="19">
        <v>-0.07</v>
      </c>
      <c r="H32" s="19">
        <v>0.2275</v>
      </c>
      <c r="I32" s="19">
        <v>0.2275</v>
      </c>
      <c r="J32" s="19">
        <v>-0.06</v>
      </c>
      <c r="K32" s="19">
        <v>0.2275</v>
      </c>
      <c r="L32" s="19">
        <v>-0.1425</v>
      </c>
      <c r="M32" s="19">
        <v>-0.0025</v>
      </c>
      <c r="N32" s="19">
        <v>0.0175</v>
      </c>
      <c r="O32" s="19">
        <v>0.41</v>
      </c>
      <c r="P32" s="19">
        <v>0.1625</v>
      </c>
      <c r="Q32" s="19">
        <v>0.2275</v>
      </c>
      <c r="R32" s="19">
        <v>0.067706572448826</v>
      </c>
      <c r="S32" s="19">
        <v>2.715</v>
      </c>
      <c r="T32" s="18"/>
      <c r="U32" s="31">
        <v>36519</v>
      </c>
      <c r="V32" s="19">
        <v>2.38</v>
      </c>
      <c r="W32" s="19">
        <v>2.38</v>
      </c>
      <c r="X32" s="19">
        <v>2.41</v>
      </c>
      <c r="Y32" s="19">
        <v>2.36</v>
      </c>
      <c r="Z32" s="19">
        <v>2.37</v>
      </c>
      <c r="AA32" s="19">
        <v>2.38</v>
      </c>
      <c r="AB32" s="19">
        <v>2.39</v>
      </c>
      <c r="AC32" s="19">
        <v>2.4</v>
      </c>
      <c r="AD32" s="19">
        <v>2.41</v>
      </c>
      <c r="AE32" s="19">
        <v>2.44</v>
      </c>
      <c r="AF32" s="19">
        <v>2.38</v>
      </c>
      <c r="AG32" s="19">
        <v>2.38</v>
      </c>
      <c r="AH32" s="19">
        <v>2.38</v>
      </c>
      <c r="AI32" s="19">
        <v>2.38</v>
      </c>
      <c r="AJ32" s="19"/>
      <c r="AK32" s="34">
        <v>2.36</v>
      </c>
      <c r="AL32" s="19">
        <v>2.37</v>
      </c>
      <c r="AM32" s="19">
        <v>2.42</v>
      </c>
      <c r="AN32" s="19">
        <v>2.4</v>
      </c>
      <c r="AO32" s="19">
        <v>2.38</v>
      </c>
      <c r="AP32" s="19">
        <v>2.39</v>
      </c>
      <c r="AQ32" s="19">
        <v>2.44</v>
      </c>
      <c r="AR32" s="19">
        <v>2.44</v>
      </c>
      <c r="AS32" s="19"/>
      <c r="AT32" s="19">
        <v>2.53</v>
      </c>
      <c r="AU32" s="19">
        <v>2.41</v>
      </c>
      <c r="AV32" s="19"/>
      <c r="AW32" s="19"/>
      <c r="AY32" s="24"/>
      <c r="AZ32" s="24"/>
      <c r="BA32" s="24"/>
      <c r="BB32" s="24"/>
      <c r="BC32" s="24"/>
    </row>
    <row r="33" spans="4:55">
      <c r="D33" s="18">
        <v>37257</v>
      </c>
      <c r="E33" s="19">
        <v>-0.06</v>
      </c>
      <c r="F33" s="19">
        <v>-0.06</v>
      </c>
      <c r="G33" s="19">
        <v>-0.0725</v>
      </c>
      <c r="H33" s="19">
        <v>0.24</v>
      </c>
      <c r="I33" s="19">
        <v>0.24</v>
      </c>
      <c r="J33" s="19">
        <v>-0.06</v>
      </c>
      <c r="K33" s="19">
        <v>0.24</v>
      </c>
      <c r="L33" s="19">
        <v>-0.1425</v>
      </c>
      <c r="M33" s="19">
        <v>0.0125</v>
      </c>
      <c r="N33" s="19">
        <v>0.0325</v>
      </c>
      <c r="O33" s="19">
        <v>0.42</v>
      </c>
      <c r="P33" s="19">
        <v>0.175</v>
      </c>
      <c r="Q33" s="19">
        <v>0.24</v>
      </c>
      <c r="R33" s="19">
        <v>0.067883452729618</v>
      </c>
      <c r="S33" s="19">
        <v>2.742</v>
      </c>
      <c r="T33" s="18"/>
      <c r="U33" s="31">
        <v>36520</v>
      </c>
      <c r="V33" s="19">
        <v>2.38</v>
      </c>
      <c r="W33" s="19">
        <v>2.38</v>
      </c>
      <c r="X33" s="19">
        <v>2.41</v>
      </c>
      <c r="Y33" s="19">
        <v>2.36</v>
      </c>
      <c r="Z33" s="19">
        <v>2.37</v>
      </c>
      <c r="AA33" s="19">
        <v>2.38</v>
      </c>
      <c r="AB33" s="19">
        <v>2.39</v>
      </c>
      <c r="AC33" s="19">
        <v>2.4</v>
      </c>
      <c r="AD33" s="19">
        <v>2.41</v>
      </c>
      <c r="AE33" s="19">
        <v>2.44</v>
      </c>
      <c r="AF33" s="19">
        <v>2.38</v>
      </c>
      <c r="AG33" s="19">
        <v>2.38</v>
      </c>
      <c r="AH33" s="19">
        <v>2.38</v>
      </c>
      <c r="AI33" s="19">
        <v>2.38</v>
      </c>
      <c r="AJ33" s="19"/>
      <c r="AK33" s="34">
        <v>2.36</v>
      </c>
      <c r="AL33" s="19">
        <v>2.37</v>
      </c>
      <c r="AM33" s="19">
        <v>2.42</v>
      </c>
      <c r="AN33" s="19">
        <v>2.4</v>
      </c>
      <c r="AO33" s="19">
        <v>2.38</v>
      </c>
      <c r="AP33" s="19">
        <v>2.39</v>
      </c>
      <c r="AQ33" s="19">
        <v>2.44</v>
      </c>
      <c r="AR33" s="19">
        <v>2.44</v>
      </c>
      <c r="AS33" s="19"/>
      <c r="AT33" s="19">
        <v>2.53</v>
      </c>
      <c r="AU33" s="19">
        <v>2.41</v>
      </c>
      <c r="AV33" s="19"/>
      <c r="AW33" s="19"/>
      <c r="AY33" s="24"/>
      <c r="AZ33" s="24"/>
      <c r="BA33" s="24"/>
      <c r="BB33" s="24"/>
      <c r="BC33" s="24"/>
    </row>
    <row r="34" spans="4:55">
      <c r="D34" s="18">
        <v>37288</v>
      </c>
      <c r="E34" s="19">
        <v>-0.06</v>
      </c>
      <c r="F34" s="19">
        <v>-0.06</v>
      </c>
      <c r="G34" s="19">
        <v>-0.065</v>
      </c>
      <c r="H34" s="19">
        <v>0.2175</v>
      </c>
      <c r="I34" s="19">
        <v>0.2175</v>
      </c>
      <c r="J34" s="19">
        <v>-0.06</v>
      </c>
      <c r="K34" s="19">
        <v>0.2175</v>
      </c>
      <c r="L34" s="19">
        <v>-0.13</v>
      </c>
      <c r="M34" s="19">
        <v>0.0125</v>
      </c>
      <c r="N34" s="19">
        <v>0.0325</v>
      </c>
      <c r="O34" s="19">
        <v>0.45</v>
      </c>
      <c r="P34" s="19">
        <v>0.1525</v>
      </c>
      <c r="Q34" s="19">
        <v>0.2175</v>
      </c>
      <c r="R34" s="19">
        <v>0.068054803710069</v>
      </c>
      <c r="S34" s="19">
        <v>2.64</v>
      </c>
      <c r="T34" s="18"/>
      <c r="U34" s="31">
        <v>36521</v>
      </c>
      <c r="V34" s="19">
        <v>2.38</v>
      </c>
      <c r="W34" s="19">
        <v>2.38</v>
      </c>
      <c r="X34" s="19">
        <v>2.41</v>
      </c>
      <c r="Y34" s="19">
        <v>2.36</v>
      </c>
      <c r="Z34" s="19">
        <v>2.37</v>
      </c>
      <c r="AA34" s="19">
        <v>2.38</v>
      </c>
      <c r="AB34" s="19">
        <v>2.39</v>
      </c>
      <c r="AC34" s="19">
        <v>2.4</v>
      </c>
      <c r="AD34" s="19">
        <v>2.41</v>
      </c>
      <c r="AE34" s="19">
        <v>2.44</v>
      </c>
      <c r="AF34" s="19">
        <v>2.38</v>
      </c>
      <c r="AG34" s="19">
        <v>2.38</v>
      </c>
      <c r="AH34" s="19">
        <v>2.38</v>
      </c>
      <c r="AI34" s="19">
        <v>2.38</v>
      </c>
      <c r="AJ34" s="19"/>
      <c r="AK34" s="34">
        <v>2.36</v>
      </c>
      <c r="AL34" s="19">
        <v>2.37</v>
      </c>
      <c r="AM34" s="19">
        <v>2.42</v>
      </c>
      <c r="AN34" s="19">
        <v>2.4</v>
      </c>
      <c r="AO34" s="19">
        <v>2.38</v>
      </c>
      <c r="AP34" s="19">
        <v>2.39</v>
      </c>
      <c r="AQ34" s="19">
        <v>2.44</v>
      </c>
      <c r="AR34" s="19">
        <v>2.44</v>
      </c>
      <c r="AS34" s="19"/>
      <c r="AT34" s="19">
        <v>2.53</v>
      </c>
      <c r="AU34" s="19">
        <v>2.41</v>
      </c>
      <c r="AV34" s="19"/>
      <c r="AW34" s="19"/>
      <c r="AY34" s="24"/>
      <c r="AZ34" s="24"/>
      <c r="BA34" s="24"/>
      <c r="BB34" s="24"/>
      <c r="BC34" s="24"/>
    </row>
    <row r="35" spans="4:55">
      <c r="D35" s="18">
        <v>37316</v>
      </c>
      <c r="E35" s="19">
        <v>-0.06</v>
      </c>
      <c r="F35" s="19">
        <v>-0.06</v>
      </c>
      <c r="G35" s="19">
        <v>-0.0625</v>
      </c>
      <c r="H35" s="19">
        <v>0.215</v>
      </c>
      <c r="I35" s="19">
        <v>0.215</v>
      </c>
      <c r="J35" s="19">
        <v>-0.06</v>
      </c>
      <c r="K35" s="19">
        <v>0.215</v>
      </c>
      <c r="L35" s="19">
        <v>-0.1075</v>
      </c>
      <c r="M35" s="19">
        <v>0.0125</v>
      </c>
      <c r="N35" s="19">
        <v>0.0325</v>
      </c>
      <c r="O35" s="19">
        <v>0.45</v>
      </c>
      <c r="P35" s="19">
        <v>0.15</v>
      </c>
      <c r="Q35" s="19">
        <v>0.215</v>
      </c>
      <c r="R35" s="19">
        <v>0.068209572345925</v>
      </c>
      <c r="S35" s="19">
        <v>2.535</v>
      </c>
      <c r="T35" s="18"/>
      <c r="U35" s="31">
        <v>36522</v>
      </c>
      <c r="V35" s="19">
        <v>2.38</v>
      </c>
      <c r="W35" s="19">
        <v>2.38</v>
      </c>
      <c r="X35" s="19">
        <v>2.42</v>
      </c>
      <c r="Y35" s="19">
        <v>2.36</v>
      </c>
      <c r="Z35" s="19">
        <v>2.37</v>
      </c>
      <c r="AA35" s="19">
        <v>2.38</v>
      </c>
      <c r="AB35" s="19">
        <v>2.39</v>
      </c>
      <c r="AC35" s="19">
        <v>2.4</v>
      </c>
      <c r="AD35" s="19">
        <v>2.41</v>
      </c>
      <c r="AE35" s="19">
        <v>2.43</v>
      </c>
      <c r="AF35" s="19">
        <v>2.38</v>
      </c>
      <c r="AG35" s="19">
        <v>2.38</v>
      </c>
      <c r="AH35" s="19">
        <v>2.38</v>
      </c>
      <c r="AI35" s="19">
        <v>2.38</v>
      </c>
      <c r="AJ35" s="19"/>
      <c r="AK35" s="34">
        <v>2.34</v>
      </c>
      <c r="AL35" s="19">
        <v>2.335</v>
      </c>
      <c r="AM35" s="19">
        <v>2.36</v>
      </c>
      <c r="AN35" s="19">
        <v>2.385</v>
      </c>
      <c r="AO35" s="19">
        <v>2.325</v>
      </c>
      <c r="AP35" s="19">
        <v>2.39</v>
      </c>
      <c r="AQ35" s="19">
        <v>2.43</v>
      </c>
      <c r="AR35" s="19">
        <v>2.43</v>
      </c>
      <c r="AS35" s="19"/>
      <c r="AT35" s="19">
        <v>2.5</v>
      </c>
      <c r="AU35" s="19">
        <v>2.42</v>
      </c>
      <c r="AV35" s="19"/>
      <c r="AW35" s="19"/>
      <c r="AY35" s="24"/>
      <c r="AZ35" s="24"/>
      <c r="BA35" s="24"/>
      <c r="BB35" s="24"/>
      <c r="BC35" s="24"/>
    </row>
    <row r="36" spans="4:55">
      <c r="D36" s="18">
        <v>37347</v>
      </c>
      <c r="E36" s="19">
        <v>-0.0625</v>
      </c>
      <c r="F36" s="19">
        <v>-0.0625</v>
      </c>
      <c r="G36" s="19">
        <v>-0.055</v>
      </c>
      <c r="H36" s="19">
        <v>0.1025</v>
      </c>
      <c r="I36" s="19">
        <v>0.1025</v>
      </c>
      <c r="J36" s="19">
        <v>-0.0625</v>
      </c>
      <c r="K36" s="19">
        <v>0.1025</v>
      </c>
      <c r="L36" s="19">
        <v>-0.07</v>
      </c>
      <c r="M36" s="19">
        <v>-0.09</v>
      </c>
      <c r="N36" s="19">
        <v>-0.07</v>
      </c>
      <c r="O36" s="19">
        <v>0.118</v>
      </c>
      <c r="P36" s="19">
        <v>0.0525</v>
      </c>
      <c r="Q36" s="19">
        <v>0.1025</v>
      </c>
      <c r="R36" s="19">
        <v>0.068359513769606</v>
      </c>
      <c r="S36" s="19">
        <v>2.439</v>
      </c>
      <c r="T36" s="18"/>
      <c r="U36" s="31">
        <v>36523</v>
      </c>
      <c r="V36" s="19">
        <v>2.38</v>
      </c>
      <c r="W36" s="19">
        <v>2.38</v>
      </c>
      <c r="X36" s="19">
        <v>2.42</v>
      </c>
      <c r="Y36" s="19">
        <v>2.36</v>
      </c>
      <c r="Z36" s="19">
        <v>2.37</v>
      </c>
      <c r="AA36" s="19">
        <v>2.38</v>
      </c>
      <c r="AB36" s="19">
        <v>2.39</v>
      </c>
      <c r="AC36" s="19">
        <v>2.4</v>
      </c>
      <c r="AD36" s="19">
        <v>2.41</v>
      </c>
      <c r="AE36" s="19">
        <v>2.43</v>
      </c>
      <c r="AF36" s="19">
        <v>2.38</v>
      </c>
      <c r="AG36" s="19">
        <v>2.38</v>
      </c>
      <c r="AH36" s="19">
        <v>2.38</v>
      </c>
      <c r="AI36" s="19">
        <v>2.38</v>
      </c>
      <c r="AJ36" s="19"/>
      <c r="AK36" s="34">
        <v>2.34</v>
      </c>
      <c r="AL36" s="19">
        <v>2.335</v>
      </c>
      <c r="AM36" s="19">
        <v>2.36</v>
      </c>
      <c r="AN36" s="19">
        <v>2.385</v>
      </c>
      <c r="AO36" s="19">
        <v>2.325</v>
      </c>
      <c r="AP36" s="19">
        <v>2.39</v>
      </c>
      <c r="AQ36" s="19">
        <v>2.43</v>
      </c>
      <c r="AR36" s="19">
        <v>2.43</v>
      </c>
      <c r="AS36" s="19"/>
      <c r="AT36" s="19">
        <v>2.5</v>
      </c>
      <c r="AU36" s="19">
        <v>2.42</v>
      </c>
      <c r="AV36" s="19"/>
      <c r="AW36" s="19"/>
      <c r="AY36" s="24"/>
      <c r="AZ36" s="24"/>
      <c r="BA36" s="24"/>
      <c r="BB36" s="24"/>
      <c r="BC36" s="24"/>
    </row>
    <row r="37" spans="4:55">
      <c r="D37" s="18">
        <v>37377</v>
      </c>
      <c r="E37" s="19">
        <v>-0.0625</v>
      </c>
      <c r="F37" s="19">
        <v>-0.0625</v>
      </c>
      <c r="G37" s="19">
        <v>-0.055</v>
      </c>
      <c r="H37" s="19">
        <v>0.0925</v>
      </c>
      <c r="I37" s="19">
        <v>0.0925</v>
      </c>
      <c r="J37" s="19">
        <v>-0.0625</v>
      </c>
      <c r="K37" s="19">
        <v>0.0925</v>
      </c>
      <c r="L37" s="19">
        <v>-0.065</v>
      </c>
      <c r="M37" s="19">
        <v>-0.105</v>
      </c>
      <c r="N37" s="19">
        <v>-0.085</v>
      </c>
      <c r="O37" s="19">
        <v>0.118</v>
      </c>
      <c r="P37" s="19">
        <v>0.0425</v>
      </c>
      <c r="Q37" s="19">
        <v>0.0925</v>
      </c>
      <c r="R37" s="19">
        <v>0.068473147995447</v>
      </c>
      <c r="S37" s="19">
        <v>2.418</v>
      </c>
      <c r="T37" s="18"/>
      <c r="U37" s="31">
        <v>36524</v>
      </c>
      <c r="V37" s="19">
        <v>2.38</v>
      </c>
      <c r="W37" s="19">
        <v>2.38</v>
      </c>
      <c r="X37" s="19">
        <v>2.42</v>
      </c>
      <c r="Y37" s="19">
        <v>2.36</v>
      </c>
      <c r="Z37" s="19">
        <v>2.37</v>
      </c>
      <c r="AA37" s="19">
        <v>2.38</v>
      </c>
      <c r="AB37" s="19">
        <v>2.39</v>
      </c>
      <c r="AC37" s="19">
        <v>2.4</v>
      </c>
      <c r="AD37" s="19">
        <v>2.41</v>
      </c>
      <c r="AE37" s="19">
        <v>2.43</v>
      </c>
      <c r="AF37" s="19">
        <v>2.38</v>
      </c>
      <c r="AG37" s="19">
        <v>2.38</v>
      </c>
      <c r="AH37" s="19">
        <v>2.38</v>
      </c>
      <c r="AI37" s="19">
        <v>2.38</v>
      </c>
      <c r="AJ37" s="19"/>
      <c r="AK37" s="34">
        <v>2.34</v>
      </c>
      <c r="AL37" s="19">
        <v>2.335</v>
      </c>
      <c r="AM37" s="19">
        <v>2.36</v>
      </c>
      <c r="AN37" s="19">
        <v>2.385</v>
      </c>
      <c r="AO37" s="19">
        <v>2.325</v>
      </c>
      <c r="AP37" s="19">
        <v>2.39</v>
      </c>
      <c r="AQ37" s="19">
        <v>2.43</v>
      </c>
      <c r="AR37" s="19">
        <v>2.43</v>
      </c>
      <c r="AS37" s="19"/>
      <c r="AT37" s="19">
        <v>2.5</v>
      </c>
      <c r="AU37" s="19">
        <v>2.42</v>
      </c>
      <c r="AV37" s="19"/>
      <c r="AW37" s="19"/>
      <c r="AY37" s="24"/>
      <c r="AZ37" s="24"/>
      <c r="BA37" s="24"/>
      <c r="BB37" s="24"/>
      <c r="BC37" s="24"/>
    </row>
    <row r="38" spans="4:55">
      <c r="D38" s="18">
        <v>37408</v>
      </c>
      <c r="E38" s="19">
        <v>-0.0625</v>
      </c>
      <c r="F38" s="19">
        <v>-0.0625</v>
      </c>
      <c r="G38" s="19">
        <v>-0.055</v>
      </c>
      <c r="H38" s="19">
        <v>0.0875</v>
      </c>
      <c r="I38" s="19">
        <v>0.0875</v>
      </c>
      <c r="J38" s="19">
        <v>-0.0625</v>
      </c>
      <c r="K38" s="19">
        <v>0.0875</v>
      </c>
      <c r="L38" s="19">
        <v>-0.065</v>
      </c>
      <c r="M38" s="19">
        <v>-0.115</v>
      </c>
      <c r="N38" s="19">
        <v>-0.095</v>
      </c>
      <c r="O38" s="19">
        <v>0.118</v>
      </c>
      <c r="P38" s="19">
        <v>0.0375</v>
      </c>
      <c r="Q38" s="19">
        <v>0.0875</v>
      </c>
      <c r="R38" s="19">
        <v>0.068590570033306</v>
      </c>
      <c r="S38" s="19">
        <v>2.425</v>
      </c>
      <c r="T38" s="18"/>
      <c r="U38" s="31">
        <v>36525</v>
      </c>
      <c r="V38" s="19">
        <v>2.38</v>
      </c>
      <c r="W38" s="19">
        <v>2.38</v>
      </c>
      <c r="X38" s="19">
        <v>2.42</v>
      </c>
      <c r="Y38" s="19">
        <v>2.36</v>
      </c>
      <c r="Z38" s="19">
        <v>2.37</v>
      </c>
      <c r="AA38" s="19">
        <v>2.38</v>
      </c>
      <c r="AB38" s="19">
        <v>2.39</v>
      </c>
      <c r="AC38" s="19">
        <v>2.4</v>
      </c>
      <c r="AD38" s="19">
        <v>2.41</v>
      </c>
      <c r="AE38" s="19">
        <v>2.43</v>
      </c>
      <c r="AF38" s="19">
        <v>2.38</v>
      </c>
      <c r="AG38" s="19">
        <v>2.38</v>
      </c>
      <c r="AH38" s="19">
        <v>2.38</v>
      </c>
      <c r="AI38" s="19">
        <v>2.38</v>
      </c>
      <c r="AJ38" s="19"/>
      <c r="AK38" s="35">
        <v>2.34</v>
      </c>
      <c r="AL38" s="19">
        <v>2.335</v>
      </c>
      <c r="AM38" s="19">
        <v>2.36</v>
      </c>
      <c r="AN38" s="19">
        <v>2.385</v>
      </c>
      <c r="AO38" s="19">
        <v>2.325</v>
      </c>
      <c r="AP38" s="19">
        <v>2.39</v>
      </c>
      <c r="AQ38" s="19">
        <v>2.43</v>
      </c>
      <c r="AR38" s="19">
        <v>2.43</v>
      </c>
      <c r="AS38" s="19"/>
      <c r="AT38" s="19">
        <v>2.5</v>
      </c>
      <c r="AU38" s="19">
        <v>2.42</v>
      </c>
      <c r="AV38" s="19"/>
      <c r="AW38" s="19"/>
      <c r="AY38" s="24"/>
      <c r="AZ38" s="24"/>
      <c r="BA38" s="24"/>
      <c r="BB38" s="24"/>
      <c r="BC38" s="24"/>
    </row>
    <row r="39" spans="4:55">
      <c r="D39" s="18">
        <v>37438</v>
      </c>
      <c r="E39" s="19">
        <v>-0.0625</v>
      </c>
      <c r="F39" s="19">
        <v>-0.0625</v>
      </c>
      <c r="G39" s="19">
        <v>-0.055</v>
      </c>
      <c r="H39" s="19">
        <v>0.0775</v>
      </c>
      <c r="I39" s="19">
        <v>0.0775</v>
      </c>
      <c r="J39" s="19">
        <v>-0.0625</v>
      </c>
      <c r="K39" s="19">
        <v>0.0775</v>
      </c>
      <c r="L39" s="19">
        <v>-0.0625</v>
      </c>
      <c r="M39" s="19">
        <v>-0.115</v>
      </c>
      <c r="N39" s="19">
        <v>-0.095</v>
      </c>
      <c r="O39" s="19">
        <v>0.118</v>
      </c>
      <c r="P39" s="19">
        <v>0.0275</v>
      </c>
      <c r="Q39" s="19">
        <v>0.0775</v>
      </c>
      <c r="R39" s="19">
        <v>0.068696927711518</v>
      </c>
      <c r="S39" s="19">
        <v>2.431</v>
      </c>
      <c r="T39" s="18"/>
      <c r="U39" s="31">
        <v>36526</v>
      </c>
      <c r="V39" s="19">
        <v>2.3315</v>
      </c>
      <c r="W39" s="19">
        <v>2.3315</v>
      </c>
      <c r="X39" s="19">
        <v>2.42</v>
      </c>
      <c r="Y39" s="19">
        <v>2.36</v>
      </c>
      <c r="Z39" s="19">
        <v>2.3215</v>
      </c>
      <c r="AA39" s="19">
        <v>2.38</v>
      </c>
      <c r="AB39" s="19">
        <v>2.399</v>
      </c>
      <c r="AC39" s="19">
        <v>2.4</v>
      </c>
      <c r="AD39" s="19">
        <v>2.41</v>
      </c>
      <c r="AE39" s="19">
        <v>2.43</v>
      </c>
      <c r="AF39" s="19"/>
      <c r="AG39" s="19"/>
      <c r="AH39" s="19"/>
      <c r="AI39" s="19"/>
      <c r="AJ39" s="19"/>
      <c r="AK39" s="35"/>
      <c r="AL39" s="19"/>
      <c r="AM39" s="19"/>
      <c r="AN39" s="19"/>
      <c r="AO39" s="19"/>
      <c r="AP39" s="19"/>
      <c r="AQ39" s="19">
        <v>0</v>
      </c>
      <c r="AR39" s="19">
        <v>0</v>
      </c>
      <c r="AS39" s="19"/>
      <c r="AT39" s="19">
        <v>2.5</v>
      </c>
      <c r="AU39" s="19"/>
      <c r="AV39" s="19"/>
      <c r="AW39" s="19"/>
      <c r="AY39" s="24"/>
      <c r="AZ39" s="24"/>
      <c r="BA39" s="24"/>
      <c r="BB39" s="24"/>
      <c r="BC39" s="24"/>
    </row>
    <row r="40" spans="4:55">
      <c r="D40" s="18">
        <v>37469</v>
      </c>
      <c r="E40" s="19">
        <v>-0.0625</v>
      </c>
      <c r="F40" s="19">
        <v>-0.0625</v>
      </c>
      <c r="G40" s="19">
        <v>-0.055</v>
      </c>
      <c r="H40" s="19">
        <v>0.075</v>
      </c>
      <c r="I40" s="19">
        <v>0.075</v>
      </c>
      <c r="J40" s="19">
        <v>-0.0625</v>
      </c>
      <c r="K40" s="19">
        <v>0.075</v>
      </c>
      <c r="L40" s="19">
        <v>-0.0625</v>
      </c>
      <c r="M40" s="19">
        <v>-0.115</v>
      </c>
      <c r="N40" s="19">
        <v>-0.095</v>
      </c>
      <c r="O40" s="19">
        <v>0.118</v>
      </c>
      <c r="P40" s="19">
        <v>0.025</v>
      </c>
      <c r="Q40" s="19">
        <v>0.075</v>
      </c>
      <c r="R40" s="19">
        <v>0.068794824661628</v>
      </c>
      <c r="S40" s="19">
        <v>2.438</v>
      </c>
      <c r="T40" s="18"/>
      <c r="U40" s="31">
        <v>36527</v>
      </c>
      <c r="V40" s="19">
        <v>2.3315</v>
      </c>
      <c r="W40" s="19">
        <v>2.3315</v>
      </c>
      <c r="X40" s="19">
        <v>2.42</v>
      </c>
      <c r="Y40" s="19">
        <v>2.36</v>
      </c>
      <c r="Z40" s="19">
        <v>2.3215</v>
      </c>
      <c r="AA40" s="19">
        <v>2.38</v>
      </c>
      <c r="AB40" s="19">
        <v>2.399</v>
      </c>
      <c r="AC40" s="19">
        <v>2.4</v>
      </c>
      <c r="AD40" s="19">
        <v>2.41</v>
      </c>
      <c r="AE40" s="19">
        <v>2.43</v>
      </c>
      <c r="AF40" s="19"/>
      <c r="AG40" s="19"/>
      <c r="AH40" s="19"/>
      <c r="AI40" s="19"/>
      <c r="AJ40" s="19"/>
      <c r="AK40" s="35"/>
      <c r="AL40" s="19"/>
      <c r="AM40" s="19"/>
      <c r="AN40" s="19"/>
      <c r="AO40" s="19"/>
      <c r="AP40" s="19"/>
      <c r="AQ40" s="19">
        <v>0</v>
      </c>
      <c r="AR40" s="19">
        <v>0</v>
      </c>
      <c r="AS40" s="19"/>
      <c r="AT40" s="19">
        <v>2.5</v>
      </c>
      <c r="AU40" s="19"/>
      <c r="AV40" s="19"/>
      <c r="AW40" s="19"/>
      <c r="AY40" s="24"/>
      <c r="AZ40" s="24"/>
      <c r="BA40" s="24"/>
      <c r="BB40" s="24"/>
      <c r="BC40" s="24"/>
    </row>
    <row r="41" spans="4:55">
      <c r="D41" s="18">
        <v>37500</v>
      </c>
      <c r="E41" s="19">
        <v>-0.0625</v>
      </c>
      <c r="F41" s="19">
        <v>-0.0625</v>
      </c>
      <c r="G41" s="19">
        <v>-0.055</v>
      </c>
      <c r="H41" s="19">
        <v>0.0725</v>
      </c>
      <c r="I41" s="19">
        <v>0.0725</v>
      </c>
      <c r="J41" s="19">
        <v>-0.0625</v>
      </c>
      <c r="K41" s="19">
        <v>0.0725</v>
      </c>
      <c r="L41" s="19">
        <v>-0.065</v>
      </c>
      <c r="M41" s="19">
        <v>-0.105</v>
      </c>
      <c r="N41" s="19">
        <v>-0.085</v>
      </c>
      <c r="O41" s="19">
        <v>0.118</v>
      </c>
      <c r="P41" s="19">
        <v>0.0225</v>
      </c>
      <c r="Q41" s="19">
        <v>0.0725</v>
      </c>
      <c r="R41" s="19">
        <v>0.068892721614909</v>
      </c>
      <c r="S41" s="19">
        <v>2.443</v>
      </c>
      <c r="T41" s="18"/>
      <c r="U41" s="31">
        <v>36528</v>
      </c>
      <c r="V41" s="19">
        <v>2.3315</v>
      </c>
      <c r="W41" s="19">
        <v>2.3315</v>
      </c>
      <c r="X41" s="19">
        <v>2.42</v>
      </c>
      <c r="Y41" s="19">
        <v>2.36</v>
      </c>
      <c r="Z41" s="19">
        <v>2.3215</v>
      </c>
      <c r="AA41" s="19">
        <v>2.38</v>
      </c>
      <c r="AB41" s="19">
        <v>2.399</v>
      </c>
      <c r="AC41" s="19">
        <v>2.4</v>
      </c>
      <c r="AD41" s="19">
        <v>2.41</v>
      </c>
      <c r="AE41" s="19">
        <v>2.43</v>
      </c>
      <c r="AF41" s="19"/>
      <c r="AG41" s="19"/>
      <c r="AH41" s="19"/>
      <c r="AI41" s="19"/>
      <c r="AJ41" s="19"/>
      <c r="AK41" s="35"/>
      <c r="AL41" s="19"/>
      <c r="AM41" s="19"/>
      <c r="AN41" s="19"/>
      <c r="AO41" s="19"/>
      <c r="AP41" s="19"/>
      <c r="AQ41" s="19">
        <v>0</v>
      </c>
      <c r="AR41" s="19">
        <v>0</v>
      </c>
      <c r="AS41" s="19"/>
      <c r="AT41" s="19">
        <v>2.5</v>
      </c>
      <c r="AU41" s="19"/>
      <c r="AV41" s="19"/>
      <c r="AW41" s="19"/>
      <c r="AY41" s="24"/>
      <c r="AZ41" s="24"/>
      <c r="BA41" s="24"/>
      <c r="BB41" s="24"/>
      <c r="BC41" s="24"/>
    </row>
    <row r="42" spans="4:55">
      <c r="D42" s="18">
        <v>37530</v>
      </c>
      <c r="E42" s="19">
        <v>-0.0625</v>
      </c>
      <c r="F42" s="19">
        <v>-0.0625</v>
      </c>
      <c r="G42" s="19">
        <v>-0.055</v>
      </c>
      <c r="H42" s="19">
        <v>0.0875</v>
      </c>
      <c r="I42" s="19">
        <v>0.0875</v>
      </c>
      <c r="J42" s="19">
        <v>-0.0625</v>
      </c>
      <c r="K42" s="19">
        <v>0.0875</v>
      </c>
      <c r="L42" s="19">
        <v>-0.065</v>
      </c>
      <c r="M42" s="19">
        <v>-0.09</v>
      </c>
      <c r="N42" s="19">
        <v>-0.07</v>
      </c>
      <c r="O42" s="19">
        <v>0.118</v>
      </c>
      <c r="P42" s="19">
        <v>0.0375</v>
      </c>
      <c r="Q42" s="19">
        <v>0.0875</v>
      </c>
      <c r="R42" s="19">
        <v>0.068980936692982</v>
      </c>
      <c r="S42" s="19">
        <v>2.475</v>
      </c>
      <c r="T42" s="18"/>
      <c r="U42" s="31">
        <v>36529</v>
      </c>
      <c r="V42" s="19">
        <v>2.3315</v>
      </c>
      <c r="W42" s="19">
        <v>2.3315</v>
      </c>
      <c r="X42" s="19">
        <v>2.42</v>
      </c>
      <c r="Y42" s="19">
        <v>2.36</v>
      </c>
      <c r="Z42" s="19">
        <v>2.3215</v>
      </c>
      <c r="AA42" s="19">
        <v>2.38</v>
      </c>
      <c r="AB42" s="19">
        <v>2.399</v>
      </c>
      <c r="AC42" s="19">
        <v>2.4</v>
      </c>
      <c r="AD42" s="19">
        <v>2.41</v>
      </c>
      <c r="AE42" s="19">
        <v>2.43</v>
      </c>
      <c r="AF42" s="19"/>
      <c r="AG42" s="19"/>
      <c r="AH42" s="19"/>
      <c r="AI42" s="19"/>
      <c r="AJ42" s="19"/>
      <c r="AK42" s="35"/>
      <c r="AL42" s="19"/>
      <c r="AM42" s="19"/>
      <c r="AN42" s="19"/>
      <c r="AO42" s="19"/>
      <c r="AP42" s="19"/>
      <c r="AQ42" s="19"/>
      <c r="AR42" s="19"/>
      <c r="AS42" s="19"/>
      <c r="AT42" s="19">
        <v>2.5</v>
      </c>
      <c r="AU42" s="19"/>
      <c r="AV42" s="19"/>
      <c r="AW42" s="19"/>
      <c r="AY42" s="24"/>
      <c r="AZ42" s="24"/>
      <c r="BA42" s="24"/>
      <c r="BB42" s="24"/>
      <c r="BC42" s="24"/>
    </row>
    <row r="43" spans="4:55">
      <c r="D43" s="18">
        <v>37561</v>
      </c>
      <c r="E43" s="19">
        <v>-0.0575</v>
      </c>
      <c r="F43" s="19">
        <v>-0.11</v>
      </c>
      <c r="G43" s="19">
        <v>-0.065</v>
      </c>
      <c r="H43" s="19">
        <v>0.205</v>
      </c>
      <c r="I43" s="19">
        <v>0.205</v>
      </c>
      <c r="J43" s="19">
        <v>-0.0575</v>
      </c>
      <c r="K43" s="19">
        <v>0.205</v>
      </c>
      <c r="L43" s="19">
        <v>-0.16</v>
      </c>
      <c r="M43" s="19">
        <v>-0.0375</v>
      </c>
      <c r="N43" s="19">
        <v>-0.0175</v>
      </c>
      <c r="O43" s="19">
        <v>0.45</v>
      </c>
      <c r="P43" s="19">
        <v>0.12</v>
      </c>
      <c r="Q43" s="19">
        <v>0.205</v>
      </c>
      <c r="R43" s="19">
        <v>0.069062712639</v>
      </c>
      <c r="S43" s="19">
        <v>2.611</v>
      </c>
      <c r="T43" s="18"/>
      <c r="U43" s="31">
        <v>36530</v>
      </c>
      <c r="V43" s="19">
        <v>2.3315</v>
      </c>
      <c r="W43" s="19">
        <v>2.3315</v>
      </c>
      <c r="X43" s="19">
        <v>2.42</v>
      </c>
      <c r="Y43" s="19">
        <v>2.36</v>
      </c>
      <c r="Z43" s="19">
        <v>2.3215</v>
      </c>
      <c r="AA43" s="19">
        <v>2.38</v>
      </c>
      <c r="AB43" s="19">
        <v>2.399</v>
      </c>
      <c r="AC43" s="19">
        <v>2.4</v>
      </c>
      <c r="AD43" s="19">
        <v>2.41</v>
      </c>
      <c r="AE43" s="19">
        <v>2.43</v>
      </c>
      <c r="AF43" s="19"/>
      <c r="AG43" s="19"/>
      <c r="AH43" s="19"/>
      <c r="AI43" s="19"/>
      <c r="AJ43" s="19"/>
      <c r="AK43" s="35"/>
      <c r="AL43" s="19"/>
      <c r="AM43" s="19"/>
      <c r="AN43" s="19"/>
      <c r="AO43" s="19"/>
      <c r="AP43" s="19"/>
      <c r="AQ43" s="19"/>
      <c r="AR43" s="19"/>
      <c r="AS43" s="19"/>
      <c r="AT43" s="19">
        <v>2.5</v>
      </c>
      <c r="AU43" s="19"/>
      <c r="AV43" s="19"/>
      <c r="AW43" s="19"/>
      <c r="AY43" s="24"/>
      <c r="AZ43" s="24"/>
      <c r="BA43" s="24"/>
      <c r="BB43" s="24"/>
      <c r="BC43" s="24"/>
    </row>
    <row r="44" spans="4:55">
      <c r="D44" s="18">
        <v>37591</v>
      </c>
      <c r="E44" s="19">
        <v>-0.0575</v>
      </c>
      <c r="F44" s="19">
        <v>-0.11</v>
      </c>
      <c r="G44" s="19">
        <v>-0.0675</v>
      </c>
      <c r="H44" s="19">
        <v>0.245</v>
      </c>
      <c r="I44" s="19">
        <v>0.245</v>
      </c>
      <c r="J44" s="19">
        <v>-0.0575</v>
      </c>
      <c r="K44" s="19">
        <v>0.245</v>
      </c>
      <c r="L44" s="19">
        <v>-0.16</v>
      </c>
      <c r="M44" s="19">
        <v>-0.03</v>
      </c>
      <c r="N44" s="19">
        <v>-0.01</v>
      </c>
      <c r="O44" s="19">
        <v>0.49</v>
      </c>
      <c r="P44" s="19">
        <v>0.16</v>
      </c>
      <c r="Q44" s="19">
        <v>0.245</v>
      </c>
      <c r="R44" s="19">
        <v>0.069141850653383</v>
      </c>
      <c r="S44" s="19">
        <v>2.735</v>
      </c>
      <c r="T44" s="18"/>
      <c r="U44" s="31">
        <v>36531</v>
      </c>
      <c r="V44" s="19">
        <v>2.3315</v>
      </c>
      <c r="W44" s="19">
        <v>2.3315</v>
      </c>
      <c r="X44" s="19">
        <v>2.42</v>
      </c>
      <c r="Y44" s="19">
        <v>2.36</v>
      </c>
      <c r="Z44" s="19">
        <v>2.3215</v>
      </c>
      <c r="AA44" s="19">
        <v>2.38</v>
      </c>
      <c r="AB44" s="19">
        <v>2.399</v>
      </c>
      <c r="AC44" s="19">
        <v>2.4</v>
      </c>
      <c r="AD44" s="19">
        <v>2.41</v>
      </c>
      <c r="AE44" s="19">
        <v>2.43</v>
      </c>
      <c r="AF44" s="19"/>
      <c r="AG44" s="19"/>
      <c r="AH44" s="19"/>
      <c r="AI44" s="19"/>
      <c r="AJ44" s="19"/>
      <c r="AK44" s="35"/>
      <c r="AL44" s="19"/>
      <c r="AM44" s="19"/>
      <c r="AN44" s="19"/>
      <c r="AO44" s="19"/>
      <c r="AP44" s="19"/>
      <c r="AQ44" s="19"/>
      <c r="AR44" s="19"/>
      <c r="AS44" s="19"/>
      <c r="AT44" s="19">
        <v>2.5</v>
      </c>
      <c r="AU44" s="19"/>
      <c r="AV44" s="19"/>
      <c r="AW44" s="19"/>
      <c r="AY44" s="24"/>
      <c r="AZ44" s="24"/>
      <c r="BA44" s="24"/>
      <c r="BB44" s="24"/>
      <c r="BC44" s="24"/>
    </row>
    <row r="45" spans="4:55">
      <c r="D45" s="18">
        <v>37622</v>
      </c>
      <c r="E45" s="19">
        <v>-0.0575</v>
      </c>
      <c r="F45" s="19">
        <v>-0.0575</v>
      </c>
      <c r="G45" s="19">
        <v>-0.07</v>
      </c>
      <c r="H45" s="19">
        <v>0.2575</v>
      </c>
      <c r="I45" s="19">
        <v>0.2575</v>
      </c>
      <c r="J45" s="19">
        <v>-0.0575</v>
      </c>
      <c r="K45" s="19">
        <v>0.2575</v>
      </c>
      <c r="L45" s="19">
        <v>-0.1075</v>
      </c>
      <c r="M45" s="19">
        <v>-0.015</v>
      </c>
      <c r="N45" s="19">
        <v>0.005</v>
      </c>
      <c r="O45" s="19">
        <v>0.5</v>
      </c>
      <c r="P45" s="19">
        <v>0.1725</v>
      </c>
      <c r="Q45" s="19">
        <v>0.2575</v>
      </c>
      <c r="R45" s="19">
        <v>0.069224076216936</v>
      </c>
      <c r="S45" s="19">
        <v>2.777</v>
      </c>
      <c r="T45" s="18"/>
      <c r="U45" s="31">
        <v>36532</v>
      </c>
      <c r="V45" s="19">
        <v>2.3315</v>
      </c>
      <c r="W45" s="19">
        <v>2.3315</v>
      </c>
      <c r="X45" s="19">
        <v>2.42</v>
      </c>
      <c r="Y45" s="19">
        <v>2.36</v>
      </c>
      <c r="Z45" s="19">
        <v>2.3215</v>
      </c>
      <c r="AA45" s="19">
        <v>2.38</v>
      </c>
      <c r="AB45" s="19">
        <v>2.399</v>
      </c>
      <c r="AC45" s="19">
        <v>2.4</v>
      </c>
      <c r="AD45" s="19">
        <v>2.41</v>
      </c>
      <c r="AE45" s="19">
        <v>2.43</v>
      </c>
      <c r="AF45" s="19"/>
      <c r="AG45" s="19"/>
      <c r="AH45" s="19"/>
      <c r="AI45" s="19"/>
      <c r="AJ45" s="19"/>
      <c r="AK45" s="35"/>
      <c r="AL45" s="19"/>
      <c r="AM45" s="19"/>
      <c r="AN45" s="19"/>
      <c r="AO45" s="19"/>
      <c r="AP45" s="19"/>
      <c r="AQ45" s="19"/>
      <c r="AR45" s="19"/>
      <c r="AS45" s="19"/>
      <c r="AT45" s="19">
        <v>2.5</v>
      </c>
      <c r="AU45" s="19"/>
      <c r="AV45" s="19"/>
      <c r="AW45" s="19"/>
      <c r="AY45" s="24"/>
      <c r="AZ45" s="24"/>
      <c r="BA45" s="24"/>
      <c r="BB45" s="24"/>
      <c r="BC45" s="24"/>
    </row>
    <row r="46" spans="4:55">
      <c r="D46" s="18">
        <v>37653</v>
      </c>
      <c r="E46" s="19">
        <v>-0.0575</v>
      </c>
      <c r="F46" s="19">
        <v>-0.0575</v>
      </c>
      <c r="G46" s="19">
        <v>-0.0625</v>
      </c>
      <c r="H46" s="19">
        <v>0.235</v>
      </c>
      <c r="I46" s="19">
        <v>0.235</v>
      </c>
      <c r="J46" s="19">
        <v>-0.0575</v>
      </c>
      <c r="K46" s="19">
        <v>0.235</v>
      </c>
      <c r="L46" s="19">
        <v>-0.1075</v>
      </c>
      <c r="M46" s="19">
        <v>-0.015</v>
      </c>
      <c r="N46" s="19">
        <v>0.005</v>
      </c>
      <c r="O46" s="19">
        <v>0.53</v>
      </c>
      <c r="P46" s="19">
        <v>0.15</v>
      </c>
      <c r="Q46" s="19">
        <v>0.235</v>
      </c>
      <c r="R46" s="19">
        <v>0.069306847741604</v>
      </c>
      <c r="S46" s="19">
        <v>2.675</v>
      </c>
      <c r="T46" s="18"/>
      <c r="U46" s="31">
        <v>36533</v>
      </c>
      <c r="V46" s="19">
        <v>2.3315</v>
      </c>
      <c r="W46" s="19">
        <v>2.3315</v>
      </c>
      <c r="X46" s="19">
        <v>2.42</v>
      </c>
      <c r="Y46" s="19">
        <v>2.36</v>
      </c>
      <c r="Z46" s="19">
        <v>2.3215</v>
      </c>
      <c r="AA46" s="19">
        <v>2.38</v>
      </c>
      <c r="AB46" s="19">
        <v>2.399</v>
      </c>
      <c r="AC46" s="19">
        <v>2.4</v>
      </c>
      <c r="AD46" s="19">
        <v>2.41</v>
      </c>
      <c r="AE46" s="19">
        <v>2.43</v>
      </c>
      <c r="AF46" s="19"/>
      <c r="AG46" s="19"/>
      <c r="AH46" s="19"/>
      <c r="AI46" s="19"/>
      <c r="AJ46" s="19"/>
      <c r="AK46" s="35"/>
      <c r="AL46" s="19"/>
      <c r="AM46" s="19"/>
      <c r="AN46" s="19"/>
      <c r="AO46" s="19"/>
      <c r="AP46" s="19"/>
      <c r="AQ46" s="19"/>
      <c r="AR46" s="19"/>
      <c r="AS46" s="19"/>
      <c r="AT46" s="19">
        <v>2.5</v>
      </c>
      <c r="AU46" s="19"/>
      <c r="AV46" s="19"/>
      <c r="AW46" s="19"/>
      <c r="AY46" s="24"/>
      <c r="AZ46" s="24"/>
      <c r="BA46" s="24"/>
      <c r="BB46" s="24"/>
      <c r="BC46" s="24"/>
    </row>
    <row r="47" spans="4:55">
      <c r="D47" s="18">
        <v>37681</v>
      </c>
      <c r="E47" s="19">
        <v>-0.0575</v>
      </c>
      <c r="F47" s="19">
        <v>-0.0575</v>
      </c>
      <c r="G47" s="19">
        <v>-0.06</v>
      </c>
      <c r="H47" s="19">
        <v>0.2325</v>
      </c>
      <c r="I47" s="19">
        <v>0.2325</v>
      </c>
      <c r="J47" s="19">
        <v>-0.0575</v>
      </c>
      <c r="K47" s="19">
        <v>0.2325</v>
      </c>
      <c r="L47" s="19">
        <v>-0.1075</v>
      </c>
      <c r="M47" s="19">
        <v>-0.015</v>
      </c>
      <c r="N47" s="19">
        <v>0.005</v>
      </c>
      <c r="O47" s="19">
        <v>0.53</v>
      </c>
      <c r="P47" s="19">
        <v>0.1475</v>
      </c>
      <c r="Q47" s="19">
        <v>0.2325</v>
      </c>
      <c r="R47" s="19">
        <v>0.069381609120672</v>
      </c>
      <c r="S47" s="19">
        <v>2.57</v>
      </c>
      <c r="T47" s="18"/>
      <c r="U47" s="31">
        <v>36534</v>
      </c>
      <c r="V47" s="19">
        <v>2.3315</v>
      </c>
      <c r="W47" s="19">
        <v>2.3315</v>
      </c>
      <c r="X47" s="19">
        <v>2.42</v>
      </c>
      <c r="Y47" s="19">
        <v>2.36</v>
      </c>
      <c r="Z47" s="19">
        <v>2.3215</v>
      </c>
      <c r="AA47" s="19">
        <v>2.38</v>
      </c>
      <c r="AB47" s="19">
        <v>2.399</v>
      </c>
      <c r="AC47" s="19">
        <v>2.4</v>
      </c>
      <c r="AD47" s="19">
        <v>2.41</v>
      </c>
      <c r="AE47" s="19">
        <v>2.43</v>
      </c>
      <c r="AF47" s="19"/>
      <c r="AG47" s="19"/>
      <c r="AH47" s="19"/>
      <c r="AI47" s="19"/>
      <c r="AJ47" s="19"/>
      <c r="AK47" s="35"/>
      <c r="AL47" s="19"/>
      <c r="AM47" s="19"/>
      <c r="AN47" s="19"/>
      <c r="AO47" s="19"/>
      <c r="AP47" s="19"/>
      <c r="AQ47" s="19"/>
      <c r="AR47" s="19"/>
      <c r="AS47" s="19"/>
      <c r="AT47" s="19">
        <v>2.5</v>
      </c>
      <c r="AU47" s="19"/>
      <c r="AV47" s="19"/>
      <c r="AW47" s="19"/>
      <c r="AY47" s="24"/>
      <c r="AZ47" s="24"/>
      <c r="BA47" s="24"/>
      <c r="BB47" s="24"/>
      <c r="BC47" s="24"/>
    </row>
    <row r="48" spans="4:55">
      <c r="D48" s="18">
        <v>37712</v>
      </c>
      <c r="E48" s="19">
        <v>-0.06</v>
      </c>
      <c r="F48" s="19">
        <v>-0.06</v>
      </c>
      <c r="G48" s="19">
        <v>-0.0525</v>
      </c>
      <c r="H48" s="19">
        <v>0.1325</v>
      </c>
      <c r="I48" s="19">
        <v>0.1325</v>
      </c>
      <c r="J48" s="19">
        <v>-0.06</v>
      </c>
      <c r="K48" s="19">
        <v>0.1325</v>
      </c>
      <c r="L48" s="19">
        <v>-0.11</v>
      </c>
      <c r="M48" s="19">
        <v>-0.105</v>
      </c>
      <c r="N48" s="19">
        <v>-0.085</v>
      </c>
      <c r="O48" s="19">
        <v>0.145</v>
      </c>
      <c r="P48" s="19">
        <v>0.0475</v>
      </c>
      <c r="Q48" s="19">
        <v>0.1325</v>
      </c>
      <c r="R48" s="19">
        <v>0.069454430100562</v>
      </c>
      <c r="S48" s="19">
        <v>2.474</v>
      </c>
      <c r="T48" s="18"/>
      <c r="U48" s="31">
        <v>36535</v>
      </c>
      <c r="V48" s="19">
        <v>2.3315</v>
      </c>
      <c r="W48" s="19">
        <v>2.3315</v>
      </c>
      <c r="X48" s="19">
        <v>2.42</v>
      </c>
      <c r="Y48" s="19">
        <v>2.36</v>
      </c>
      <c r="Z48" s="19">
        <v>2.3215</v>
      </c>
      <c r="AA48" s="19">
        <v>2.38</v>
      </c>
      <c r="AB48" s="19">
        <v>2.399</v>
      </c>
      <c r="AC48" s="19">
        <v>2.4</v>
      </c>
      <c r="AD48" s="19">
        <v>2.41</v>
      </c>
      <c r="AE48" s="19">
        <v>2.43</v>
      </c>
      <c r="AF48" s="19"/>
      <c r="AG48" s="19"/>
      <c r="AH48" s="19"/>
      <c r="AI48" s="19"/>
      <c r="AJ48" s="19"/>
      <c r="AK48" s="35"/>
      <c r="AL48" s="19"/>
      <c r="AM48" s="19"/>
      <c r="AN48" s="19"/>
      <c r="AO48" s="19"/>
      <c r="AP48" s="19"/>
      <c r="AQ48" s="19"/>
      <c r="AR48" s="19"/>
      <c r="AS48" s="19"/>
      <c r="AT48" s="19">
        <v>2.5</v>
      </c>
      <c r="AU48" s="19"/>
      <c r="AV48" s="19"/>
      <c r="AW48" s="19"/>
      <c r="AY48" s="24"/>
      <c r="AZ48" s="24"/>
      <c r="BA48" s="24"/>
      <c r="BB48" s="24"/>
      <c r="BC48" s="24"/>
    </row>
    <row r="49" spans="4:55">
      <c r="D49" s="18">
        <v>37742</v>
      </c>
      <c r="E49" s="19">
        <v>-0.06</v>
      </c>
      <c r="F49" s="19">
        <v>-0.06</v>
      </c>
      <c r="G49" s="19">
        <v>-0.0525</v>
      </c>
      <c r="H49" s="19">
        <v>0.1225</v>
      </c>
      <c r="I49" s="19">
        <v>0.1225</v>
      </c>
      <c r="J49" s="19">
        <v>-0.06</v>
      </c>
      <c r="K49" s="19">
        <v>0.1225</v>
      </c>
      <c r="L49" s="19">
        <v>-0.11</v>
      </c>
      <c r="M49" s="19">
        <v>-0.12</v>
      </c>
      <c r="N49" s="19">
        <v>-0.1</v>
      </c>
      <c r="O49" s="19">
        <v>0.145</v>
      </c>
      <c r="P49" s="19">
        <v>0.0375</v>
      </c>
      <c r="Q49" s="19">
        <v>0.1225</v>
      </c>
      <c r="R49" s="19">
        <v>0.069511730730152</v>
      </c>
      <c r="S49" s="19">
        <v>2.453</v>
      </c>
      <c r="T49" s="18"/>
      <c r="U49" s="31">
        <v>36536</v>
      </c>
      <c r="V49" s="19">
        <v>2.3315</v>
      </c>
      <c r="W49" s="19">
        <v>2.3315</v>
      </c>
      <c r="X49" s="19">
        <v>2.42</v>
      </c>
      <c r="Y49" s="19">
        <v>2.36</v>
      </c>
      <c r="Z49" s="19">
        <v>2.3215</v>
      </c>
      <c r="AA49" s="19">
        <v>2.38</v>
      </c>
      <c r="AB49" s="19">
        <v>2.399</v>
      </c>
      <c r="AC49" s="19">
        <v>2.4</v>
      </c>
      <c r="AD49" s="19">
        <v>2.41</v>
      </c>
      <c r="AE49" s="19">
        <v>2.43</v>
      </c>
      <c r="AF49" s="19"/>
      <c r="AG49" s="19"/>
      <c r="AH49" s="19"/>
      <c r="AI49" s="19"/>
      <c r="AJ49" s="19"/>
      <c r="AK49" s="35"/>
      <c r="AL49" s="19"/>
      <c r="AM49" s="19"/>
      <c r="AN49" s="19"/>
      <c r="AO49" s="19"/>
      <c r="AP49" s="19"/>
      <c r="AQ49" s="19"/>
      <c r="AR49" s="19"/>
      <c r="AS49" s="19"/>
      <c r="AT49" s="19">
        <v>2.5</v>
      </c>
      <c r="AU49" s="19"/>
      <c r="AV49" s="19"/>
      <c r="AW49" s="19"/>
      <c r="AY49" s="24"/>
      <c r="AZ49" s="24"/>
      <c r="BA49" s="24"/>
      <c r="BB49" s="24"/>
      <c r="BC49" s="24"/>
    </row>
    <row r="50" spans="4:55">
      <c r="D50" s="18">
        <v>37773</v>
      </c>
      <c r="E50" s="19">
        <v>-0.06</v>
      </c>
      <c r="F50" s="19">
        <v>-0.06</v>
      </c>
      <c r="G50" s="19">
        <v>-0.0525</v>
      </c>
      <c r="H50" s="19">
        <v>0.1175</v>
      </c>
      <c r="I50" s="19">
        <v>0.1175</v>
      </c>
      <c r="J50" s="19">
        <v>-0.06</v>
      </c>
      <c r="K50" s="19">
        <v>0.1175</v>
      </c>
      <c r="L50" s="19">
        <v>-0.11</v>
      </c>
      <c r="M50" s="19">
        <v>-0.13</v>
      </c>
      <c r="N50" s="19">
        <v>-0.11</v>
      </c>
      <c r="O50" s="19">
        <v>0.145</v>
      </c>
      <c r="P50" s="19">
        <v>0.0325</v>
      </c>
      <c r="Q50" s="19">
        <v>0.1175</v>
      </c>
      <c r="R50" s="19">
        <v>0.06957094138187</v>
      </c>
      <c r="S50" s="19">
        <v>2.46</v>
      </c>
      <c r="T50" s="18"/>
      <c r="U50" s="31">
        <v>36537</v>
      </c>
      <c r="V50" s="19">
        <v>2.3315</v>
      </c>
      <c r="W50" s="19">
        <v>2.3315</v>
      </c>
      <c r="X50" s="19">
        <v>2.42</v>
      </c>
      <c r="Y50" s="19">
        <v>2.36</v>
      </c>
      <c r="Z50" s="19">
        <v>2.3215</v>
      </c>
      <c r="AA50" s="19">
        <v>2.38</v>
      </c>
      <c r="AB50" s="19">
        <v>2.399</v>
      </c>
      <c r="AC50" s="19">
        <v>2.4</v>
      </c>
      <c r="AD50" s="19">
        <v>2.41</v>
      </c>
      <c r="AE50" s="19">
        <v>2.43</v>
      </c>
      <c r="AF50" s="19"/>
      <c r="AG50" s="19"/>
      <c r="AH50" s="19"/>
      <c r="AI50" s="19"/>
      <c r="AJ50" s="19"/>
      <c r="AK50" s="35"/>
      <c r="AL50" s="19"/>
      <c r="AM50" s="19"/>
      <c r="AN50" s="19"/>
      <c r="AO50" s="19"/>
      <c r="AP50" s="19"/>
      <c r="AQ50" s="19"/>
      <c r="AR50" s="19"/>
      <c r="AS50" s="19"/>
      <c r="AT50" s="19">
        <v>2.5</v>
      </c>
      <c r="AU50" s="19"/>
      <c r="AV50" s="19"/>
      <c r="AW50" s="19"/>
      <c r="AY50" s="24"/>
      <c r="AZ50" s="24"/>
      <c r="BA50" s="24"/>
      <c r="BB50" s="24"/>
      <c r="BC50" s="24"/>
    </row>
    <row r="51" spans="4:55">
      <c r="D51" s="18">
        <v>37803</v>
      </c>
      <c r="E51" s="19">
        <v>-0.06</v>
      </c>
      <c r="F51" s="19">
        <v>-0.06</v>
      </c>
      <c r="G51" s="19">
        <v>-0.0525</v>
      </c>
      <c r="H51" s="19">
        <v>0.1075</v>
      </c>
      <c r="I51" s="19">
        <v>0.1075</v>
      </c>
      <c r="J51" s="19">
        <v>-0.06</v>
      </c>
      <c r="K51" s="19">
        <v>0.1075</v>
      </c>
      <c r="L51" s="19">
        <v>-0.11</v>
      </c>
      <c r="M51" s="19">
        <v>-0.13</v>
      </c>
      <c r="N51" s="19">
        <v>-0.11</v>
      </c>
      <c r="O51" s="19">
        <v>0.145</v>
      </c>
      <c r="P51" s="19">
        <v>0.0225</v>
      </c>
      <c r="Q51" s="19">
        <v>0.1075</v>
      </c>
      <c r="R51" s="19">
        <v>0.069626656062217</v>
      </c>
      <c r="S51" s="19">
        <v>2.466</v>
      </c>
      <c r="T51" s="18"/>
      <c r="U51" s="31">
        <v>36538</v>
      </c>
      <c r="V51" s="19">
        <v>2.3315</v>
      </c>
      <c r="W51" s="19">
        <v>2.3315</v>
      </c>
      <c r="X51" s="19">
        <v>2.42</v>
      </c>
      <c r="Y51" s="19">
        <v>2.36</v>
      </c>
      <c r="Z51" s="19">
        <v>2.3215</v>
      </c>
      <c r="AA51" s="19">
        <v>2.38</v>
      </c>
      <c r="AB51" s="19">
        <v>2.399</v>
      </c>
      <c r="AC51" s="19">
        <v>2.4</v>
      </c>
      <c r="AD51" s="19">
        <v>2.41</v>
      </c>
      <c r="AE51" s="19">
        <v>2.43</v>
      </c>
      <c r="AF51" s="19"/>
      <c r="AG51" s="19"/>
      <c r="AH51" s="19"/>
      <c r="AI51" s="19"/>
      <c r="AJ51" s="19"/>
      <c r="AK51" s="35"/>
      <c r="AL51" s="19"/>
      <c r="AM51" s="19"/>
      <c r="AN51" s="19"/>
      <c r="AO51" s="19"/>
      <c r="AP51" s="19"/>
      <c r="AQ51" s="19"/>
      <c r="AR51" s="19"/>
      <c r="AS51" s="19"/>
      <c r="AT51" s="19">
        <v>2.5</v>
      </c>
      <c r="AU51" s="19"/>
      <c r="AV51" s="19"/>
      <c r="AW51" s="19"/>
      <c r="AY51" s="24"/>
      <c r="AZ51" s="24"/>
      <c r="BA51" s="24"/>
      <c r="BB51" s="24"/>
      <c r="BC51" s="24"/>
    </row>
    <row r="52" spans="4:55">
      <c r="D52" s="18">
        <v>37834</v>
      </c>
      <c r="E52" s="19">
        <v>-0.06</v>
      </c>
      <c r="F52" s="19">
        <v>-0.06</v>
      </c>
      <c r="G52" s="19">
        <v>-0.0525</v>
      </c>
      <c r="H52" s="19">
        <v>0.105</v>
      </c>
      <c r="I52" s="19">
        <v>0.105</v>
      </c>
      <c r="J52" s="19">
        <v>-0.06</v>
      </c>
      <c r="K52" s="19">
        <v>0.105</v>
      </c>
      <c r="L52" s="19">
        <v>-0.11</v>
      </c>
      <c r="M52" s="19">
        <v>-0.13</v>
      </c>
      <c r="N52" s="19">
        <v>-0.11</v>
      </c>
      <c r="O52" s="19">
        <v>0.145</v>
      </c>
      <c r="P52" s="19">
        <v>0.02</v>
      </c>
      <c r="Q52" s="19">
        <v>0.105</v>
      </c>
      <c r="R52" s="19">
        <v>0.069681946081202</v>
      </c>
      <c r="S52" s="19">
        <v>2.473</v>
      </c>
      <c r="T52" s="18"/>
      <c r="U52" s="31">
        <v>36539</v>
      </c>
      <c r="V52" s="19">
        <v>2.3315</v>
      </c>
      <c r="W52" s="19">
        <v>2.3315</v>
      </c>
      <c r="X52" s="19">
        <v>2.42</v>
      </c>
      <c r="Y52" s="19">
        <v>2.36</v>
      </c>
      <c r="Z52" s="19">
        <v>2.3215</v>
      </c>
      <c r="AA52" s="19">
        <v>2.38</v>
      </c>
      <c r="AB52" s="19">
        <v>2.399</v>
      </c>
      <c r="AC52" s="19">
        <v>2.4</v>
      </c>
      <c r="AD52" s="19">
        <v>2.41</v>
      </c>
      <c r="AE52" s="19">
        <v>2.43</v>
      </c>
      <c r="AF52" s="19"/>
      <c r="AG52" s="19"/>
      <c r="AH52" s="19"/>
      <c r="AI52" s="19"/>
      <c r="AJ52" s="19"/>
      <c r="AK52" s="35"/>
      <c r="AL52" s="19"/>
      <c r="AM52" s="19"/>
      <c r="AN52" s="19"/>
      <c r="AO52" s="19"/>
      <c r="AP52" s="19"/>
      <c r="AQ52" s="19"/>
      <c r="AR52" s="19"/>
      <c r="AS52" s="19"/>
      <c r="AT52" s="19">
        <v>2.5</v>
      </c>
      <c r="AU52" s="19"/>
      <c r="AV52" s="19"/>
      <c r="AW52" s="19"/>
      <c r="AY52" s="24"/>
      <c r="AZ52" s="24"/>
      <c r="BA52" s="24"/>
      <c r="BB52" s="24"/>
      <c r="BC52" s="24"/>
    </row>
    <row r="53" spans="4:55">
      <c r="D53" s="18">
        <v>37865</v>
      </c>
      <c r="E53" s="19">
        <v>-0.06</v>
      </c>
      <c r="F53" s="19">
        <v>-0.06</v>
      </c>
      <c r="G53" s="19">
        <v>-0.0525</v>
      </c>
      <c r="H53" s="19">
        <v>0.1025</v>
      </c>
      <c r="I53" s="19">
        <v>0.1025</v>
      </c>
      <c r="J53" s="19">
        <v>-0.06</v>
      </c>
      <c r="K53" s="19">
        <v>0.1025</v>
      </c>
      <c r="L53" s="19">
        <v>-0.11</v>
      </c>
      <c r="M53" s="19">
        <v>-0.12</v>
      </c>
      <c r="N53" s="19">
        <v>-0.1</v>
      </c>
      <c r="O53" s="19">
        <v>0.145</v>
      </c>
      <c r="P53" s="19">
        <v>0.0175</v>
      </c>
      <c r="Q53" s="19">
        <v>0.1025</v>
      </c>
      <c r="R53" s="19">
        <v>0.069737236101199</v>
      </c>
      <c r="S53" s="19">
        <v>2.478</v>
      </c>
      <c r="T53" s="18"/>
      <c r="U53" s="31">
        <v>36540</v>
      </c>
      <c r="V53" s="19">
        <v>2.3315</v>
      </c>
      <c r="W53" s="19">
        <v>2.3315</v>
      </c>
      <c r="X53" s="19">
        <v>2.42</v>
      </c>
      <c r="Y53" s="19">
        <v>2.36</v>
      </c>
      <c r="Z53" s="19">
        <v>2.3215</v>
      </c>
      <c r="AA53" s="19">
        <v>2.38</v>
      </c>
      <c r="AB53" s="19">
        <v>2.399</v>
      </c>
      <c r="AC53" s="19">
        <v>2.4</v>
      </c>
      <c r="AD53" s="19">
        <v>2.41</v>
      </c>
      <c r="AE53" s="19">
        <v>2.43</v>
      </c>
      <c r="AF53" s="19"/>
      <c r="AG53" s="19"/>
      <c r="AH53" s="19"/>
      <c r="AI53" s="19"/>
      <c r="AJ53" s="19"/>
      <c r="AK53" s="35"/>
      <c r="AL53" s="19"/>
      <c r="AM53" s="19"/>
      <c r="AN53" s="19"/>
      <c r="AO53" s="19"/>
      <c r="AP53" s="19"/>
      <c r="AQ53" s="19"/>
      <c r="AR53" s="19"/>
      <c r="AS53" s="19"/>
      <c r="AT53" s="19">
        <v>2.5</v>
      </c>
      <c r="AU53" s="19"/>
      <c r="AV53" s="19"/>
      <c r="AW53" s="19"/>
      <c r="AY53" s="24"/>
      <c r="AZ53" s="24"/>
      <c r="BA53" s="24"/>
      <c r="BB53" s="24"/>
      <c r="BC53" s="24"/>
    </row>
    <row r="54" spans="4:55">
      <c r="D54" s="18">
        <v>37895</v>
      </c>
      <c r="E54" s="19">
        <v>-0.06</v>
      </c>
      <c r="F54" s="19">
        <v>-0.06</v>
      </c>
      <c r="G54" s="19">
        <v>-0.0525</v>
      </c>
      <c r="H54" s="19">
        <v>0.1175</v>
      </c>
      <c r="I54" s="19">
        <v>0.1175</v>
      </c>
      <c r="J54" s="19">
        <v>-0.06</v>
      </c>
      <c r="K54" s="19">
        <v>0.1175</v>
      </c>
      <c r="L54" s="19">
        <v>-0.11</v>
      </c>
      <c r="M54" s="19">
        <v>-0.105</v>
      </c>
      <c r="N54" s="19">
        <v>-0.085</v>
      </c>
      <c r="O54" s="19">
        <v>0.145</v>
      </c>
      <c r="P54" s="19">
        <v>0.0325</v>
      </c>
      <c r="Q54" s="19">
        <v>0.1175</v>
      </c>
      <c r="R54" s="19">
        <v>0.069788559206005</v>
      </c>
      <c r="S54" s="19">
        <v>2.51</v>
      </c>
      <c r="T54" s="18"/>
      <c r="U54" s="31">
        <v>36541</v>
      </c>
      <c r="V54" s="19">
        <v>2.3315</v>
      </c>
      <c r="W54" s="19">
        <v>2.3315</v>
      </c>
      <c r="X54" s="19">
        <v>2.42</v>
      </c>
      <c r="Y54" s="19">
        <v>2.36</v>
      </c>
      <c r="Z54" s="19">
        <v>2.3215</v>
      </c>
      <c r="AA54" s="19">
        <v>2.38</v>
      </c>
      <c r="AB54" s="19">
        <v>2.399</v>
      </c>
      <c r="AC54" s="19">
        <v>2.4</v>
      </c>
      <c r="AD54" s="19">
        <v>2.41</v>
      </c>
      <c r="AE54" s="19">
        <v>2.43</v>
      </c>
      <c r="AF54" s="19"/>
      <c r="AG54" s="19"/>
      <c r="AH54" s="19"/>
      <c r="AI54" s="19"/>
      <c r="AJ54" s="19"/>
      <c r="AK54" s="35"/>
      <c r="AL54" s="19"/>
      <c r="AM54" s="19"/>
      <c r="AN54" s="19"/>
      <c r="AO54" s="19"/>
      <c r="AP54" s="19"/>
      <c r="AQ54" s="19"/>
      <c r="AR54" s="19"/>
      <c r="AS54" s="19"/>
      <c r="AT54" s="19">
        <v>2.5</v>
      </c>
      <c r="AU54" s="19"/>
      <c r="AV54" s="19"/>
      <c r="AW54" s="19"/>
      <c r="AY54" s="24"/>
      <c r="AZ54" s="24"/>
      <c r="BA54" s="24"/>
      <c r="BB54" s="24"/>
      <c r="BC54" s="24"/>
    </row>
    <row r="55" spans="4:55">
      <c r="D55" s="18">
        <v>37926</v>
      </c>
      <c r="E55" s="19">
        <v>-0.055</v>
      </c>
      <c r="F55" s="19">
        <v>-0.1075</v>
      </c>
      <c r="G55" s="19">
        <v>-0.0625</v>
      </c>
      <c r="H55" s="19">
        <v>0.1825</v>
      </c>
      <c r="I55" s="19">
        <v>0.1825</v>
      </c>
      <c r="J55" s="19">
        <v>-0.055</v>
      </c>
      <c r="K55" s="19">
        <v>0.1825</v>
      </c>
      <c r="L55" s="19">
        <v>-0.1575</v>
      </c>
      <c r="M55" s="19">
        <v>-0.0525</v>
      </c>
      <c r="N55" s="19">
        <v>-0.0325</v>
      </c>
      <c r="O55" s="19">
        <v>0.415</v>
      </c>
      <c r="P55" s="19">
        <v>0.1075</v>
      </c>
      <c r="Q55" s="19">
        <v>0.1825</v>
      </c>
      <c r="R55" s="19">
        <v>0.069838847851694</v>
      </c>
      <c r="S55" s="19">
        <v>2.646</v>
      </c>
      <c r="T55" s="18"/>
      <c r="U55" s="31">
        <v>36542</v>
      </c>
      <c r="V55" s="19">
        <v>2.3315</v>
      </c>
      <c r="W55" s="19">
        <v>2.3315</v>
      </c>
      <c r="X55" s="19">
        <v>2.42</v>
      </c>
      <c r="Y55" s="19">
        <v>2.36</v>
      </c>
      <c r="Z55" s="19">
        <v>2.3215</v>
      </c>
      <c r="AA55" s="19">
        <v>2.38</v>
      </c>
      <c r="AB55" s="19">
        <v>2.399</v>
      </c>
      <c r="AC55" s="19">
        <v>2.4</v>
      </c>
      <c r="AD55" s="19">
        <v>2.41</v>
      </c>
      <c r="AE55" s="19">
        <v>2.43</v>
      </c>
      <c r="AF55" s="19"/>
      <c r="AG55" s="19"/>
      <c r="AH55" s="19"/>
      <c r="AI55" s="19"/>
      <c r="AJ55" s="19"/>
      <c r="AK55" s="35"/>
      <c r="AL55" s="19"/>
      <c r="AM55" s="19"/>
      <c r="AN55" s="19"/>
      <c r="AO55" s="19"/>
      <c r="AP55" s="19"/>
      <c r="AQ55" s="19"/>
      <c r="AR55" s="19"/>
      <c r="AS55" s="19"/>
      <c r="AT55" s="19">
        <v>2.5</v>
      </c>
      <c r="AU55" s="19"/>
      <c r="AV55" s="19"/>
      <c r="AW55" s="19"/>
      <c r="AY55" s="24"/>
      <c r="AZ55" s="24"/>
      <c r="BA55" s="24"/>
      <c r="BB55" s="24"/>
      <c r="BC55" s="24"/>
    </row>
    <row r="56" spans="4:55">
      <c r="D56" s="18">
        <v>37956</v>
      </c>
      <c r="E56" s="19">
        <v>-0.055</v>
      </c>
      <c r="F56" s="19">
        <v>-0.1075</v>
      </c>
      <c r="G56" s="19">
        <v>-0.065</v>
      </c>
      <c r="H56" s="19">
        <v>0.2225</v>
      </c>
      <c r="I56" s="19">
        <v>0.2225</v>
      </c>
      <c r="J56" s="19">
        <v>-0.055</v>
      </c>
      <c r="K56" s="19">
        <v>0.2225</v>
      </c>
      <c r="L56" s="19">
        <v>-0.1575</v>
      </c>
      <c r="M56" s="19">
        <v>-0.045</v>
      </c>
      <c r="N56" s="19">
        <v>-0.025</v>
      </c>
      <c r="O56" s="19">
        <v>0.455</v>
      </c>
      <c r="P56" s="19">
        <v>0.1475</v>
      </c>
      <c r="Q56" s="19">
        <v>0.2225</v>
      </c>
      <c r="R56" s="19">
        <v>0.069887514283801</v>
      </c>
      <c r="S56" s="19">
        <v>2.77</v>
      </c>
      <c r="T56" s="18"/>
      <c r="U56" s="31">
        <v>36543</v>
      </c>
      <c r="V56" s="19">
        <v>2.3315</v>
      </c>
      <c r="W56" s="19">
        <v>2.3315</v>
      </c>
      <c r="X56" s="19">
        <v>2.42</v>
      </c>
      <c r="Y56" s="19">
        <v>2.36</v>
      </c>
      <c r="Z56" s="19">
        <v>2.3215</v>
      </c>
      <c r="AA56" s="19">
        <v>2.38</v>
      </c>
      <c r="AB56" s="19">
        <v>2.399</v>
      </c>
      <c r="AC56" s="19">
        <v>2.4</v>
      </c>
      <c r="AD56" s="19">
        <v>2.41</v>
      </c>
      <c r="AE56" s="19">
        <v>2.43</v>
      </c>
      <c r="AF56" s="19"/>
      <c r="AG56" s="19"/>
      <c r="AH56" s="19"/>
      <c r="AI56" s="19"/>
      <c r="AJ56" s="19"/>
      <c r="AK56" s="35"/>
      <c r="AL56" s="19"/>
      <c r="AM56" s="19"/>
      <c r="AN56" s="19"/>
      <c r="AO56" s="19"/>
      <c r="AP56" s="19"/>
      <c r="AQ56" s="19"/>
      <c r="AR56" s="19"/>
      <c r="AS56" s="19"/>
      <c r="AT56" s="19">
        <v>2.5</v>
      </c>
      <c r="AU56" s="19"/>
      <c r="AV56" s="19"/>
      <c r="AW56" s="19"/>
      <c r="AY56" s="24"/>
      <c r="AZ56" s="24"/>
      <c r="BA56" s="24"/>
      <c r="BB56" s="24"/>
      <c r="BC56" s="24"/>
    </row>
    <row r="57" spans="4:55">
      <c r="D57" s="18">
        <v>37987</v>
      </c>
      <c r="E57" s="19">
        <v>-0.055</v>
      </c>
      <c r="F57" s="19">
        <v>-0.055</v>
      </c>
      <c r="G57" s="19">
        <v>-0.0675</v>
      </c>
      <c r="H57" s="19">
        <v>0.255</v>
      </c>
      <c r="I57" s="19">
        <v>0.255</v>
      </c>
      <c r="J57" s="19">
        <v>-0.055</v>
      </c>
      <c r="K57" s="19">
        <v>0.255</v>
      </c>
      <c r="L57" s="19">
        <v>-0.105</v>
      </c>
      <c r="M57" s="19">
        <v>-0.03</v>
      </c>
      <c r="N57" s="19">
        <v>-0.01</v>
      </c>
      <c r="O57" s="19">
        <v>0.465</v>
      </c>
      <c r="P57" s="19">
        <v>0.18</v>
      </c>
      <c r="Q57" s="19">
        <v>0.255</v>
      </c>
      <c r="R57" s="19">
        <v>0.069941657227846</v>
      </c>
      <c r="S57" s="19">
        <v>2.822</v>
      </c>
      <c r="T57" s="18"/>
      <c r="U57" s="31">
        <v>36544</v>
      </c>
      <c r="V57" s="19">
        <v>2.3315</v>
      </c>
      <c r="W57" s="19">
        <v>2.3315</v>
      </c>
      <c r="X57" s="19">
        <v>2.42</v>
      </c>
      <c r="Y57" s="19">
        <v>2.36</v>
      </c>
      <c r="Z57" s="19">
        <v>2.3215</v>
      </c>
      <c r="AA57" s="19">
        <v>2.38</v>
      </c>
      <c r="AB57" s="19">
        <v>2.399</v>
      </c>
      <c r="AC57" s="19">
        <v>2.4</v>
      </c>
      <c r="AD57" s="19">
        <v>2.41</v>
      </c>
      <c r="AE57" s="19">
        <v>2.43</v>
      </c>
      <c r="AF57" s="19"/>
      <c r="AG57" s="19"/>
      <c r="AH57" s="19"/>
      <c r="AI57" s="19"/>
      <c r="AJ57" s="19"/>
      <c r="AK57" s="35"/>
      <c r="AL57" s="19"/>
      <c r="AM57" s="19"/>
      <c r="AN57" s="19"/>
      <c r="AO57" s="19"/>
      <c r="AP57" s="19"/>
      <c r="AQ57" s="19"/>
      <c r="AR57" s="19"/>
      <c r="AS57" s="19"/>
      <c r="AT57" s="19">
        <v>2.5</v>
      </c>
      <c r="AU57" s="19"/>
      <c r="AV57" s="19"/>
      <c r="AW57" s="19"/>
      <c r="AY57" s="24"/>
      <c r="AZ57" s="24"/>
      <c r="BA57" s="24"/>
      <c r="BB57" s="24"/>
      <c r="BC57" s="24"/>
    </row>
    <row r="58" spans="4:55">
      <c r="D58" s="18">
        <v>38018</v>
      </c>
      <c r="E58" s="19">
        <v>-0.055</v>
      </c>
      <c r="F58" s="19">
        <v>-0.055</v>
      </c>
      <c r="G58" s="19">
        <v>-0.06</v>
      </c>
      <c r="H58" s="19">
        <v>0.2325</v>
      </c>
      <c r="I58" s="19">
        <v>0.2325</v>
      </c>
      <c r="J58" s="19">
        <v>-0.055</v>
      </c>
      <c r="K58" s="19">
        <v>0.2325</v>
      </c>
      <c r="L58" s="19">
        <v>-0.105</v>
      </c>
      <c r="M58" s="19">
        <v>-0.03</v>
      </c>
      <c r="N58" s="19">
        <v>-0.01</v>
      </c>
      <c r="O58" s="19">
        <v>0.495</v>
      </c>
      <c r="P58" s="19">
        <v>0.1575</v>
      </c>
      <c r="Q58" s="19">
        <v>0.2325</v>
      </c>
      <c r="R58" s="19">
        <v>0.069999911422763</v>
      </c>
      <c r="S58" s="19">
        <v>2.72</v>
      </c>
      <c r="T58" s="18"/>
      <c r="U58" s="31">
        <v>36545</v>
      </c>
      <c r="V58" s="19">
        <v>2.3315</v>
      </c>
      <c r="W58" s="19">
        <v>2.3315</v>
      </c>
      <c r="X58" s="19">
        <v>2.42</v>
      </c>
      <c r="Y58" s="19">
        <v>2.36</v>
      </c>
      <c r="Z58" s="19">
        <v>2.3215</v>
      </c>
      <c r="AA58" s="19">
        <v>2.38</v>
      </c>
      <c r="AB58" s="19">
        <v>2.399</v>
      </c>
      <c r="AC58" s="19">
        <v>2.4</v>
      </c>
      <c r="AD58" s="19">
        <v>2.41</v>
      </c>
      <c r="AE58" s="19">
        <v>2.43</v>
      </c>
      <c r="AF58" s="19"/>
      <c r="AG58" s="19"/>
      <c r="AH58" s="19"/>
      <c r="AI58" s="19"/>
      <c r="AJ58" s="19"/>
      <c r="AK58" s="35"/>
      <c r="AL58" s="19"/>
      <c r="AM58" s="19"/>
      <c r="AN58" s="19"/>
      <c r="AO58" s="19"/>
      <c r="AP58" s="19"/>
      <c r="AQ58" s="19"/>
      <c r="AR58" s="19"/>
      <c r="AS58" s="19"/>
      <c r="AT58" s="19">
        <v>2.5</v>
      </c>
      <c r="AU58" s="19"/>
      <c r="AV58" s="19"/>
      <c r="AW58" s="19"/>
      <c r="AY58" s="24"/>
      <c r="AZ58" s="24"/>
      <c r="BA58" s="24"/>
      <c r="BB58" s="24"/>
      <c r="BC58" s="24"/>
    </row>
    <row r="59" spans="4:55">
      <c r="D59" s="18">
        <v>38047</v>
      </c>
      <c r="E59" s="19">
        <v>-0.055</v>
      </c>
      <c r="F59" s="19">
        <v>-0.055</v>
      </c>
      <c r="G59" s="19">
        <v>-0.0575</v>
      </c>
      <c r="H59" s="19">
        <v>0.23</v>
      </c>
      <c r="I59" s="19">
        <v>0.23</v>
      </c>
      <c r="J59" s="19">
        <v>-0.055</v>
      </c>
      <c r="K59" s="19">
        <v>0.23</v>
      </c>
      <c r="L59" s="19">
        <v>-0.105</v>
      </c>
      <c r="M59" s="19">
        <v>-0.03</v>
      </c>
      <c r="N59" s="19">
        <v>-0.01</v>
      </c>
      <c r="O59" s="19">
        <v>0.495</v>
      </c>
      <c r="P59" s="19">
        <v>0.155</v>
      </c>
      <c r="Q59" s="19">
        <v>0.23</v>
      </c>
      <c r="R59" s="19">
        <v>0.07005440728354</v>
      </c>
      <c r="S59" s="19">
        <v>2.615</v>
      </c>
      <c r="T59" s="18"/>
      <c r="U59" s="31">
        <v>36546</v>
      </c>
      <c r="V59" s="19">
        <v>2.3315</v>
      </c>
      <c r="W59" s="19">
        <v>2.3315</v>
      </c>
      <c r="X59" s="19">
        <v>2.42</v>
      </c>
      <c r="Y59" s="19">
        <v>2.36</v>
      </c>
      <c r="Z59" s="19">
        <v>2.3215</v>
      </c>
      <c r="AA59" s="19">
        <v>2.38</v>
      </c>
      <c r="AB59" s="19">
        <v>2.399</v>
      </c>
      <c r="AC59" s="19">
        <v>2.4</v>
      </c>
      <c r="AD59" s="19">
        <v>2.41</v>
      </c>
      <c r="AE59" s="19">
        <v>2.43</v>
      </c>
      <c r="AF59" s="19"/>
      <c r="AG59" s="19"/>
      <c r="AH59" s="19"/>
      <c r="AI59" s="19"/>
      <c r="AJ59" s="19"/>
      <c r="AK59" s="35"/>
      <c r="AL59" s="19"/>
      <c r="AM59" s="19"/>
      <c r="AN59" s="19"/>
      <c r="AO59" s="19"/>
      <c r="AP59" s="19"/>
      <c r="AQ59" s="19"/>
      <c r="AR59" s="19"/>
      <c r="AS59" s="19"/>
      <c r="AT59" s="19">
        <v>2.5</v>
      </c>
      <c r="AU59" s="19"/>
      <c r="AV59" s="19"/>
      <c r="AW59" s="19"/>
      <c r="AY59" s="24"/>
      <c r="AZ59" s="24"/>
      <c r="BA59" s="24"/>
      <c r="BB59" s="24"/>
      <c r="BC59" s="24"/>
    </row>
    <row r="60" spans="4:55">
      <c r="D60" s="18">
        <v>38078</v>
      </c>
      <c r="E60" s="19">
        <v>-0.0575</v>
      </c>
      <c r="F60" s="19">
        <v>-0.0575</v>
      </c>
      <c r="G60" s="19">
        <v>-0.05</v>
      </c>
      <c r="H60" s="19">
        <v>0.1225</v>
      </c>
      <c r="I60" s="19">
        <v>0.1225</v>
      </c>
      <c r="J60" s="19">
        <v>-0.0575</v>
      </c>
      <c r="K60" s="19">
        <v>0.1225</v>
      </c>
      <c r="L60" s="19">
        <v>-0.1075</v>
      </c>
      <c r="M60" s="19">
        <v>-0.12</v>
      </c>
      <c r="N60" s="19">
        <v>-0.1</v>
      </c>
      <c r="O60" s="19">
        <v>0.168</v>
      </c>
      <c r="P60" s="19">
        <v>0.0475</v>
      </c>
      <c r="Q60" s="19">
        <v>0.1225</v>
      </c>
      <c r="R60" s="19">
        <v>0.070109418726834</v>
      </c>
      <c r="S60" s="19">
        <v>2.519</v>
      </c>
      <c r="T60" s="18"/>
      <c r="U60" s="31">
        <v>36547</v>
      </c>
      <c r="V60" s="19">
        <v>2.3315</v>
      </c>
      <c r="W60" s="19">
        <v>2.3315</v>
      </c>
      <c r="X60" s="19">
        <v>2.42</v>
      </c>
      <c r="Y60" s="19">
        <v>2.36</v>
      </c>
      <c r="Z60" s="19">
        <v>2.3215</v>
      </c>
      <c r="AA60" s="19">
        <v>2.38</v>
      </c>
      <c r="AB60" s="19">
        <v>2.399</v>
      </c>
      <c r="AC60" s="19">
        <v>2.4</v>
      </c>
      <c r="AD60" s="19">
        <v>2.41</v>
      </c>
      <c r="AE60" s="19">
        <v>2.43</v>
      </c>
      <c r="AF60" s="19"/>
      <c r="AG60" s="19"/>
      <c r="AH60" s="19"/>
      <c r="AI60" s="19"/>
      <c r="AJ60" s="19"/>
      <c r="AK60" s="35"/>
      <c r="AL60" s="19"/>
      <c r="AM60" s="19"/>
      <c r="AN60" s="19"/>
      <c r="AO60" s="19"/>
      <c r="AP60" s="19"/>
      <c r="AQ60" s="19"/>
      <c r="AR60" s="19"/>
      <c r="AS60" s="19"/>
      <c r="AT60" s="19">
        <v>2.5</v>
      </c>
      <c r="AU60" s="19"/>
      <c r="AV60" s="19"/>
      <c r="AW60" s="19"/>
      <c r="AY60" s="24"/>
      <c r="AZ60" s="24"/>
      <c r="BA60" s="24"/>
      <c r="BB60" s="24"/>
      <c r="BC60" s="24"/>
    </row>
    <row r="61" spans="4:55">
      <c r="D61" s="18">
        <v>38108</v>
      </c>
      <c r="E61" s="19">
        <v>-0.0575</v>
      </c>
      <c r="F61" s="19">
        <v>-0.0575</v>
      </c>
      <c r="G61" s="19">
        <v>-0.05</v>
      </c>
      <c r="H61" s="19">
        <v>0.1125</v>
      </c>
      <c r="I61" s="19">
        <v>0.1125</v>
      </c>
      <c r="J61" s="19">
        <v>-0.0575</v>
      </c>
      <c r="K61" s="19">
        <v>0.1125</v>
      </c>
      <c r="L61" s="19">
        <v>-0.1075</v>
      </c>
      <c r="M61" s="19">
        <v>-0.135</v>
      </c>
      <c r="N61" s="19">
        <v>-0.115</v>
      </c>
      <c r="O61" s="19">
        <v>0.143</v>
      </c>
      <c r="P61" s="19">
        <v>0.0375</v>
      </c>
      <c r="Q61" s="19">
        <v>0.1125</v>
      </c>
      <c r="R61" s="19">
        <v>0.07015930824958</v>
      </c>
      <c r="S61" s="19">
        <v>2.498</v>
      </c>
      <c r="T61" s="18"/>
      <c r="U61" s="31">
        <v>36548</v>
      </c>
      <c r="V61" s="19">
        <v>2.3315</v>
      </c>
      <c r="W61" s="19">
        <v>2.3315</v>
      </c>
      <c r="X61" s="19">
        <v>2.42</v>
      </c>
      <c r="Y61" s="19">
        <v>2.36</v>
      </c>
      <c r="Z61" s="19">
        <v>2.3215</v>
      </c>
      <c r="AA61" s="19">
        <v>2.38</v>
      </c>
      <c r="AB61" s="19">
        <v>2.399</v>
      </c>
      <c r="AC61" s="19">
        <v>2.4</v>
      </c>
      <c r="AD61" s="19">
        <v>2.41</v>
      </c>
      <c r="AE61" s="19">
        <v>2.43</v>
      </c>
      <c r="AF61" s="19"/>
      <c r="AG61" s="19"/>
      <c r="AH61" s="19"/>
      <c r="AI61" s="19"/>
      <c r="AJ61" s="19"/>
      <c r="AK61" s="35"/>
      <c r="AL61" s="19"/>
      <c r="AM61" s="19"/>
      <c r="AN61" s="19"/>
      <c r="AO61" s="19"/>
      <c r="AP61" s="19"/>
      <c r="AQ61" s="19"/>
      <c r="AR61" s="19"/>
      <c r="AS61" s="19"/>
      <c r="AT61" s="19">
        <v>2.5</v>
      </c>
      <c r="AU61" s="19"/>
      <c r="AV61" s="19"/>
      <c r="AW61" s="19"/>
      <c r="AY61" s="24"/>
      <c r="AZ61" s="24"/>
      <c r="BA61" s="24"/>
      <c r="BB61" s="24"/>
      <c r="BC61" s="24"/>
    </row>
    <row r="62" spans="4:55">
      <c r="D62" s="18">
        <v>38139</v>
      </c>
      <c r="E62" s="19">
        <v>-0.0575</v>
      </c>
      <c r="F62" s="19">
        <v>-0.0575</v>
      </c>
      <c r="G62" s="19">
        <v>-0.05</v>
      </c>
      <c r="H62" s="19">
        <v>0.1075</v>
      </c>
      <c r="I62" s="19">
        <v>0.1075</v>
      </c>
      <c r="J62" s="19">
        <v>-0.0575</v>
      </c>
      <c r="K62" s="19">
        <v>0.1075</v>
      </c>
      <c r="L62" s="19">
        <v>-0.1075</v>
      </c>
      <c r="M62" s="19">
        <v>-0.145</v>
      </c>
      <c r="N62" s="19">
        <v>-0.125</v>
      </c>
      <c r="O62" s="19">
        <v>0.118</v>
      </c>
      <c r="P62" s="19">
        <v>0.0325</v>
      </c>
      <c r="Q62" s="19">
        <v>0.1075</v>
      </c>
      <c r="R62" s="19">
        <v>0.070210860757283</v>
      </c>
      <c r="S62" s="19">
        <v>2.505</v>
      </c>
      <c r="T62" s="18"/>
      <c r="U62" s="31">
        <v>36549</v>
      </c>
      <c r="V62" s="19">
        <v>2.3315</v>
      </c>
      <c r="W62" s="19">
        <v>2.3315</v>
      </c>
      <c r="X62" s="19">
        <v>2.42</v>
      </c>
      <c r="Y62" s="19">
        <v>2.36</v>
      </c>
      <c r="Z62" s="19">
        <v>2.3215</v>
      </c>
      <c r="AA62" s="19">
        <v>2.38</v>
      </c>
      <c r="AB62" s="19">
        <v>2.399</v>
      </c>
      <c r="AC62" s="19">
        <v>2.4</v>
      </c>
      <c r="AD62" s="19">
        <v>2.41</v>
      </c>
      <c r="AE62" s="19">
        <v>2.43</v>
      </c>
      <c r="AF62" s="19"/>
      <c r="AG62" s="19"/>
      <c r="AH62" s="19"/>
      <c r="AI62" s="19"/>
      <c r="AJ62" s="19"/>
      <c r="AK62" s="35"/>
      <c r="AL62" s="19"/>
      <c r="AM62" s="19"/>
      <c r="AN62" s="19"/>
      <c r="AO62" s="19"/>
      <c r="AP62" s="19"/>
      <c r="AQ62" s="19"/>
      <c r="AR62" s="19"/>
      <c r="AS62" s="19"/>
      <c r="AT62" s="19">
        <v>2.5</v>
      </c>
      <c r="AU62" s="19"/>
      <c r="AV62" s="19"/>
      <c r="AW62" s="19"/>
      <c r="AY62" s="24"/>
      <c r="AZ62" s="24"/>
      <c r="BA62" s="24"/>
      <c r="BB62" s="24"/>
      <c r="BC62" s="24"/>
    </row>
    <row r="63" spans="4:55">
      <c r="D63" s="18">
        <v>38169</v>
      </c>
      <c r="E63" s="19">
        <v>-0.0575</v>
      </c>
      <c r="F63" s="19">
        <v>-0.0575</v>
      </c>
      <c r="G63" s="19">
        <v>-0.05</v>
      </c>
      <c r="H63" s="19">
        <v>0.0975</v>
      </c>
      <c r="I63" s="19">
        <v>0.0975</v>
      </c>
      <c r="J63" s="19">
        <v>-0.0575</v>
      </c>
      <c r="K63" s="19">
        <v>0.0975</v>
      </c>
      <c r="L63" s="19">
        <v>-0.1075</v>
      </c>
      <c r="M63" s="19">
        <v>-0.145</v>
      </c>
      <c r="N63" s="19">
        <v>-0.125</v>
      </c>
      <c r="O63" s="19">
        <v>0.118</v>
      </c>
      <c r="P63" s="19">
        <v>0.0225</v>
      </c>
      <c r="Q63" s="19">
        <v>0.0975</v>
      </c>
      <c r="R63" s="19">
        <v>0.070260750281702</v>
      </c>
      <c r="S63" s="19">
        <v>2.511</v>
      </c>
      <c r="T63" s="18"/>
      <c r="U63" s="31">
        <v>36550</v>
      </c>
      <c r="V63" s="19">
        <v>2.3315</v>
      </c>
      <c r="W63" s="19">
        <v>2.3315</v>
      </c>
      <c r="X63" s="19">
        <v>2.42</v>
      </c>
      <c r="Y63" s="19">
        <v>2.36</v>
      </c>
      <c r="Z63" s="19">
        <v>2.3215</v>
      </c>
      <c r="AA63" s="19">
        <v>2.38</v>
      </c>
      <c r="AB63" s="19">
        <v>2.399</v>
      </c>
      <c r="AC63" s="19">
        <v>2.4</v>
      </c>
      <c r="AD63" s="19">
        <v>2.41</v>
      </c>
      <c r="AE63" s="19">
        <v>2.43</v>
      </c>
      <c r="AF63" s="19"/>
      <c r="AG63" s="19"/>
      <c r="AH63" s="19"/>
      <c r="AI63" s="19"/>
      <c r="AJ63" s="19"/>
      <c r="AK63" s="35"/>
      <c r="AL63" s="19"/>
      <c r="AM63" s="19"/>
      <c r="AN63" s="19"/>
      <c r="AO63" s="19"/>
      <c r="AP63" s="19"/>
      <c r="AQ63" s="19"/>
      <c r="AR63" s="19"/>
      <c r="AS63" s="19"/>
      <c r="AT63" s="19">
        <v>2.5</v>
      </c>
      <c r="AU63" s="19"/>
      <c r="AV63" s="19"/>
      <c r="AW63" s="19"/>
      <c r="AY63" s="24"/>
      <c r="AZ63" s="24"/>
      <c r="BA63" s="24"/>
      <c r="BB63" s="24"/>
      <c r="BC63" s="24"/>
    </row>
    <row r="64" spans="4:55">
      <c r="D64" s="18">
        <v>38200</v>
      </c>
      <c r="E64" s="19">
        <v>-0.0575</v>
      </c>
      <c r="F64" s="19">
        <v>-0.0575</v>
      </c>
      <c r="G64" s="19">
        <v>-0.05</v>
      </c>
      <c r="H64" s="19">
        <v>0.095</v>
      </c>
      <c r="I64" s="19">
        <v>0.095</v>
      </c>
      <c r="J64" s="19">
        <v>-0.0575</v>
      </c>
      <c r="K64" s="19">
        <v>0.095</v>
      </c>
      <c r="L64" s="19">
        <v>-0.1075</v>
      </c>
      <c r="M64" s="19">
        <v>-0.145</v>
      </c>
      <c r="N64" s="19">
        <v>-0.125</v>
      </c>
      <c r="O64" s="19">
        <v>0.118</v>
      </c>
      <c r="P64" s="19">
        <v>0.02</v>
      </c>
      <c r="Q64" s="19">
        <v>0.095</v>
      </c>
      <c r="R64" s="19">
        <v>0.070312302791133</v>
      </c>
      <c r="S64" s="19">
        <v>2.518</v>
      </c>
      <c r="T64" s="18"/>
      <c r="U64" s="31">
        <v>36551</v>
      </c>
      <c r="V64" s="19">
        <v>2.3315</v>
      </c>
      <c r="W64" s="19">
        <v>2.3315</v>
      </c>
      <c r="X64" s="19">
        <v>2.42</v>
      </c>
      <c r="Y64" s="19">
        <v>2.36</v>
      </c>
      <c r="Z64" s="19">
        <v>2.3215</v>
      </c>
      <c r="AA64" s="19">
        <v>2.38</v>
      </c>
      <c r="AB64" s="19">
        <v>2.399</v>
      </c>
      <c r="AC64" s="19">
        <v>2.4</v>
      </c>
      <c r="AD64" s="19">
        <v>2.41</v>
      </c>
      <c r="AE64" s="19">
        <v>2.43</v>
      </c>
      <c r="AF64" s="19"/>
      <c r="AG64" s="19"/>
      <c r="AH64" s="19"/>
      <c r="AI64" s="19"/>
      <c r="AJ64" s="19"/>
      <c r="AK64" s="35"/>
      <c r="AL64" s="19"/>
      <c r="AM64" s="19"/>
      <c r="AN64" s="19"/>
      <c r="AO64" s="19"/>
      <c r="AP64" s="19"/>
      <c r="AQ64" s="19"/>
      <c r="AR64" s="19"/>
      <c r="AS64" s="19"/>
      <c r="AT64" s="19">
        <v>2.5</v>
      </c>
      <c r="AU64" s="19"/>
      <c r="AV64" s="19"/>
      <c r="AW64" s="19"/>
      <c r="AY64" s="24"/>
      <c r="AZ64" s="24"/>
      <c r="BA64" s="24"/>
      <c r="BB64" s="24"/>
      <c r="BC64" s="24"/>
    </row>
    <row r="65" spans="4:55">
      <c r="D65" s="18">
        <v>38231</v>
      </c>
      <c r="E65" s="19">
        <v>-0.0575</v>
      </c>
      <c r="F65" s="19">
        <v>-0.0575</v>
      </c>
      <c r="G65" s="19">
        <v>-0.05</v>
      </c>
      <c r="H65" s="19">
        <v>0.0925</v>
      </c>
      <c r="I65" s="19">
        <v>0.0925</v>
      </c>
      <c r="J65" s="19">
        <v>-0.0575</v>
      </c>
      <c r="K65" s="19">
        <v>0.0925</v>
      </c>
      <c r="L65" s="19">
        <v>-0.1075</v>
      </c>
      <c r="M65" s="19">
        <v>-0.135</v>
      </c>
      <c r="N65" s="19">
        <v>-0.115</v>
      </c>
      <c r="O65" s="19">
        <v>0.118</v>
      </c>
      <c r="P65" s="19">
        <v>0.0175</v>
      </c>
      <c r="Q65" s="19">
        <v>0.0925</v>
      </c>
      <c r="R65" s="19">
        <v>0.070363855301443</v>
      </c>
      <c r="S65" s="19">
        <v>2.523</v>
      </c>
      <c r="T65" s="18"/>
      <c r="U65" s="31">
        <v>36552</v>
      </c>
      <c r="V65" s="19">
        <v>2.3315</v>
      </c>
      <c r="W65" s="19">
        <v>2.3315</v>
      </c>
      <c r="X65" s="19">
        <v>2.42</v>
      </c>
      <c r="Y65" s="19">
        <v>2.36</v>
      </c>
      <c r="Z65" s="19">
        <v>2.3215</v>
      </c>
      <c r="AA65" s="19">
        <v>2.38</v>
      </c>
      <c r="AB65" s="19">
        <v>2.399</v>
      </c>
      <c r="AC65" s="19">
        <v>2.4</v>
      </c>
      <c r="AD65" s="19">
        <v>2.41</v>
      </c>
      <c r="AE65" s="19">
        <v>2.43</v>
      </c>
      <c r="AF65" s="19"/>
      <c r="AG65" s="19"/>
      <c r="AH65" s="19"/>
      <c r="AI65" s="19"/>
      <c r="AJ65" s="19"/>
      <c r="AK65" s="35"/>
      <c r="AL65" s="19"/>
      <c r="AM65" s="19"/>
      <c r="AN65" s="19"/>
      <c r="AO65" s="19"/>
      <c r="AP65" s="19"/>
      <c r="AQ65" s="19"/>
      <c r="AR65" s="19"/>
      <c r="AS65" s="19"/>
      <c r="AT65" s="19">
        <v>2.5</v>
      </c>
      <c r="AU65" s="19"/>
      <c r="AV65" s="19"/>
      <c r="AW65" s="19"/>
      <c r="AY65" s="24"/>
      <c r="AZ65" s="24"/>
      <c r="BA65" s="24"/>
      <c r="BB65" s="24"/>
      <c r="BC65" s="24"/>
    </row>
    <row r="66" spans="4:55">
      <c r="D66" s="18">
        <v>38261</v>
      </c>
      <c r="E66" s="19">
        <v>-0.0575</v>
      </c>
      <c r="F66" s="19">
        <v>-0.0575</v>
      </c>
      <c r="G66" s="19">
        <v>-0.05</v>
      </c>
      <c r="H66" s="19">
        <v>0.1075</v>
      </c>
      <c r="I66" s="19">
        <v>0.1075</v>
      </c>
      <c r="J66" s="19">
        <v>-0.0575</v>
      </c>
      <c r="K66" s="19">
        <v>0.1075</v>
      </c>
      <c r="L66" s="19">
        <v>-0.1075</v>
      </c>
      <c r="M66" s="19">
        <v>-0.12</v>
      </c>
      <c r="N66" s="19">
        <v>-0.1</v>
      </c>
      <c r="O66" s="19">
        <v>0.118</v>
      </c>
      <c r="P66" s="19">
        <v>0.0325</v>
      </c>
      <c r="Q66" s="19">
        <v>0.1075</v>
      </c>
      <c r="R66" s="19">
        <v>0.070413744828386</v>
      </c>
      <c r="S66" s="19">
        <v>2.555</v>
      </c>
      <c r="T66" s="18"/>
      <c r="U66" s="31">
        <v>36553</v>
      </c>
      <c r="V66" s="19">
        <v>2.3315</v>
      </c>
      <c r="W66" s="19">
        <v>2.3315</v>
      </c>
      <c r="X66" s="19">
        <v>2.42</v>
      </c>
      <c r="Y66" s="19">
        <v>2.36</v>
      </c>
      <c r="Z66" s="19">
        <v>2.3215</v>
      </c>
      <c r="AA66" s="19">
        <v>2.38</v>
      </c>
      <c r="AB66" s="19">
        <v>2.399</v>
      </c>
      <c r="AC66" s="19">
        <v>2.4</v>
      </c>
      <c r="AD66" s="19">
        <v>2.41</v>
      </c>
      <c r="AE66" s="19">
        <v>2.43</v>
      </c>
      <c r="AF66" s="19"/>
      <c r="AG66" s="19"/>
      <c r="AH66" s="19"/>
      <c r="AI66" s="19"/>
      <c r="AJ66" s="19"/>
      <c r="AK66" s="35"/>
      <c r="AL66" s="19"/>
      <c r="AM66" s="19"/>
      <c r="AN66" s="19"/>
      <c r="AO66" s="19"/>
      <c r="AP66" s="19"/>
      <c r="AQ66" s="19"/>
      <c r="AR66" s="19"/>
      <c r="AS66" s="19"/>
      <c r="AT66" s="19">
        <v>2.5</v>
      </c>
      <c r="AU66" s="19"/>
      <c r="AV66" s="19"/>
      <c r="AW66" s="19"/>
      <c r="AY66" s="24"/>
      <c r="AZ66" s="24"/>
      <c r="BA66" s="24"/>
      <c r="BB66" s="24"/>
      <c r="BC66" s="24"/>
    </row>
    <row r="67" spans="4:55">
      <c r="D67" s="18">
        <v>38292</v>
      </c>
      <c r="E67" s="19">
        <v>-0.0525</v>
      </c>
      <c r="F67" s="19">
        <v>-0.105</v>
      </c>
      <c r="G67" s="19">
        <v>-0.06</v>
      </c>
      <c r="H67" s="19">
        <v>0.1925</v>
      </c>
      <c r="I67" s="19">
        <v>0.1925</v>
      </c>
      <c r="J67" s="19">
        <v>-0.0525</v>
      </c>
      <c r="K67" s="19">
        <v>0.1925</v>
      </c>
      <c r="L67" s="19">
        <v>-0.155</v>
      </c>
      <c r="M67" s="19">
        <v>-0.0675</v>
      </c>
      <c r="N67" s="19">
        <v>-0.0475</v>
      </c>
      <c r="O67" s="19">
        <v>0.415</v>
      </c>
      <c r="P67" s="19">
        <v>0.1175</v>
      </c>
      <c r="Q67" s="19">
        <v>0.1925</v>
      </c>
      <c r="R67" s="19">
        <v>0.070465297340425</v>
      </c>
      <c r="S67" s="19">
        <v>2.691</v>
      </c>
      <c r="T67" s="18"/>
      <c r="U67" s="31">
        <v>36554</v>
      </c>
      <c r="V67" s="19">
        <v>2.3315</v>
      </c>
      <c r="W67" s="19">
        <v>2.3315</v>
      </c>
      <c r="X67" s="19">
        <v>2.42</v>
      </c>
      <c r="Y67" s="19">
        <v>2.36</v>
      </c>
      <c r="Z67" s="19">
        <v>2.3215</v>
      </c>
      <c r="AA67" s="19">
        <v>2.38</v>
      </c>
      <c r="AB67" s="19">
        <v>2.399</v>
      </c>
      <c r="AC67" s="19">
        <v>2.4</v>
      </c>
      <c r="AD67" s="19">
        <v>2.41</v>
      </c>
      <c r="AE67" s="19">
        <v>2.43</v>
      </c>
      <c r="AF67" s="19"/>
      <c r="AG67" s="19"/>
      <c r="AH67" s="19"/>
      <c r="AI67" s="19"/>
      <c r="AJ67" s="19"/>
      <c r="AK67" s="35"/>
      <c r="AL67" s="19"/>
      <c r="AM67" s="19"/>
      <c r="AN67" s="19"/>
      <c r="AO67" s="19"/>
      <c r="AP67" s="19"/>
      <c r="AQ67" s="19"/>
      <c r="AR67" s="19"/>
      <c r="AS67" s="19"/>
      <c r="AT67" s="19">
        <v>2.5</v>
      </c>
      <c r="AU67" s="19"/>
      <c r="AV67" s="19"/>
      <c r="AW67" s="19"/>
      <c r="AY67" s="24"/>
      <c r="AZ67" s="24"/>
      <c r="BA67" s="24"/>
      <c r="BB67" s="24"/>
      <c r="BC67" s="24"/>
    </row>
    <row r="68" spans="4:55">
      <c r="D68" s="18">
        <v>38322</v>
      </c>
      <c r="E68" s="19">
        <v>-0.0525</v>
      </c>
      <c r="F68" s="19">
        <v>-0.105</v>
      </c>
      <c r="G68" s="19">
        <v>-0.0625</v>
      </c>
      <c r="H68" s="19">
        <v>0.2325</v>
      </c>
      <c r="I68" s="19">
        <v>0.2325</v>
      </c>
      <c r="J68" s="19">
        <v>-0.0525</v>
      </c>
      <c r="K68" s="19">
        <v>0.2325</v>
      </c>
      <c r="L68" s="19">
        <v>-0.155</v>
      </c>
      <c r="M68" s="19">
        <v>-0.06</v>
      </c>
      <c r="N68" s="19">
        <v>-0.04</v>
      </c>
      <c r="O68" s="19">
        <v>0.455</v>
      </c>
      <c r="P68" s="19">
        <v>0.1575</v>
      </c>
      <c r="Q68" s="19">
        <v>0.2325</v>
      </c>
      <c r="R68" s="19">
        <v>0.070515186869041</v>
      </c>
      <c r="S68" s="19">
        <v>2.815</v>
      </c>
      <c r="T68" s="18"/>
      <c r="U68" s="31">
        <v>36555</v>
      </c>
      <c r="V68" s="19">
        <v>2.3315</v>
      </c>
      <c r="W68" s="19">
        <v>2.3315</v>
      </c>
      <c r="X68" s="19">
        <v>2.42</v>
      </c>
      <c r="Y68" s="19">
        <v>2.36</v>
      </c>
      <c r="Z68" s="19">
        <v>2.3215</v>
      </c>
      <c r="AA68" s="19">
        <v>2.38</v>
      </c>
      <c r="AB68" s="19">
        <v>2.399</v>
      </c>
      <c r="AC68" s="19">
        <v>2.4</v>
      </c>
      <c r="AD68" s="19">
        <v>2.41</v>
      </c>
      <c r="AE68" s="19">
        <v>2.43</v>
      </c>
      <c r="AF68" s="19"/>
      <c r="AG68" s="19"/>
      <c r="AH68" s="19"/>
      <c r="AI68" s="19"/>
      <c r="AJ68" s="19"/>
      <c r="AK68" s="35"/>
      <c r="AL68" s="19"/>
      <c r="AM68" s="19"/>
      <c r="AN68" s="19"/>
      <c r="AO68" s="19"/>
      <c r="AP68" s="19"/>
      <c r="AQ68" s="19"/>
      <c r="AR68" s="19"/>
      <c r="AS68" s="19"/>
      <c r="AT68" s="19">
        <v>2.5</v>
      </c>
      <c r="AU68" s="19"/>
      <c r="AV68" s="19"/>
      <c r="AW68" s="19"/>
      <c r="AY68" s="24"/>
      <c r="AZ68" s="24"/>
      <c r="BA68" s="24"/>
      <c r="BB68" s="24"/>
      <c r="BC68" s="24"/>
    </row>
    <row r="69" spans="4:55">
      <c r="D69" s="18">
        <v>38353</v>
      </c>
      <c r="E69" s="19">
        <v>-0.0525</v>
      </c>
      <c r="F69" s="19">
        <v>-0.0525</v>
      </c>
      <c r="G69" s="19">
        <v>-0.065</v>
      </c>
      <c r="H69" s="19">
        <v>0.27</v>
      </c>
      <c r="I69" s="19">
        <v>0.27</v>
      </c>
      <c r="J69" s="19">
        <v>-0.0525</v>
      </c>
      <c r="K69" s="19">
        <v>0.27</v>
      </c>
      <c r="L69" s="19">
        <v>-0.1025</v>
      </c>
      <c r="M69" s="19">
        <v>-0.045</v>
      </c>
      <c r="N69" s="19">
        <v>-0.025</v>
      </c>
      <c r="O69" s="19">
        <v>0.465</v>
      </c>
      <c r="P69" s="19">
        <v>0.195</v>
      </c>
      <c r="Q69" s="19">
        <v>0.27</v>
      </c>
      <c r="R69" s="19">
        <v>0.070565699854658</v>
      </c>
      <c r="S69" s="19">
        <v>2.872</v>
      </c>
      <c r="T69" s="18"/>
      <c r="U69" s="31">
        <v>36556</v>
      </c>
      <c r="V69" s="19">
        <v>2.3315</v>
      </c>
      <c r="W69" s="19">
        <v>2.3315</v>
      </c>
      <c r="X69" s="19">
        <v>2.42</v>
      </c>
      <c r="Y69" s="19">
        <v>2.36</v>
      </c>
      <c r="Z69" s="19">
        <v>2.3215</v>
      </c>
      <c r="AA69" s="19">
        <v>2.38</v>
      </c>
      <c r="AB69" s="19">
        <v>2.399</v>
      </c>
      <c r="AC69" s="19">
        <v>2.4</v>
      </c>
      <c r="AD69" s="19">
        <v>2.41</v>
      </c>
      <c r="AE69" s="19">
        <v>2.43</v>
      </c>
      <c r="AF69" s="19"/>
      <c r="AG69" s="19"/>
      <c r="AH69" s="19"/>
      <c r="AI69" s="19"/>
      <c r="AJ69" s="19"/>
      <c r="AK69" s="35"/>
      <c r="AL69" s="19"/>
      <c r="AM69" s="19"/>
      <c r="AN69" s="19"/>
      <c r="AO69" s="19"/>
      <c r="AP69" s="19"/>
      <c r="AQ69" s="19"/>
      <c r="AR69" s="19"/>
      <c r="AS69" s="19"/>
      <c r="AT69" s="19">
        <v>2.5</v>
      </c>
      <c r="AU69" s="19"/>
      <c r="AV69" s="19"/>
      <c r="AW69" s="19"/>
      <c r="AY69" s="24"/>
      <c r="AZ69" s="24"/>
      <c r="BA69" s="24"/>
      <c r="BB69" s="24"/>
      <c r="BC69" s="24"/>
    </row>
    <row r="70" spans="4:55">
      <c r="D70" s="18">
        <v>38384</v>
      </c>
      <c r="E70" s="19">
        <v>-0.0525</v>
      </c>
      <c r="F70" s="19">
        <v>-0.0525</v>
      </c>
      <c r="G70" s="19">
        <v>-0.0575</v>
      </c>
      <c r="H70" s="19">
        <v>0.2475</v>
      </c>
      <c r="I70" s="19">
        <v>0.2475</v>
      </c>
      <c r="J70" s="19">
        <v>-0.0525</v>
      </c>
      <c r="K70" s="19">
        <v>0.2475</v>
      </c>
      <c r="L70" s="19">
        <v>-0.1025</v>
      </c>
      <c r="M70" s="19">
        <v>-0.045</v>
      </c>
      <c r="N70" s="19">
        <v>-0.025</v>
      </c>
      <c r="O70" s="19">
        <v>0.495</v>
      </c>
      <c r="P70" s="19">
        <v>0.1725</v>
      </c>
      <c r="Q70" s="19">
        <v>0.2475</v>
      </c>
      <c r="R70" s="19">
        <v>0.070606510578229</v>
      </c>
      <c r="S70" s="19">
        <v>2.77</v>
      </c>
      <c r="T70" s="18"/>
      <c r="U70" s="31">
        <v>36557</v>
      </c>
      <c r="V70" s="19">
        <v>2.3285</v>
      </c>
      <c r="W70" s="19">
        <v>2.3285</v>
      </c>
      <c r="X70" s="19"/>
      <c r="Y70" s="19"/>
      <c r="Z70" s="19">
        <v>2.316</v>
      </c>
      <c r="AA70" s="19"/>
      <c r="AB70" s="19">
        <v>2.396</v>
      </c>
      <c r="AC70" s="19"/>
      <c r="AD70" s="19"/>
      <c r="AE70" s="19"/>
      <c r="AF70" s="19"/>
      <c r="AG70" s="19"/>
      <c r="AH70" s="19"/>
      <c r="AI70" s="19"/>
      <c r="AJ70" s="19"/>
      <c r="AK70" s="35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Y70" s="24"/>
      <c r="AZ70" s="24"/>
      <c r="BA70" s="24"/>
      <c r="BB70" s="24"/>
      <c r="BC70" s="24"/>
    </row>
    <row r="71" spans="4:55">
      <c r="D71" s="18">
        <v>38412</v>
      </c>
      <c r="E71" s="19">
        <v>-0.0525</v>
      </c>
      <c r="F71" s="19">
        <v>-0.0525</v>
      </c>
      <c r="G71" s="19">
        <v>-0.055</v>
      </c>
      <c r="H71" s="19">
        <v>0.245</v>
      </c>
      <c r="I71" s="19">
        <v>0.245</v>
      </c>
      <c r="J71" s="19">
        <v>-0.0525</v>
      </c>
      <c r="K71" s="19">
        <v>0.245</v>
      </c>
      <c r="L71" s="19">
        <v>-0.1025</v>
      </c>
      <c r="M71" s="19">
        <v>-0.045</v>
      </c>
      <c r="N71" s="19">
        <v>-0.025</v>
      </c>
      <c r="O71" s="19">
        <v>0.495</v>
      </c>
      <c r="P71" s="19">
        <v>0.17</v>
      </c>
      <c r="Q71" s="19">
        <v>0.245</v>
      </c>
      <c r="R71" s="19">
        <v>0.070643371877411</v>
      </c>
      <c r="S71" s="19">
        <v>2.665</v>
      </c>
      <c r="T71" s="18"/>
      <c r="U71" s="31">
        <v>36558</v>
      </c>
      <c r="V71" s="19">
        <v>2.3285</v>
      </c>
      <c r="W71" s="19">
        <v>2.3285</v>
      </c>
      <c r="X71" s="19"/>
      <c r="Y71" s="19"/>
      <c r="Z71" s="19">
        <v>2.316</v>
      </c>
      <c r="AA71" s="19"/>
      <c r="AB71" s="19">
        <v>2.396</v>
      </c>
      <c r="AC71" s="19"/>
      <c r="AD71" s="19"/>
      <c r="AE71" s="19"/>
      <c r="AF71" s="19"/>
      <c r="AG71" s="19"/>
      <c r="AH71" s="19"/>
      <c r="AI71" s="19"/>
      <c r="AJ71" s="19"/>
      <c r="AK71" s="35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Y71" s="24"/>
      <c r="AZ71" s="24"/>
      <c r="BA71" s="24"/>
      <c r="BB71" s="24"/>
      <c r="BC71" s="24"/>
    </row>
    <row r="72" spans="4:55">
      <c r="D72" s="18">
        <v>38443</v>
      </c>
      <c r="E72" s="19">
        <v>-0.055</v>
      </c>
      <c r="F72" s="19">
        <v>-0.055</v>
      </c>
      <c r="G72" s="19">
        <v>-0.0475</v>
      </c>
      <c r="H72" s="19">
        <v>0.1375</v>
      </c>
      <c r="I72" s="19">
        <v>0.1375</v>
      </c>
      <c r="J72" s="19">
        <v>-0.055</v>
      </c>
      <c r="K72" s="19">
        <v>0.1375</v>
      </c>
      <c r="L72" s="19">
        <v>-0.105</v>
      </c>
      <c r="M72" s="19">
        <v>-0.135</v>
      </c>
      <c r="N72" s="19">
        <v>-0.115</v>
      </c>
      <c r="O72" s="19">
        <v>0.118</v>
      </c>
      <c r="P72" s="19">
        <v>0.0625</v>
      </c>
      <c r="Q72" s="19">
        <v>0.1375</v>
      </c>
      <c r="R72" s="19">
        <v>0.07068418260203</v>
      </c>
      <c r="S72" s="19">
        <v>2.569</v>
      </c>
      <c r="T72" s="18"/>
      <c r="U72" s="31">
        <v>36559</v>
      </c>
      <c r="V72" s="19">
        <v>2.3285</v>
      </c>
      <c r="W72" s="19">
        <v>2.3285</v>
      </c>
      <c r="X72" s="19"/>
      <c r="Y72" s="19"/>
      <c r="Z72" s="19">
        <v>2.316</v>
      </c>
      <c r="AA72" s="19"/>
      <c r="AB72" s="19">
        <v>2.396</v>
      </c>
      <c r="AC72" s="19"/>
      <c r="AD72" s="19"/>
      <c r="AE72" s="19"/>
      <c r="AF72" s="19"/>
      <c r="AG72" s="19"/>
      <c r="AH72" s="19"/>
      <c r="AI72" s="19"/>
      <c r="AJ72" s="19"/>
      <c r="AK72" s="35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Y72" s="24"/>
      <c r="AZ72" s="24"/>
      <c r="BA72" s="24"/>
      <c r="BB72" s="24"/>
      <c r="BC72" s="24"/>
    </row>
    <row r="73" spans="4:55">
      <c r="D73" s="18">
        <v>38473</v>
      </c>
      <c r="E73" s="19">
        <v>-0.055</v>
      </c>
      <c r="F73" s="19">
        <v>-0.055</v>
      </c>
      <c r="G73" s="19">
        <v>-0.0475</v>
      </c>
      <c r="H73" s="19">
        <v>0.1275</v>
      </c>
      <c r="I73" s="19">
        <v>0.1275</v>
      </c>
      <c r="J73" s="19">
        <v>-0.055</v>
      </c>
      <c r="K73" s="19">
        <v>0.1275</v>
      </c>
      <c r="L73" s="19">
        <v>-0.105</v>
      </c>
      <c r="M73" s="19">
        <v>-0.15</v>
      </c>
      <c r="N73" s="19">
        <v>-0.13</v>
      </c>
      <c r="O73" s="19">
        <v>0.118</v>
      </c>
      <c r="P73" s="19">
        <v>0.0525</v>
      </c>
      <c r="Q73" s="19">
        <v>0.1275</v>
      </c>
      <c r="R73" s="19">
        <v>0.070723676852185</v>
      </c>
      <c r="S73" s="19">
        <v>2.548</v>
      </c>
      <c r="T73" s="18"/>
      <c r="U73" s="31">
        <v>36560</v>
      </c>
      <c r="V73" s="19">
        <v>2.3285</v>
      </c>
      <c r="W73" s="19">
        <v>2.3285</v>
      </c>
      <c r="X73" s="19"/>
      <c r="Y73" s="19"/>
      <c r="Z73" s="19">
        <v>2.316</v>
      </c>
      <c r="AA73" s="19"/>
      <c r="AB73" s="19">
        <v>2.396</v>
      </c>
      <c r="AC73" s="19"/>
      <c r="AD73" s="19"/>
      <c r="AE73" s="19"/>
      <c r="AF73" s="19"/>
      <c r="AG73" s="19"/>
      <c r="AH73" s="19"/>
      <c r="AI73" s="19"/>
      <c r="AJ73" s="19"/>
      <c r="AK73" s="35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Y73" s="24"/>
      <c r="AZ73" s="24"/>
      <c r="BA73" s="24"/>
      <c r="BB73" s="24"/>
      <c r="BC73" s="24"/>
    </row>
    <row r="74" spans="4:55">
      <c r="D74" s="18">
        <v>38504</v>
      </c>
      <c r="E74" s="19">
        <v>-0.055</v>
      </c>
      <c r="F74" s="19">
        <v>-0.055</v>
      </c>
      <c r="G74" s="19">
        <v>-0.0475</v>
      </c>
      <c r="H74" s="19">
        <v>0.1225</v>
      </c>
      <c r="I74" s="19">
        <v>0.1225</v>
      </c>
      <c r="J74" s="19">
        <v>-0.055</v>
      </c>
      <c r="K74" s="19">
        <v>0.1225</v>
      </c>
      <c r="L74" s="19">
        <v>-0.105</v>
      </c>
      <c r="M74" s="19">
        <v>-0.16</v>
      </c>
      <c r="N74" s="19">
        <v>-0.14</v>
      </c>
      <c r="O74" s="19">
        <v>0.118</v>
      </c>
      <c r="P74" s="19">
        <v>0.0475</v>
      </c>
      <c r="Q74" s="19">
        <v>0.1225</v>
      </c>
      <c r="R74" s="19">
        <v>0.070764487577887</v>
      </c>
      <c r="S74" s="19">
        <v>2.555</v>
      </c>
      <c r="T74" s="18"/>
      <c r="U74" s="31">
        <v>36561</v>
      </c>
      <c r="V74" s="19">
        <v>2.3285</v>
      </c>
      <c r="W74" s="19">
        <v>2.3285</v>
      </c>
      <c r="X74" s="19"/>
      <c r="Y74" s="19"/>
      <c r="Z74" s="19">
        <v>2.316</v>
      </c>
      <c r="AA74" s="19"/>
      <c r="AB74" s="19">
        <v>2.396</v>
      </c>
      <c r="AC74" s="19"/>
      <c r="AD74" s="19"/>
      <c r="AE74" s="19"/>
      <c r="AF74" s="19"/>
      <c r="AG74" s="19"/>
      <c r="AH74" s="19"/>
      <c r="AI74" s="19"/>
      <c r="AJ74" s="19"/>
      <c r="AK74" s="35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Y74" s="24"/>
      <c r="AZ74" s="24"/>
      <c r="BA74" s="24"/>
      <c r="BB74" s="24"/>
      <c r="BC74" s="24"/>
    </row>
    <row r="75" spans="4:55">
      <c r="D75" s="18">
        <v>38534</v>
      </c>
      <c r="E75" s="19">
        <v>-0.055</v>
      </c>
      <c r="F75" s="19">
        <v>-0.055</v>
      </c>
      <c r="G75" s="19">
        <v>-0.0475</v>
      </c>
      <c r="H75" s="19">
        <v>0.1125</v>
      </c>
      <c r="I75" s="19">
        <v>0.1125</v>
      </c>
      <c r="J75" s="19">
        <v>-0.055</v>
      </c>
      <c r="K75" s="19">
        <v>0.1125</v>
      </c>
      <c r="L75" s="19">
        <v>-0.105</v>
      </c>
      <c r="M75" s="19">
        <v>-0.16</v>
      </c>
      <c r="N75" s="19">
        <v>-0.14</v>
      </c>
      <c r="O75" s="19">
        <v>0.118</v>
      </c>
      <c r="P75" s="19">
        <v>0.0375</v>
      </c>
      <c r="Q75" s="19">
        <v>0.1125</v>
      </c>
      <c r="R75" s="19">
        <v>0.07080398182909</v>
      </c>
      <c r="S75" s="19">
        <v>2.561</v>
      </c>
      <c r="T75" s="18"/>
      <c r="U75" s="31">
        <v>36562</v>
      </c>
      <c r="V75" s="19">
        <v>2.3285</v>
      </c>
      <c r="W75" s="19">
        <v>2.3285</v>
      </c>
      <c r="X75" s="19"/>
      <c r="Y75" s="19"/>
      <c r="Z75" s="19">
        <v>2.316</v>
      </c>
      <c r="AA75" s="19"/>
      <c r="AB75" s="19">
        <v>2.396</v>
      </c>
      <c r="AC75" s="19"/>
      <c r="AD75" s="19"/>
      <c r="AE75" s="19"/>
      <c r="AF75" s="19"/>
      <c r="AG75" s="19"/>
      <c r="AH75" s="19"/>
      <c r="AI75" s="19"/>
      <c r="AJ75" s="19"/>
      <c r="AK75" s="35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Y75" s="24"/>
      <c r="AZ75" s="24"/>
      <c r="BA75" s="24"/>
      <c r="BB75" s="24"/>
      <c r="BC75" s="24"/>
    </row>
    <row r="76" spans="4:55">
      <c r="D76" s="18">
        <v>38565</v>
      </c>
      <c r="E76" s="19">
        <v>-0.055</v>
      </c>
      <c r="F76" s="19">
        <v>-0.055</v>
      </c>
      <c r="G76" s="19">
        <v>-0.0475</v>
      </c>
      <c r="H76" s="19">
        <v>0.11</v>
      </c>
      <c r="I76" s="19">
        <v>0.11</v>
      </c>
      <c r="J76" s="19">
        <v>-0.055</v>
      </c>
      <c r="K76" s="19">
        <v>0.11</v>
      </c>
      <c r="L76" s="19">
        <v>-0.105</v>
      </c>
      <c r="M76" s="19">
        <v>-0.16</v>
      </c>
      <c r="N76" s="19">
        <v>-0.14</v>
      </c>
      <c r="O76" s="19">
        <v>0.118</v>
      </c>
      <c r="P76" s="19">
        <v>0.035</v>
      </c>
      <c r="Q76" s="19">
        <v>0.11</v>
      </c>
      <c r="R76" s="19">
        <v>0.070844792555875</v>
      </c>
      <c r="S76" s="19">
        <v>2.568</v>
      </c>
      <c r="T76" s="18"/>
      <c r="U76" s="31">
        <v>36563</v>
      </c>
      <c r="V76" s="19">
        <v>2.3285</v>
      </c>
      <c r="W76" s="19">
        <v>2.3285</v>
      </c>
      <c r="X76" s="19"/>
      <c r="Y76" s="19"/>
      <c r="Z76" s="19">
        <v>2.316</v>
      </c>
      <c r="AA76" s="19"/>
      <c r="AB76" s="19">
        <v>2.396</v>
      </c>
      <c r="AC76" s="19"/>
      <c r="AD76" s="19"/>
      <c r="AE76" s="19"/>
      <c r="AF76" s="19"/>
      <c r="AG76" s="19"/>
      <c r="AH76" s="19"/>
      <c r="AI76" s="19"/>
      <c r="AJ76" s="19"/>
      <c r="AK76" s="35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Y76" s="24"/>
      <c r="AZ76" s="24"/>
      <c r="BA76" s="24"/>
      <c r="BB76" s="24"/>
      <c r="BC76" s="24"/>
    </row>
    <row r="77" spans="4:55">
      <c r="D77" s="18">
        <v>38596</v>
      </c>
      <c r="E77" s="19">
        <v>-0.055</v>
      </c>
      <c r="F77" s="19">
        <v>-0.055</v>
      </c>
      <c r="G77" s="19">
        <v>-0.0475</v>
      </c>
      <c r="H77" s="19">
        <v>0.1075</v>
      </c>
      <c r="I77" s="19">
        <v>0.1075</v>
      </c>
      <c r="J77" s="19">
        <v>-0.055</v>
      </c>
      <c r="K77" s="19">
        <v>0.1075</v>
      </c>
      <c r="L77" s="19">
        <v>-0.105</v>
      </c>
      <c r="M77" s="19">
        <v>-0.15</v>
      </c>
      <c r="N77" s="19">
        <v>-0.13</v>
      </c>
      <c r="O77" s="19">
        <v>0.118</v>
      </c>
      <c r="P77" s="19">
        <v>0.0325</v>
      </c>
      <c r="Q77" s="19">
        <v>0.1075</v>
      </c>
      <c r="R77" s="19">
        <v>0.070885603283211</v>
      </c>
      <c r="S77" s="19">
        <v>2.573</v>
      </c>
      <c r="T77" s="18"/>
      <c r="U77" s="31">
        <v>36564</v>
      </c>
      <c r="V77" s="19">
        <v>2.3285</v>
      </c>
      <c r="W77" s="19">
        <v>2.3285</v>
      </c>
      <c r="X77" s="19"/>
      <c r="Y77" s="19"/>
      <c r="Z77" s="19">
        <v>2.316</v>
      </c>
      <c r="AA77" s="19"/>
      <c r="AB77" s="19">
        <v>2.396</v>
      </c>
      <c r="AC77" s="19"/>
      <c r="AD77" s="19"/>
      <c r="AE77" s="19"/>
      <c r="AF77" s="19"/>
      <c r="AG77" s="19"/>
      <c r="AH77" s="19"/>
      <c r="AI77" s="19"/>
      <c r="AJ77" s="19"/>
      <c r="AK77" s="35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Y77" s="24"/>
      <c r="AZ77" s="24"/>
      <c r="BA77" s="24"/>
      <c r="BB77" s="24"/>
      <c r="BC77" s="24"/>
    </row>
    <row r="78" spans="4:55">
      <c r="D78" s="18">
        <v>38626</v>
      </c>
      <c r="E78" s="19">
        <v>-0.055</v>
      </c>
      <c r="F78" s="19">
        <v>-0.055</v>
      </c>
      <c r="G78" s="19">
        <v>-0.0475</v>
      </c>
      <c r="H78" s="19">
        <v>0.1225</v>
      </c>
      <c r="I78" s="19">
        <v>0.1225</v>
      </c>
      <c r="J78" s="19">
        <v>-0.055</v>
      </c>
      <c r="K78" s="19">
        <v>0.1225</v>
      </c>
      <c r="L78" s="19">
        <v>-0.105</v>
      </c>
      <c r="M78" s="19">
        <v>-0.135</v>
      </c>
      <c r="N78" s="19">
        <v>-0.115</v>
      </c>
      <c r="O78" s="19">
        <v>0.118</v>
      </c>
      <c r="P78" s="19">
        <v>0.0475</v>
      </c>
      <c r="Q78" s="19">
        <v>0.1225</v>
      </c>
      <c r="R78" s="19">
        <v>0.070925097536</v>
      </c>
      <c r="S78" s="19">
        <v>2.605</v>
      </c>
      <c r="T78" s="18"/>
      <c r="U78" s="31">
        <v>36565</v>
      </c>
      <c r="V78" s="19">
        <v>2.3285</v>
      </c>
      <c r="W78" s="19">
        <v>2.3285</v>
      </c>
      <c r="X78" s="19"/>
      <c r="Y78" s="19"/>
      <c r="Z78" s="19">
        <v>2.316</v>
      </c>
      <c r="AA78" s="19"/>
      <c r="AB78" s="19">
        <v>2.396</v>
      </c>
      <c r="AC78" s="19"/>
      <c r="AD78" s="19"/>
      <c r="AE78" s="19"/>
      <c r="AF78" s="19"/>
      <c r="AG78" s="19"/>
      <c r="AH78" s="19"/>
      <c r="AI78" s="19"/>
      <c r="AJ78" s="19"/>
      <c r="AK78" s="35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Y78" s="24"/>
      <c r="AZ78" s="24"/>
      <c r="BA78" s="24"/>
      <c r="BB78" s="24"/>
      <c r="BC78" s="24"/>
    </row>
    <row r="79" spans="4:55">
      <c r="D79" s="18">
        <v>38657</v>
      </c>
      <c r="E79" s="19">
        <v>-0.06</v>
      </c>
      <c r="F79" s="19">
        <v>-0.1025</v>
      </c>
      <c r="G79" s="19">
        <v>-0.0575</v>
      </c>
      <c r="H79" s="19">
        <v>0.2075</v>
      </c>
      <c r="I79" s="19">
        <v>0.2075</v>
      </c>
      <c r="J79" s="19">
        <v>-0.06</v>
      </c>
      <c r="K79" s="19">
        <v>0.2075</v>
      </c>
      <c r="L79" s="19">
        <v>-0.1525</v>
      </c>
      <c r="M79" s="19">
        <v>-0.0825</v>
      </c>
      <c r="N79" s="19">
        <v>-0.0625</v>
      </c>
      <c r="O79" s="19">
        <v>0.415</v>
      </c>
      <c r="P79" s="19">
        <v>0.1325</v>
      </c>
      <c r="Q79" s="19">
        <v>0.2075</v>
      </c>
      <c r="R79" s="19">
        <v>0.070965908264414</v>
      </c>
      <c r="S79" s="19">
        <v>2.741</v>
      </c>
      <c r="T79" s="18"/>
      <c r="U79" s="31">
        <v>36566</v>
      </c>
      <c r="V79" s="19">
        <v>2.3285</v>
      </c>
      <c r="W79" s="19">
        <v>2.3285</v>
      </c>
      <c r="X79" s="19"/>
      <c r="Y79" s="19"/>
      <c r="Z79" s="19">
        <v>2.316</v>
      </c>
      <c r="AA79" s="19"/>
      <c r="AB79" s="19">
        <v>2.396</v>
      </c>
      <c r="AC79" s="19"/>
      <c r="AD79" s="19"/>
      <c r="AE79" s="19"/>
      <c r="AF79" s="19"/>
      <c r="AG79" s="19"/>
      <c r="AH79" s="19"/>
      <c r="AI79" s="19"/>
      <c r="AJ79" s="19"/>
      <c r="AK79" s="35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Y79" s="24"/>
      <c r="AZ79" s="24"/>
      <c r="BA79" s="24"/>
      <c r="BB79" s="24"/>
      <c r="BC79" s="24"/>
    </row>
    <row r="80" spans="4:55">
      <c r="D80" s="18">
        <v>38687</v>
      </c>
      <c r="E80" s="19">
        <v>-0.06</v>
      </c>
      <c r="F80" s="19">
        <v>-0.1025</v>
      </c>
      <c r="G80" s="19">
        <v>-0.06</v>
      </c>
      <c r="H80" s="19">
        <v>0.2475</v>
      </c>
      <c r="I80" s="19">
        <v>0.2475</v>
      </c>
      <c r="J80" s="19">
        <v>-0.06</v>
      </c>
      <c r="K80" s="19">
        <v>0.2475</v>
      </c>
      <c r="L80" s="19">
        <v>-0.1525</v>
      </c>
      <c r="M80" s="19">
        <v>-0.075</v>
      </c>
      <c r="N80" s="19">
        <v>-0.055</v>
      </c>
      <c r="O80" s="19">
        <v>0.455</v>
      </c>
      <c r="P80" s="19">
        <v>0.1725</v>
      </c>
      <c r="Q80" s="19">
        <v>0.2475</v>
      </c>
      <c r="R80" s="19">
        <v>0.071005402518247</v>
      </c>
      <c r="S80" s="19">
        <v>2.865</v>
      </c>
      <c r="T80" s="18"/>
      <c r="U80" s="31">
        <v>36567</v>
      </c>
      <c r="V80" s="19">
        <v>2.3285</v>
      </c>
      <c r="W80" s="19">
        <v>2.3285</v>
      </c>
      <c r="X80" s="19"/>
      <c r="Y80" s="19"/>
      <c r="Z80" s="19">
        <v>2.316</v>
      </c>
      <c r="AA80" s="19"/>
      <c r="AB80" s="19">
        <v>2.396</v>
      </c>
      <c r="AC80" s="19"/>
      <c r="AD80" s="19"/>
      <c r="AE80" s="19"/>
      <c r="AF80" s="19"/>
      <c r="AG80" s="19"/>
      <c r="AH80" s="19"/>
      <c r="AI80" s="19"/>
      <c r="AJ80" s="19"/>
      <c r="AK80" s="35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Y80" s="24"/>
      <c r="AZ80" s="24"/>
      <c r="BA80" s="24"/>
      <c r="BB80" s="24"/>
      <c r="BC80" s="24"/>
    </row>
    <row r="81" spans="4:55">
      <c r="D81" s="18">
        <v>38718</v>
      </c>
      <c r="E81" s="19">
        <v>-0.06</v>
      </c>
      <c r="F81" s="19">
        <v>-0.05</v>
      </c>
      <c r="G81" s="19">
        <v>-0.0625</v>
      </c>
      <c r="H81" s="19">
        <v>0.29</v>
      </c>
      <c r="I81" s="19">
        <v>0.29</v>
      </c>
      <c r="J81" s="19">
        <v>-0.06</v>
      </c>
      <c r="K81" s="19">
        <v>0.29</v>
      </c>
      <c r="L81" s="19">
        <v>-0.1</v>
      </c>
      <c r="M81" s="19">
        <v>-0.06</v>
      </c>
      <c r="N81" s="19">
        <v>-0.04</v>
      </c>
      <c r="O81" s="19">
        <v>0.465</v>
      </c>
      <c r="P81" s="19">
        <v>0.215</v>
      </c>
      <c r="Q81" s="19">
        <v>0.29</v>
      </c>
      <c r="R81" s="19">
        <v>0.071046213247749</v>
      </c>
      <c r="S81" s="19">
        <v>2.927</v>
      </c>
      <c r="T81" s="18"/>
      <c r="U81" s="31">
        <v>36568</v>
      </c>
      <c r="V81" s="19">
        <v>2.3285</v>
      </c>
      <c r="W81" s="19">
        <v>2.3285</v>
      </c>
      <c r="X81" s="19"/>
      <c r="Y81" s="19"/>
      <c r="Z81" s="19">
        <v>2.316</v>
      </c>
      <c r="AA81" s="19"/>
      <c r="AB81" s="19">
        <v>2.396</v>
      </c>
      <c r="AC81" s="19"/>
      <c r="AD81" s="19"/>
      <c r="AE81" s="19"/>
      <c r="AF81" s="19"/>
      <c r="AG81" s="19"/>
      <c r="AH81" s="19"/>
      <c r="AI81" s="19"/>
      <c r="AJ81" s="19"/>
      <c r="AK81" s="35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Y81" s="24"/>
      <c r="AZ81" s="24"/>
      <c r="BA81" s="24"/>
      <c r="BB81" s="24"/>
      <c r="BC81" s="24"/>
    </row>
    <row r="82" spans="4:55">
      <c r="D82" s="18">
        <v>38749</v>
      </c>
      <c r="E82" s="19">
        <v>-0.06</v>
      </c>
      <c r="F82" s="19">
        <v>-0.05</v>
      </c>
      <c r="G82" s="19">
        <v>-0.055</v>
      </c>
      <c r="H82" s="19">
        <v>0.2675</v>
      </c>
      <c r="I82" s="19">
        <v>0.2675</v>
      </c>
      <c r="J82" s="19">
        <v>-0.06</v>
      </c>
      <c r="K82" s="19">
        <v>0.2675</v>
      </c>
      <c r="L82" s="19">
        <v>-0.1</v>
      </c>
      <c r="M82" s="19">
        <v>-0.06</v>
      </c>
      <c r="N82" s="19">
        <v>-0.04</v>
      </c>
      <c r="O82" s="19">
        <v>0.495</v>
      </c>
      <c r="P82" s="19">
        <v>0.1925</v>
      </c>
      <c r="Q82" s="19">
        <v>0.2675</v>
      </c>
      <c r="R82" s="19">
        <v>0.071087023977801</v>
      </c>
      <c r="S82" s="19">
        <v>2.825</v>
      </c>
      <c r="T82" s="18"/>
      <c r="U82" s="31">
        <v>36569</v>
      </c>
      <c r="V82" s="19">
        <v>2.3285</v>
      </c>
      <c r="W82" s="19">
        <v>2.3285</v>
      </c>
      <c r="X82" s="19"/>
      <c r="Y82" s="19"/>
      <c r="Z82" s="19">
        <v>2.316</v>
      </c>
      <c r="AA82" s="19"/>
      <c r="AB82" s="19">
        <v>2.396</v>
      </c>
      <c r="AC82" s="19"/>
      <c r="AD82" s="19"/>
      <c r="AE82" s="19"/>
      <c r="AF82" s="19"/>
      <c r="AG82" s="19"/>
      <c r="AH82" s="19"/>
      <c r="AI82" s="19"/>
      <c r="AJ82" s="19"/>
      <c r="AK82" s="35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Y82" s="24"/>
      <c r="AZ82" s="24"/>
      <c r="BA82" s="24"/>
      <c r="BB82" s="24"/>
      <c r="BC82" s="24"/>
    </row>
    <row r="83" spans="4:55">
      <c r="D83" s="18">
        <v>38777</v>
      </c>
      <c r="E83" s="19">
        <v>-0.06</v>
      </c>
      <c r="F83" s="19">
        <v>-0.05</v>
      </c>
      <c r="G83" s="19">
        <v>-0.0525</v>
      </c>
      <c r="H83" s="19">
        <v>0.265</v>
      </c>
      <c r="I83" s="19">
        <v>0.265</v>
      </c>
      <c r="J83" s="19">
        <v>-0.06</v>
      </c>
      <c r="K83" s="19">
        <v>0.265</v>
      </c>
      <c r="L83" s="19">
        <v>-0.1</v>
      </c>
      <c r="M83" s="19">
        <v>-0.06</v>
      </c>
      <c r="N83" s="19">
        <v>-0.04</v>
      </c>
      <c r="O83" s="19">
        <v>0.495</v>
      </c>
      <c r="P83" s="19">
        <v>0.19</v>
      </c>
      <c r="Q83" s="19">
        <v>0.265</v>
      </c>
      <c r="R83" s="19">
        <v>0.071123885282838</v>
      </c>
      <c r="S83" s="19">
        <v>2.72</v>
      </c>
      <c r="T83" s="18"/>
      <c r="U83" s="31">
        <v>36570</v>
      </c>
      <c r="V83" s="19">
        <v>2.3285</v>
      </c>
      <c r="W83" s="19">
        <v>2.3285</v>
      </c>
      <c r="X83" s="19"/>
      <c r="Y83" s="19"/>
      <c r="Z83" s="19">
        <v>2.316</v>
      </c>
      <c r="AA83" s="19"/>
      <c r="AB83" s="19">
        <v>2.396</v>
      </c>
      <c r="AC83" s="19"/>
      <c r="AD83" s="19"/>
      <c r="AE83" s="19"/>
      <c r="AF83" s="19"/>
      <c r="AG83" s="19"/>
      <c r="AH83" s="19"/>
      <c r="AI83" s="19"/>
      <c r="AJ83" s="19"/>
      <c r="AK83" s="35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Y83" s="24"/>
      <c r="AZ83" s="24"/>
      <c r="BA83" s="24"/>
      <c r="BB83" s="24"/>
      <c r="BC83" s="24"/>
    </row>
    <row r="84" spans="4:49">
      <c r="D84" s="18">
        <v>38808</v>
      </c>
      <c r="E84" s="19">
        <v>-0.0625</v>
      </c>
      <c r="F84" s="19">
        <v>-0.0525</v>
      </c>
      <c r="G84" s="19">
        <v>-0.045</v>
      </c>
      <c r="H84" s="19">
        <v>0.1575</v>
      </c>
      <c r="I84" s="19">
        <v>0.1575</v>
      </c>
      <c r="J84" s="19">
        <v>-0.0625</v>
      </c>
      <c r="K84" s="19">
        <v>0.1575</v>
      </c>
      <c r="L84" s="19">
        <v>-0.1025</v>
      </c>
      <c r="M84" s="19">
        <v>-0.15</v>
      </c>
      <c r="N84" s="19">
        <v>-0.13</v>
      </c>
      <c r="O84" s="19">
        <v>0.118</v>
      </c>
      <c r="P84" s="19">
        <v>0.0825</v>
      </c>
      <c r="Q84" s="19">
        <v>0.1575</v>
      </c>
      <c r="R84" s="19">
        <v>0.071164696013938</v>
      </c>
      <c r="S84" s="19">
        <v>2.624</v>
      </c>
      <c r="T84" s="18"/>
      <c r="U84" s="31">
        <v>36571</v>
      </c>
      <c r="V84" s="19">
        <v>2.3285</v>
      </c>
      <c r="W84" s="19">
        <v>2.3285</v>
      </c>
      <c r="X84" s="19"/>
      <c r="Y84" s="19"/>
      <c r="Z84" s="19">
        <v>2.316</v>
      </c>
      <c r="AA84" s="19"/>
      <c r="AB84" s="19">
        <v>2.396</v>
      </c>
      <c r="AC84" s="19"/>
      <c r="AD84" s="19"/>
      <c r="AE84" s="19"/>
      <c r="AF84" s="19"/>
      <c r="AG84" s="19"/>
      <c r="AH84" s="19"/>
      <c r="AI84" s="19"/>
      <c r="AJ84" s="19"/>
      <c r="AK84" s="35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</row>
    <row r="85" spans="4:49">
      <c r="D85" s="18">
        <v>38838</v>
      </c>
      <c r="E85" s="19">
        <v>-0.0625</v>
      </c>
      <c r="F85" s="19">
        <v>-0.0525</v>
      </c>
      <c r="G85" s="19">
        <v>-0.045</v>
      </c>
      <c r="H85" s="19">
        <v>0.1475</v>
      </c>
      <c r="I85" s="19">
        <v>0.1475</v>
      </c>
      <c r="J85" s="19">
        <v>-0.0625</v>
      </c>
      <c r="K85" s="19">
        <v>0.1475</v>
      </c>
      <c r="L85" s="19">
        <v>-0.1025</v>
      </c>
      <c r="M85" s="19">
        <v>-0.165</v>
      </c>
      <c r="N85" s="19">
        <v>-0.145</v>
      </c>
      <c r="O85" s="19">
        <v>0.118</v>
      </c>
      <c r="P85" s="19">
        <v>0.0725</v>
      </c>
      <c r="Q85" s="19">
        <v>0.1475</v>
      </c>
      <c r="R85" s="19">
        <v>0.071204190270365</v>
      </c>
      <c r="S85" s="19">
        <v>2.603</v>
      </c>
      <c r="T85" s="18"/>
      <c r="U85" s="31">
        <v>36572</v>
      </c>
      <c r="V85" s="19">
        <v>2.3285</v>
      </c>
      <c r="W85" s="19">
        <v>2.3285</v>
      </c>
      <c r="X85" s="19"/>
      <c r="Y85" s="19"/>
      <c r="Z85" s="19">
        <v>2.316</v>
      </c>
      <c r="AA85" s="19"/>
      <c r="AB85" s="19">
        <v>2.396</v>
      </c>
      <c r="AC85" s="19"/>
      <c r="AD85" s="19"/>
      <c r="AE85" s="19"/>
      <c r="AF85" s="19"/>
      <c r="AG85" s="19"/>
      <c r="AH85" s="19"/>
      <c r="AI85" s="19"/>
      <c r="AJ85" s="19"/>
      <c r="AK85" s="35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</row>
    <row r="86" spans="4:49">
      <c r="D86" s="18">
        <v>38869</v>
      </c>
      <c r="E86" s="19">
        <v>-0.0625</v>
      </c>
      <c r="F86" s="19">
        <v>-0.0525</v>
      </c>
      <c r="G86" s="19">
        <v>-0.045</v>
      </c>
      <c r="H86" s="19">
        <v>0.1425</v>
      </c>
      <c r="I86" s="19">
        <v>0.1425</v>
      </c>
      <c r="J86" s="19">
        <v>-0.0625</v>
      </c>
      <c r="K86" s="19">
        <v>0.1425</v>
      </c>
      <c r="L86" s="19">
        <v>-0.1025</v>
      </c>
      <c r="M86" s="19">
        <v>-0.175</v>
      </c>
      <c r="N86" s="19">
        <v>-0.155</v>
      </c>
      <c r="O86" s="19">
        <v>0.118</v>
      </c>
      <c r="P86" s="19">
        <v>0.0675</v>
      </c>
      <c r="Q86" s="19">
        <v>0.1425</v>
      </c>
      <c r="R86" s="19">
        <v>0.071245001002548</v>
      </c>
      <c r="S86" s="19">
        <v>2.61</v>
      </c>
      <c r="T86" s="18"/>
      <c r="U86" s="31">
        <v>36573</v>
      </c>
      <c r="V86" s="19">
        <v>2.3285</v>
      </c>
      <c r="W86" s="19">
        <v>2.3285</v>
      </c>
      <c r="X86" s="19"/>
      <c r="Y86" s="19"/>
      <c r="Z86" s="19">
        <v>2.316</v>
      </c>
      <c r="AA86" s="19"/>
      <c r="AB86" s="19">
        <v>2.396</v>
      </c>
      <c r="AC86" s="19"/>
      <c r="AD86" s="19"/>
      <c r="AE86" s="19"/>
      <c r="AF86" s="19"/>
      <c r="AG86" s="19"/>
      <c r="AH86" s="19"/>
      <c r="AI86" s="19"/>
      <c r="AJ86" s="19"/>
      <c r="AK86" s="35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</row>
    <row r="87" spans="4:49">
      <c r="D87" s="18">
        <v>38899</v>
      </c>
      <c r="E87" s="19">
        <v>-0.0625</v>
      </c>
      <c r="F87" s="19">
        <v>-0.0525</v>
      </c>
      <c r="G87" s="19">
        <v>-0.045</v>
      </c>
      <c r="H87" s="19">
        <v>0.1325</v>
      </c>
      <c r="I87" s="19">
        <v>0.1325</v>
      </c>
      <c r="J87" s="19">
        <v>-0.0625</v>
      </c>
      <c r="K87" s="19">
        <v>0.1325</v>
      </c>
      <c r="L87" s="19">
        <v>-0.1025</v>
      </c>
      <c r="M87" s="19">
        <v>-0.175</v>
      </c>
      <c r="N87" s="19">
        <v>-0.155</v>
      </c>
      <c r="O87" s="19">
        <v>0.118</v>
      </c>
      <c r="P87" s="19">
        <v>0.0575</v>
      </c>
      <c r="Q87" s="19">
        <v>0.1325</v>
      </c>
      <c r="R87" s="19">
        <v>0.071284495260023</v>
      </c>
      <c r="S87" s="19">
        <v>2.616</v>
      </c>
      <c r="T87" s="18"/>
      <c r="U87" s="31">
        <v>36574</v>
      </c>
      <c r="V87" s="19">
        <v>2.3285</v>
      </c>
      <c r="W87" s="19">
        <v>2.3285</v>
      </c>
      <c r="X87" s="19"/>
      <c r="Y87" s="19"/>
      <c r="Z87" s="19">
        <v>2.316</v>
      </c>
      <c r="AA87" s="19"/>
      <c r="AB87" s="19">
        <v>2.396</v>
      </c>
      <c r="AC87" s="19"/>
      <c r="AD87" s="19"/>
      <c r="AE87" s="19"/>
      <c r="AF87" s="19"/>
      <c r="AG87" s="19"/>
      <c r="AH87" s="19"/>
      <c r="AI87" s="19"/>
      <c r="AJ87" s="19"/>
      <c r="AK87" s="35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</row>
    <row r="88" spans="4:49">
      <c r="D88" s="18">
        <v>38930</v>
      </c>
      <c r="E88" s="19">
        <v>-0.0625</v>
      </c>
      <c r="F88" s="19">
        <v>-0.0525</v>
      </c>
      <c r="G88" s="19">
        <v>-0.045</v>
      </c>
      <c r="H88" s="19">
        <v>0.13</v>
      </c>
      <c r="I88" s="19">
        <v>0.13</v>
      </c>
      <c r="J88" s="19">
        <v>-0.0625</v>
      </c>
      <c r="K88" s="19">
        <v>0.13</v>
      </c>
      <c r="L88" s="19">
        <v>-0.1025</v>
      </c>
      <c r="M88" s="19">
        <v>-0.175</v>
      </c>
      <c r="N88" s="19">
        <v>-0.155</v>
      </c>
      <c r="O88" s="19">
        <v>0.118</v>
      </c>
      <c r="P88" s="19">
        <v>0.055</v>
      </c>
      <c r="Q88" s="19">
        <v>0.13</v>
      </c>
      <c r="R88" s="19">
        <v>0.07132530599329</v>
      </c>
      <c r="S88" s="19">
        <v>2.623</v>
      </c>
      <c r="T88" s="18"/>
      <c r="U88" s="31">
        <v>36575</v>
      </c>
      <c r="V88" s="19">
        <v>2.3285</v>
      </c>
      <c r="W88" s="19">
        <v>2.3285</v>
      </c>
      <c r="X88" s="19"/>
      <c r="Y88" s="19"/>
      <c r="Z88" s="19">
        <v>2.316</v>
      </c>
      <c r="AA88" s="19"/>
      <c r="AB88" s="19">
        <v>2.396</v>
      </c>
      <c r="AC88" s="19"/>
      <c r="AD88" s="19"/>
      <c r="AE88" s="19"/>
      <c r="AF88" s="19"/>
      <c r="AG88" s="19"/>
      <c r="AH88" s="19"/>
      <c r="AI88" s="19"/>
      <c r="AJ88" s="19"/>
      <c r="AK88" s="35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</row>
    <row r="89" spans="4:49">
      <c r="D89" s="18">
        <v>38961</v>
      </c>
      <c r="E89" s="19">
        <v>-0.0625</v>
      </c>
      <c r="F89" s="19">
        <v>-0.0525</v>
      </c>
      <c r="G89" s="19">
        <v>-0.045</v>
      </c>
      <c r="H89" s="19">
        <v>0.1275</v>
      </c>
      <c r="I89" s="19">
        <v>0.1275</v>
      </c>
      <c r="J89" s="19">
        <v>-0.0625</v>
      </c>
      <c r="K89" s="19">
        <v>0.1275</v>
      </c>
      <c r="L89" s="19">
        <v>-0.1025</v>
      </c>
      <c r="M89" s="19">
        <v>-0.165</v>
      </c>
      <c r="N89" s="19">
        <v>-0.145</v>
      </c>
      <c r="O89" s="19">
        <v>0.118</v>
      </c>
      <c r="P89" s="19">
        <v>0.0525</v>
      </c>
      <c r="Q89" s="19">
        <v>0.1275</v>
      </c>
      <c r="R89" s="19">
        <v>0.071366116727106</v>
      </c>
      <c r="S89" s="19">
        <v>2.628</v>
      </c>
      <c r="T89" s="18"/>
      <c r="U89" s="31">
        <v>36576</v>
      </c>
      <c r="V89" s="19">
        <v>2.3285</v>
      </c>
      <c r="W89" s="19">
        <v>2.3285</v>
      </c>
      <c r="X89" s="19"/>
      <c r="Y89" s="19"/>
      <c r="Z89" s="19">
        <v>2.316</v>
      </c>
      <c r="AA89" s="19"/>
      <c r="AB89" s="19">
        <v>2.396</v>
      </c>
      <c r="AC89" s="19"/>
      <c r="AD89" s="19"/>
      <c r="AE89" s="19"/>
      <c r="AF89" s="19"/>
      <c r="AG89" s="19"/>
      <c r="AH89" s="19"/>
      <c r="AI89" s="19"/>
      <c r="AJ89" s="19"/>
      <c r="AK89" s="35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</row>
    <row r="90" spans="4:49">
      <c r="D90" s="18">
        <v>38991</v>
      </c>
      <c r="E90" s="19">
        <v>-0.0625</v>
      </c>
      <c r="F90" s="19">
        <v>-0.0525</v>
      </c>
      <c r="G90" s="19">
        <v>-0.045</v>
      </c>
      <c r="H90" s="19">
        <v>0.1425</v>
      </c>
      <c r="I90" s="19">
        <v>0.1425</v>
      </c>
      <c r="J90" s="19">
        <v>-0.0625</v>
      </c>
      <c r="K90" s="19">
        <v>0.1425</v>
      </c>
      <c r="L90" s="19">
        <v>-0.1025</v>
      </c>
      <c r="M90" s="19">
        <v>-0.15</v>
      </c>
      <c r="N90" s="19">
        <v>-0.13</v>
      </c>
      <c r="O90" s="19">
        <v>0.118</v>
      </c>
      <c r="P90" s="19">
        <v>0.0675</v>
      </c>
      <c r="Q90" s="19">
        <v>0.1425</v>
      </c>
      <c r="R90" s="19">
        <v>0.071405610986162</v>
      </c>
      <c r="S90" s="19">
        <v>2.66</v>
      </c>
      <c r="T90" s="18"/>
      <c r="U90" s="31">
        <v>36577</v>
      </c>
      <c r="V90" s="19">
        <v>2.3285</v>
      </c>
      <c r="W90" s="19">
        <v>2.3285</v>
      </c>
      <c r="X90" s="19"/>
      <c r="Y90" s="19"/>
      <c r="Z90" s="19">
        <v>2.316</v>
      </c>
      <c r="AA90" s="19"/>
      <c r="AB90" s="19">
        <v>2.396</v>
      </c>
      <c r="AC90" s="19"/>
      <c r="AD90" s="19"/>
      <c r="AE90" s="19"/>
      <c r="AF90" s="19"/>
      <c r="AG90" s="19"/>
      <c r="AH90" s="19"/>
      <c r="AI90" s="19"/>
      <c r="AJ90" s="19"/>
      <c r="AK90" s="35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</row>
    <row r="91" spans="4:49">
      <c r="D91" s="18">
        <v>39022</v>
      </c>
      <c r="E91" s="19">
        <v>-0.0575</v>
      </c>
      <c r="F91" s="19">
        <v>-0.1</v>
      </c>
      <c r="G91" s="19">
        <v>-0.055</v>
      </c>
      <c r="H91" s="19">
        <v>0.2125</v>
      </c>
      <c r="I91" s="19">
        <v>0.2125</v>
      </c>
      <c r="J91" s="19">
        <v>-0.0575</v>
      </c>
      <c r="K91" s="19">
        <v>0.2125</v>
      </c>
      <c r="L91" s="19">
        <v>-0.15</v>
      </c>
      <c r="M91" s="19">
        <v>-0.1025</v>
      </c>
      <c r="N91" s="19">
        <v>-0.0825</v>
      </c>
      <c r="O91" s="19">
        <v>0.44</v>
      </c>
      <c r="P91" s="19">
        <v>0.1375</v>
      </c>
      <c r="Q91" s="19">
        <v>0.2125</v>
      </c>
      <c r="R91" s="19">
        <v>0.071446421721061</v>
      </c>
      <c r="S91" s="19">
        <v>2.796</v>
      </c>
      <c r="T91" s="18"/>
      <c r="U91" s="31">
        <v>36578</v>
      </c>
      <c r="V91" s="19">
        <v>2.3285</v>
      </c>
      <c r="W91" s="19">
        <v>2.3285</v>
      </c>
      <c r="X91" s="19"/>
      <c r="Y91" s="19"/>
      <c r="Z91" s="19">
        <v>2.316</v>
      </c>
      <c r="AA91" s="19"/>
      <c r="AB91" s="19">
        <v>2.396</v>
      </c>
      <c r="AC91" s="19"/>
      <c r="AD91" s="19"/>
      <c r="AE91" s="19"/>
      <c r="AF91" s="19"/>
      <c r="AG91" s="19"/>
      <c r="AH91" s="19"/>
      <c r="AI91" s="19"/>
      <c r="AJ91" s="19"/>
      <c r="AK91" s="35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</row>
    <row r="92" spans="4:49">
      <c r="D92" s="18">
        <v>39052</v>
      </c>
      <c r="E92" s="19">
        <v>-0.0575</v>
      </c>
      <c r="F92" s="19">
        <v>-0.1</v>
      </c>
      <c r="G92" s="19">
        <v>-0.0575</v>
      </c>
      <c r="H92" s="19">
        <v>0.2525</v>
      </c>
      <c r="I92" s="19">
        <v>0.2525</v>
      </c>
      <c r="J92" s="19">
        <v>-0.0575</v>
      </c>
      <c r="K92" s="19">
        <v>0.2525</v>
      </c>
      <c r="L92" s="19">
        <v>-0.15</v>
      </c>
      <c r="M92" s="19">
        <v>-0.095</v>
      </c>
      <c r="N92" s="19">
        <v>-0.075</v>
      </c>
      <c r="O92" s="19">
        <v>0.48</v>
      </c>
      <c r="P92" s="19">
        <v>0.1775</v>
      </c>
      <c r="Q92" s="19">
        <v>0.2525</v>
      </c>
      <c r="R92" s="19">
        <v>0.071485915981165</v>
      </c>
      <c r="S92" s="19">
        <v>2.92</v>
      </c>
      <c r="T92" s="18"/>
      <c r="U92" s="31">
        <v>36579</v>
      </c>
      <c r="V92" s="19">
        <v>2.3285</v>
      </c>
      <c r="W92" s="19">
        <v>2.3285</v>
      </c>
      <c r="X92" s="19"/>
      <c r="Y92" s="19"/>
      <c r="Z92" s="19">
        <v>2.316</v>
      </c>
      <c r="AA92" s="19"/>
      <c r="AB92" s="19">
        <v>2.396</v>
      </c>
      <c r="AC92" s="19"/>
      <c r="AD92" s="19"/>
      <c r="AE92" s="19"/>
      <c r="AF92" s="19"/>
      <c r="AG92" s="19"/>
      <c r="AH92" s="19"/>
      <c r="AI92" s="19"/>
      <c r="AJ92" s="19"/>
      <c r="AK92" s="35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</row>
    <row r="93" spans="4:49">
      <c r="D93" s="18">
        <v>39083</v>
      </c>
      <c r="E93" s="19">
        <v>-0.0575</v>
      </c>
      <c r="F93" s="19">
        <v>-0.0475</v>
      </c>
      <c r="G93" s="19">
        <v>-0.06</v>
      </c>
      <c r="H93" s="19">
        <v>0.295</v>
      </c>
      <c r="I93" s="19">
        <v>0.295</v>
      </c>
      <c r="J93" s="19">
        <v>-0.0575</v>
      </c>
      <c r="K93" s="19">
        <v>0.295</v>
      </c>
      <c r="L93" s="19">
        <v>-0.0975</v>
      </c>
      <c r="M93" s="19">
        <v>-0.08</v>
      </c>
      <c r="N93" s="19">
        <v>-0.06</v>
      </c>
      <c r="O93" s="19">
        <v>0.49</v>
      </c>
      <c r="P93" s="19">
        <v>0.22</v>
      </c>
      <c r="Q93" s="19">
        <v>0.295</v>
      </c>
      <c r="R93" s="19">
        <v>0.071526248792693</v>
      </c>
      <c r="S93" s="19">
        <v>2.987</v>
      </c>
      <c r="T93" s="18"/>
      <c r="U93" s="31">
        <v>36580</v>
      </c>
      <c r="V93" s="19">
        <v>2.3285</v>
      </c>
      <c r="W93" s="19">
        <v>2.3285</v>
      </c>
      <c r="X93" s="19"/>
      <c r="Y93" s="19"/>
      <c r="Z93" s="19">
        <v>2.316</v>
      </c>
      <c r="AA93" s="19"/>
      <c r="AB93" s="19">
        <v>2.396</v>
      </c>
      <c r="AC93" s="19"/>
      <c r="AD93" s="19"/>
      <c r="AE93" s="19"/>
      <c r="AF93" s="19"/>
      <c r="AG93" s="19"/>
      <c r="AH93" s="19"/>
      <c r="AI93" s="19"/>
      <c r="AJ93" s="19"/>
      <c r="AK93" s="35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</row>
    <row r="94" spans="4:49">
      <c r="D94" s="18">
        <v>39114</v>
      </c>
      <c r="E94" s="19">
        <v>-0.0575</v>
      </c>
      <c r="F94" s="19">
        <v>-0.0475</v>
      </c>
      <c r="G94" s="19">
        <v>-0.0525</v>
      </c>
      <c r="H94" s="19">
        <v>0.2725</v>
      </c>
      <c r="I94" s="19">
        <v>0.2725</v>
      </c>
      <c r="J94" s="19">
        <v>-0.0575</v>
      </c>
      <c r="K94" s="19">
        <v>0.2725</v>
      </c>
      <c r="L94" s="19">
        <v>-0.0975</v>
      </c>
      <c r="M94" s="19">
        <v>-0.08</v>
      </c>
      <c r="N94" s="19">
        <v>-0.06</v>
      </c>
      <c r="O94" s="19">
        <v>0.52</v>
      </c>
      <c r="P94" s="19">
        <v>0.1975</v>
      </c>
      <c r="Q94" s="19">
        <v>0.2725</v>
      </c>
      <c r="R94" s="19">
        <v>0.071562120976454</v>
      </c>
      <c r="S94" s="19">
        <v>2.885</v>
      </c>
      <c r="T94" s="18"/>
      <c r="U94" s="31">
        <v>36581</v>
      </c>
      <c r="V94" s="19">
        <v>2.3285</v>
      </c>
      <c r="W94" s="19">
        <v>2.3285</v>
      </c>
      <c r="X94" s="19"/>
      <c r="Y94" s="19"/>
      <c r="Z94" s="19">
        <v>2.316</v>
      </c>
      <c r="AA94" s="19"/>
      <c r="AB94" s="19">
        <v>2.396</v>
      </c>
      <c r="AC94" s="19"/>
      <c r="AD94" s="19"/>
      <c r="AE94" s="19"/>
      <c r="AF94" s="19"/>
      <c r="AG94" s="19"/>
      <c r="AH94" s="19"/>
      <c r="AI94" s="19"/>
      <c r="AJ94" s="19"/>
      <c r="AK94" s="35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</row>
    <row r="95" spans="4:49">
      <c r="D95" s="18">
        <v>39142</v>
      </c>
      <c r="E95" s="19">
        <v>-0.0575</v>
      </c>
      <c r="F95" s="19">
        <v>-0.0475</v>
      </c>
      <c r="G95" s="19">
        <v>-0.05</v>
      </c>
      <c r="H95" s="19">
        <v>0.27</v>
      </c>
      <c r="I95" s="19">
        <v>0.27</v>
      </c>
      <c r="J95" s="19">
        <v>-0.0575</v>
      </c>
      <c r="K95" s="19">
        <v>0.27</v>
      </c>
      <c r="L95" s="19">
        <v>-0.0975</v>
      </c>
      <c r="M95" s="19">
        <v>-0.08</v>
      </c>
      <c r="N95" s="19">
        <v>-0.06</v>
      </c>
      <c r="O95" s="19">
        <v>0.52</v>
      </c>
      <c r="P95" s="19">
        <v>0.195</v>
      </c>
      <c r="Q95" s="19">
        <v>0.27</v>
      </c>
      <c r="R95" s="19">
        <v>0.071594521658928</v>
      </c>
      <c r="S95" s="19">
        <v>2.78</v>
      </c>
      <c r="T95" s="18"/>
      <c r="U95" s="31">
        <v>36582</v>
      </c>
      <c r="V95" s="19">
        <v>2.3285</v>
      </c>
      <c r="W95" s="19">
        <v>2.3285</v>
      </c>
      <c r="X95" s="19"/>
      <c r="Y95" s="19"/>
      <c r="Z95" s="19">
        <v>2.316</v>
      </c>
      <c r="AA95" s="19"/>
      <c r="AB95" s="19">
        <v>2.396</v>
      </c>
      <c r="AC95" s="19"/>
      <c r="AD95" s="19"/>
      <c r="AE95" s="19"/>
      <c r="AF95" s="19"/>
      <c r="AG95" s="19"/>
      <c r="AH95" s="19"/>
      <c r="AI95" s="19"/>
      <c r="AJ95" s="19"/>
      <c r="AK95" s="35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</row>
    <row r="96" spans="4:49">
      <c r="D96" s="18">
        <v>39173</v>
      </c>
      <c r="E96" s="19">
        <v>-0.06</v>
      </c>
      <c r="F96" s="19">
        <v>-0.05</v>
      </c>
      <c r="G96" s="19">
        <v>-0.0425</v>
      </c>
      <c r="H96" s="19">
        <v>0.1675</v>
      </c>
      <c r="I96" s="19">
        <v>0.1675</v>
      </c>
      <c r="J96" s="19">
        <v>-0.06</v>
      </c>
      <c r="K96" s="19">
        <v>0.1675</v>
      </c>
      <c r="L96" s="19">
        <v>-0.1</v>
      </c>
      <c r="M96" s="19">
        <v>-0.17</v>
      </c>
      <c r="N96" s="19">
        <v>-0.15</v>
      </c>
      <c r="O96" s="19">
        <v>0.123</v>
      </c>
      <c r="P96" s="19">
        <v>0.0925</v>
      </c>
      <c r="Q96" s="19">
        <v>0.1675</v>
      </c>
      <c r="R96" s="19">
        <v>0.071630393843499</v>
      </c>
      <c r="S96" s="19">
        <v>2.684</v>
      </c>
      <c r="T96" s="18"/>
      <c r="U96" s="31">
        <v>36583</v>
      </c>
      <c r="V96" s="19">
        <v>2.3285</v>
      </c>
      <c r="W96" s="19">
        <v>2.3285</v>
      </c>
      <c r="X96" s="19"/>
      <c r="Y96" s="19"/>
      <c r="Z96" s="19">
        <v>2.316</v>
      </c>
      <c r="AA96" s="19"/>
      <c r="AB96" s="19">
        <v>2.396</v>
      </c>
      <c r="AC96" s="19"/>
      <c r="AD96" s="19"/>
      <c r="AE96" s="19"/>
      <c r="AF96" s="19"/>
      <c r="AG96" s="19"/>
      <c r="AH96" s="19"/>
      <c r="AI96" s="19"/>
      <c r="AJ96" s="19"/>
      <c r="AK96" s="35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</row>
    <row r="97" spans="4:49">
      <c r="D97" s="18">
        <v>39203</v>
      </c>
      <c r="E97" s="19">
        <v>-0.06</v>
      </c>
      <c r="F97" s="19">
        <v>-0.05</v>
      </c>
      <c r="G97" s="19">
        <v>-0.0425</v>
      </c>
      <c r="H97" s="19">
        <v>0.1575</v>
      </c>
      <c r="I97" s="19">
        <v>0.1575</v>
      </c>
      <c r="J97" s="19">
        <v>-0.06</v>
      </c>
      <c r="K97" s="19">
        <v>0.1575</v>
      </c>
      <c r="L97" s="19">
        <v>-0.1</v>
      </c>
      <c r="M97" s="19">
        <v>-0.185</v>
      </c>
      <c r="N97" s="19">
        <v>-0.165</v>
      </c>
      <c r="O97" s="19">
        <v>0.123</v>
      </c>
      <c r="P97" s="19">
        <v>0.0825</v>
      </c>
      <c r="Q97" s="19">
        <v>0.1575</v>
      </c>
      <c r="R97" s="19">
        <v>0.07166510886123</v>
      </c>
      <c r="S97" s="19">
        <v>2.663</v>
      </c>
      <c r="T97" s="18"/>
      <c r="U97" s="31">
        <v>36584</v>
      </c>
      <c r="V97" s="19">
        <v>2.3285</v>
      </c>
      <c r="W97" s="19">
        <v>2.3285</v>
      </c>
      <c r="X97" s="19"/>
      <c r="Y97" s="19"/>
      <c r="Z97" s="19">
        <v>2.316</v>
      </c>
      <c r="AA97" s="19"/>
      <c r="AB97" s="19">
        <v>2.396</v>
      </c>
      <c r="AC97" s="19"/>
      <c r="AD97" s="19"/>
      <c r="AE97" s="19"/>
      <c r="AF97" s="19"/>
      <c r="AG97" s="19"/>
      <c r="AH97" s="19"/>
      <c r="AI97" s="19"/>
      <c r="AJ97" s="19"/>
      <c r="AK97" s="35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</row>
    <row r="98" spans="4:49">
      <c r="D98" s="18">
        <v>39234</v>
      </c>
      <c r="E98" s="19">
        <v>-0.06</v>
      </c>
      <c r="F98" s="19">
        <v>-0.05</v>
      </c>
      <c r="G98" s="19">
        <v>-0.0425</v>
      </c>
      <c r="H98" s="19">
        <v>0.1525</v>
      </c>
      <c r="I98" s="19">
        <v>0.1525</v>
      </c>
      <c r="J98" s="19">
        <v>-0.06</v>
      </c>
      <c r="K98" s="19">
        <v>0.1525</v>
      </c>
      <c r="L98" s="19">
        <v>-0.1</v>
      </c>
      <c r="M98" s="19">
        <v>-0.195</v>
      </c>
      <c r="N98" s="19">
        <v>-0.175</v>
      </c>
      <c r="O98" s="19">
        <v>0.123</v>
      </c>
      <c r="P98" s="19">
        <v>0.0775</v>
      </c>
      <c r="Q98" s="19">
        <v>0.1525</v>
      </c>
      <c r="R98" s="19">
        <v>0.071700981046639</v>
      </c>
      <c r="S98" s="19">
        <v>2.67</v>
      </c>
      <c r="T98" s="18"/>
      <c r="U98" s="31">
        <v>36585</v>
      </c>
      <c r="V98" s="19">
        <v>2.3285</v>
      </c>
      <c r="W98" s="19">
        <v>2.3285</v>
      </c>
      <c r="X98" s="19"/>
      <c r="Y98" s="19"/>
      <c r="Z98" s="19">
        <v>2.316</v>
      </c>
      <c r="AA98" s="19"/>
      <c r="AB98" s="19">
        <v>2.396</v>
      </c>
      <c r="AC98" s="19"/>
      <c r="AD98" s="19"/>
      <c r="AE98" s="19"/>
      <c r="AF98" s="19"/>
      <c r="AG98" s="19"/>
      <c r="AH98" s="19"/>
      <c r="AI98" s="19"/>
      <c r="AJ98" s="19"/>
      <c r="AK98" s="35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</row>
    <row r="99" spans="4:49">
      <c r="D99" s="18">
        <v>39264</v>
      </c>
      <c r="E99" s="19">
        <v>-0.06</v>
      </c>
      <c r="F99" s="19">
        <v>-0.05</v>
      </c>
      <c r="G99" s="19">
        <v>-0.0425</v>
      </c>
      <c r="H99" s="19">
        <v>0.1425</v>
      </c>
      <c r="I99" s="19">
        <v>0.1425</v>
      </c>
      <c r="J99" s="19">
        <v>-0.06</v>
      </c>
      <c r="K99" s="19">
        <v>0.1425</v>
      </c>
      <c r="L99" s="19">
        <v>-0.1</v>
      </c>
      <c r="M99" s="19">
        <v>-0.195</v>
      </c>
      <c r="N99" s="19">
        <v>-0.175</v>
      </c>
      <c r="O99" s="19">
        <v>0.123</v>
      </c>
      <c r="P99" s="19">
        <v>0.0675</v>
      </c>
      <c r="Q99" s="19">
        <v>0.1425</v>
      </c>
      <c r="R99" s="19">
        <v>0.07173569606518</v>
      </c>
      <c r="S99" s="19">
        <v>2.676</v>
      </c>
      <c r="T99" s="18"/>
      <c r="U99" s="31">
        <v>36586</v>
      </c>
      <c r="V99" s="19">
        <v>2.328</v>
      </c>
      <c r="W99" s="19">
        <v>2.328</v>
      </c>
      <c r="X99" s="19"/>
      <c r="Y99" s="19"/>
      <c r="Z99" s="19">
        <v>2.3055</v>
      </c>
      <c r="AA99" s="19"/>
      <c r="AB99" s="19">
        <v>2.388</v>
      </c>
      <c r="AC99" s="19"/>
      <c r="AD99" s="19"/>
      <c r="AE99" s="19"/>
      <c r="AF99" s="19"/>
      <c r="AG99" s="19"/>
      <c r="AH99" s="19"/>
      <c r="AI99" s="19"/>
      <c r="AJ99" s="19"/>
      <c r="AK99" s="35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</row>
    <row r="100" spans="4:49">
      <c r="D100" s="18">
        <v>39295</v>
      </c>
      <c r="E100" s="19">
        <v>-0.06</v>
      </c>
      <c r="F100" s="19">
        <v>-0.05</v>
      </c>
      <c r="G100" s="19">
        <v>-0.0425</v>
      </c>
      <c r="H100" s="19">
        <v>0.14</v>
      </c>
      <c r="I100" s="19">
        <v>0.14</v>
      </c>
      <c r="J100" s="19">
        <v>-0.06</v>
      </c>
      <c r="K100" s="19">
        <v>0.14</v>
      </c>
      <c r="L100" s="19">
        <v>-0.1</v>
      </c>
      <c r="M100" s="19">
        <v>-0.195</v>
      </c>
      <c r="N100" s="19">
        <v>-0.175</v>
      </c>
      <c r="O100" s="19">
        <v>0.123</v>
      </c>
      <c r="P100" s="19">
        <v>0.065</v>
      </c>
      <c r="Q100" s="19">
        <v>0.14</v>
      </c>
      <c r="R100" s="19">
        <v>0.071771568251425</v>
      </c>
      <c r="S100" s="19">
        <v>2.683</v>
      </c>
      <c r="T100" s="18"/>
      <c r="U100" s="31">
        <v>36587</v>
      </c>
      <c r="V100" s="19">
        <v>2.328</v>
      </c>
      <c r="W100" s="19">
        <v>2.328</v>
      </c>
      <c r="X100" s="19"/>
      <c r="Y100" s="19"/>
      <c r="Z100" s="19">
        <v>2.3055</v>
      </c>
      <c r="AA100" s="19"/>
      <c r="AB100" s="19">
        <v>2.388</v>
      </c>
      <c r="AC100" s="19"/>
      <c r="AD100" s="19"/>
      <c r="AE100" s="19"/>
      <c r="AF100" s="19"/>
      <c r="AG100" s="19"/>
      <c r="AH100" s="19"/>
      <c r="AI100" s="19"/>
      <c r="AJ100" s="19"/>
      <c r="AK100" s="35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</row>
    <row r="101" spans="4:49">
      <c r="D101" s="18">
        <v>39326</v>
      </c>
      <c r="E101" s="19">
        <v>-0.06</v>
      </c>
      <c r="F101" s="19">
        <v>-0.05</v>
      </c>
      <c r="G101" s="19">
        <v>-0.0425</v>
      </c>
      <c r="H101" s="19">
        <v>0.1375</v>
      </c>
      <c r="I101" s="19">
        <v>0.1375</v>
      </c>
      <c r="J101" s="19">
        <v>-0.06</v>
      </c>
      <c r="K101" s="19">
        <v>0.1375</v>
      </c>
      <c r="L101" s="19">
        <v>-0.1</v>
      </c>
      <c r="M101" s="19">
        <v>-0.185</v>
      </c>
      <c r="N101" s="19">
        <v>-0.165</v>
      </c>
      <c r="O101" s="19">
        <v>0.123</v>
      </c>
      <c r="P101" s="19">
        <v>0.0625</v>
      </c>
      <c r="Q101" s="19">
        <v>0.1375</v>
      </c>
      <c r="R101" s="19">
        <v>0.071807440438094</v>
      </c>
      <c r="S101" s="19">
        <v>2.688</v>
      </c>
      <c r="T101" s="18"/>
      <c r="U101" s="31">
        <v>36588</v>
      </c>
      <c r="V101" s="19">
        <v>2.328</v>
      </c>
      <c r="W101" s="19">
        <v>2.328</v>
      </c>
      <c r="X101" s="19"/>
      <c r="Y101" s="19"/>
      <c r="Z101" s="19">
        <v>2.3055</v>
      </c>
      <c r="AA101" s="19"/>
      <c r="AB101" s="19">
        <v>2.388</v>
      </c>
      <c r="AC101" s="19"/>
      <c r="AD101" s="19"/>
      <c r="AE101" s="19"/>
      <c r="AF101" s="19"/>
      <c r="AG101" s="19"/>
      <c r="AH101" s="19"/>
      <c r="AI101" s="19"/>
      <c r="AJ101" s="19"/>
      <c r="AK101" s="35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</row>
    <row r="102" spans="4:49">
      <c r="D102" s="18">
        <v>39356</v>
      </c>
      <c r="E102" s="19">
        <v>-0.06</v>
      </c>
      <c r="F102" s="19">
        <v>-0.05</v>
      </c>
      <c r="G102" s="19">
        <v>-0.0425</v>
      </c>
      <c r="H102" s="19">
        <v>0.1525</v>
      </c>
      <c r="I102" s="19">
        <v>0.1525</v>
      </c>
      <c r="J102" s="19">
        <v>-0.06</v>
      </c>
      <c r="K102" s="19">
        <v>0.1525</v>
      </c>
      <c r="L102" s="19">
        <v>-0.1</v>
      </c>
      <c r="M102" s="19">
        <v>-0.17</v>
      </c>
      <c r="N102" s="19">
        <v>-0.15</v>
      </c>
      <c r="O102" s="19">
        <v>0.123</v>
      </c>
      <c r="P102" s="19">
        <v>0.0775</v>
      </c>
      <c r="Q102" s="19">
        <v>0.1525</v>
      </c>
      <c r="R102" s="19">
        <v>0.071842155457856</v>
      </c>
      <c r="S102" s="19">
        <v>2.72</v>
      </c>
      <c r="T102" s="18"/>
      <c r="U102" s="31">
        <v>36589</v>
      </c>
      <c r="V102" s="19">
        <v>2.328</v>
      </c>
      <c r="W102" s="19">
        <v>2.328</v>
      </c>
      <c r="X102" s="19"/>
      <c r="Y102" s="19"/>
      <c r="Z102" s="19">
        <v>2.3055</v>
      </c>
      <c r="AA102" s="19"/>
      <c r="AB102" s="19">
        <v>2.388</v>
      </c>
      <c r="AC102" s="19"/>
      <c r="AD102" s="19"/>
      <c r="AE102" s="19"/>
      <c r="AF102" s="19"/>
      <c r="AG102" s="19"/>
      <c r="AH102" s="19"/>
      <c r="AI102" s="19"/>
      <c r="AJ102" s="19"/>
      <c r="AK102" s="35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</row>
    <row r="103" spans="4:49">
      <c r="D103" s="18">
        <v>39387</v>
      </c>
      <c r="E103" s="19">
        <v>-0.055</v>
      </c>
      <c r="F103" s="19">
        <v>-0.03</v>
      </c>
      <c r="G103" s="19">
        <v>-0.0525</v>
      </c>
      <c r="H103" s="19">
        <v>0.2425</v>
      </c>
      <c r="I103" s="19">
        <v>0.2425</v>
      </c>
      <c r="J103" s="19">
        <v>-0.055</v>
      </c>
      <c r="K103" s="19">
        <v>0.2425</v>
      </c>
      <c r="L103" s="19">
        <v>-0.08</v>
      </c>
      <c r="M103" s="19">
        <v>-0.1225</v>
      </c>
      <c r="N103" s="19">
        <v>-0.1025</v>
      </c>
      <c r="O103" s="19">
        <v>0.445</v>
      </c>
      <c r="P103" s="19">
        <v>0.1675</v>
      </c>
      <c r="Q103" s="19">
        <v>0.2425</v>
      </c>
      <c r="R103" s="19">
        <v>0.071878027645362</v>
      </c>
      <c r="S103" s="19">
        <v>2.856</v>
      </c>
      <c r="T103" s="18"/>
      <c r="U103" s="31">
        <v>36590</v>
      </c>
      <c r="V103" s="19">
        <v>2.328</v>
      </c>
      <c r="W103" s="19">
        <v>2.328</v>
      </c>
      <c r="X103" s="19"/>
      <c r="Y103" s="19"/>
      <c r="Z103" s="19">
        <v>2.3055</v>
      </c>
      <c r="AA103" s="19"/>
      <c r="AB103" s="19">
        <v>2.388</v>
      </c>
      <c r="AC103" s="19"/>
      <c r="AD103" s="19"/>
      <c r="AE103" s="19"/>
      <c r="AF103" s="19"/>
      <c r="AG103" s="19"/>
      <c r="AH103" s="19"/>
      <c r="AI103" s="19"/>
      <c r="AJ103" s="19"/>
      <c r="AK103" s="35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</row>
    <row r="104" spans="4:49">
      <c r="D104" s="18">
        <v>39417</v>
      </c>
      <c r="E104" s="19">
        <v>-0.055</v>
      </c>
      <c r="F104" s="19">
        <v>-0.03</v>
      </c>
      <c r="G104" s="19">
        <v>-0.055</v>
      </c>
      <c r="H104" s="19">
        <v>0.2825</v>
      </c>
      <c r="I104" s="19">
        <v>0.2825</v>
      </c>
      <c r="J104" s="19">
        <v>-0.055</v>
      </c>
      <c r="K104" s="19">
        <v>0.2825</v>
      </c>
      <c r="L104" s="19">
        <v>-0.08</v>
      </c>
      <c r="M104" s="19">
        <v>-0.115</v>
      </c>
      <c r="N104" s="19">
        <v>-0.095</v>
      </c>
      <c r="O104" s="19">
        <v>0.485</v>
      </c>
      <c r="P104" s="19">
        <v>0.2075</v>
      </c>
      <c r="Q104" s="19">
        <v>0.2825</v>
      </c>
      <c r="R104" s="19">
        <v>0.071912742665935</v>
      </c>
      <c r="S104" s="19">
        <v>2.98</v>
      </c>
      <c r="T104" s="18"/>
      <c r="U104" s="31">
        <v>36591</v>
      </c>
      <c r="V104" s="19">
        <v>2.328</v>
      </c>
      <c r="W104" s="19">
        <v>2.328</v>
      </c>
      <c r="X104" s="19"/>
      <c r="Y104" s="19"/>
      <c r="Z104" s="19">
        <v>2.3055</v>
      </c>
      <c r="AA104" s="19"/>
      <c r="AB104" s="19">
        <v>2.388</v>
      </c>
      <c r="AC104" s="19"/>
      <c r="AD104" s="19"/>
      <c r="AE104" s="19"/>
      <c r="AF104" s="19"/>
      <c r="AG104" s="19"/>
      <c r="AH104" s="19"/>
      <c r="AI104" s="19"/>
      <c r="AJ104" s="19"/>
      <c r="AK104" s="35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</row>
    <row r="105" spans="4:49">
      <c r="D105" s="18">
        <v>39448</v>
      </c>
      <c r="E105" s="19">
        <v>-0.055</v>
      </c>
      <c r="F105" s="19">
        <v>-0.03</v>
      </c>
      <c r="G105" s="19">
        <v>-0.0575</v>
      </c>
      <c r="H105" s="19">
        <v>0.335</v>
      </c>
      <c r="I105" s="19">
        <v>0.335</v>
      </c>
      <c r="J105" s="19">
        <v>-0.055</v>
      </c>
      <c r="K105" s="19">
        <v>0.335</v>
      </c>
      <c r="L105" s="19">
        <v>-0.08</v>
      </c>
      <c r="M105" s="19">
        <v>-0.1</v>
      </c>
      <c r="N105" s="19">
        <v>-0.08</v>
      </c>
      <c r="O105" s="19">
        <v>0.495</v>
      </c>
      <c r="P105" s="19">
        <v>0.26</v>
      </c>
      <c r="Q105" s="19">
        <v>0.335</v>
      </c>
      <c r="R105" s="19">
        <v>0.071948614854277</v>
      </c>
      <c r="S105" s="19">
        <v>3.052</v>
      </c>
      <c r="T105" s="18"/>
      <c r="U105" s="31">
        <v>36592</v>
      </c>
      <c r="V105" s="19">
        <v>2.328</v>
      </c>
      <c r="W105" s="19">
        <v>2.328</v>
      </c>
      <c r="X105" s="19"/>
      <c r="Y105" s="19"/>
      <c r="Z105" s="19">
        <v>2.3055</v>
      </c>
      <c r="AA105" s="19"/>
      <c r="AB105" s="19">
        <v>2.388</v>
      </c>
      <c r="AC105" s="19"/>
      <c r="AD105" s="19"/>
      <c r="AE105" s="19"/>
      <c r="AF105" s="19"/>
      <c r="AG105" s="19"/>
      <c r="AH105" s="19"/>
      <c r="AI105" s="19"/>
      <c r="AJ105" s="19"/>
      <c r="AK105" s="35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</row>
    <row r="106" spans="4:49">
      <c r="D106" s="18">
        <v>39479</v>
      </c>
      <c r="E106" s="19">
        <v>-0.055</v>
      </c>
      <c r="F106" s="19">
        <v>-0.03</v>
      </c>
      <c r="G106" s="19">
        <v>-0.05</v>
      </c>
      <c r="H106" s="19">
        <v>0.3125</v>
      </c>
      <c r="I106" s="19">
        <v>0.3125</v>
      </c>
      <c r="J106" s="19">
        <v>-0.055</v>
      </c>
      <c r="K106" s="19">
        <v>0.3125</v>
      </c>
      <c r="L106" s="19">
        <v>-0.08</v>
      </c>
      <c r="M106" s="19">
        <v>-0.1</v>
      </c>
      <c r="N106" s="19">
        <v>-0.08</v>
      </c>
      <c r="O106" s="19">
        <v>0.525</v>
      </c>
      <c r="P106" s="19">
        <v>0.2375</v>
      </c>
      <c r="Q106" s="19">
        <v>0.3125</v>
      </c>
      <c r="R106" s="19">
        <v>0.071984487043045</v>
      </c>
      <c r="S106" s="19">
        <v>2.95</v>
      </c>
      <c r="T106" s="18"/>
      <c r="U106" s="31">
        <v>36593</v>
      </c>
      <c r="V106" s="19">
        <v>2.328</v>
      </c>
      <c r="W106" s="19">
        <v>2.328</v>
      </c>
      <c r="X106" s="19"/>
      <c r="Y106" s="19"/>
      <c r="Z106" s="19">
        <v>2.3055</v>
      </c>
      <c r="AA106" s="19"/>
      <c r="AB106" s="19">
        <v>2.388</v>
      </c>
      <c r="AC106" s="19"/>
      <c r="AD106" s="19"/>
      <c r="AE106" s="19"/>
      <c r="AF106" s="19"/>
      <c r="AG106" s="19"/>
      <c r="AH106" s="19"/>
      <c r="AI106" s="19"/>
      <c r="AJ106" s="19"/>
      <c r="AK106" s="35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</row>
    <row r="107" spans="4:49">
      <c r="D107" s="18">
        <v>39508</v>
      </c>
      <c r="E107" s="19">
        <v>-0.055</v>
      </c>
      <c r="F107" s="19">
        <v>-0.03</v>
      </c>
      <c r="G107" s="19">
        <v>-0.0475</v>
      </c>
      <c r="H107" s="19">
        <v>0.31</v>
      </c>
      <c r="I107" s="19">
        <v>0.31</v>
      </c>
      <c r="J107" s="19">
        <v>-0.055</v>
      </c>
      <c r="K107" s="19">
        <v>0.31</v>
      </c>
      <c r="L107" s="19">
        <v>-0.08</v>
      </c>
      <c r="M107" s="19">
        <v>-0.1</v>
      </c>
      <c r="N107" s="19">
        <v>-0.08</v>
      </c>
      <c r="O107" s="19">
        <v>0.525</v>
      </c>
      <c r="P107" s="19">
        <v>0.235</v>
      </c>
      <c r="Q107" s="19">
        <v>0.31</v>
      </c>
      <c r="R107" s="19">
        <v>0.072018044897438</v>
      </c>
      <c r="S107" s="19">
        <v>2.845</v>
      </c>
      <c r="T107" s="18"/>
      <c r="U107" s="31">
        <v>36594</v>
      </c>
      <c r="V107" s="19">
        <v>2.328</v>
      </c>
      <c r="W107" s="19">
        <v>2.328</v>
      </c>
      <c r="X107" s="19"/>
      <c r="Y107" s="19"/>
      <c r="Z107" s="19">
        <v>2.3055</v>
      </c>
      <c r="AA107" s="19"/>
      <c r="AB107" s="19">
        <v>2.388</v>
      </c>
      <c r="AC107" s="19"/>
      <c r="AD107" s="19"/>
      <c r="AE107" s="19"/>
      <c r="AF107" s="19"/>
      <c r="AG107" s="19"/>
      <c r="AH107" s="19"/>
      <c r="AI107" s="19"/>
      <c r="AJ107" s="19"/>
      <c r="AK107" s="35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</row>
    <row r="108" spans="4:49">
      <c r="D108" s="18">
        <v>39539</v>
      </c>
      <c r="E108" s="19">
        <v>-0.0575</v>
      </c>
      <c r="F108" s="19">
        <v>-0.03</v>
      </c>
      <c r="G108" s="19">
        <v>-0.04</v>
      </c>
      <c r="H108" s="19">
        <v>0.2075</v>
      </c>
      <c r="I108" s="19">
        <v>0.2075</v>
      </c>
      <c r="J108" s="19">
        <v>-0.0575</v>
      </c>
      <c r="K108" s="19">
        <v>0.2075</v>
      </c>
      <c r="L108" s="19">
        <v>-0.08</v>
      </c>
      <c r="M108" s="19">
        <v>-0.19</v>
      </c>
      <c r="N108" s="19">
        <v>-0.17</v>
      </c>
      <c r="O108" s="19">
        <v>0.128</v>
      </c>
      <c r="P108" s="19">
        <v>0.1325</v>
      </c>
      <c r="Q108" s="19">
        <v>0.2075</v>
      </c>
      <c r="R108" s="19">
        <v>0.072053917087028</v>
      </c>
      <c r="S108" s="19">
        <v>2.749</v>
      </c>
      <c r="T108" s="18"/>
      <c r="U108" s="31">
        <v>36595</v>
      </c>
      <c r="V108" s="19">
        <v>2.328</v>
      </c>
      <c r="W108" s="19">
        <v>2.328</v>
      </c>
      <c r="X108" s="19"/>
      <c r="Y108" s="19"/>
      <c r="Z108" s="19">
        <v>2.3055</v>
      </c>
      <c r="AA108" s="19"/>
      <c r="AB108" s="19">
        <v>2.388</v>
      </c>
      <c r="AC108" s="19"/>
      <c r="AD108" s="19"/>
      <c r="AE108" s="19"/>
      <c r="AF108" s="19"/>
      <c r="AG108" s="19"/>
      <c r="AH108" s="19"/>
      <c r="AI108" s="19"/>
      <c r="AJ108" s="19"/>
      <c r="AK108" s="35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</row>
    <row r="109" spans="4:49">
      <c r="D109" s="18">
        <v>39569</v>
      </c>
      <c r="E109" s="19">
        <v>-0.0575</v>
      </c>
      <c r="F109" s="19">
        <v>-0.03</v>
      </c>
      <c r="G109" s="19">
        <v>-0.04</v>
      </c>
      <c r="H109" s="19">
        <v>0.1975</v>
      </c>
      <c r="I109" s="19">
        <v>0.1975</v>
      </c>
      <c r="J109" s="19">
        <v>-0.0575</v>
      </c>
      <c r="K109" s="19">
        <v>0.1975</v>
      </c>
      <c r="L109" s="19">
        <v>-0.08</v>
      </c>
      <c r="M109" s="19">
        <v>-0.205</v>
      </c>
      <c r="N109" s="19">
        <v>-0.185</v>
      </c>
      <c r="O109" s="19">
        <v>0.128</v>
      </c>
      <c r="P109" s="19">
        <v>0.1225</v>
      </c>
      <c r="Q109" s="19">
        <v>0.1975</v>
      </c>
      <c r="R109" s="19">
        <v>0.072088632109617</v>
      </c>
      <c r="S109" s="19">
        <v>2.728</v>
      </c>
      <c r="T109" s="18"/>
      <c r="U109" s="31">
        <v>36596</v>
      </c>
      <c r="V109" s="19">
        <v>2.328</v>
      </c>
      <c r="W109" s="19">
        <v>2.328</v>
      </c>
      <c r="X109" s="19"/>
      <c r="Y109" s="19"/>
      <c r="Z109" s="19">
        <v>2.3055</v>
      </c>
      <c r="AA109" s="19"/>
      <c r="AB109" s="19">
        <v>2.388</v>
      </c>
      <c r="AC109" s="19"/>
      <c r="AD109" s="19"/>
      <c r="AE109" s="19"/>
      <c r="AF109" s="19"/>
      <c r="AG109" s="19"/>
      <c r="AH109" s="19"/>
      <c r="AI109" s="19"/>
      <c r="AJ109" s="19"/>
      <c r="AK109" s="35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</row>
    <row r="110" spans="4:49">
      <c r="D110" s="18">
        <v>39600</v>
      </c>
      <c r="E110" s="19">
        <v>-0.0575</v>
      </c>
      <c r="F110" s="19">
        <v>-0.03</v>
      </c>
      <c r="G110" s="19">
        <v>-0.04</v>
      </c>
      <c r="H110" s="19">
        <v>0.1925</v>
      </c>
      <c r="I110" s="19">
        <v>0.1925</v>
      </c>
      <c r="J110" s="19">
        <v>-0.0575</v>
      </c>
      <c r="K110" s="19">
        <v>0.1925</v>
      </c>
      <c r="L110" s="19">
        <v>-0.08</v>
      </c>
      <c r="M110" s="19">
        <v>-0.215</v>
      </c>
      <c r="N110" s="19">
        <v>-0.195</v>
      </c>
      <c r="O110" s="19">
        <v>0.128</v>
      </c>
      <c r="P110" s="19">
        <v>0.1175</v>
      </c>
      <c r="Q110" s="19">
        <v>0.1925</v>
      </c>
      <c r="R110" s="19">
        <v>0.072124504300045</v>
      </c>
      <c r="S110" s="19">
        <v>2.735</v>
      </c>
      <c r="T110" s="18"/>
      <c r="U110" s="31">
        <v>36597</v>
      </c>
      <c r="V110" s="19">
        <v>2.328</v>
      </c>
      <c r="W110" s="19">
        <v>2.328</v>
      </c>
      <c r="X110" s="19"/>
      <c r="Y110" s="19"/>
      <c r="Z110" s="19">
        <v>2.3055</v>
      </c>
      <c r="AA110" s="19"/>
      <c r="AB110" s="19">
        <v>2.388</v>
      </c>
      <c r="AC110" s="19"/>
      <c r="AD110" s="19"/>
      <c r="AE110" s="19"/>
      <c r="AF110" s="19"/>
      <c r="AG110" s="19"/>
      <c r="AH110" s="19"/>
      <c r="AI110" s="19"/>
      <c r="AJ110" s="19"/>
      <c r="AK110" s="35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</row>
    <row r="111" spans="4:49">
      <c r="D111" s="18">
        <v>39630</v>
      </c>
      <c r="E111" s="19">
        <v>-0.0575</v>
      </c>
      <c r="F111" s="19">
        <v>-0.03</v>
      </c>
      <c r="G111" s="19">
        <v>-0.04</v>
      </c>
      <c r="H111" s="19">
        <v>0.1825</v>
      </c>
      <c r="I111" s="19">
        <v>0.1825</v>
      </c>
      <c r="J111" s="19">
        <v>-0.0575</v>
      </c>
      <c r="K111" s="19">
        <v>0.1825</v>
      </c>
      <c r="L111" s="19">
        <v>-0.08</v>
      </c>
      <c r="M111" s="19">
        <v>-0.215</v>
      </c>
      <c r="N111" s="19">
        <v>-0.195</v>
      </c>
      <c r="O111" s="19">
        <v>0.128</v>
      </c>
      <c r="P111" s="19">
        <v>0.1075</v>
      </c>
      <c r="Q111" s="19">
        <v>0.1825</v>
      </c>
      <c r="R111" s="19">
        <v>0.072159219323443</v>
      </c>
      <c r="S111" s="19">
        <v>2.741</v>
      </c>
      <c r="T111" s="18"/>
      <c r="U111" s="31">
        <v>36598</v>
      </c>
      <c r="V111" s="19">
        <v>2.328</v>
      </c>
      <c r="W111" s="19">
        <v>2.328</v>
      </c>
      <c r="X111" s="19"/>
      <c r="Y111" s="19"/>
      <c r="Z111" s="19">
        <v>2.3055</v>
      </c>
      <c r="AA111" s="19"/>
      <c r="AB111" s="19">
        <v>2.388</v>
      </c>
      <c r="AC111" s="19"/>
      <c r="AD111" s="19"/>
      <c r="AE111" s="19"/>
      <c r="AF111" s="19"/>
      <c r="AG111" s="19"/>
      <c r="AH111" s="19"/>
      <c r="AI111" s="19"/>
      <c r="AJ111" s="19"/>
      <c r="AK111" s="35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</row>
    <row r="112" spans="4:49">
      <c r="D112" s="18">
        <v>39661</v>
      </c>
      <c r="E112" s="19">
        <v>-0.0575</v>
      </c>
      <c r="F112" s="19">
        <v>-0.03</v>
      </c>
      <c r="G112" s="19">
        <v>-0.04</v>
      </c>
      <c r="H112" s="19">
        <v>0.18</v>
      </c>
      <c r="I112" s="19">
        <v>0.18</v>
      </c>
      <c r="J112" s="19">
        <v>-0.0575</v>
      </c>
      <c r="K112" s="19">
        <v>0.18</v>
      </c>
      <c r="L112" s="19">
        <v>-0.08</v>
      </c>
      <c r="M112" s="19">
        <v>-0.215</v>
      </c>
      <c r="N112" s="19">
        <v>-0.195</v>
      </c>
      <c r="O112" s="19">
        <v>0.128</v>
      </c>
      <c r="P112" s="19">
        <v>0.105</v>
      </c>
      <c r="Q112" s="19">
        <v>0.18</v>
      </c>
      <c r="R112" s="19">
        <v>0.072195091514706</v>
      </c>
      <c r="S112" s="19">
        <v>2.748</v>
      </c>
      <c r="T112" s="18"/>
      <c r="U112" s="31">
        <v>36599</v>
      </c>
      <c r="V112" s="19">
        <v>2.328</v>
      </c>
      <c r="W112" s="19">
        <v>2.328</v>
      </c>
      <c r="X112" s="19"/>
      <c r="Y112" s="19"/>
      <c r="Z112" s="19">
        <v>2.3055</v>
      </c>
      <c r="AA112" s="19"/>
      <c r="AB112" s="19">
        <v>2.388</v>
      </c>
      <c r="AC112" s="19"/>
      <c r="AD112" s="19"/>
      <c r="AE112" s="19"/>
      <c r="AF112" s="19"/>
      <c r="AG112" s="19"/>
      <c r="AH112" s="19"/>
      <c r="AI112" s="19"/>
      <c r="AJ112" s="19"/>
      <c r="AK112" s="35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</row>
    <row r="113" spans="4:49">
      <c r="D113" s="18">
        <v>39692</v>
      </c>
      <c r="E113" s="19">
        <v>-0.0575</v>
      </c>
      <c r="F113" s="19">
        <v>-0.03</v>
      </c>
      <c r="G113" s="19">
        <v>-0.04</v>
      </c>
      <c r="H113" s="19">
        <v>0.1775</v>
      </c>
      <c r="I113" s="19">
        <v>0.1775</v>
      </c>
      <c r="J113" s="19">
        <v>-0.0575</v>
      </c>
      <c r="K113" s="19">
        <v>0.1775</v>
      </c>
      <c r="L113" s="19">
        <v>-0.08</v>
      </c>
      <c r="M113" s="19">
        <v>-0.205</v>
      </c>
      <c r="N113" s="19">
        <v>-0.185</v>
      </c>
      <c r="O113" s="19">
        <v>0.128</v>
      </c>
      <c r="P113" s="19">
        <v>0.1025</v>
      </c>
      <c r="Q113" s="19">
        <v>0.1775</v>
      </c>
      <c r="R113" s="19">
        <v>0.072230963706395</v>
      </c>
      <c r="S113" s="19">
        <v>2.753</v>
      </c>
      <c r="T113" s="18"/>
      <c r="U113" s="31">
        <v>36600</v>
      </c>
      <c r="V113" s="19">
        <v>2.328</v>
      </c>
      <c r="W113" s="19">
        <v>2.328</v>
      </c>
      <c r="X113" s="19"/>
      <c r="Y113" s="19"/>
      <c r="Z113" s="19">
        <v>2.3055</v>
      </c>
      <c r="AA113" s="19"/>
      <c r="AB113" s="19">
        <v>2.388</v>
      </c>
      <c r="AC113" s="19"/>
      <c r="AD113" s="19"/>
      <c r="AE113" s="19"/>
      <c r="AF113" s="19"/>
      <c r="AG113" s="19"/>
      <c r="AH113" s="19"/>
      <c r="AI113" s="19"/>
      <c r="AJ113" s="19"/>
      <c r="AK113" s="35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</row>
    <row r="114" spans="4:49">
      <c r="D114" s="18">
        <v>39722</v>
      </c>
      <c r="E114" s="19">
        <v>-0.0575</v>
      </c>
      <c r="F114" s="19">
        <v>-0.03</v>
      </c>
      <c r="G114" s="19">
        <v>-0.04</v>
      </c>
      <c r="H114" s="19">
        <v>0.1925</v>
      </c>
      <c r="I114" s="19">
        <v>0.1925</v>
      </c>
      <c r="J114" s="19">
        <v>-0.0575</v>
      </c>
      <c r="K114" s="19">
        <v>0.1925</v>
      </c>
      <c r="L114" s="19">
        <v>-0.08</v>
      </c>
      <c r="M114" s="19">
        <v>-0.19</v>
      </c>
      <c r="N114" s="19">
        <v>-0.17</v>
      </c>
      <c r="O114" s="19">
        <v>0.128</v>
      </c>
      <c r="P114" s="19">
        <v>0.1175</v>
      </c>
      <c r="Q114" s="19">
        <v>0.1925</v>
      </c>
      <c r="R114" s="19">
        <v>0.072265678731014</v>
      </c>
      <c r="S114" s="19">
        <v>2.785</v>
      </c>
      <c r="T114" s="18"/>
      <c r="U114" s="31">
        <v>36601</v>
      </c>
      <c r="V114" s="19">
        <v>2.328</v>
      </c>
      <c r="W114" s="19">
        <v>2.328</v>
      </c>
      <c r="X114" s="19"/>
      <c r="Y114" s="19"/>
      <c r="Z114" s="19">
        <v>2.3055</v>
      </c>
      <c r="AA114" s="19"/>
      <c r="AB114" s="19">
        <v>2.388</v>
      </c>
      <c r="AC114" s="19"/>
      <c r="AD114" s="19"/>
      <c r="AE114" s="19"/>
      <c r="AF114" s="19"/>
      <c r="AG114" s="19"/>
      <c r="AH114" s="19"/>
      <c r="AI114" s="19"/>
      <c r="AJ114" s="19"/>
      <c r="AK114" s="35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</row>
    <row r="115" spans="4:49">
      <c r="D115" s="18">
        <v>39753</v>
      </c>
      <c r="E115" s="19">
        <v>-0.0525</v>
      </c>
      <c r="F115" s="19">
        <v>-0.03</v>
      </c>
      <c r="G115" s="19">
        <v>-0.05</v>
      </c>
      <c r="H115" s="19">
        <v>0.2825</v>
      </c>
      <c r="I115" s="19">
        <v>0.2825</v>
      </c>
      <c r="J115" s="19">
        <v>-0.0525</v>
      </c>
      <c r="K115" s="19">
        <v>0.2825</v>
      </c>
      <c r="L115" s="19">
        <v>-0.08</v>
      </c>
      <c r="M115" s="19">
        <v>-0.1425</v>
      </c>
      <c r="N115" s="19">
        <v>-0.1225</v>
      </c>
      <c r="O115" s="19">
        <v>0.445</v>
      </c>
      <c r="P115" s="19">
        <v>0.2075</v>
      </c>
      <c r="Q115" s="19">
        <v>0.2825</v>
      </c>
      <c r="R115" s="19">
        <v>0.072301550923538</v>
      </c>
      <c r="S115" s="19">
        <v>2.921</v>
      </c>
      <c r="T115" s="18"/>
      <c r="U115" s="31">
        <v>36602</v>
      </c>
      <c r="V115" s="19">
        <v>2.328</v>
      </c>
      <c r="W115" s="19">
        <v>2.328</v>
      </c>
      <c r="X115" s="19"/>
      <c r="Y115" s="19"/>
      <c r="Z115" s="19">
        <v>2.3055</v>
      </c>
      <c r="AA115" s="19"/>
      <c r="AB115" s="19">
        <v>2.388</v>
      </c>
      <c r="AC115" s="19"/>
      <c r="AD115" s="19"/>
      <c r="AE115" s="19"/>
      <c r="AF115" s="19"/>
      <c r="AG115" s="19"/>
      <c r="AH115" s="19"/>
      <c r="AI115" s="19"/>
      <c r="AJ115" s="19"/>
      <c r="AK115" s="35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</row>
    <row r="116" spans="4:49">
      <c r="D116" s="18">
        <v>39783</v>
      </c>
      <c r="E116" s="19">
        <v>-0.0525</v>
      </c>
      <c r="F116" s="19">
        <v>-0.03</v>
      </c>
      <c r="G116" s="19">
        <v>-0.0525</v>
      </c>
      <c r="H116" s="19">
        <v>0.3225</v>
      </c>
      <c r="I116" s="19">
        <v>0.3225</v>
      </c>
      <c r="J116" s="19">
        <v>-0.0525</v>
      </c>
      <c r="K116" s="19">
        <v>0.3225</v>
      </c>
      <c r="L116" s="19">
        <v>-0.08</v>
      </c>
      <c r="M116" s="19">
        <v>-0.135</v>
      </c>
      <c r="N116" s="19">
        <v>-0.115</v>
      </c>
      <c r="O116" s="19">
        <v>0.485</v>
      </c>
      <c r="P116" s="19">
        <v>0.2475</v>
      </c>
      <c r="Q116" s="19">
        <v>0.3225</v>
      </c>
      <c r="R116" s="19">
        <v>0.072336265948967</v>
      </c>
      <c r="S116" s="19">
        <v>3.045</v>
      </c>
      <c r="T116" s="18"/>
      <c r="U116" s="31">
        <v>36603</v>
      </c>
      <c r="V116" s="19">
        <v>2.328</v>
      </c>
      <c r="W116" s="19">
        <v>2.328</v>
      </c>
      <c r="X116" s="19"/>
      <c r="Y116" s="19"/>
      <c r="Z116" s="19">
        <v>2.3055</v>
      </c>
      <c r="AA116" s="19"/>
      <c r="AB116" s="19">
        <v>2.388</v>
      </c>
      <c r="AC116" s="19"/>
      <c r="AD116" s="19"/>
      <c r="AE116" s="19"/>
      <c r="AF116" s="19"/>
      <c r="AG116" s="19"/>
      <c r="AH116" s="19"/>
      <c r="AI116" s="19"/>
      <c r="AJ116" s="19"/>
      <c r="AK116" s="35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</row>
    <row r="117" spans="4:49">
      <c r="D117" s="18">
        <v>39814</v>
      </c>
      <c r="E117" s="19">
        <v>-0.0525</v>
      </c>
      <c r="F117" s="19">
        <v>-0.03</v>
      </c>
      <c r="G117" s="19">
        <v>-0.055</v>
      </c>
      <c r="H117" s="19">
        <v>0.385</v>
      </c>
      <c r="I117" s="19">
        <v>0.385</v>
      </c>
      <c r="J117" s="19">
        <v>-0.0525</v>
      </c>
      <c r="K117" s="19">
        <v>0.385</v>
      </c>
      <c r="L117" s="19">
        <v>-0.08</v>
      </c>
      <c r="M117" s="19">
        <v>-0.12</v>
      </c>
      <c r="N117" s="19">
        <v>-0.1</v>
      </c>
      <c r="O117" s="19">
        <v>0.495</v>
      </c>
      <c r="P117" s="19">
        <v>0.31</v>
      </c>
      <c r="Q117" s="19">
        <v>0.385</v>
      </c>
      <c r="R117" s="19">
        <v>0.072372138142328</v>
      </c>
      <c r="S117" s="19">
        <v>3.122</v>
      </c>
      <c r="T117" s="18"/>
      <c r="U117" s="31">
        <v>36604</v>
      </c>
      <c r="V117" s="19">
        <v>2.328</v>
      </c>
      <c r="W117" s="19">
        <v>2.328</v>
      </c>
      <c r="X117" s="19"/>
      <c r="Y117" s="19"/>
      <c r="Z117" s="19">
        <v>2.3055</v>
      </c>
      <c r="AA117" s="19"/>
      <c r="AB117" s="19">
        <v>2.388</v>
      </c>
      <c r="AC117" s="19"/>
      <c r="AD117" s="19"/>
      <c r="AE117" s="19"/>
      <c r="AF117" s="19"/>
      <c r="AG117" s="19"/>
      <c r="AH117" s="19"/>
      <c r="AI117" s="19"/>
      <c r="AJ117" s="19"/>
      <c r="AK117" s="35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</row>
    <row r="118" spans="4:49">
      <c r="D118" s="18">
        <v>39845</v>
      </c>
      <c r="E118" s="19">
        <v>-0.0525</v>
      </c>
      <c r="F118" s="19">
        <v>-0.03</v>
      </c>
      <c r="G118" s="19">
        <v>-0.0475</v>
      </c>
      <c r="H118" s="19">
        <v>0.3625</v>
      </c>
      <c r="I118" s="19">
        <v>0.3625</v>
      </c>
      <c r="J118" s="19">
        <v>-0.0525</v>
      </c>
      <c r="K118" s="19">
        <v>0.3625</v>
      </c>
      <c r="L118" s="19">
        <v>-0.08</v>
      </c>
      <c r="M118" s="19">
        <v>-0.12</v>
      </c>
      <c r="N118" s="19">
        <v>-0.1</v>
      </c>
      <c r="O118" s="19">
        <v>0.525</v>
      </c>
      <c r="P118" s="19">
        <v>0.2875</v>
      </c>
      <c r="Q118" s="19">
        <v>0.3625</v>
      </c>
      <c r="R118" s="19">
        <v>0.072408010336114</v>
      </c>
      <c r="S118" s="19">
        <v>3.02</v>
      </c>
      <c r="T118" s="18"/>
      <c r="U118" s="31">
        <v>36605</v>
      </c>
      <c r="V118" s="19">
        <v>2.328</v>
      </c>
      <c r="W118" s="19">
        <v>2.328</v>
      </c>
      <c r="X118" s="19"/>
      <c r="Y118" s="19"/>
      <c r="Z118" s="19">
        <v>2.3055</v>
      </c>
      <c r="AA118" s="19"/>
      <c r="AB118" s="19">
        <v>2.388</v>
      </c>
      <c r="AC118" s="19"/>
      <c r="AD118" s="19"/>
      <c r="AE118" s="19"/>
      <c r="AF118" s="19"/>
      <c r="AG118" s="19"/>
      <c r="AH118" s="19"/>
      <c r="AI118" s="19"/>
      <c r="AJ118" s="19"/>
      <c r="AK118" s="35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</row>
    <row r="119" spans="4:49">
      <c r="D119" s="18">
        <v>39873</v>
      </c>
      <c r="E119" s="19">
        <v>-0.0525</v>
      </c>
      <c r="F119" s="19">
        <v>-0.03</v>
      </c>
      <c r="G119" s="19">
        <v>-0.045</v>
      </c>
      <c r="H119" s="19">
        <v>0.36</v>
      </c>
      <c r="I119" s="19">
        <v>0.36</v>
      </c>
      <c r="J119" s="19">
        <v>-0.0525</v>
      </c>
      <c r="K119" s="19">
        <v>0.36</v>
      </c>
      <c r="L119" s="19">
        <v>-0.08</v>
      </c>
      <c r="M119" s="19">
        <v>-0.12</v>
      </c>
      <c r="N119" s="19">
        <v>-0.1</v>
      </c>
      <c r="O119" s="19">
        <v>0.525</v>
      </c>
      <c r="P119" s="19">
        <v>0.285</v>
      </c>
      <c r="Q119" s="19">
        <v>0.36</v>
      </c>
      <c r="R119" s="19">
        <v>0.072440411027641</v>
      </c>
      <c r="S119" s="19">
        <v>2.915</v>
      </c>
      <c r="T119" s="18"/>
      <c r="U119" s="31">
        <v>36606</v>
      </c>
      <c r="V119" s="19">
        <v>2.328</v>
      </c>
      <c r="W119" s="19">
        <v>2.328</v>
      </c>
      <c r="X119" s="19"/>
      <c r="Y119" s="19"/>
      <c r="Z119" s="19">
        <v>2.3055</v>
      </c>
      <c r="AA119" s="19"/>
      <c r="AB119" s="19">
        <v>2.388</v>
      </c>
      <c r="AC119" s="19"/>
      <c r="AD119" s="19"/>
      <c r="AE119" s="19"/>
      <c r="AF119" s="19"/>
      <c r="AG119" s="19"/>
      <c r="AH119" s="19"/>
      <c r="AI119" s="19"/>
      <c r="AJ119" s="19"/>
      <c r="AK119" s="35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</row>
    <row r="120" spans="4:49">
      <c r="D120" s="18">
        <v>39904</v>
      </c>
      <c r="E120" s="19">
        <v>-0.055</v>
      </c>
      <c r="F120" s="19">
        <v>-0.03</v>
      </c>
      <c r="G120" s="19">
        <v>-0.0375</v>
      </c>
      <c r="H120" s="19">
        <v>0.2575</v>
      </c>
      <c r="I120" s="19">
        <v>0.2575</v>
      </c>
      <c r="J120" s="19">
        <v>-0.055</v>
      </c>
      <c r="K120" s="19">
        <v>0.2575</v>
      </c>
      <c r="L120" s="19">
        <v>-0.08</v>
      </c>
      <c r="M120" s="19">
        <v>-0.21</v>
      </c>
      <c r="N120" s="19">
        <v>-0.19</v>
      </c>
      <c r="O120" s="19">
        <v>0.128</v>
      </c>
      <c r="P120" s="19">
        <v>0.1825</v>
      </c>
      <c r="Q120" s="19">
        <v>0.2575</v>
      </c>
      <c r="R120" s="19">
        <v>0.072476283222236</v>
      </c>
      <c r="S120" s="19">
        <v>2.819</v>
      </c>
      <c r="T120" s="18"/>
      <c r="U120" s="31">
        <v>36607</v>
      </c>
      <c r="V120" s="19">
        <v>2.328</v>
      </c>
      <c r="W120" s="19">
        <v>2.328</v>
      </c>
      <c r="X120" s="19"/>
      <c r="Y120" s="19"/>
      <c r="Z120" s="19">
        <v>2.3055</v>
      </c>
      <c r="AA120" s="19"/>
      <c r="AB120" s="19">
        <v>2.388</v>
      </c>
      <c r="AC120" s="19"/>
      <c r="AD120" s="19"/>
      <c r="AE120" s="19"/>
      <c r="AF120" s="19"/>
      <c r="AG120" s="19"/>
      <c r="AH120" s="19"/>
      <c r="AI120" s="19"/>
      <c r="AJ120" s="19"/>
      <c r="AK120" s="35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</row>
    <row r="121" spans="4:49">
      <c r="D121" s="18">
        <v>39934</v>
      </c>
      <c r="E121" s="19">
        <v>-0.055</v>
      </c>
      <c r="F121" s="19">
        <v>-0.03</v>
      </c>
      <c r="G121" s="19">
        <v>-0.0375</v>
      </c>
      <c r="H121" s="19">
        <v>0.2475</v>
      </c>
      <c r="I121" s="19">
        <v>0.2475</v>
      </c>
      <c r="J121" s="19">
        <v>-0.055</v>
      </c>
      <c r="K121" s="19">
        <v>0.2475</v>
      </c>
      <c r="L121" s="19">
        <v>-0.08</v>
      </c>
      <c r="M121" s="19">
        <v>-0.205</v>
      </c>
      <c r="N121" s="19">
        <v>-0.205</v>
      </c>
      <c r="O121" s="19">
        <v>0.128</v>
      </c>
      <c r="P121" s="19">
        <v>0.1725</v>
      </c>
      <c r="Q121" s="19">
        <v>0.2475</v>
      </c>
      <c r="R121" s="19">
        <v>0.072510998249668</v>
      </c>
      <c r="S121" s="19">
        <v>2.798</v>
      </c>
      <c r="T121" s="18"/>
      <c r="U121" s="31">
        <v>36608</v>
      </c>
      <c r="V121" s="19">
        <v>2.328</v>
      </c>
      <c r="W121" s="19">
        <v>2.328</v>
      </c>
      <c r="X121" s="19"/>
      <c r="Y121" s="19"/>
      <c r="Z121" s="19">
        <v>2.3055</v>
      </c>
      <c r="AA121" s="19"/>
      <c r="AB121" s="19">
        <v>2.388</v>
      </c>
      <c r="AC121" s="19"/>
      <c r="AD121" s="19"/>
      <c r="AE121" s="19"/>
      <c r="AF121" s="19"/>
      <c r="AG121" s="19"/>
      <c r="AH121" s="19"/>
      <c r="AI121" s="19"/>
      <c r="AJ121" s="19"/>
      <c r="AK121" s="35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</row>
    <row r="122" spans="4:49">
      <c r="D122" s="18">
        <v>39965</v>
      </c>
      <c r="E122" s="19">
        <v>-0.055</v>
      </c>
      <c r="F122" s="19">
        <v>-0.03</v>
      </c>
      <c r="G122" s="19">
        <v>-0.0375</v>
      </c>
      <c r="H122" s="19">
        <v>0.2425</v>
      </c>
      <c r="I122" s="19">
        <v>0.2425</v>
      </c>
      <c r="J122" s="19">
        <v>-0.055</v>
      </c>
      <c r="K122" s="19">
        <v>0.2425</v>
      </c>
      <c r="L122" s="19">
        <v>-0.08</v>
      </c>
      <c r="M122" s="19">
        <v>-0.215</v>
      </c>
      <c r="N122" s="19">
        <v>-0.215</v>
      </c>
      <c r="O122" s="19">
        <v>0.128</v>
      </c>
      <c r="P122" s="19">
        <v>0.1675</v>
      </c>
      <c r="Q122" s="19">
        <v>0.2425</v>
      </c>
      <c r="R122" s="19">
        <v>0.072546870445099</v>
      </c>
      <c r="S122" s="19">
        <v>2.805</v>
      </c>
      <c r="T122" s="18"/>
      <c r="U122" s="31">
        <v>36609</v>
      </c>
      <c r="V122" s="19">
        <v>2.328</v>
      </c>
      <c r="W122" s="19">
        <v>2.328</v>
      </c>
      <c r="X122" s="19"/>
      <c r="Y122" s="19"/>
      <c r="Z122" s="19">
        <v>2.3055</v>
      </c>
      <c r="AA122" s="19"/>
      <c r="AB122" s="19">
        <v>2.388</v>
      </c>
      <c r="AC122" s="19"/>
      <c r="AD122" s="19"/>
      <c r="AE122" s="19"/>
      <c r="AF122" s="19"/>
      <c r="AG122" s="19"/>
      <c r="AH122" s="19"/>
      <c r="AI122" s="19"/>
      <c r="AJ122" s="19"/>
      <c r="AK122" s="35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</row>
    <row r="123" spans="4:49">
      <c r="D123" s="18">
        <v>39995</v>
      </c>
      <c r="E123" s="19">
        <v>-0.055</v>
      </c>
      <c r="F123" s="19">
        <v>-0.03</v>
      </c>
      <c r="G123" s="19">
        <v>-0.0375</v>
      </c>
      <c r="H123" s="19">
        <v>0.2325</v>
      </c>
      <c r="I123" s="19">
        <v>0.2325</v>
      </c>
      <c r="J123" s="19">
        <v>-0.055</v>
      </c>
      <c r="K123" s="19">
        <v>0.2325</v>
      </c>
      <c r="L123" s="19">
        <v>-0.08</v>
      </c>
      <c r="M123" s="19">
        <v>-0.215</v>
      </c>
      <c r="N123" s="19">
        <v>-0.215</v>
      </c>
      <c r="O123" s="19">
        <v>0.128</v>
      </c>
      <c r="P123" s="19">
        <v>0.1575</v>
      </c>
      <c r="Q123" s="19">
        <v>0.2325</v>
      </c>
      <c r="R123" s="19">
        <v>0.07258158547334</v>
      </c>
      <c r="S123" s="19">
        <v>2.811</v>
      </c>
      <c r="T123" s="18"/>
      <c r="U123" s="31">
        <v>36610</v>
      </c>
      <c r="V123" s="19">
        <v>2.328</v>
      </c>
      <c r="W123" s="19">
        <v>2.328</v>
      </c>
      <c r="X123" s="19"/>
      <c r="Y123" s="19"/>
      <c r="Z123" s="19">
        <v>2.3055</v>
      </c>
      <c r="AA123" s="19"/>
      <c r="AB123" s="19">
        <v>2.388</v>
      </c>
      <c r="AC123" s="19"/>
      <c r="AD123" s="19"/>
      <c r="AE123" s="19"/>
      <c r="AF123" s="19"/>
      <c r="AG123" s="19"/>
      <c r="AH123" s="19"/>
      <c r="AI123" s="19"/>
      <c r="AJ123" s="19"/>
      <c r="AK123" s="35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</row>
    <row r="124" spans="4:49">
      <c r="D124" s="18">
        <v>40026</v>
      </c>
      <c r="E124" s="19">
        <v>-0.055</v>
      </c>
      <c r="F124" s="19">
        <v>-0.03</v>
      </c>
      <c r="G124" s="19">
        <v>-0.0375</v>
      </c>
      <c r="H124" s="19">
        <v>0.23</v>
      </c>
      <c r="I124" s="19">
        <v>0.23</v>
      </c>
      <c r="J124" s="19">
        <v>-0.055</v>
      </c>
      <c r="K124" s="19">
        <v>0.23</v>
      </c>
      <c r="L124" s="19">
        <v>-0.08</v>
      </c>
      <c r="M124" s="19">
        <v>-0.215</v>
      </c>
      <c r="N124" s="19">
        <v>-0.215</v>
      </c>
      <c r="O124" s="19">
        <v>0.128</v>
      </c>
      <c r="P124" s="19">
        <v>0.155</v>
      </c>
      <c r="Q124" s="19">
        <v>0.23</v>
      </c>
      <c r="R124" s="19">
        <v>0.072617457669607</v>
      </c>
      <c r="S124" s="19">
        <v>2.818</v>
      </c>
      <c r="T124" s="18"/>
      <c r="U124" s="31">
        <v>36611</v>
      </c>
      <c r="V124" s="19">
        <v>2.328</v>
      </c>
      <c r="W124" s="19">
        <v>2.328</v>
      </c>
      <c r="X124" s="19"/>
      <c r="Y124" s="19"/>
      <c r="Z124" s="19">
        <v>2.3055</v>
      </c>
      <c r="AA124" s="19"/>
      <c r="AB124" s="19">
        <v>2.388</v>
      </c>
      <c r="AC124" s="19"/>
      <c r="AD124" s="19"/>
      <c r="AE124" s="19"/>
      <c r="AF124" s="19"/>
      <c r="AG124" s="19"/>
      <c r="AH124" s="19"/>
      <c r="AI124" s="19"/>
      <c r="AJ124" s="19"/>
      <c r="AK124" s="35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</row>
    <row r="125" spans="4:49">
      <c r="D125" s="18">
        <v>40057</v>
      </c>
      <c r="E125" s="19">
        <v>-0.055</v>
      </c>
      <c r="F125" s="19">
        <v>-0.03</v>
      </c>
      <c r="G125" s="19">
        <v>-0.0375</v>
      </c>
      <c r="H125" s="19">
        <v>0.2275</v>
      </c>
      <c r="I125" s="19">
        <v>0.2275</v>
      </c>
      <c r="J125" s="19">
        <v>-0.055</v>
      </c>
      <c r="K125" s="19">
        <v>0.2275</v>
      </c>
      <c r="L125" s="19">
        <v>-0.08</v>
      </c>
      <c r="M125" s="19">
        <v>-0.205</v>
      </c>
      <c r="N125" s="19">
        <v>-0.205</v>
      </c>
      <c r="O125" s="19">
        <v>0.128</v>
      </c>
      <c r="P125" s="19">
        <v>0.1525</v>
      </c>
      <c r="Q125" s="19">
        <v>0.2275</v>
      </c>
      <c r="R125" s="19">
        <v>0.0726533298663</v>
      </c>
      <c r="S125" s="19">
        <v>2.823</v>
      </c>
      <c r="T125" s="18"/>
      <c r="U125" s="31">
        <v>36612</v>
      </c>
      <c r="V125" s="19">
        <v>2.328</v>
      </c>
      <c r="W125" s="19">
        <v>2.328</v>
      </c>
      <c r="X125" s="19"/>
      <c r="Y125" s="19"/>
      <c r="Z125" s="19">
        <v>2.3055</v>
      </c>
      <c r="AA125" s="19"/>
      <c r="AB125" s="19">
        <v>2.388</v>
      </c>
      <c r="AC125" s="19"/>
      <c r="AD125" s="19"/>
      <c r="AE125" s="19"/>
      <c r="AF125" s="19"/>
      <c r="AG125" s="19"/>
      <c r="AH125" s="19"/>
      <c r="AI125" s="19"/>
      <c r="AJ125" s="19"/>
      <c r="AK125" s="35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</row>
    <row r="126" spans="4:49">
      <c r="D126" s="18">
        <v>40087</v>
      </c>
      <c r="E126" s="19">
        <v>-0.055</v>
      </c>
      <c r="F126" s="19">
        <v>-0.03</v>
      </c>
      <c r="G126" s="19">
        <v>-0.0375</v>
      </c>
      <c r="H126" s="19">
        <v>0.2425</v>
      </c>
      <c r="I126" s="19">
        <v>0.2425</v>
      </c>
      <c r="J126" s="19">
        <v>-0.055</v>
      </c>
      <c r="K126" s="19">
        <v>0.2425</v>
      </c>
      <c r="L126" s="19">
        <v>-0.08</v>
      </c>
      <c r="M126" s="19">
        <v>-0.19</v>
      </c>
      <c r="N126" s="19">
        <v>-0.19</v>
      </c>
      <c r="O126" s="19">
        <v>0.128</v>
      </c>
      <c r="P126" s="19">
        <v>0.1675</v>
      </c>
      <c r="Q126" s="19">
        <v>0.2425</v>
      </c>
      <c r="R126" s="19">
        <v>0.072688044895762</v>
      </c>
      <c r="S126" s="19">
        <v>2.855</v>
      </c>
      <c r="T126" s="18"/>
      <c r="U126" s="31">
        <v>36613</v>
      </c>
      <c r="V126" s="19">
        <v>2.328</v>
      </c>
      <c r="W126" s="19">
        <v>2.328</v>
      </c>
      <c r="X126" s="19"/>
      <c r="Y126" s="19"/>
      <c r="Z126" s="19">
        <v>2.3055</v>
      </c>
      <c r="AA126" s="19"/>
      <c r="AB126" s="19">
        <v>2.388</v>
      </c>
      <c r="AC126" s="19"/>
      <c r="AD126" s="19"/>
      <c r="AE126" s="19"/>
      <c r="AF126" s="19"/>
      <c r="AG126" s="19"/>
      <c r="AH126" s="19"/>
      <c r="AI126" s="19"/>
      <c r="AJ126" s="19"/>
      <c r="AK126" s="35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</row>
    <row r="127" spans="4:49">
      <c r="D127" s="18">
        <v>40118</v>
      </c>
      <c r="E127" s="19">
        <v>-0.0495</v>
      </c>
      <c r="F127" s="19">
        <v>-0.03</v>
      </c>
      <c r="G127" s="19">
        <v>-0.0475</v>
      </c>
      <c r="H127" s="19">
        <v>0.3325</v>
      </c>
      <c r="I127" s="19">
        <v>0.3325</v>
      </c>
      <c r="J127" s="19">
        <v>-0.0495</v>
      </c>
      <c r="K127" s="19">
        <v>0.3325</v>
      </c>
      <c r="L127" s="19">
        <v>-0.08</v>
      </c>
      <c r="M127" s="19">
        <v>-0.1425</v>
      </c>
      <c r="N127" s="19">
        <v>-0.1425</v>
      </c>
      <c r="O127" s="19">
        <v>0.445</v>
      </c>
      <c r="P127" s="19">
        <v>0.2575</v>
      </c>
      <c r="Q127" s="19">
        <v>0.3325</v>
      </c>
      <c r="R127" s="19">
        <v>0.07272391709329</v>
      </c>
      <c r="S127" s="19">
        <v>2.991</v>
      </c>
      <c r="T127" s="18"/>
      <c r="U127" s="31">
        <v>36614</v>
      </c>
      <c r="V127" s="19">
        <v>2.328</v>
      </c>
      <c r="W127" s="19">
        <v>2.328</v>
      </c>
      <c r="X127" s="19"/>
      <c r="Y127" s="19"/>
      <c r="Z127" s="19">
        <v>2.3055</v>
      </c>
      <c r="AA127" s="19"/>
      <c r="AB127" s="19">
        <v>2.388</v>
      </c>
      <c r="AC127" s="19"/>
      <c r="AD127" s="19"/>
      <c r="AE127" s="19"/>
      <c r="AF127" s="19"/>
      <c r="AG127" s="19"/>
      <c r="AH127" s="19"/>
      <c r="AI127" s="19"/>
      <c r="AJ127" s="19"/>
      <c r="AK127" s="35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</row>
    <row r="128" spans="4:49">
      <c r="D128" s="18">
        <v>40148</v>
      </c>
      <c r="E128" s="19">
        <v>-0.0495</v>
      </c>
      <c r="F128" s="19">
        <v>-0.03</v>
      </c>
      <c r="G128" s="19">
        <v>-0.05</v>
      </c>
      <c r="H128" s="19">
        <v>0.3725</v>
      </c>
      <c r="I128" s="19">
        <v>0.3725</v>
      </c>
      <c r="J128" s="19">
        <v>-0.0495</v>
      </c>
      <c r="K128" s="19">
        <v>0.3725</v>
      </c>
      <c r="L128" s="19">
        <v>-0.08</v>
      </c>
      <c r="M128" s="19">
        <v>-0.135</v>
      </c>
      <c r="N128" s="19">
        <v>-0.135</v>
      </c>
      <c r="O128" s="19">
        <v>0.485</v>
      </c>
      <c r="P128" s="19">
        <v>0.2975</v>
      </c>
      <c r="Q128" s="19">
        <v>0.3725</v>
      </c>
      <c r="R128" s="19">
        <v>0.072758632123561</v>
      </c>
      <c r="S128" s="19">
        <v>3.115</v>
      </c>
      <c r="T128" s="18"/>
      <c r="U128" s="31">
        <v>36615</v>
      </c>
      <c r="V128" s="19">
        <v>2.328</v>
      </c>
      <c r="W128" s="19">
        <v>2.328</v>
      </c>
      <c r="X128" s="19"/>
      <c r="Y128" s="19"/>
      <c r="Z128" s="19">
        <v>2.3055</v>
      </c>
      <c r="AA128" s="19"/>
      <c r="AB128" s="19">
        <v>2.388</v>
      </c>
      <c r="AC128" s="19"/>
      <c r="AD128" s="19"/>
      <c r="AE128" s="19"/>
      <c r="AF128" s="19"/>
      <c r="AG128" s="19"/>
      <c r="AH128" s="19"/>
      <c r="AI128" s="19"/>
      <c r="AJ128" s="19"/>
      <c r="AK128" s="35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</row>
    <row r="129" spans="4:49">
      <c r="D129" s="18">
        <v>40179</v>
      </c>
      <c r="E129" s="19">
        <v>-0.0495</v>
      </c>
      <c r="F129" s="19">
        <v>-0.03</v>
      </c>
      <c r="G129" s="19">
        <v>-0.0525</v>
      </c>
      <c r="H129" s="19">
        <v>0.38</v>
      </c>
      <c r="I129" s="19">
        <v>0.38</v>
      </c>
      <c r="J129" s="19">
        <v>-0.0495</v>
      </c>
      <c r="K129" s="19">
        <v>0.38</v>
      </c>
      <c r="L129" s="19">
        <v>-0.08</v>
      </c>
      <c r="M129" s="19">
        <v>-0.12</v>
      </c>
      <c r="N129" s="19">
        <v>-0.2</v>
      </c>
      <c r="O129" s="19">
        <v>0.495</v>
      </c>
      <c r="P129" s="19">
        <v>0.305</v>
      </c>
      <c r="Q129" s="19">
        <v>0.38</v>
      </c>
      <c r="R129" s="19">
        <v>0.072792723359841</v>
      </c>
      <c r="S129" s="19">
        <v>3.197</v>
      </c>
      <c r="T129" s="18"/>
      <c r="U129" s="31">
        <v>36616</v>
      </c>
      <c r="V129" s="19">
        <v>2.328</v>
      </c>
      <c r="W129" s="19">
        <v>2.328</v>
      </c>
      <c r="X129" s="19"/>
      <c r="Y129" s="19"/>
      <c r="Z129" s="19">
        <v>2.3055</v>
      </c>
      <c r="AA129" s="19"/>
      <c r="AB129" s="19">
        <v>2.388</v>
      </c>
      <c r="AC129" s="19"/>
      <c r="AD129" s="19"/>
      <c r="AE129" s="19"/>
      <c r="AF129" s="19"/>
      <c r="AG129" s="19"/>
      <c r="AH129" s="19"/>
      <c r="AI129" s="19"/>
      <c r="AJ129" s="19"/>
      <c r="AK129" s="35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</row>
    <row r="130" spans="4:49">
      <c r="D130" s="18">
        <v>40210</v>
      </c>
      <c r="E130" s="19">
        <v>-0.0495</v>
      </c>
      <c r="F130" s="19">
        <v>-0.03</v>
      </c>
      <c r="G130" s="19">
        <v>-0.045</v>
      </c>
      <c r="H130" s="19">
        <v>0.358</v>
      </c>
      <c r="I130" s="19">
        <v>0.358</v>
      </c>
      <c r="J130" s="19">
        <v>-0.0495</v>
      </c>
      <c r="K130" s="19">
        <v>0.358</v>
      </c>
      <c r="L130" s="19">
        <v>-0.08</v>
      </c>
      <c r="M130" s="19">
        <v>-0.12</v>
      </c>
      <c r="N130" s="19">
        <v>-0.2025</v>
      </c>
      <c r="O130" s="19">
        <v>0.525</v>
      </c>
      <c r="P130" s="19">
        <v>0.283</v>
      </c>
      <c r="Q130" s="19">
        <v>0.358</v>
      </c>
      <c r="R130" s="19">
        <v>0.072810192283582</v>
      </c>
      <c r="S130" s="19">
        <v>3.095</v>
      </c>
      <c r="T130" s="18"/>
      <c r="U130" s="31">
        <v>36617</v>
      </c>
      <c r="V130" s="19">
        <v>2.32</v>
      </c>
      <c r="W130" s="19">
        <v>2.32</v>
      </c>
      <c r="X130" s="19"/>
      <c r="Y130" s="19"/>
      <c r="Z130" s="19">
        <v>2.3225</v>
      </c>
      <c r="AA130" s="19"/>
      <c r="AB130" s="19">
        <v>2.38</v>
      </c>
      <c r="AC130" s="19"/>
      <c r="AD130" s="19"/>
      <c r="AE130" s="19"/>
      <c r="AF130" s="19"/>
      <c r="AG130" s="19"/>
      <c r="AH130" s="19"/>
      <c r="AI130" s="19"/>
      <c r="AJ130" s="19"/>
      <c r="AK130" s="35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</row>
    <row r="131" spans="4:49">
      <c r="D131" s="18">
        <v>40238</v>
      </c>
      <c r="E131" s="19">
        <v>-0.0495</v>
      </c>
      <c r="F131" s="19">
        <v>-0.03</v>
      </c>
      <c r="G131" s="19">
        <v>-0.0425</v>
      </c>
      <c r="H131" s="19">
        <v>0.355</v>
      </c>
      <c r="I131" s="19">
        <v>0.355</v>
      </c>
      <c r="J131" s="19">
        <v>-0.0495</v>
      </c>
      <c r="K131" s="19">
        <v>0.355</v>
      </c>
      <c r="L131" s="19">
        <v>-0.08</v>
      </c>
      <c r="M131" s="19">
        <v>-0.12</v>
      </c>
      <c r="N131" s="19">
        <v>-0.205</v>
      </c>
      <c r="O131" s="19">
        <v>0.525</v>
      </c>
      <c r="P131" s="19">
        <v>0.28</v>
      </c>
      <c r="Q131" s="19">
        <v>0.355</v>
      </c>
      <c r="R131" s="19">
        <v>0.072825970666402</v>
      </c>
      <c r="S131" s="19">
        <v>2.99</v>
      </c>
      <c r="T131" s="18"/>
      <c r="U131" s="31">
        <v>36618</v>
      </c>
      <c r="V131" s="19">
        <v>2.32</v>
      </c>
      <c r="W131" s="19">
        <v>2.32</v>
      </c>
      <c r="X131" s="19"/>
      <c r="Y131" s="19"/>
      <c r="Z131" s="19">
        <v>2.3225</v>
      </c>
      <c r="AA131" s="19"/>
      <c r="AB131" s="19">
        <v>2.38</v>
      </c>
      <c r="AC131" s="19"/>
      <c r="AD131" s="19"/>
      <c r="AE131" s="19"/>
      <c r="AF131" s="19"/>
      <c r="AG131" s="19"/>
      <c r="AH131" s="19"/>
      <c r="AI131" s="19"/>
      <c r="AJ131" s="19"/>
      <c r="AK131" s="35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</row>
    <row r="132" spans="4:49">
      <c r="D132" s="18">
        <v>40269</v>
      </c>
      <c r="E132" s="19">
        <v>-0.052</v>
      </c>
      <c r="F132" s="19">
        <v>-0.03</v>
      </c>
      <c r="G132" s="19">
        <v>-0.035</v>
      </c>
      <c r="H132" s="19">
        <v>0.253</v>
      </c>
      <c r="I132" s="19">
        <v>0.253</v>
      </c>
      <c r="J132" s="19">
        <v>-0.052</v>
      </c>
      <c r="K132" s="19">
        <v>0.253</v>
      </c>
      <c r="L132" s="19">
        <v>-0.08</v>
      </c>
      <c r="M132" s="19">
        <v>-0.21</v>
      </c>
      <c r="N132" s="19">
        <v>-0.195</v>
      </c>
      <c r="O132" s="19">
        <v>0.128</v>
      </c>
      <c r="P132" s="19">
        <v>0.178</v>
      </c>
      <c r="Q132" s="19">
        <v>0.253</v>
      </c>
      <c r="R132" s="19">
        <v>0.072843439590334</v>
      </c>
      <c r="S132" s="19">
        <v>2.894</v>
      </c>
      <c r="T132" s="18"/>
      <c r="U132" s="31">
        <v>36619</v>
      </c>
      <c r="V132" s="19">
        <v>2.32</v>
      </c>
      <c r="W132" s="19">
        <v>2.32</v>
      </c>
      <c r="X132" s="19"/>
      <c r="Y132" s="19"/>
      <c r="Z132" s="19">
        <v>2.3225</v>
      </c>
      <c r="AA132" s="19"/>
      <c r="AB132" s="19">
        <v>2.38</v>
      </c>
      <c r="AC132" s="19"/>
      <c r="AD132" s="19"/>
      <c r="AE132" s="19"/>
      <c r="AF132" s="19"/>
      <c r="AG132" s="19"/>
      <c r="AH132" s="19"/>
      <c r="AI132" s="19"/>
      <c r="AJ132" s="19"/>
      <c r="AK132" s="35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</row>
    <row r="133" spans="4:49">
      <c r="D133" s="18">
        <v>40299</v>
      </c>
      <c r="E133" s="19">
        <v>-0.052</v>
      </c>
      <c r="F133" s="19">
        <v>-0.03</v>
      </c>
      <c r="G133" s="19">
        <v>-0.035</v>
      </c>
      <c r="H133" s="19">
        <v>0.242</v>
      </c>
      <c r="I133" s="19">
        <v>0.242</v>
      </c>
      <c r="J133" s="19">
        <v>-0.052</v>
      </c>
      <c r="K133" s="19">
        <v>0.242</v>
      </c>
      <c r="L133" s="19">
        <v>-0.08</v>
      </c>
      <c r="M133" s="19">
        <v>-0.205</v>
      </c>
      <c r="N133" s="19">
        <v>-0.195</v>
      </c>
      <c r="O133" s="19">
        <v>0.128</v>
      </c>
      <c r="P133" s="19">
        <v>0.167</v>
      </c>
      <c r="Q133" s="19">
        <v>0.242</v>
      </c>
      <c r="R133" s="19">
        <v>0.072860345000687</v>
      </c>
      <c r="S133" s="19">
        <v>2.873</v>
      </c>
      <c r="T133" s="18"/>
      <c r="U133" s="31">
        <v>36620</v>
      </c>
      <c r="V133" s="19">
        <v>2.32</v>
      </c>
      <c r="W133" s="19">
        <v>2.32</v>
      </c>
      <c r="X133" s="19"/>
      <c r="Y133" s="19"/>
      <c r="Z133" s="19">
        <v>2.3225</v>
      </c>
      <c r="AA133" s="19"/>
      <c r="AB133" s="19">
        <v>2.38</v>
      </c>
      <c r="AC133" s="19"/>
      <c r="AD133" s="19"/>
      <c r="AE133" s="19"/>
      <c r="AF133" s="19"/>
      <c r="AG133" s="19"/>
      <c r="AH133" s="19"/>
      <c r="AI133" s="19"/>
      <c r="AJ133" s="19"/>
      <c r="AK133" s="35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</row>
    <row r="134" spans="4:49">
      <c r="D134" s="18">
        <v>40330</v>
      </c>
      <c r="E134" s="19">
        <v>-0.052</v>
      </c>
      <c r="F134" s="19">
        <v>-0.03</v>
      </c>
      <c r="G134" s="19">
        <v>-0.035</v>
      </c>
      <c r="H134" s="19">
        <v>0.237</v>
      </c>
      <c r="I134" s="19">
        <v>0.237</v>
      </c>
      <c r="J134" s="19">
        <v>-0.052</v>
      </c>
      <c r="K134" s="19">
        <v>0.237</v>
      </c>
      <c r="L134" s="19">
        <v>-0.08</v>
      </c>
      <c r="M134" s="19">
        <v>-0.215</v>
      </c>
      <c r="N134" s="19">
        <v>-0.195</v>
      </c>
      <c r="O134" s="19">
        <v>0.128</v>
      </c>
      <c r="P134" s="19">
        <v>0.162</v>
      </c>
      <c r="Q134" s="19">
        <v>0.237</v>
      </c>
      <c r="R134" s="19">
        <v>0.072877813924818</v>
      </c>
      <c r="S134" s="19">
        <v>2.88</v>
      </c>
      <c r="T134" s="18"/>
      <c r="U134" s="31">
        <v>36621</v>
      </c>
      <c r="V134" s="19">
        <v>2.32</v>
      </c>
      <c r="W134" s="19">
        <v>2.32</v>
      </c>
      <c r="X134" s="19"/>
      <c r="Y134" s="19"/>
      <c r="Z134" s="19">
        <v>2.3225</v>
      </c>
      <c r="AA134" s="19"/>
      <c r="AB134" s="19">
        <v>2.38</v>
      </c>
      <c r="AC134" s="19"/>
      <c r="AD134" s="19"/>
      <c r="AE134" s="19"/>
      <c r="AF134" s="19"/>
      <c r="AG134" s="19"/>
      <c r="AH134" s="19"/>
      <c r="AI134" s="19"/>
      <c r="AJ134" s="19"/>
      <c r="AK134" s="35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</row>
    <row r="135" spans="4:49">
      <c r="D135" s="18">
        <v>40360</v>
      </c>
      <c r="E135" s="19">
        <v>-0.052</v>
      </c>
      <c r="F135" s="19">
        <v>-0.03</v>
      </c>
      <c r="G135" s="19">
        <v>-0.035</v>
      </c>
      <c r="H135" s="19">
        <v>0.227</v>
      </c>
      <c r="I135" s="19">
        <v>0.227</v>
      </c>
      <c r="J135" s="19">
        <v>-0.052</v>
      </c>
      <c r="K135" s="19">
        <v>0.227</v>
      </c>
      <c r="L135" s="19">
        <v>-0.08</v>
      </c>
      <c r="M135" s="19">
        <v>-0.215</v>
      </c>
      <c r="N135" s="19">
        <v>-0.195</v>
      </c>
      <c r="O135" s="19">
        <v>0.128</v>
      </c>
      <c r="P135" s="19">
        <v>0.152</v>
      </c>
      <c r="Q135" s="19">
        <v>0.227</v>
      </c>
      <c r="R135" s="19">
        <v>0.072894719335363</v>
      </c>
      <c r="S135" s="19">
        <v>2.886</v>
      </c>
      <c r="T135" s="18"/>
      <c r="U135" s="31">
        <v>36622</v>
      </c>
      <c r="V135" s="19">
        <v>2.32</v>
      </c>
      <c r="W135" s="19">
        <v>2.32</v>
      </c>
      <c r="X135" s="19"/>
      <c r="Y135" s="19"/>
      <c r="Z135" s="19">
        <v>2.3225</v>
      </c>
      <c r="AA135" s="19"/>
      <c r="AB135" s="19">
        <v>2.38</v>
      </c>
      <c r="AC135" s="19"/>
      <c r="AD135" s="19"/>
      <c r="AE135" s="19"/>
      <c r="AF135" s="19"/>
      <c r="AG135" s="19"/>
      <c r="AH135" s="19"/>
      <c r="AI135" s="19"/>
      <c r="AJ135" s="19"/>
      <c r="AK135" s="35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</row>
    <row r="136" spans="4:49">
      <c r="D136" s="18">
        <v>40391</v>
      </c>
      <c r="E136" s="19">
        <v>-0.052</v>
      </c>
      <c r="F136" s="19">
        <v>-0.03</v>
      </c>
      <c r="G136" s="19">
        <v>-0.035</v>
      </c>
      <c r="H136" s="19">
        <v>0.225</v>
      </c>
      <c r="I136" s="19">
        <v>0.225</v>
      </c>
      <c r="J136" s="19">
        <v>-0.052</v>
      </c>
      <c r="K136" s="19">
        <v>0.225</v>
      </c>
      <c r="L136" s="19">
        <v>-0.08</v>
      </c>
      <c r="M136" s="19">
        <v>-0.215</v>
      </c>
      <c r="N136" s="19">
        <v>-0.195</v>
      </c>
      <c r="O136" s="19">
        <v>0.128</v>
      </c>
      <c r="P136" s="19">
        <v>0.15</v>
      </c>
      <c r="Q136" s="19">
        <v>0.225</v>
      </c>
      <c r="R136" s="19">
        <v>0.072912188259691</v>
      </c>
      <c r="S136" s="19">
        <v>2.893</v>
      </c>
      <c r="T136" s="18"/>
      <c r="U136" s="31">
        <v>36623</v>
      </c>
      <c r="V136" s="19">
        <v>2.32</v>
      </c>
      <c r="W136" s="19">
        <v>2.32</v>
      </c>
      <c r="X136" s="19"/>
      <c r="Y136" s="19"/>
      <c r="Z136" s="19">
        <v>2.3225</v>
      </c>
      <c r="AA136" s="19"/>
      <c r="AB136" s="19">
        <v>2.38</v>
      </c>
      <c r="AC136" s="19"/>
      <c r="AD136" s="19"/>
      <c r="AE136" s="19"/>
      <c r="AF136" s="19"/>
      <c r="AG136" s="19"/>
      <c r="AH136" s="19"/>
      <c r="AI136" s="19"/>
      <c r="AJ136" s="19"/>
      <c r="AK136" s="35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</row>
    <row r="137" spans="4:49">
      <c r="D137" s="18">
        <v>40422</v>
      </c>
      <c r="E137" s="19">
        <v>-0.052</v>
      </c>
      <c r="F137" s="19">
        <v>-0.03</v>
      </c>
      <c r="G137" s="19">
        <v>-0.035</v>
      </c>
      <c r="H137" s="19">
        <v>0.223</v>
      </c>
      <c r="I137" s="19">
        <v>0.223</v>
      </c>
      <c r="J137" s="19">
        <v>-0.052</v>
      </c>
      <c r="K137" s="19">
        <v>0.223</v>
      </c>
      <c r="L137" s="19">
        <v>-0.08</v>
      </c>
      <c r="M137" s="19">
        <v>-0.205</v>
      </c>
      <c r="N137" s="19">
        <v>-0.195</v>
      </c>
      <c r="O137" s="19">
        <v>0.128</v>
      </c>
      <c r="P137" s="19">
        <v>0.148</v>
      </c>
      <c r="Q137" s="19">
        <v>0.223</v>
      </c>
      <c r="R137" s="19">
        <v>0.072929657184121</v>
      </c>
      <c r="S137" s="19">
        <v>2.898</v>
      </c>
      <c r="T137" s="18"/>
      <c r="U137" s="31">
        <v>36624</v>
      </c>
      <c r="V137" s="19">
        <v>2.32</v>
      </c>
      <c r="W137" s="19">
        <v>2.32</v>
      </c>
      <c r="X137" s="19"/>
      <c r="Y137" s="19"/>
      <c r="Z137" s="19">
        <v>2.3225</v>
      </c>
      <c r="AA137" s="19"/>
      <c r="AB137" s="19">
        <v>2.38</v>
      </c>
      <c r="AC137" s="19"/>
      <c r="AD137" s="19"/>
      <c r="AE137" s="19"/>
      <c r="AF137" s="19"/>
      <c r="AG137" s="19"/>
      <c r="AH137" s="19"/>
      <c r="AI137" s="19"/>
      <c r="AJ137" s="19"/>
      <c r="AK137" s="35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</row>
    <row r="138" spans="4:49">
      <c r="D138" s="18">
        <v>40452</v>
      </c>
      <c r="E138" s="19">
        <v>-0.052</v>
      </c>
      <c r="F138" s="19">
        <v>-0.03</v>
      </c>
      <c r="G138" s="19">
        <v>-0.035</v>
      </c>
      <c r="H138" s="19">
        <v>0.237</v>
      </c>
      <c r="I138" s="19">
        <v>0.237</v>
      </c>
      <c r="J138" s="19">
        <v>-0.052</v>
      </c>
      <c r="K138" s="19">
        <v>0.237</v>
      </c>
      <c r="L138" s="19">
        <v>-0.08</v>
      </c>
      <c r="M138" s="19">
        <v>-0.19</v>
      </c>
      <c r="N138" s="19">
        <v>-0.195</v>
      </c>
      <c r="O138" s="19">
        <v>0.128</v>
      </c>
      <c r="P138" s="19">
        <v>0.162</v>
      </c>
      <c r="Q138" s="19">
        <v>0.237</v>
      </c>
      <c r="R138" s="19">
        <v>0.072946562594955</v>
      </c>
      <c r="S138" s="19">
        <v>2.93</v>
      </c>
      <c r="T138" s="18"/>
      <c r="U138" s="31">
        <v>36625</v>
      </c>
      <c r="V138" s="19">
        <v>2.32</v>
      </c>
      <c r="W138" s="19">
        <v>2.32</v>
      </c>
      <c r="X138" s="19"/>
      <c r="Y138" s="19"/>
      <c r="Z138" s="19">
        <v>2.3225</v>
      </c>
      <c r="AA138" s="19"/>
      <c r="AB138" s="19">
        <v>2.38</v>
      </c>
      <c r="AC138" s="19"/>
      <c r="AD138" s="19"/>
      <c r="AE138" s="19"/>
      <c r="AF138" s="19"/>
      <c r="AG138" s="19"/>
      <c r="AH138" s="19"/>
      <c r="AI138" s="19"/>
      <c r="AJ138" s="19"/>
      <c r="AK138" s="35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</row>
    <row r="139" spans="4:49">
      <c r="D139" s="18">
        <v>40483</v>
      </c>
      <c r="E139" s="19">
        <v>-0.0465</v>
      </c>
      <c r="F139" s="19">
        <v>-0.03</v>
      </c>
      <c r="G139" s="19">
        <v>-0.045</v>
      </c>
      <c r="H139" s="19">
        <v>0.303</v>
      </c>
      <c r="I139" s="19">
        <v>0.303</v>
      </c>
      <c r="J139" s="19">
        <v>-0.0465</v>
      </c>
      <c r="K139" s="19">
        <v>0.303</v>
      </c>
      <c r="L139" s="19">
        <v>-0.08</v>
      </c>
      <c r="M139" s="19">
        <v>-0.1425</v>
      </c>
      <c r="N139" s="19">
        <v>-0.19</v>
      </c>
      <c r="O139" s="19">
        <v>0.445</v>
      </c>
      <c r="P139" s="19">
        <v>0.253</v>
      </c>
      <c r="Q139" s="19">
        <v>0.303</v>
      </c>
      <c r="R139" s="19">
        <v>0.072964031519583</v>
      </c>
      <c r="S139" s="19">
        <v>3.066</v>
      </c>
      <c r="T139" s="18"/>
      <c r="U139" s="31">
        <v>36626</v>
      </c>
      <c r="V139" s="19">
        <v>2.32</v>
      </c>
      <c r="W139" s="19">
        <v>2.32</v>
      </c>
      <c r="X139" s="19"/>
      <c r="Y139" s="19"/>
      <c r="Z139" s="19">
        <v>2.3225</v>
      </c>
      <c r="AA139" s="19"/>
      <c r="AB139" s="19">
        <v>2.38</v>
      </c>
      <c r="AC139" s="19"/>
      <c r="AD139" s="19"/>
      <c r="AE139" s="19"/>
      <c r="AF139" s="19"/>
      <c r="AG139" s="19"/>
      <c r="AH139" s="19"/>
      <c r="AI139" s="19"/>
      <c r="AJ139" s="19"/>
      <c r="AK139" s="35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</row>
    <row r="140" spans="4:49">
      <c r="D140" s="18">
        <v>40513</v>
      </c>
      <c r="E140" s="19">
        <v>-0.0465</v>
      </c>
      <c r="F140" s="19">
        <v>-0.03</v>
      </c>
      <c r="G140" s="19">
        <v>-0.0475</v>
      </c>
      <c r="H140" s="19">
        <v>0.343</v>
      </c>
      <c r="I140" s="19">
        <v>0.343</v>
      </c>
      <c r="J140" s="19">
        <v>-0.0465</v>
      </c>
      <c r="K140" s="19">
        <v>0.343</v>
      </c>
      <c r="L140" s="19">
        <v>-0.08</v>
      </c>
      <c r="M140" s="19">
        <v>-0.135</v>
      </c>
      <c r="N140" s="19">
        <v>-0.1975</v>
      </c>
      <c r="O140" s="19">
        <v>0.485</v>
      </c>
      <c r="P140" s="19">
        <v>0.293</v>
      </c>
      <c r="Q140" s="19">
        <v>0.343</v>
      </c>
      <c r="R140" s="19">
        <v>0.072980936930609</v>
      </c>
      <c r="S140" s="19">
        <v>3.19</v>
      </c>
      <c r="T140" s="18"/>
      <c r="U140" s="31">
        <v>36627</v>
      </c>
      <c r="V140" s="19">
        <v>2.32</v>
      </c>
      <c r="W140" s="19">
        <v>2.32</v>
      </c>
      <c r="X140" s="19"/>
      <c r="Y140" s="19"/>
      <c r="Z140" s="19">
        <v>2.3225</v>
      </c>
      <c r="AA140" s="19"/>
      <c r="AB140" s="19">
        <v>2.38</v>
      </c>
      <c r="AC140" s="19"/>
      <c r="AD140" s="19"/>
      <c r="AE140" s="19"/>
      <c r="AF140" s="19"/>
      <c r="AG140" s="19"/>
      <c r="AH140" s="19"/>
      <c r="AI140" s="19"/>
      <c r="AJ140" s="19"/>
      <c r="AK140" s="35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</row>
    <row r="141" spans="4:49">
      <c r="D141" s="18">
        <v>40544</v>
      </c>
      <c r="E141" s="19">
        <v>-0.0465</v>
      </c>
      <c r="F141" s="19">
        <v>-0.03</v>
      </c>
      <c r="G141" s="19">
        <v>-0.05</v>
      </c>
      <c r="H141" s="19">
        <v>0.35</v>
      </c>
      <c r="I141" s="19">
        <v>0.35</v>
      </c>
      <c r="J141" s="19">
        <v>-0.0465</v>
      </c>
      <c r="K141" s="19">
        <v>0.35</v>
      </c>
      <c r="L141" s="19">
        <v>-0.08</v>
      </c>
      <c r="M141" s="19">
        <v>-0.12</v>
      </c>
      <c r="N141" s="19">
        <v>-0.2</v>
      </c>
      <c r="O141" s="19">
        <v>0.495</v>
      </c>
      <c r="P141" s="19">
        <v>0.3</v>
      </c>
      <c r="Q141" s="19">
        <v>0.35</v>
      </c>
      <c r="R141" s="19">
        <v>0.072998405855436</v>
      </c>
      <c r="S141" s="19">
        <v>3.277</v>
      </c>
      <c r="T141" s="18"/>
      <c r="U141" s="31">
        <v>36628</v>
      </c>
      <c r="V141" s="19">
        <v>2.32</v>
      </c>
      <c r="W141" s="19">
        <v>2.32</v>
      </c>
      <c r="X141" s="19"/>
      <c r="Y141" s="19"/>
      <c r="Z141" s="19">
        <v>2.3225</v>
      </c>
      <c r="AA141" s="19"/>
      <c r="AB141" s="19">
        <v>2.38</v>
      </c>
      <c r="AC141" s="19"/>
      <c r="AD141" s="19"/>
      <c r="AE141" s="19"/>
      <c r="AF141" s="19"/>
      <c r="AG141" s="19"/>
      <c r="AH141" s="19"/>
      <c r="AI141" s="19"/>
      <c r="AJ141" s="19"/>
      <c r="AK141" s="35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</row>
    <row r="142" spans="4:49">
      <c r="D142" s="18">
        <v>40575</v>
      </c>
      <c r="E142" s="19">
        <v>-0.0465</v>
      </c>
      <c r="F142" s="19">
        <v>-0.03</v>
      </c>
      <c r="G142" s="19">
        <v>-0.0425</v>
      </c>
      <c r="H142" s="19">
        <v>0.328</v>
      </c>
      <c r="I142" s="19">
        <v>0.328</v>
      </c>
      <c r="J142" s="19">
        <v>-0.0465</v>
      </c>
      <c r="K142" s="19">
        <v>0.328</v>
      </c>
      <c r="L142" s="19">
        <v>-0.08</v>
      </c>
      <c r="M142" s="19">
        <v>-0.12</v>
      </c>
      <c r="N142" s="19">
        <v>-0.2025</v>
      </c>
      <c r="O142" s="19">
        <v>0.525</v>
      </c>
      <c r="P142" s="19">
        <v>0.278</v>
      </c>
      <c r="Q142" s="19">
        <v>0.328</v>
      </c>
      <c r="R142" s="19">
        <v>0.073015874780363</v>
      </c>
      <c r="S142" s="19">
        <v>3.175</v>
      </c>
      <c r="T142" s="18"/>
      <c r="U142" s="31">
        <v>36629</v>
      </c>
      <c r="V142" s="19">
        <v>2.32</v>
      </c>
      <c r="W142" s="19">
        <v>2.32</v>
      </c>
      <c r="X142" s="19"/>
      <c r="Y142" s="19"/>
      <c r="Z142" s="19">
        <v>2.3225</v>
      </c>
      <c r="AA142" s="19"/>
      <c r="AB142" s="19">
        <v>2.38</v>
      </c>
      <c r="AC142" s="19"/>
      <c r="AD142" s="19"/>
      <c r="AE142" s="19"/>
      <c r="AF142" s="19"/>
      <c r="AG142" s="19"/>
      <c r="AH142" s="19"/>
      <c r="AI142" s="19"/>
      <c r="AJ142" s="19"/>
      <c r="AK142" s="35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</row>
    <row r="143" spans="4:49">
      <c r="D143" s="18">
        <v>40603</v>
      </c>
      <c r="E143" s="19">
        <v>-0.0465</v>
      </c>
      <c r="F143" s="19">
        <v>-0.03</v>
      </c>
      <c r="G143" s="19">
        <v>-0.04</v>
      </c>
      <c r="H143" s="19">
        <v>0.325</v>
      </c>
      <c r="I143" s="19">
        <v>0.325</v>
      </c>
      <c r="J143" s="19">
        <v>-0.0465</v>
      </c>
      <c r="K143" s="19">
        <v>0.325</v>
      </c>
      <c r="L143" s="19">
        <v>-0.08</v>
      </c>
      <c r="M143" s="19">
        <v>-0.12</v>
      </c>
      <c r="N143" s="19">
        <v>-0.205</v>
      </c>
      <c r="O143" s="19">
        <v>0.525</v>
      </c>
      <c r="P143" s="19">
        <v>0.275</v>
      </c>
      <c r="Q143" s="19">
        <v>0.325</v>
      </c>
      <c r="R143" s="19">
        <v>0.073031653164254</v>
      </c>
      <c r="S143" s="19">
        <v>3.07</v>
      </c>
      <c r="T143" s="18"/>
      <c r="U143" s="31">
        <v>36630</v>
      </c>
      <c r="V143" s="19">
        <v>2.32</v>
      </c>
      <c r="W143" s="19">
        <v>2.32</v>
      </c>
      <c r="X143" s="19"/>
      <c r="Y143" s="19"/>
      <c r="Z143" s="19">
        <v>2.3225</v>
      </c>
      <c r="AA143" s="19"/>
      <c r="AB143" s="19">
        <v>2.38</v>
      </c>
      <c r="AC143" s="19"/>
      <c r="AD143" s="19"/>
      <c r="AE143" s="19"/>
      <c r="AF143" s="19"/>
      <c r="AG143" s="19"/>
      <c r="AH143" s="19"/>
      <c r="AI143" s="19"/>
      <c r="AJ143" s="19"/>
      <c r="AK143" s="35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</row>
    <row r="144" spans="4:49">
      <c r="D144" s="18">
        <v>40634</v>
      </c>
      <c r="E144" s="19">
        <v>-0.049</v>
      </c>
      <c r="F144" s="19">
        <v>-0.03</v>
      </c>
      <c r="G144" s="19">
        <v>-0.0325</v>
      </c>
      <c r="H144" s="19">
        <v>0.223</v>
      </c>
      <c r="I144" s="19">
        <v>0.223</v>
      </c>
      <c r="J144" s="19">
        <v>-0.049</v>
      </c>
      <c r="K144" s="19">
        <v>0.223</v>
      </c>
      <c r="L144" s="19">
        <v>-0.08</v>
      </c>
      <c r="M144" s="19">
        <v>-0.21</v>
      </c>
      <c r="N144" s="19">
        <v>-0.195</v>
      </c>
      <c r="O144" s="19">
        <v>0.128</v>
      </c>
      <c r="P144" s="19">
        <v>0.173</v>
      </c>
      <c r="Q144" s="19">
        <v>0.223</v>
      </c>
      <c r="R144" s="19">
        <v>0.073049122089373</v>
      </c>
      <c r="S144" s="19">
        <v>2.974</v>
      </c>
      <c r="T144" s="18"/>
      <c r="U144" s="31">
        <v>36631</v>
      </c>
      <c r="V144" s="19">
        <v>2.32</v>
      </c>
      <c r="W144" s="19">
        <v>2.32</v>
      </c>
      <c r="X144" s="19"/>
      <c r="Y144" s="19"/>
      <c r="Z144" s="19">
        <v>2.3225</v>
      </c>
      <c r="AA144" s="19"/>
      <c r="AB144" s="19">
        <v>2.38</v>
      </c>
      <c r="AC144" s="19"/>
      <c r="AD144" s="19"/>
      <c r="AE144" s="19"/>
      <c r="AF144" s="19"/>
      <c r="AG144" s="19"/>
      <c r="AH144" s="19"/>
      <c r="AI144" s="19"/>
      <c r="AJ144" s="19"/>
      <c r="AK144" s="35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</row>
    <row r="145" spans="4:49">
      <c r="D145" s="18">
        <v>40664</v>
      </c>
      <c r="E145" s="19">
        <v>-0.049</v>
      </c>
      <c r="F145" s="19">
        <v>-0.03</v>
      </c>
      <c r="G145" s="19">
        <v>-0.0325</v>
      </c>
      <c r="H145" s="19">
        <v>0.212</v>
      </c>
      <c r="I145" s="19">
        <v>0.212</v>
      </c>
      <c r="J145" s="19">
        <v>-0.049</v>
      </c>
      <c r="K145" s="19">
        <v>0.212</v>
      </c>
      <c r="L145" s="19">
        <v>-0.08</v>
      </c>
      <c r="M145" s="19">
        <v>-0.205</v>
      </c>
      <c r="N145" s="19">
        <v>-0.195</v>
      </c>
      <c r="O145" s="19">
        <v>0.128</v>
      </c>
      <c r="P145" s="19">
        <v>0.162</v>
      </c>
      <c r="Q145" s="19">
        <v>0.212</v>
      </c>
      <c r="R145" s="19">
        <v>0.073066027500874</v>
      </c>
      <c r="S145" s="19">
        <v>2.953</v>
      </c>
      <c r="T145" s="18"/>
      <c r="U145" s="31">
        <v>36632</v>
      </c>
      <c r="V145" s="19">
        <v>2.32</v>
      </c>
      <c r="W145" s="19">
        <v>2.32</v>
      </c>
      <c r="X145" s="19"/>
      <c r="Y145" s="19"/>
      <c r="Z145" s="19">
        <v>2.3225</v>
      </c>
      <c r="AA145" s="19"/>
      <c r="AB145" s="19">
        <v>2.38</v>
      </c>
      <c r="AC145" s="19"/>
      <c r="AD145" s="19"/>
      <c r="AE145" s="19"/>
      <c r="AF145" s="19"/>
      <c r="AG145" s="19"/>
      <c r="AH145" s="19"/>
      <c r="AI145" s="19"/>
      <c r="AJ145" s="19"/>
      <c r="AK145" s="35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</row>
    <row r="146" spans="4:49">
      <c r="D146" s="18">
        <v>40695</v>
      </c>
      <c r="E146" s="19">
        <v>-0.049</v>
      </c>
      <c r="F146" s="19">
        <v>-0.03</v>
      </c>
      <c r="G146" s="19">
        <v>-0.0325</v>
      </c>
      <c r="H146" s="19">
        <v>0.207</v>
      </c>
      <c r="I146" s="19">
        <v>0.207</v>
      </c>
      <c r="J146" s="19">
        <v>-0.049</v>
      </c>
      <c r="K146" s="19">
        <v>0.207</v>
      </c>
      <c r="L146" s="19">
        <v>-0.08</v>
      </c>
      <c r="M146" s="19">
        <v>-0.215</v>
      </c>
      <c r="N146" s="19">
        <v>-0.195</v>
      </c>
      <c r="O146" s="19">
        <v>0.128</v>
      </c>
      <c r="P146" s="19">
        <v>0.157</v>
      </c>
      <c r="Q146" s="19">
        <v>0.207</v>
      </c>
      <c r="R146" s="19">
        <v>0.073083496426191</v>
      </c>
      <c r="S146" s="19">
        <v>2.96</v>
      </c>
      <c r="T146" s="18"/>
      <c r="U146" s="31">
        <v>36633</v>
      </c>
      <c r="V146" s="19">
        <v>2.32</v>
      </c>
      <c r="W146" s="19">
        <v>2.32</v>
      </c>
      <c r="X146" s="19"/>
      <c r="Y146" s="19"/>
      <c r="Z146" s="19">
        <v>2.3225</v>
      </c>
      <c r="AA146" s="19"/>
      <c r="AB146" s="19">
        <v>2.38</v>
      </c>
      <c r="AC146" s="19"/>
      <c r="AD146" s="19"/>
      <c r="AE146" s="19"/>
      <c r="AF146" s="19"/>
      <c r="AG146" s="19"/>
      <c r="AH146" s="19"/>
      <c r="AI146" s="19"/>
      <c r="AJ146" s="19"/>
      <c r="AK146" s="35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</row>
    <row r="147" spans="4:49">
      <c r="D147" s="18">
        <v>40725</v>
      </c>
      <c r="E147" s="19">
        <v>-0.049</v>
      </c>
      <c r="F147" s="19">
        <v>-0.03</v>
      </c>
      <c r="G147" s="19">
        <v>-0.0325</v>
      </c>
      <c r="H147" s="19">
        <v>0.197</v>
      </c>
      <c r="I147" s="19">
        <v>0.197</v>
      </c>
      <c r="J147" s="19">
        <v>-0.049</v>
      </c>
      <c r="K147" s="19">
        <v>0.197</v>
      </c>
      <c r="L147" s="19">
        <v>-0.08</v>
      </c>
      <c r="M147" s="19">
        <v>-0.215</v>
      </c>
      <c r="N147" s="19">
        <v>-0.195</v>
      </c>
      <c r="O147" s="19">
        <v>0.128</v>
      </c>
      <c r="P147" s="19">
        <v>0.147</v>
      </c>
      <c r="Q147" s="19">
        <v>0.197</v>
      </c>
      <c r="R147" s="19">
        <v>0.073100401837884</v>
      </c>
      <c r="S147" s="19">
        <v>2.966</v>
      </c>
      <c r="T147" s="18"/>
      <c r="U147" s="31">
        <v>36634</v>
      </c>
      <c r="V147" s="19">
        <v>2.32</v>
      </c>
      <c r="W147" s="19">
        <v>2.32</v>
      </c>
      <c r="X147" s="19"/>
      <c r="Y147" s="19"/>
      <c r="Z147" s="19">
        <v>2.3225</v>
      </c>
      <c r="AA147" s="19"/>
      <c r="AB147" s="19">
        <v>2.38</v>
      </c>
      <c r="AC147" s="19"/>
      <c r="AD147" s="19"/>
      <c r="AE147" s="19"/>
      <c r="AF147" s="19"/>
      <c r="AG147" s="19"/>
      <c r="AH147" s="19"/>
      <c r="AI147" s="19"/>
      <c r="AJ147" s="19"/>
      <c r="AK147" s="35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</row>
    <row r="148" spans="4:49">
      <c r="D148" s="18">
        <v>40756</v>
      </c>
      <c r="E148" s="19">
        <v>-0.049</v>
      </c>
      <c r="F148" s="19">
        <v>-0.03</v>
      </c>
      <c r="G148" s="19">
        <v>-0.0325</v>
      </c>
      <c r="H148" s="19">
        <v>0.195</v>
      </c>
      <c r="I148" s="19">
        <v>0.195</v>
      </c>
      <c r="J148" s="19">
        <v>-0.049</v>
      </c>
      <c r="K148" s="19">
        <v>0.195</v>
      </c>
      <c r="L148" s="19">
        <v>-0.08</v>
      </c>
      <c r="M148" s="19">
        <v>-0.215</v>
      </c>
      <c r="N148" s="19">
        <v>-0.195</v>
      </c>
      <c r="O148" s="19">
        <v>0.128</v>
      </c>
      <c r="P148" s="19">
        <v>0.145</v>
      </c>
      <c r="Q148" s="19">
        <v>0.195</v>
      </c>
      <c r="R148" s="19">
        <v>0.073117870763399</v>
      </c>
      <c r="S148" s="19">
        <v>2.973</v>
      </c>
      <c r="T148" s="18"/>
      <c r="U148" s="31">
        <v>36635</v>
      </c>
      <c r="V148" s="19">
        <v>2.32</v>
      </c>
      <c r="W148" s="19">
        <v>2.32</v>
      </c>
      <c r="X148" s="19"/>
      <c r="Y148" s="19"/>
      <c r="Z148" s="19">
        <v>2.3225</v>
      </c>
      <c r="AA148" s="19"/>
      <c r="AB148" s="19">
        <v>2.38</v>
      </c>
      <c r="AC148" s="19"/>
      <c r="AD148" s="19"/>
      <c r="AE148" s="19"/>
      <c r="AF148" s="19"/>
      <c r="AG148" s="19"/>
      <c r="AH148" s="19"/>
      <c r="AI148" s="19"/>
      <c r="AJ148" s="19"/>
      <c r="AK148" s="35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</row>
    <row r="149" spans="4:49">
      <c r="D149" s="18">
        <v>40787</v>
      </c>
      <c r="E149" s="19">
        <v>-0.049</v>
      </c>
      <c r="F149" s="19">
        <v>-0.03</v>
      </c>
      <c r="G149" s="19">
        <v>-0.0325</v>
      </c>
      <c r="H149" s="19">
        <v>0.193</v>
      </c>
      <c r="I149" s="19">
        <v>0.193</v>
      </c>
      <c r="J149" s="19">
        <v>-0.049</v>
      </c>
      <c r="K149" s="19">
        <v>0.193</v>
      </c>
      <c r="L149" s="19">
        <v>-0.08</v>
      </c>
      <c r="M149" s="19">
        <v>-0.205</v>
      </c>
      <c r="N149" s="19">
        <v>-0.195</v>
      </c>
      <c r="O149" s="19">
        <v>0.128</v>
      </c>
      <c r="P149" s="19">
        <v>0.143</v>
      </c>
      <c r="Q149" s="19">
        <v>0.193</v>
      </c>
      <c r="R149" s="19">
        <v>0.073135339689015</v>
      </c>
      <c r="S149" s="19">
        <v>2.978</v>
      </c>
      <c r="T149" s="18"/>
      <c r="U149" s="31">
        <v>36636</v>
      </c>
      <c r="V149" s="19">
        <v>2.32</v>
      </c>
      <c r="W149" s="19">
        <v>2.32</v>
      </c>
      <c r="X149" s="19"/>
      <c r="Y149" s="19"/>
      <c r="Z149" s="19">
        <v>2.3225</v>
      </c>
      <c r="AA149" s="19"/>
      <c r="AB149" s="19">
        <v>2.38</v>
      </c>
      <c r="AC149" s="19"/>
      <c r="AD149" s="19"/>
      <c r="AE149" s="19"/>
      <c r="AF149" s="19"/>
      <c r="AG149" s="19"/>
      <c r="AH149" s="19"/>
      <c r="AI149" s="19"/>
      <c r="AJ149" s="19"/>
      <c r="AK149" s="35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</row>
    <row r="150" spans="4:49">
      <c r="D150" s="18">
        <v>40817</v>
      </c>
      <c r="E150" s="19">
        <v>-0.049</v>
      </c>
      <c r="F150" s="19">
        <v>-0.03</v>
      </c>
      <c r="G150" s="19">
        <v>-0.0325</v>
      </c>
      <c r="H150" s="19">
        <v>0.207</v>
      </c>
      <c r="I150" s="19">
        <v>0.207</v>
      </c>
      <c r="J150" s="19">
        <v>-0.049</v>
      </c>
      <c r="K150" s="19">
        <v>0.207</v>
      </c>
      <c r="L150" s="19">
        <v>-0.08</v>
      </c>
      <c r="M150" s="19">
        <v>-0.19</v>
      </c>
      <c r="N150" s="19">
        <v>-0.195</v>
      </c>
      <c r="O150" s="19">
        <v>0.128</v>
      </c>
      <c r="P150" s="19">
        <v>0.157</v>
      </c>
      <c r="Q150" s="19">
        <v>0.207</v>
      </c>
      <c r="R150" s="19">
        <v>0.073152245101</v>
      </c>
      <c r="S150" s="19">
        <v>3.01</v>
      </c>
      <c r="T150" s="18"/>
      <c r="U150" s="31">
        <v>36637</v>
      </c>
      <c r="V150" s="19">
        <v>2.32</v>
      </c>
      <c r="W150" s="19">
        <v>2.32</v>
      </c>
      <c r="X150" s="19"/>
      <c r="Y150" s="19"/>
      <c r="Z150" s="19">
        <v>2.3225</v>
      </c>
      <c r="AA150" s="19"/>
      <c r="AB150" s="19">
        <v>2.38</v>
      </c>
      <c r="AC150" s="19"/>
      <c r="AD150" s="19"/>
      <c r="AE150" s="19"/>
      <c r="AF150" s="19"/>
      <c r="AG150" s="19"/>
      <c r="AH150" s="19"/>
      <c r="AI150" s="19"/>
      <c r="AJ150" s="19"/>
      <c r="AK150" s="35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</row>
    <row r="151" spans="4:49">
      <c r="D151" s="18">
        <v>40848</v>
      </c>
      <c r="E151" s="19">
        <v>-0.0435</v>
      </c>
      <c r="F151" s="19">
        <v>-0.03</v>
      </c>
      <c r="G151" s="19">
        <v>-0.0425</v>
      </c>
      <c r="H151" s="19">
        <v>0.298</v>
      </c>
      <c r="I151" s="19">
        <v>0.298</v>
      </c>
      <c r="J151" s="19">
        <v>-0.0435</v>
      </c>
      <c r="K151" s="19">
        <v>0.298</v>
      </c>
      <c r="L151" s="19">
        <v>-0.08</v>
      </c>
      <c r="M151" s="19">
        <v>-0.1425</v>
      </c>
      <c r="N151" s="19">
        <v>-0.19</v>
      </c>
      <c r="O151" s="19">
        <v>0.445</v>
      </c>
      <c r="P151" s="19">
        <v>0.248</v>
      </c>
      <c r="Q151" s="19">
        <v>0.298</v>
      </c>
      <c r="R151" s="19">
        <v>0.073169714026812</v>
      </c>
      <c r="S151" s="19">
        <v>3.146</v>
      </c>
      <c r="T151" s="18"/>
      <c r="U151" s="31">
        <v>36638</v>
      </c>
      <c r="V151" s="19">
        <v>2.32</v>
      </c>
      <c r="W151" s="19">
        <v>2.32</v>
      </c>
      <c r="X151" s="19"/>
      <c r="Y151" s="19"/>
      <c r="Z151" s="19">
        <v>2.3225</v>
      </c>
      <c r="AA151" s="19"/>
      <c r="AB151" s="19">
        <v>2.38</v>
      </c>
      <c r="AC151" s="19"/>
      <c r="AD151" s="19"/>
      <c r="AE151" s="19"/>
      <c r="AF151" s="19"/>
      <c r="AG151" s="19"/>
      <c r="AH151" s="19"/>
      <c r="AI151" s="19"/>
      <c r="AJ151" s="19"/>
      <c r="AK151" s="35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</row>
    <row r="152" spans="4:49">
      <c r="D152" s="18">
        <v>40878</v>
      </c>
      <c r="E152" s="19">
        <v>-0.0435</v>
      </c>
      <c r="F152" s="19">
        <v>-0.03</v>
      </c>
      <c r="G152" s="19">
        <v>-0.045</v>
      </c>
      <c r="H152" s="19">
        <v>0.338</v>
      </c>
      <c r="I152" s="19">
        <v>0.338</v>
      </c>
      <c r="J152" s="19">
        <v>-0.0435</v>
      </c>
      <c r="K152" s="19">
        <v>0.338</v>
      </c>
      <c r="L152" s="19">
        <v>-0.08</v>
      </c>
      <c r="M152" s="19">
        <v>-0.135</v>
      </c>
      <c r="N152" s="19">
        <v>-0.1975</v>
      </c>
      <c r="O152" s="19">
        <v>0.485</v>
      </c>
      <c r="P152" s="19">
        <v>0.288</v>
      </c>
      <c r="Q152" s="19">
        <v>0.338</v>
      </c>
      <c r="R152" s="19">
        <v>0.073186619438986</v>
      </c>
      <c r="S152" s="19">
        <v>3.27</v>
      </c>
      <c r="T152" s="18"/>
      <c r="U152" s="31">
        <v>36639</v>
      </c>
      <c r="V152" s="19">
        <v>2.32</v>
      </c>
      <c r="W152" s="19">
        <v>2.32</v>
      </c>
      <c r="X152" s="19"/>
      <c r="Y152" s="19"/>
      <c r="Z152" s="19">
        <v>2.3225</v>
      </c>
      <c r="AA152" s="19"/>
      <c r="AB152" s="19">
        <v>2.38</v>
      </c>
      <c r="AC152" s="19"/>
      <c r="AD152" s="19"/>
      <c r="AE152" s="19"/>
      <c r="AF152" s="19"/>
      <c r="AG152" s="19"/>
      <c r="AH152" s="19"/>
      <c r="AI152" s="19"/>
      <c r="AJ152" s="19"/>
      <c r="AK152" s="35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</row>
    <row r="153" spans="4:49">
      <c r="D153" s="18">
        <v>40909</v>
      </c>
      <c r="E153" s="19">
        <v>-0.0435</v>
      </c>
      <c r="F153" s="19">
        <v>-0.03</v>
      </c>
      <c r="G153" s="19">
        <v>-0.0475</v>
      </c>
      <c r="H153" s="19">
        <v>0.345</v>
      </c>
      <c r="I153" s="19">
        <v>0.345</v>
      </c>
      <c r="J153" s="19">
        <v>-0.0435</v>
      </c>
      <c r="K153" s="19">
        <v>0.345</v>
      </c>
      <c r="L153" s="19">
        <v>-0.08</v>
      </c>
      <c r="M153" s="19">
        <v>-0.12</v>
      </c>
      <c r="N153" s="19">
        <v>-0.2</v>
      </c>
      <c r="O153" s="19">
        <v>0.495</v>
      </c>
      <c r="P153" s="19">
        <v>0.295</v>
      </c>
      <c r="Q153" s="19">
        <v>0.345</v>
      </c>
      <c r="R153" s="19">
        <v>0.073204088365</v>
      </c>
      <c r="S153" s="19">
        <v>3.3595</v>
      </c>
      <c r="T153" s="18"/>
      <c r="U153" s="31">
        <v>36640</v>
      </c>
      <c r="V153" s="19">
        <v>2.32</v>
      </c>
      <c r="W153" s="19">
        <v>2.32</v>
      </c>
      <c r="X153" s="19"/>
      <c r="Y153" s="19"/>
      <c r="Z153" s="19">
        <v>2.3225</v>
      </c>
      <c r="AA153" s="19"/>
      <c r="AB153" s="19">
        <v>2.38</v>
      </c>
      <c r="AC153" s="19"/>
      <c r="AD153" s="19"/>
      <c r="AE153" s="19"/>
      <c r="AF153" s="19"/>
      <c r="AG153" s="19"/>
      <c r="AH153" s="19"/>
      <c r="AI153" s="19"/>
      <c r="AJ153" s="19"/>
      <c r="AK153" s="35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</row>
    <row r="154" spans="4:49">
      <c r="D154" s="18">
        <v>40940</v>
      </c>
      <c r="E154" s="19">
        <v>-0.0435</v>
      </c>
      <c r="F154" s="19">
        <v>-0.03</v>
      </c>
      <c r="G154" s="19">
        <v>-0.04</v>
      </c>
      <c r="H154" s="19">
        <v>0.323</v>
      </c>
      <c r="I154" s="19">
        <v>0.323</v>
      </c>
      <c r="J154" s="19">
        <v>-0.0435</v>
      </c>
      <c r="K154" s="19">
        <v>0.323</v>
      </c>
      <c r="L154" s="19">
        <v>-0.08</v>
      </c>
      <c r="M154" s="19">
        <v>-0.12</v>
      </c>
      <c r="N154" s="19">
        <v>-0.2025</v>
      </c>
      <c r="O154" s="19">
        <v>0.525</v>
      </c>
      <c r="P154" s="19">
        <v>0.273</v>
      </c>
      <c r="Q154" s="19">
        <v>0.323</v>
      </c>
      <c r="R154" s="19">
        <v>0.073221557291112</v>
      </c>
      <c r="S154" s="19">
        <v>3.2575</v>
      </c>
      <c r="T154" s="18"/>
      <c r="U154" s="31">
        <v>36641</v>
      </c>
      <c r="V154" s="19">
        <v>2.32</v>
      </c>
      <c r="W154" s="19">
        <v>2.32</v>
      </c>
      <c r="X154" s="19"/>
      <c r="Y154" s="19"/>
      <c r="Z154" s="19">
        <v>2.3225</v>
      </c>
      <c r="AA154" s="19"/>
      <c r="AB154" s="19">
        <v>2.38</v>
      </c>
      <c r="AC154" s="19"/>
      <c r="AD154" s="19"/>
      <c r="AE154" s="19"/>
      <c r="AF154" s="19"/>
      <c r="AG154" s="19"/>
      <c r="AH154" s="19"/>
      <c r="AI154" s="19"/>
      <c r="AJ154" s="19"/>
      <c r="AK154" s="35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</row>
    <row r="155" spans="4:49">
      <c r="D155" s="18">
        <v>40969</v>
      </c>
      <c r="E155" s="19">
        <v>-0.0435</v>
      </c>
      <c r="F155" s="19">
        <v>-0.03</v>
      </c>
      <c r="G155" s="19">
        <v>-0.0375</v>
      </c>
      <c r="H155" s="19">
        <v>0.32</v>
      </c>
      <c r="I155" s="19">
        <v>0.32</v>
      </c>
      <c r="J155" s="19">
        <v>-0.0435</v>
      </c>
      <c r="K155" s="19">
        <v>0.32</v>
      </c>
      <c r="L155" s="19">
        <v>-0.08</v>
      </c>
      <c r="M155" s="19">
        <v>-0.12</v>
      </c>
      <c r="N155" s="19">
        <v>-0.205</v>
      </c>
      <c r="O155" s="19">
        <v>0.525</v>
      </c>
      <c r="P155" s="19">
        <v>0.27</v>
      </c>
      <c r="Q155" s="19">
        <v>0.32</v>
      </c>
      <c r="R155" s="19">
        <v>0.073237899189825</v>
      </c>
      <c r="S155" s="19">
        <v>3.1525</v>
      </c>
      <c r="T155" s="18"/>
      <c r="U155" s="31">
        <v>36642</v>
      </c>
      <c r="V155" s="19">
        <v>2.32</v>
      </c>
      <c r="W155" s="19">
        <v>2.32</v>
      </c>
      <c r="X155" s="19"/>
      <c r="Y155" s="19"/>
      <c r="Z155" s="19">
        <v>2.3225</v>
      </c>
      <c r="AA155" s="19"/>
      <c r="AB155" s="19">
        <v>2.38</v>
      </c>
      <c r="AC155" s="19"/>
      <c r="AD155" s="19"/>
      <c r="AE155" s="19"/>
      <c r="AF155" s="19"/>
      <c r="AG155" s="19"/>
      <c r="AH155" s="19"/>
      <c r="AI155" s="19"/>
      <c r="AJ155" s="19"/>
      <c r="AK155" s="35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</row>
    <row r="156" spans="4:49">
      <c r="D156" s="18">
        <v>41000</v>
      </c>
      <c r="E156" s="19">
        <v>-0.046</v>
      </c>
      <c r="F156" s="19">
        <v>-0.03</v>
      </c>
      <c r="G156" s="19">
        <v>-0.03</v>
      </c>
      <c r="H156" s="19">
        <v>0.218</v>
      </c>
      <c r="I156" s="19">
        <v>0.218</v>
      </c>
      <c r="J156" s="19">
        <v>-0.046</v>
      </c>
      <c r="K156" s="19">
        <v>0.218</v>
      </c>
      <c r="L156" s="19">
        <v>-0.08</v>
      </c>
      <c r="M156" s="19">
        <v>-0.21</v>
      </c>
      <c r="N156" s="19">
        <v>-0.195</v>
      </c>
      <c r="O156" s="19">
        <v>0.128</v>
      </c>
      <c r="P156" s="19">
        <v>0.168</v>
      </c>
      <c r="Q156" s="19">
        <v>0.218</v>
      </c>
      <c r="R156" s="19">
        <v>0.073255368116133</v>
      </c>
      <c r="S156" s="19">
        <v>3.0565</v>
      </c>
      <c r="T156" s="18"/>
      <c r="U156" s="31">
        <v>36643</v>
      </c>
      <c r="V156" s="19">
        <v>2.32</v>
      </c>
      <c r="W156" s="19">
        <v>2.32</v>
      </c>
      <c r="X156" s="19"/>
      <c r="Y156" s="19"/>
      <c r="Z156" s="19">
        <v>2.3225</v>
      </c>
      <c r="AA156" s="19"/>
      <c r="AB156" s="19">
        <v>2.38</v>
      </c>
      <c r="AC156" s="19"/>
      <c r="AD156" s="19"/>
      <c r="AE156" s="19"/>
      <c r="AF156" s="19"/>
      <c r="AG156" s="19"/>
      <c r="AH156" s="19"/>
      <c r="AI156" s="19"/>
      <c r="AJ156" s="19"/>
      <c r="AK156" s="35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</row>
    <row r="157" spans="4:49">
      <c r="D157" s="18">
        <v>41030</v>
      </c>
      <c r="E157" s="19">
        <v>-0.046</v>
      </c>
      <c r="F157" s="19">
        <v>-0.03</v>
      </c>
      <c r="G157" s="19">
        <v>-0.03</v>
      </c>
      <c r="H157" s="19">
        <v>0.207</v>
      </c>
      <c r="I157" s="19">
        <v>0.207</v>
      </c>
      <c r="J157" s="19">
        <v>-0.046</v>
      </c>
      <c r="K157" s="19">
        <v>0.207</v>
      </c>
      <c r="L157" s="19">
        <v>-0.08</v>
      </c>
      <c r="M157" s="19">
        <v>-0.205</v>
      </c>
      <c r="N157" s="19">
        <v>-0.195</v>
      </c>
      <c r="O157" s="19">
        <v>0.128</v>
      </c>
      <c r="P157" s="19">
        <v>0.157</v>
      </c>
      <c r="Q157" s="19">
        <v>0.207</v>
      </c>
      <c r="R157" s="19">
        <v>0.073272273528785</v>
      </c>
      <c r="S157" s="19">
        <v>3.0355</v>
      </c>
      <c r="T157" s="18"/>
      <c r="U157" s="31">
        <v>36644</v>
      </c>
      <c r="V157" s="19">
        <v>2.32</v>
      </c>
      <c r="W157" s="19">
        <v>2.32</v>
      </c>
      <c r="X157" s="19"/>
      <c r="Y157" s="19"/>
      <c r="Z157" s="19">
        <v>2.3225</v>
      </c>
      <c r="AA157" s="19"/>
      <c r="AB157" s="19">
        <v>2.38</v>
      </c>
      <c r="AC157" s="19"/>
      <c r="AD157" s="19"/>
      <c r="AE157" s="19"/>
      <c r="AF157" s="19"/>
      <c r="AG157" s="19"/>
      <c r="AH157" s="19"/>
      <c r="AI157" s="19"/>
      <c r="AJ157" s="19"/>
      <c r="AK157" s="35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</row>
    <row r="158" spans="4:49">
      <c r="D158" s="18">
        <v>41061</v>
      </c>
      <c r="E158" s="19">
        <v>-0.046</v>
      </c>
      <c r="F158" s="19">
        <v>-0.03</v>
      </c>
      <c r="G158" s="19">
        <v>-0.03</v>
      </c>
      <c r="H158" s="19">
        <v>0.202</v>
      </c>
      <c r="I158" s="19">
        <v>0.202</v>
      </c>
      <c r="J158" s="19">
        <v>-0.046</v>
      </c>
      <c r="K158" s="19">
        <v>0.202</v>
      </c>
      <c r="L158" s="19">
        <v>-0.08</v>
      </c>
      <c r="M158" s="19">
        <v>-0.215</v>
      </c>
      <c r="N158" s="19">
        <v>-0.195</v>
      </c>
      <c r="O158" s="19">
        <v>0.128</v>
      </c>
      <c r="P158" s="19">
        <v>0.152</v>
      </c>
      <c r="Q158" s="19">
        <v>0.202</v>
      </c>
      <c r="R158" s="19">
        <v>0.073289742455291</v>
      </c>
      <c r="S158" s="19">
        <v>3.0425</v>
      </c>
      <c r="T158" s="18"/>
      <c r="U158" s="31">
        <v>36645</v>
      </c>
      <c r="V158" s="19">
        <v>2.32</v>
      </c>
      <c r="W158" s="19">
        <v>2.32</v>
      </c>
      <c r="X158" s="19"/>
      <c r="Y158" s="19"/>
      <c r="Z158" s="19">
        <v>2.3225</v>
      </c>
      <c r="AA158" s="19"/>
      <c r="AB158" s="19">
        <v>2.38</v>
      </c>
      <c r="AC158" s="19"/>
      <c r="AD158" s="19"/>
      <c r="AE158" s="19"/>
      <c r="AF158" s="19"/>
      <c r="AG158" s="19"/>
      <c r="AH158" s="19"/>
      <c r="AI158" s="19"/>
      <c r="AJ158" s="19"/>
      <c r="AK158" s="35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</row>
    <row r="159" spans="4:49">
      <c r="D159" s="18">
        <v>41091</v>
      </c>
      <c r="E159" s="19">
        <v>-0.046</v>
      </c>
      <c r="F159" s="19">
        <v>-0.03</v>
      </c>
      <c r="G159" s="19">
        <v>-0.03</v>
      </c>
      <c r="H159" s="19">
        <v>0.192</v>
      </c>
      <c r="I159" s="19">
        <v>0.192</v>
      </c>
      <c r="J159" s="19">
        <v>-0.046</v>
      </c>
      <c r="K159" s="19">
        <v>0.192</v>
      </c>
      <c r="L159" s="19">
        <v>-0.08</v>
      </c>
      <c r="M159" s="19">
        <v>-0.215</v>
      </c>
      <c r="N159" s="19">
        <v>-0.195</v>
      </c>
      <c r="O159" s="19">
        <v>0.128</v>
      </c>
      <c r="P159" s="19">
        <v>0.142</v>
      </c>
      <c r="Q159" s="19">
        <v>0.192</v>
      </c>
      <c r="R159" s="19">
        <v>0.073306647868136</v>
      </c>
      <c r="S159" s="19">
        <v>3.0485</v>
      </c>
      <c r="T159" s="18"/>
      <c r="U159" s="31">
        <v>36646</v>
      </c>
      <c r="V159" s="19">
        <v>2.32</v>
      </c>
      <c r="W159" s="19">
        <v>2.32</v>
      </c>
      <c r="X159" s="19"/>
      <c r="Y159" s="19"/>
      <c r="Z159" s="19">
        <v>2.3225</v>
      </c>
      <c r="AA159" s="19"/>
      <c r="AB159" s="19">
        <v>2.38</v>
      </c>
      <c r="AC159" s="19"/>
      <c r="AD159" s="19"/>
      <c r="AE159" s="19"/>
      <c r="AF159" s="19"/>
      <c r="AG159" s="19"/>
      <c r="AH159" s="19"/>
      <c r="AI159" s="19"/>
      <c r="AJ159" s="19"/>
      <c r="AK159" s="35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</row>
    <row r="160" spans="4:49">
      <c r="D160" s="18">
        <v>41122</v>
      </c>
      <c r="E160" s="19">
        <v>-0.046</v>
      </c>
      <c r="F160" s="19">
        <v>-0.03</v>
      </c>
      <c r="G160" s="19">
        <v>-0.03</v>
      </c>
      <c r="H160" s="19">
        <v>0.19</v>
      </c>
      <c r="I160" s="19">
        <v>0.19</v>
      </c>
      <c r="J160" s="19">
        <v>-0.046</v>
      </c>
      <c r="K160" s="19">
        <v>0.19</v>
      </c>
      <c r="L160" s="19">
        <v>-0.08</v>
      </c>
      <c r="M160" s="19">
        <v>-0.215</v>
      </c>
      <c r="N160" s="19">
        <v>-0.195</v>
      </c>
      <c r="O160" s="19">
        <v>0.128</v>
      </c>
      <c r="P160" s="19">
        <v>0.14</v>
      </c>
      <c r="Q160" s="19">
        <v>0.19</v>
      </c>
      <c r="R160" s="19">
        <v>0.07332411679484</v>
      </c>
      <c r="S160" s="19">
        <v>3.0555</v>
      </c>
      <c r="T160" s="18"/>
      <c r="U160" s="31">
        <v>36647</v>
      </c>
      <c r="V160" s="19">
        <v>2.317</v>
      </c>
      <c r="W160" s="19">
        <v>2.317</v>
      </c>
      <c r="X160" s="19"/>
      <c r="Y160" s="19"/>
      <c r="Z160" s="19">
        <v>2.3195</v>
      </c>
      <c r="AA160" s="19"/>
      <c r="AB160" s="19">
        <v>2.377</v>
      </c>
      <c r="AC160" s="19"/>
      <c r="AD160" s="19"/>
      <c r="AE160" s="19"/>
      <c r="AF160" s="19"/>
      <c r="AG160" s="19"/>
      <c r="AH160" s="19"/>
      <c r="AI160" s="19"/>
      <c r="AJ160" s="19"/>
      <c r="AK160" s="35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</row>
    <row r="161" spans="4:49">
      <c r="D161" s="18">
        <v>41153</v>
      </c>
      <c r="E161" s="19">
        <v>-0.046</v>
      </c>
      <c r="F161" s="19">
        <v>-0.03</v>
      </c>
      <c r="G161" s="19">
        <v>-0.03</v>
      </c>
      <c r="H161" s="19">
        <v>0.188</v>
      </c>
      <c r="I161" s="19">
        <v>0.188</v>
      </c>
      <c r="J161" s="19">
        <v>-0.046</v>
      </c>
      <c r="K161" s="19">
        <v>0.188</v>
      </c>
      <c r="L161" s="19">
        <v>-0.08</v>
      </c>
      <c r="M161" s="19">
        <v>-0.205</v>
      </c>
      <c r="N161" s="19">
        <v>-0.195</v>
      </c>
      <c r="O161" s="19">
        <v>0.128</v>
      </c>
      <c r="P161" s="19">
        <v>0.138</v>
      </c>
      <c r="Q161" s="19">
        <v>0.188</v>
      </c>
      <c r="R161" s="19">
        <v>0.073341585721646</v>
      </c>
      <c r="S161" s="19">
        <v>3.0605</v>
      </c>
      <c r="T161" s="18"/>
      <c r="U161" s="31">
        <v>36648</v>
      </c>
      <c r="V161" s="19">
        <v>2.317</v>
      </c>
      <c r="W161" s="19">
        <v>2.317</v>
      </c>
      <c r="X161" s="19"/>
      <c r="Y161" s="19"/>
      <c r="Z161" s="19">
        <v>2.3195</v>
      </c>
      <c r="AA161" s="19"/>
      <c r="AB161" s="19">
        <v>2.377</v>
      </c>
      <c r="AC161" s="19"/>
      <c r="AD161" s="19"/>
      <c r="AE161" s="19"/>
      <c r="AF161" s="19"/>
      <c r="AG161" s="19"/>
      <c r="AH161" s="19"/>
      <c r="AI161" s="19"/>
      <c r="AJ161" s="19"/>
      <c r="AK161" s="35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</row>
    <row r="162" spans="4:49">
      <c r="D162" s="18">
        <v>41183</v>
      </c>
      <c r="E162" s="19">
        <v>-0.046</v>
      </c>
      <c r="F162" s="19">
        <v>-0.03</v>
      </c>
      <c r="G162" s="19">
        <v>-0.03</v>
      </c>
      <c r="H162" s="19">
        <v>0.202</v>
      </c>
      <c r="I162" s="19">
        <v>0.202</v>
      </c>
      <c r="J162" s="19">
        <v>-0.046</v>
      </c>
      <c r="K162" s="19">
        <v>0.202</v>
      </c>
      <c r="L162" s="19">
        <v>-0.08</v>
      </c>
      <c r="M162" s="19">
        <v>-0.19</v>
      </c>
      <c r="N162" s="19">
        <v>-0.195</v>
      </c>
      <c r="O162" s="19">
        <v>0.128</v>
      </c>
      <c r="P162" s="19">
        <v>0.152</v>
      </c>
      <c r="Q162" s="19">
        <v>0.202</v>
      </c>
      <c r="R162" s="19">
        <v>0.073358491134779</v>
      </c>
      <c r="S162" s="19">
        <v>3.0925</v>
      </c>
      <c r="T162" s="18"/>
      <c r="U162" s="31">
        <v>36649</v>
      </c>
      <c r="V162" s="19">
        <v>2.317</v>
      </c>
      <c r="W162" s="19">
        <v>2.317</v>
      </c>
      <c r="X162" s="19"/>
      <c r="Y162" s="19"/>
      <c r="Z162" s="19">
        <v>2.3195</v>
      </c>
      <c r="AA162" s="19"/>
      <c r="AB162" s="19">
        <v>2.377</v>
      </c>
      <c r="AC162" s="19"/>
      <c r="AD162" s="19"/>
      <c r="AE162" s="19"/>
      <c r="AF162" s="19"/>
      <c r="AG162" s="19"/>
      <c r="AH162" s="19"/>
      <c r="AI162" s="19"/>
      <c r="AJ162" s="19"/>
      <c r="AK162" s="35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</row>
    <row r="163" spans="4:49">
      <c r="D163" s="18">
        <v>41214</v>
      </c>
      <c r="E163" s="19">
        <v>-0.0405</v>
      </c>
      <c r="F163" s="19">
        <v>-0.03</v>
      </c>
      <c r="G163" s="19">
        <v>-0.04</v>
      </c>
      <c r="H163" s="19">
        <v>0.293</v>
      </c>
      <c r="I163" s="19">
        <v>0.293</v>
      </c>
      <c r="J163" s="19">
        <v>-0.0405</v>
      </c>
      <c r="K163" s="19">
        <v>0.293</v>
      </c>
      <c r="L163" s="19">
        <v>-0.08</v>
      </c>
      <c r="M163" s="19">
        <v>-0.1425</v>
      </c>
      <c r="N163" s="19">
        <v>-0.19</v>
      </c>
      <c r="O163" s="19">
        <v>0.445</v>
      </c>
      <c r="P163" s="19">
        <v>0.243</v>
      </c>
      <c r="Q163" s="19">
        <v>0.293</v>
      </c>
      <c r="R163" s="19">
        <v>0.073375960061783</v>
      </c>
      <c r="S163" s="19">
        <v>3.2285</v>
      </c>
      <c r="T163" s="18"/>
      <c r="U163" s="31">
        <v>36650</v>
      </c>
      <c r="V163" s="19">
        <v>2.317</v>
      </c>
      <c r="W163" s="19">
        <v>2.317</v>
      </c>
      <c r="X163" s="19"/>
      <c r="Y163" s="19"/>
      <c r="Z163" s="19">
        <v>2.3195</v>
      </c>
      <c r="AA163" s="19"/>
      <c r="AB163" s="19">
        <v>2.377</v>
      </c>
      <c r="AC163" s="19"/>
      <c r="AD163" s="19"/>
      <c r="AE163" s="19"/>
      <c r="AF163" s="19"/>
      <c r="AG163" s="19"/>
      <c r="AH163" s="19"/>
      <c r="AI163" s="19"/>
      <c r="AJ163" s="19"/>
      <c r="AK163" s="35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</row>
    <row r="164" spans="4:49">
      <c r="D164" s="18">
        <v>41244</v>
      </c>
      <c r="E164" s="19">
        <v>-0.0405</v>
      </c>
      <c r="F164" s="19">
        <v>-0.03</v>
      </c>
      <c r="G164" s="19">
        <v>-0.0425</v>
      </c>
      <c r="H164" s="19">
        <v>0.333</v>
      </c>
      <c r="I164" s="19">
        <v>0.333</v>
      </c>
      <c r="J164" s="19">
        <v>-0.0405</v>
      </c>
      <c r="K164" s="19">
        <v>0.333</v>
      </c>
      <c r="L164" s="19">
        <v>-0.08</v>
      </c>
      <c r="M164" s="19">
        <v>-0.135</v>
      </c>
      <c r="N164" s="19">
        <v>-0.1975</v>
      </c>
      <c r="O164" s="19">
        <v>0.485</v>
      </c>
      <c r="P164" s="19">
        <v>0.283</v>
      </c>
      <c r="Q164" s="19">
        <v>0.333</v>
      </c>
      <c r="R164" s="19">
        <v>0.073392865475108</v>
      </c>
      <c r="S164" s="19">
        <v>3.3525</v>
      </c>
      <c r="T164" s="18"/>
      <c r="U164" s="31">
        <v>36651</v>
      </c>
      <c r="V164" s="19">
        <v>2.317</v>
      </c>
      <c r="W164" s="19">
        <v>2.317</v>
      </c>
      <c r="X164" s="19"/>
      <c r="Y164" s="19"/>
      <c r="Z164" s="19">
        <v>2.3195</v>
      </c>
      <c r="AA164" s="19"/>
      <c r="AB164" s="19">
        <v>2.377</v>
      </c>
      <c r="AC164" s="19"/>
      <c r="AD164" s="19"/>
      <c r="AE164" s="19"/>
      <c r="AF164" s="19"/>
      <c r="AG164" s="19"/>
      <c r="AH164" s="19"/>
      <c r="AI164" s="19"/>
      <c r="AJ164" s="19"/>
      <c r="AK164" s="35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</row>
    <row r="165" spans="4:49">
      <c r="D165" s="18">
        <v>41275</v>
      </c>
      <c r="E165" s="19">
        <v>-0.0405</v>
      </c>
      <c r="F165" s="19">
        <v>-0.03</v>
      </c>
      <c r="G165" s="19">
        <v>-0.045</v>
      </c>
      <c r="H165" s="19">
        <v>0.34</v>
      </c>
      <c r="I165" s="19">
        <v>0.34</v>
      </c>
      <c r="J165" s="19">
        <v>-0.0405</v>
      </c>
      <c r="K165" s="19">
        <v>0.34</v>
      </c>
      <c r="L165" s="19">
        <v>-0.08</v>
      </c>
      <c r="M165" s="19">
        <v>-0.12</v>
      </c>
      <c r="N165" s="19">
        <v>-0.2</v>
      </c>
      <c r="O165" s="19">
        <v>0.495</v>
      </c>
      <c r="P165" s="19">
        <v>0.29</v>
      </c>
      <c r="Q165" s="19">
        <v>0.34</v>
      </c>
      <c r="R165" s="19">
        <v>0.07341033440231</v>
      </c>
      <c r="S165" s="19">
        <v>3.4445</v>
      </c>
      <c r="T165" s="18"/>
      <c r="U165" s="31">
        <v>36652</v>
      </c>
      <c r="V165" s="19">
        <v>2.317</v>
      </c>
      <c r="W165" s="19">
        <v>2.317</v>
      </c>
      <c r="X165" s="19"/>
      <c r="Y165" s="19"/>
      <c r="Z165" s="19">
        <v>2.3195</v>
      </c>
      <c r="AA165" s="19"/>
      <c r="AB165" s="19">
        <v>2.377</v>
      </c>
      <c r="AC165" s="19"/>
      <c r="AD165" s="19"/>
      <c r="AE165" s="19"/>
      <c r="AF165" s="19"/>
      <c r="AG165" s="19"/>
      <c r="AH165" s="19"/>
      <c r="AI165" s="19"/>
      <c r="AJ165" s="19"/>
      <c r="AK165" s="35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</row>
    <row r="166" spans="4:49">
      <c r="D166" s="18">
        <v>41306</v>
      </c>
      <c r="E166" s="19">
        <v>-0.0405</v>
      </c>
      <c r="F166" s="19">
        <v>-0.03</v>
      </c>
      <c r="G166" s="19">
        <v>-0.0375</v>
      </c>
      <c r="H166" s="19">
        <v>0.318</v>
      </c>
      <c r="I166" s="19">
        <v>0.318</v>
      </c>
      <c r="J166" s="19">
        <v>-0.0405</v>
      </c>
      <c r="K166" s="19">
        <v>0.318</v>
      </c>
      <c r="L166" s="19">
        <v>-0.08</v>
      </c>
      <c r="M166" s="19">
        <v>-0.12</v>
      </c>
      <c r="N166" s="19">
        <v>-0.2025</v>
      </c>
      <c r="O166" s="19">
        <v>0.525</v>
      </c>
      <c r="P166" s="19">
        <v>0.268</v>
      </c>
      <c r="Q166" s="19">
        <v>0.318</v>
      </c>
      <c r="R166" s="19">
        <v>0.073427803329613</v>
      </c>
      <c r="S166" s="19">
        <v>3.3425</v>
      </c>
      <c r="T166" s="18"/>
      <c r="U166" s="31">
        <v>36653</v>
      </c>
      <c r="V166" s="19">
        <v>2.317</v>
      </c>
      <c r="W166" s="19">
        <v>2.317</v>
      </c>
      <c r="X166" s="19"/>
      <c r="Y166" s="19"/>
      <c r="Z166" s="19">
        <v>2.3195</v>
      </c>
      <c r="AA166" s="19"/>
      <c r="AB166" s="19">
        <v>2.377</v>
      </c>
      <c r="AC166" s="19"/>
      <c r="AD166" s="19"/>
      <c r="AE166" s="19"/>
      <c r="AF166" s="19"/>
      <c r="AG166" s="19"/>
      <c r="AH166" s="19"/>
      <c r="AI166" s="19"/>
      <c r="AJ166" s="19"/>
      <c r="AK166" s="35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</row>
    <row r="167" spans="4:49">
      <c r="D167" s="18">
        <v>41334</v>
      </c>
      <c r="E167" s="19">
        <v>-0.0405</v>
      </c>
      <c r="F167" s="19">
        <v>-0.03</v>
      </c>
      <c r="G167" s="19">
        <v>-0.035</v>
      </c>
      <c r="H167" s="19">
        <v>0.315</v>
      </c>
      <c r="I167" s="19">
        <v>0.315</v>
      </c>
      <c r="J167" s="19">
        <v>-0.0405</v>
      </c>
      <c r="K167" s="19">
        <v>0.315</v>
      </c>
      <c r="L167" s="19">
        <v>-0.08</v>
      </c>
      <c r="M167" s="19">
        <v>-0.12</v>
      </c>
      <c r="N167" s="19">
        <v>-0.205</v>
      </c>
      <c r="O167" s="19">
        <v>0.525</v>
      </c>
      <c r="P167" s="19">
        <v>0.265</v>
      </c>
      <c r="Q167" s="19">
        <v>0.315</v>
      </c>
      <c r="R167" s="19">
        <v>0.07344358171565</v>
      </c>
      <c r="S167" s="19">
        <v>3.2375</v>
      </c>
      <c r="T167" s="18"/>
      <c r="U167" s="31">
        <v>36654</v>
      </c>
      <c r="V167" s="19">
        <v>2.317</v>
      </c>
      <c r="W167" s="19">
        <v>2.317</v>
      </c>
      <c r="X167" s="19"/>
      <c r="Y167" s="19"/>
      <c r="Z167" s="19">
        <v>2.3195</v>
      </c>
      <c r="AA167" s="19"/>
      <c r="AB167" s="19">
        <v>2.377</v>
      </c>
      <c r="AC167" s="19"/>
      <c r="AD167" s="19"/>
      <c r="AE167" s="19"/>
      <c r="AF167" s="19"/>
      <c r="AG167" s="19"/>
      <c r="AH167" s="19"/>
      <c r="AI167" s="19"/>
      <c r="AJ167" s="19"/>
      <c r="AK167" s="35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</row>
    <row r="168" spans="4:49">
      <c r="D168" s="18">
        <v>41365</v>
      </c>
      <c r="E168" s="19">
        <v>-0.043</v>
      </c>
      <c r="F168" s="19">
        <v>-0.03</v>
      </c>
      <c r="G168" s="19">
        <v>-0.0275</v>
      </c>
      <c r="H168" s="19">
        <v>0.213</v>
      </c>
      <c r="I168" s="19">
        <v>0.213</v>
      </c>
      <c r="J168" s="19">
        <v>-0.043</v>
      </c>
      <c r="K168" s="19">
        <v>0.213</v>
      </c>
      <c r="L168" s="19">
        <v>-0.08</v>
      </c>
      <c r="M168" s="19">
        <v>-0.21</v>
      </c>
      <c r="N168" s="19">
        <v>-0.195</v>
      </c>
      <c r="O168" s="19">
        <v>0.128</v>
      </c>
      <c r="P168" s="19">
        <v>0.163</v>
      </c>
      <c r="Q168" s="19">
        <v>0.213</v>
      </c>
      <c r="R168" s="19">
        <v>0.073461050643144</v>
      </c>
      <c r="S168" s="19">
        <v>3.1415</v>
      </c>
      <c r="T168" s="18"/>
      <c r="U168" s="31">
        <v>36655</v>
      </c>
      <c r="V168" s="19">
        <v>2.317</v>
      </c>
      <c r="W168" s="19">
        <v>2.317</v>
      </c>
      <c r="X168" s="19"/>
      <c r="Y168" s="19"/>
      <c r="Z168" s="19">
        <v>2.3195</v>
      </c>
      <c r="AA168" s="19"/>
      <c r="AB168" s="19">
        <v>2.377</v>
      </c>
      <c r="AC168" s="19"/>
      <c r="AD168" s="19"/>
      <c r="AE168" s="19"/>
      <c r="AF168" s="19"/>
      <c r="AG168" s="19"/>
      <c r="AH168" s="19"/>
      <c r="AI168" s="19"/>
      <c r="AJ168" s="19"/>
      <c r="AK168" s="35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</row>
    <row r="169" spans="4:49">
      <c r="D169" s="18">
        <v>41395</v>
      </c>
      <c r="E169" s="19">
        <v>-0.043</v>
      </c>
      <c r="F169" s="19">
        <v>-0.03</v>
      </c>
      <c r="G169" s="19">
        <v>-0.0275</v>
      </c>
      <c r="H169" s="19">
        <v>0.202</v>
      </c>
      <c r="I169" s="19">
        <v>0.202</v>
      </c>
      <c r="J169" s="19">
        <v>-0.043</v>
      </c>
      <c r="K169" s="19">
        <v>0.202</v>
      </c>
      <c r="L169" s="19">
        <v>-0.08</v>
      </c>
      <c r="M169" s="19">
        <v>-0.205</v>
      </c>
      <c r="N169" s="19">
        <v>-0.195</v>
      </c>
      <c r="O169" s="19">
        <v>0.128</v>
      </c>
      <c r="P169" s="19">
        <v>0.152</v>
      </c>
      <c r="Q169" s="19">
        <v>0.202</v>
      </c>
      <c r="R169" s="19">
        <v>0.073477956056945</v>
      </c>
      <c r="S169" s="19">
        <v>3.1205</v>
      </c>
      <c r="T169" s="18"/>
      <c r="U169" s="31">
        <v>36656</v>
      </c>
      <c r="V169" s="19">
        <v>2.317</v>
      </c>
      <c r="W169" s="19">
        <v>2.317</v>
      </c>
      <c r="X169" s="19"/>
      <c r="Y169" s="19"/>
      <c r="Z169" s="19">
        <v>2.3195</v>
      </c>
      <c r="AA169" s="19"/>
      <c r="AB169" s="19">
        <v>2.377</v>
      </c>
      <c r="AC169" s="19"/>
      <c r="AD169" s="19"/>
      <c r="AE169" s="19"/>
      <c r="AF169" s="19"/>
      <c r="AG169" s="19"/>
      <c r="AH169" s="19"/>
      <c r="AI169" s="19"/>
      <c r="AJ169" s="19"/>
      <c r="AK169" s="35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</row>
    <row r="170" spans="4:49">
      <c r="D170" s="18">
        <v>41426</v>
      </c>
      <c r="E170" s="19">
        <v>-0.043</v>
      </c>
      <c r="F170" s="19">
        <v>-0.03</v>
      </c>
      <c r="G170" s="19">
        <v>-0.0275</v>
      </c>
      <c r="H170" s="19">
        <v>0.197</v>
      </c>
      <c r="I170" s="19">
        <v>0.197</v>
      </c>
      <c r="J170" s="19">
        <v>-0.043</v>
      </c>
      <c r="K170" s="19">
        <v>0.197</v>
      </c>
      <c r="L170" s="19">
        <v>-0.08</v>
      </c>
      <c r="M170" s="19">
        <v>-0.215</v>
      </c>
      <c r="N170" s="19">
        <v>-0.195</v>
      </c>
      <c r="O170" s="19">
        <v>0.128</v>
      </c>
      <c r="P170" s="19">
        <v>0.147</v>
      </c>
      <c r="Q170" s="19">
        <v>0.197</v>
      </c>
      <c r="R170" s="19">
        <v>0.073495424984637</v>
      </c>
      <c r="S170" s="19">
        <v>3.1275</v>
      </c>
      <c r="T170" s="18"/>
      <c r="U170" s="31">
        <v>36657</v>
      </c>
      <c r="V170" s="19">
        <v>2.317</v>
      </c>
      <c r="W170" s="19">
        <v>2.317</v>
      </c>
      <c r="X170" s="19"/>
      <c r="Y170" s="19"/>
      <c r="Z170" s="19">
        <v>2.3195</v>
      </c>
      <c r="AA170" s="19"/>
      <c r="AB170" s="19">
        <v>2.377</v>
      </c>
      <c r="AC170" s="19"/>
      <c r="AD170" s="19"/>
      <c r="AE170" s="19"/>
      <c r="AF170" s="19"/>
      <c r="AG170" s="19"/>
      <c r="AH170" s="19"/>
      <c r="AI170" s="19"/>
      <c r="AJ170" s="19"/>
      <c r="AK170" s="35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</row>
    <row r="171" spans="4:49">
      <c r="D171" s="18">
        <v>41456</v>
      </c>
      <c r="E171" s="19">
        <v>-0.043</v>
      </c>
      <c r="F171" s="19">
        <v>-0.03</v>
      </c>
      <c r="G171" s="19">
        <v>-0.0275</v>
      </c>
      <c r="H171" s="19">
        <v>0.187</v>
      </c>
      <c r="I171" s="19">
        <v>0.187</v>
      </c>
      <c r="J171" s="19">
        <v>-0.043</v>
      </c>
      <c r="K171" s="19">
        <v>0.187</v>
      </c>
      <c r="L171" s="19">
        <v>-0.08</v>
      </c>
      <c r="M171" s="19">
        <v>-0.215</v>
      </c>
      <c r="N171" s="19">
        <v>-0.195</v>
      </c>
      <c r="O171" s="19">
        <v>0.128</v>
      </c>
      <c r="P171" s="19">
        <v>0.137</v>
      </c>
      <c r="Q171" s="19">
        <v>0.187</v>
      </c>
      <c r="R171" s="19">
        <v>0.073512330398629</v>
      </c>
      <c r="S171" s="19">
        <v>3.1335</v>
      </c>
      <c r="T171" s="18"/>
      <c r="U171" s="31">
        <v>36658</v>
      </c>
      <c r="V171" s="19">
        <v>2.317</v>
      </c>
      <c r="W171" s="19">
        <v>2.317</v>
      </c>
      <c r="X171" s="19"/>
      <c r="Y171" s="19"/>
      <c r="Z171" s="19">
        <v>2.3195</v>
      </c>
      <c r="AA171" s="19"/>
      <c r="AB171" s="19">
        <v>2.377</v>
      </c>
      <c r="AC171" s="19"/>
      <c r="AD171" s="19"/>
      <c r="AE171" s="19"/>
      <c r="AF171" s="19"/>
      <c r="AG171" s="19"/>
      <c r="AH171" s="19"/>
      <c r="AI171" s="19"/>
      <c r="AJ171" s="19"/>
      <c r="AK171" s="35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</row>
    <row r="172" spans="4:49">
      <c r="D172" s="18">
        <v>41487</v>
      </c>
      <c r="E172" s="19">
        <v>-0.043</v>
      </c>
      <c r="F172" s="19">
        <v>-0.03</v>
      </c>
      <c r="G172" s="19">
        <v>-0.0275</v>
      </c>
      <c r="H172" s="19">
        <v>0.185</v>
      </c>
      <c r="I172" s="19">
        <v>0.185</v>
      </c>
      <c r="J172" s="19">
        <v>-0.043</v>
      </c>
      <c r="K172" s="19">
        <v>0.185</v>
      </c>
      <c r="L172" s="19">
        <v>-0.08</v>
      </c>
      <c r="M172" s="19">
        <v>-0.215</v>
      </c>
      <c r="N172" s="19">
        <v>-0.195</v>
      </c>
      <c r="O172" s="19">
        <v>0.128</v>
      </c>
      <c r="P172" s="19">
        <v>0.135</v>
      </c>
      <c r="Q172" s="19">
        <v>0.185</v>
      </c>
      <c r="R172" s="19">
        <v>0.07352979932652</v>
      </c>
      <c r="S172" s="19">
        <v>3.1405</v>
      </c>
      <c r="T172" s="18"/>
      <c r="U172" s="31">
        <v>36659</v>
      </c>
      <c r="V172" s="19">
        <v>2.317</v>
      </c>
      <c r="W172" s="19">
        <v>2.317</v>
      </c>
      <c r="X172" s="19"/>
      <c r="Y172" s="19"/>
      <c r="Z172" s="19">
        <v>2.3195</v>
      </c>
      <c r="AA172" s="19"/>
      <c r="AB172" s="19">
        <v>2.377</v>
      </c>
      <c r="AC172" s="19"/>
      <c r="AD172" s="19"/>
      <c r="AE172" s="19"/>
      <c r="AF172" s="19"/>
      <c r="AG172" s="19"/>
      <c r="AH172" s="19"/>
      <c r="AI172" s="19"/>
      <c r="AJ172" s="19"/>
      <c r="AK172" s="35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</row>
    <row r="173" spans="4:49">
      <c r="D173" s="18">
        <v>41518</v>
      </c>
      <c r="E173" s="19">
        <v>-0.043</v>
      </c>
      <c r="F173" s="19">
        <v>-0.03</v>
      </c>
      <c r="G173" s="19">
        <v>-0.0275</v>
      </c>
      <c r="H173" s="19">
        <v>0.183</v>
      </c>
      <c r="I173" s="19">
        <v>0.183</v>
      </c>
      <c r="J173" s="19">
        <v>-0.043</v>
      </c>
      <c r="K173" s="19">
        <v>0.183</v>
      </c>
      <c r="L173" s="19">
        <v>-0.08</v>
      </c>
      <c r="M173" s="19">
        <v>-0.205</v>
      </c>
      <c r="N173" s="19">
        <v>-0.195</v>
      </c>
      <c r="O173" s="19">
        <v>0.128</v>
      </c>
      <c r="P173" s="19">
        <v>0.133</v>
      </c>
      <c r="Q173" s="19">
        <v>0.183</v>
      </c>
      <c r="R173" s="19">
        <v>0.073547268254511</v>
      </c>
      <c r="S173" s="19">
        <v>3.1455</v>
      </c>
      <c r="T173" s="18"/>
      <c r="U173" s="31">
        <v>36660</v>
      </c>
      <c r="V173" s="19">
        <v>2.317</v>
      </c>
      <c r="W173" s="19">
        <v>2.317</v>
      </c>
      <c r="X173" s="19"/>
      <c r="Y173" s="19"/>
      <c r="Z173" s="19">
        <v>2.3195</v>
      </c>
      <c r="AA173" s="19"/>
      <c r="AB173" s="19">
        <v>2.377</v>
      </c>
      <c r="AC173" s="19"/>
      <c r="AD173" s="19"/>
      <c r="AE173" s="19"/>
      <c r="AF173" s="19"/>
      <c r="AG173" s="19"/>
      <c r="AH173" s="19"/>
      <c r="AI173" s="19"/>
      <c r="AJ173" s="19"/>
      <c r="AK173" s="35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</row>
    <row r="174" spans="4:49">
      <c r="D174" s="18">
        <v>41548</v>
      </c>
      <c r="E174" s="19">
        <v>-0.043</v>
      </c>
      <c r="F174" s="19">
        <v>-0.03</v>
      </c>
      <c r="G174" s="19">
        <v>-0.0275</v>
      </c>
      <c r="H174" s="19">
        <v>0.197</v>
      </c>
      <c r="I174" s="19">
        <v>0.197</v>
      </c>
      <c r="J174" s="19">
        <v>-0.043</v>
      </c>
      <c r="K174" s="19">
        <v>0.197</v>
      </c>
      <c r="L174" s="19">
        <v>-0.08</v>
      </c>
      <c r="M174" s="19">
        <v>-0.19</v>
      </c>
      <c r="N174" s="19">
        <v>-0.195</v>
      </c>
      <c r="O174" s="19">
        <v>0.128</v>
      </c>
      <c r="P174" s="19">
        <v>0.147</v>
      </c>
      <c r="Q174" s="19">
        <v>0.197</v>
      </c>
      <c r="R174" s="19">
        <v>0.073564173668793</v>
      </c>
      <c r="S174" s="19">
        <v>3.1775</v>
      </c>
      <c r="T174" s="18"/>
      <c r="U174" s="31">
        <v>36661</v>
      </c>
      <c r="V174" s="19">
        <v>2.317</v>
      </c>
      <c r="W174" s="19">
        <v>2.317</v>
      </c>
      <c r="X174" s="19"/>
      <c r="Y174" s="19"/>
      <c r="Z174" s="19">
        <v>2.3195</v>
      </c>
      <c r="AA174" s="19"/>
      <c r="AB174" s="19">
        <v>2.377</v>
      </c>
      <c r="AC174" s="19"/>
      <c r="AD174" s="19"/>
      <c r="AE174" s="19"/>
      <c r="AF174" s="19"/>
      <c r="AG174" s="19"/>
      <c r="AH174" s="19"/>
      <c r="AI174" s="19"/>
      <c r="AJ174" s="19"/>
      <c r="AK174" s="35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</row>
    <row r="175" spans="4:49">
      <c r="D175" s="18">
        <v>41579</v>
      </c>
      <c r="E175" s="19">
        <v>-0.0375</v>
      </c>
      <c r="F175" s="19">
        <v>-0.03</v>
      </c>
      <c r="G175" s="19">
        <v>-0.0375</v>
      </c>
      <c r="H175" s="19">
        <v>0.288</v>
      </c>
      <c r="I175" s="19">
        <v>0.288</v>
      </c>
      <c r="J175" s="19">
        <v>-0.0375</v>
      </c>
      <c r="K175" s="19">
        <v>0.288</v>
      </c>
      <c r="L175" s="19">
        <v>-0.08</v>
      </c>
      <c r="M175" s="19">
        <v>-0.1425</v>
      </c>
      <c r="N175" s="19">
        <v>-0.19</v>
      </c>
      <c r="O175" s="19">
        <v>0.445</v>
      </c>
      <c r="P175" s="19">
        <v>0.238</v>
      </c>
      <c r="Q175" s="19">
        <v>0.288</v>
      </c>
      <c r="R175" s="19">
        <v>0.073581642596983</v>
      </c>
      <c r="S175" s="19">
        <v>3.3135</v>
      </c>
      <c r="T175" s="18"/>
      <c r="U175" s="31">
        <v>36662</v>
      </c>
      <c r="V175" s="19">
        <v>2.317</v>
      </c>
      <c r="W175" s="19">
        <v>2.317</v>
      </c>
      <c r="X175" s="19"/>
      <c r="Y175" s="19"/>
      <c r="Z175" s="19">
        <v>2.3195</v>
      </c>
      <c r="AA175" s="19"/>
      <c r="AB175" s="19">
        <v>2.377</v>
      </c>
      <c r="AC175" s="19"/>
      <c r="AD175" s="19"/>
      <c r="AE175" s="19"/>
      <c r="AF175" s="19"/>
      <c r="AG175" s="19"/>
      <c r="AH175" s="19"/>
      <c r="AI175" s="19"/>
      <c r="AJ175" s="19"/>
      <c r="AK175" s="35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</row>
    <row r="176" spans="4:49">
      <c r="D176" s="18">
        <v>41609</v>
      </c>
      <c r="E176" s="19">
        <v>-0.0375</v>
      </c>
      <c r="F176" s="19">
        <v>-0.03</v>
      </c>
      <c r="G176" s="19">
        <v>-0.04</v>
      </c>
      <c r="H176" s="19">
        <v>0.328</v>
      </c>
      <c r="I176" s="19">
        <v>0.328</v>
      </c>
      <c r="J176" s="19">
        <v>-0.0375</v>
      </c>
      <c r="K176" s="19">
        <v>0.328</v>
      </c>
      <c r="L176" s="19">
        <v>-0.08</v>
      </c>
      <c r="M176" s="19">
        <v>-0.135</v>
      </c>
      <c r="N176" s="19">
        <v>-0.1975</v>
      </c>
      <c r="O176" s="19">
        <v>0.485</v>
      </c>
      <c r="P176" s="19">
        <v>0.278</v>
      </c>
      <c r="Q176" s="19">
        <v>0.328</v>
      </c>
      <c r="R176" s="19">
        <v>0.073598548011456</v>
      </c>
      <c r="S176" s="19">
        <v>3.4375</v>
      </c>
      <c r="T176" s="18"/>
      <c r="U176" s="31">
        <v>36663</v>
      </c>
      <c r="V176" s="19">
        <v>2.317</v>
      </c>
      <c r="W176" s="19">
        <v>2.317</v>
      </c>
      <c r="X176" s="19"/>
      <c r="Y176" s="19"/>
      <c r="Z176" s="19">
        <v>2.3195</v>
      </c>
      <c r="AA176" s="19"/>
      <c r="AB176" s="19">
        <v>2.377</v>
      </c>
      <c r="AC176" s="19"/>
      <c r="AD176" s="19"/>
      <c r="AE176" s="19"/>
      <c r="AF176" s="19"/>
      <c r="AG176" s="19"/>
      <c r="AH176" s="19"/>
      <c r="AI176" s="19"/>
      <c r="AJ176" s="19"/>
      <c r="AK176" s="35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</row>
    <row r="177" spans="4:49">
      <c r="D177" s="18">
        <v>41640</v>
      </c>
      <c r="E177" s="19">
        <v>-0.0375</v>
      </c>
      <c r="F177" s="19">
        <v>-0.03</v>
      </c>
      <c r="G177" s="19">
        <v>-0.0425</v>
      </c>
      <c r="H177" s="19">
        <v>0.335</v>
      </c>
      <c r="I177" s="19">
        <v>0.335</v>
      </c>
      <c r="J177" s="19">
        <v>-0.0375</v>
      </c>
      <c r="K177" s="19">
        <v>0.335</v>
      </c>
      <c r="L177" s="19">
        <v>-0.08</v>
      </c>
      <c r="M177" s="19">
        <v>-0.12</v>
      </c>
      <c r="N177" s="19">
        <v>-0.2</v>
      </c>
      <c r="O177" s="19">
        <v>0.495</v>
      </c>
      <c r="P177" s="19">
        <v>0.285</v>
      </c>
      <c r="Q177" s="19">
        <v>0.335</v>
      </c>
      <c r="R177" s="19">
        <v>0.073616016939844</v>
      </c>
      <c r="S177" s="19">
        <v>3.532</v>
      </c>
      <c r="T177" s="18"/>
      <c r="U177" s="31">
        <v>36664</v>
      </c>
      <c r="V177" s="19">
        <v>2.317</v>
      </c>
      <c r="W177" s="19">
        <v>2.317</v>
      </c>
      <c r="X177" s="19"/>
      <c r="Y177" s="19"/>
      <c r="Z177" s="19">
        <v>2.3195</v>
      </c>
      <c r="AA177" s="19"/>
      <c r="AB177" s="19">
        <v>2.377</v>
      </c>
      <c r="AC177" s="19"/>
      <c r="AD177" s="19"/>
      <c r="AE177" s="19"/>
      <c r="AF177" s="19"/>
      <c r="AG177" s="19"/>
      <c r="AH177" s="19"/>
      <c r="AI177" s="19"/>
      <c r="AJ177" s="19"/>
      <c r="AK177" s="35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</row>
    <row r="178" spans="4:49">
      <c r="D178" s="18">
        <v>41671</v>
      </c>
      <c r="E178" s="19">
        <v>-0.0375</v>
      </c>
      <c r="F178" s="19">
        <v>-0.03</v>
      </c>
      <c r="G178" s="19">
        <v>-0.035</v>
      </c>
      <c r="H178" s="19">
        <v>0.313</v>
      </c>
      <c r="I178" s="19">
        <v>0.313</v>
      </c>
      <c r="J178" s="19">
        <v>-0.0375</v>
      </c>
      <c r="K178" s="19">
        <v>0.313</v>
      </c>
      <c r="L178" s="19">
        <v>-0.08</v>
      </c>
      <c r="M178" s="19">
        <v>-0.12</v>
      </c>
      <c r="N178" s="19">
        <v>-0.2025</v>
      </c>
      <c r="O178" s="19">
        <v>0.525</v>
      </c>
      <c r="P178" s="19">
        <v>0.263</v>
      </c>
      <c r="Q178" s="19">
        <v>0.313</v>
      </c>
      <c r="R178" s="19">
        <v>0.073633485868332</v>
      </c>
      <c r="S178" s="19">
        <v>3.43</v>
      </c>
      <c r="T178" s="18"/>
      <c r="U178" s="31">
        <v>36665</v>
      </c>
      <c r="V178" s="19">
        <v>2.317</v>
      </c>
      <c r="W178" s="19">
        <v>2.317</v>
      </c>
      <c r="X178" s="19"/>
      <c r="Y178" s="19"/>
      <c r="Z178" s="19">
        <v>2.3195</v>
      </c>
      <c r="AA178" s="19"/>
      <c r="AB178" s="19">
        <v>2.377</v>
      </c>
      <c r="AC178" s="19"/>
      <c r="AD178" s="19"/>
      <c r="AE178" s="19"/>
      <c r="AF178" s="19"/>
      <c r="AG178" s="19"/>
      <c r="AH178" s="19"/>
      <c r="AI178" s="19"/>
      <c r="AJ178" s="19"/>
      <c r="AK178" s="35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</row>
    <row r="179" spans="4:49">
      <c r="D179" s="18">
        <v>41699</v>
      </c>
      <c r="E179" s="19">
        <v>-0.0375</v>
      </c>
      <c r="F179" s="19">
        <v>-0.03</v>
      </c>
      <c r="G179" s="19">
        <v>-0.0325</v>
      </c>
      <c r="H179" s="19">
        <v>0.31</v>
      </c>
      <c r="I179" s="19">
        <v>0.31</v>
      </c>
      <c r="J179" s="19">
        <v>-0.0375</v>
      </c>
      <c r="K179" s="19">
        <v>0.31</v>
      </c>
      <c r="L179" s="19">
        <v>-0.08</v>
      </c>
      <c r="M179" s="19">
        <v>-0.12</v>
      </c>
      <c r="N179" s="19">
        <v>-0.205</v>
      </c>
      <c r="O179" s="19">
        <v>0.525</v>
      </c>
      <c r="P179" s="19">
        <v>0.26</v>
      </c>
      <c r="Q179" s="19">
        <v>0.31</v>
      </c>
      <c r="R179" s="19">
        <v>0.073649264255441</v>
      </c>
      <c r="S179" s="19">
        <v>3.325</v>
      </c>
      <c r="T179" s="18"/>
      <c r="U179" s="31">
        <v>36666</v>
      </c>
      <c r="V179" s="19">
        <v>2.317</v>
      </c>
      <c r="W179" s="19">
        <v>2.317</v>
      </c>
      <c r="X179" s="19"/>
      <c r="Y179" s="19"/>
      <c r="Z179" s="19">
        <v>2.3195</v>
      </c>
      <c r="AA179" s="19"/>
      <c r="AB179" s="19">
        <v>2.377</v>
      </c>
      <c r="AC179" s="19"/>
      <c r="AD179" s="19"/>
      <c r="AE179" s="19"/>
      <c r="AF179" s="19"/>
      <c r="AG179" s="19"/>
      <c r="AH179" s="19"/>
      <c r="AI179" s="19"/>
      <c r="AJ179" s="19"/>
      <c r="AK179" s="35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</row>
    <row r="180" spans="4:49">
      <c r="D180" s="18">
        <v>41730</v>
      </c>
      <c r="E180" s="19">
        <v>-0.04</v>
      </c>
      <c r="F180" s="19">
        <v>-0.03</v>
      </c>
      <c r="G180" s="19">
        <v>-0.025</v>
      </c>
      <c r="H180" s="19">
        <v>0.208</v>
      </c>
      <c r="I180" s="19">
        <v>0.208</v>
      </c>
      <c r="J180" s="19">
        <v>-0.04</v>
      </c>
      <c r="K180" s="19">
        <v>0.208</v>
      </c>
      <c r="L180" s="19">
        <v>-0.08</v>
      </c>
      <c r="M180" s="19">
        <v>-0.21</v>
      </c>
      <c r="N180" s="19">
        <v>-0.195</v>
      </c>
      <c r="O180" s="19">
        <v>0.128</v>
      </c>
      <c r="P180" s="19">
        <v>0.158</v>
      </c>
      <c r="Q180" s="19">
        <v>0.208</v>
      </c>
      <c r="R180" s="19">
        <v>0.073666733184121</v>
      </c>
      <c r="S180" s="19">
        <v>3.229</v>
      </c>
      <c r="T180" s="18"/>
      <c r="U180" s="31">
        <v>36667</v>
      </c>
      <c r="V180" s="19">
        <v>2.317</v>
      </c>
      <c r="W180" s="19">
        <v>2.317</v>
      </c>
      <c r="X180" s="19"/>
      <c r="Y180" s="19"/>
      <c r="Z180" s="19">
        <v>2.3195</v>
      </c>
      <c r="AA180" s="19"/>
      <c r="AB180" s="19">
        <v>2.377</v>
      </c>
      <c r="AC180" s="19"/>
      <c r="AD180" s="19"/>
      <c r="AE180" s="19"/>
      <c r="AF180" s="19"/>
      <c r="AG180" s="19"/>
      <c r="AH180" s="19"/>
      <c r="AI180" s="19"/>
      <c r="AJ180" s="19"/>
      <c r="AK180" s="35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</row>
    <row r="181" spans="4:49">
      <c r="D181" s="18">
        <v>41760</v>
      </c>
      <c r="E181" s="19">
        <v>-0.04</v>
      </c>
      <c r="F181" s="19">
        <v>-0.03</v>
      </c>
      <c r="G181" s="19">
        <v>-0.025</v>
      </c>
      <c r="H181" s="19">
        <v>0.197</v>
      </c>
      <c r="I181" s="19">
        <v>0.197</v>
      </c>
      <c r="J181" s="19">
        <v>-0.04</v>
      </c>
      <c r="K181" s="19">
        <v>0.197</v>
      </c>
      <c r="L181" s="19">
        <v>-0.08</v>
      </c>
      <c r="M181" s="19">
        <v>-0.205</v>
      </c>
      <c r="N181" s="19">
        <v>-0.195</v>
      </c>
      <c r="O181" s="19">
        <v>0.128</v>
      </c>
      <c r="P181" s="19">
        <v>0.147</v>
      </c>
      <c r="Q181" s="19">
        <v>0.197</v>
      </c>
      <c r="R181" s="19">
        <v>0.073683638599069</v>
      </c>
      <c r="S181" s="19">
        <v>3.208</v>
      </c>
      <c r="T181" s="18"/>
      <c r="U181" s="31">
        <v>36668</v>
      </c>
      <c r="V181" s="19">
        <v>2.317</v>
      </c>
      <c r="W181" s="19">
        <v>2.317</v>
      </c>
      <c r="X181" s="19"/>
      <c r="Y181" s="19"/>
      <c r="Z181" s="19">
        <v>2.3195</v>
      </c>
      <c r="AA181" s="19"/>
      <c r="AB181" s="19">
        <v>2.377</v>
      </c>
      <c r="AC181" s="19"/>
      <c r="AD181" s="19"/>
      <c r="AE181" s="19"/>
      <c r="AF181" s="19"/>
      <c r="AG181" s="19"/>
      <c r="AH181" s="19"/>
      <c r="AI181" s="19"/>
      <c r="AJ181" s="19"/>
      <c r="AK181" s="35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</row>
    <row r="182" spans="4:49">
      <c r="D182" s="18">
        <v>41791</v>
      </c>
      <c r="E182" s="19">
        <v>-0.04</v>
      </c>
      <c r="F182" s="19">
        <v>-0.03</v>
      </c>
      <c r="G182" s="19">
        <v>-0.025</v>
      </c>
      <c r="H182" s="19">
        <v>0.192</v>
      </c>
      <c r="I182" s="19">
        <v>0.192</v>
      </c>
      <c r="J182" s="19">
        <v>-0.04</v>
      </c>
      <c r="K182" s="19">
        <v>0.192</v>
      </c>
      <c r="L182" s="19">
        <v>-0.08</v>
      </c>
      <c r="M182" s="19">
        <v>-0.215</v>
      </c>
      <c r="N182" s="19">
        <v>-0.195</v>
      </c>
      <c r="O182" s="19">
        <v>0.128</v>
      </c>
      <c r="P182" s="19">
        <v>0.142</v>
      </c>
      <c r="Q182" s="19">
        <v>0.192</v>
      </c>
      <c r="R182" s="19">
        <v>0.073701107527948</v>
      </c>
      <c r="S182" s="19">
        <v>3.215</v>
      </c>
      <c r="T182" s="18"/>
      <c r="U182" s="31">
        <v>36669</v>
      </c>
      <c r="V182" s="19">
        <v>2.317</v>
      </c>
      <c r="W182" s="19">
        <v>2.317</v>
      </c>
      <c r="X182" s="19"/>
      <c r="Y182" s="19"/>
      <c r="Z182" s="19">
        <v>2.3195</v>
      </c>
      <c r="AA182" s="19"/>
      <c r="AB182" s="19">
        <v>2.377</v>
      </c>
      <c r="AC182" s="19"/>
      <c r="AD182" s="19"/>
      <c r="AE182" s="19"/>
      <c r="AF182" s="19"/>
      <c r="AG182" s="19"/>
      <c r="AH182" s="19"/>
      <c r="AI182" s="19"/>
      <c r="AJ182" s="19"/>
      <c r="AK182" s="35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</row>
    <row r="183" spans="4:49">
      <c r="D183" s="18">
        <v>41821</v>
      </c>
      <c r="E183" s="19">
        <v>-0.04</v>
      </c>
      <c r="F183" s="19">
        <v>-0.03</v>
      </c>
      <c r="G183" s="19">
        <v>-0.025</v>
      </c>
      <c r="H183" s="19">
        <v>0.182</v>
      </c>
      <c r="I183" s="19">
        <v>0.182</v>
      </c>
      <c r="J183" s="19">
        <v>-0.04</v>
      </c>
      <c r="K183" s="19">
        <v>0.182</v>
      </c>
      <c r="L183" s="19">
        <v>-0.08</v>
      </c>
      <c r="M183" s="19">
        <v>-0.215</v>
      </c>
      <c r="N183" s="19">
        <v>-0.195</v>
      </c>
      <c r="O183" s="19">
        <v>0.128</v>
      </c>
      <c r="P183" s="19">
        <v>0.132</v>
      </c>
      <c r="Q183" s="19">
        <v>0.182</v>
      </c>
      <c r="R183" s="19">
        <v>0.073718012943087</v>
      </c>
      <c r="S183" s="19">
        <v>3.221</v>
      </c>
      <c r="T183" s="18"/>
      <c r="U183" s="31">
        <v>36670</v>
      </c>
      <c r="V183" s="19">
        <v>2.317</v>
      </c>
      <c r="W183" s="19">
        <v>2.317</v>
      </c>
      <c r="X183" s="19"/>
      <c r="Y183" s="19"/>
      <c r="Z183" s="19">
        <v>2.3195</v>
      </c>
      <c r="AA183" s="19"/>
      <c r="AB183" s="19">
        <v>2.377</v>
      </c>
      <c r="AC183" s="19"/>
      <c r="AD183" s="19"/>
      <c r="AE183" s="19"/>
      <c r="AF183" s="19"/>
      <c r="AG183" s="19"/>
      <c r="AH183" s="19"/>
      <c r="AI183" s="19"/>
      <c r="AJ183" s="19"/>
      <c r="AK183" s="35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</row>
    <row r="184" spans="4:49">
      <c r="D184" s="18">
        <v>41852</v>
      </c>
      <c r="E184" s="19">
        <v>-0.04</v>
      </c>
      <c r="F184" s="19">
        <v>-0.03</v>
      </c>
      <c r="G184" s="19">
        <v>-0.025</v>
      </c>
      <c r="H184" s="19">
        <v>0.18</v>
      </c>
      <c r="I184" s="19">
        <v>0.18</v>
      </c>
      <c r="J184" s="19">
        <v>-0.04</v>
      </c>
      <c r="K184" s="19">
        <v>0.18</v>
      </c>
      <c r="L184" s="19">
        <v>-0.08</v>
      </c>
      <c r="M184" s="19">
        <v>-0.215</v>
      </c>
      <c r="N184" s="19">
        <v>-0.195</v>
      </c>
      <c r="O184" s="19">
        <v>0.128</v>
      </c>
      <c r="P184" s="19">
        <v>0.13</v>
      </c>
      <c r="Q184" s="19">
        <v>0.18</v>
      </c>
      <c r="R184" s="19">
        <v>0.073735481872164</v>
      </c>
      <c r="S184" s="19">
        <v>3.228</v>
      </c>
      <c r="T184" s="18"/>
      <c r="U184" s="31">
        <v>36671</v>
      </c>
      <c r="V184" s="19">
        <v>2.317</v>
      </c>
      <c r="W184" s="19">
        <v>2.317</v>
      </c>
      <c r="X184" s="19"/>
      <c r="Y184" s="19"/>
      <c r="Z184" s="19">
        <v>2.3195</v>
      </c>
      <c r="AA184" s="19"/>
      <c r="AB184" s="19">
        <v>2.377</v>
      </c>
      <c r="AC184" s="19"/>
      <c r="AD184" s="19"/>
      <c r="AE184" s="19"/>
      <c r="AF184" s="19"/>
      <c r="AG184" s="19"/>
      <c r="AH184" s="19"/>
      <c r="AI184" s="19"/>
      <c r="AJ184" s="19"/>
      <c r="AK184" s="35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</row>
    <row r="185" spans="4:49">
      <c r="D185" s="18">
        <v>41883</v>
      </c>
      <c r="E185" s="19">
        <v>-0.04</v>
      </c>
      <c r="F185" s="19">
        <v>-0.03</v>
      </c>
      <c r="G185" s="19">
        <v>-0.025</v>
      </c>
      <c r="H185" s="19">
        <v>0.178</v>
      </c>
      <c r="I185" s="19">
        <v>0.178</v>
      </c>
      <c r="J185" s="19">
        <v>-0.04</v>
      </c>
      <c r="K185" s="19">
        <v>0.178</v>
      </c>
      <c r="L185" s="19">
        <v>-0.08</v>
      </c>
      <c r="M185" s="19">
        <v>-0.205</v>
      </c>
      <c r="N185" s="19">
        <v>-0.195</v>
      </c>
      <c r="O185" s="19">
        <v>0.128</v>
      </c>
      <c r="P185" s="19">
        <v>0.128</v>
      </c>
      <c r="Q185" s="19">
        <v>0.178</v>
      </c>
      <c r="R185" s="19">
        <v>0.073752950801342</v>
      </c>
      <c r="S185" s="19">
        <v>3.233</v>
      </c>
      <c r="T185" s="18"/>
      <c r="U185" s="31">
        <v>36672</v>
      </c>
      <c r="V185" s="19">
        <v>2.317</v>
      </c>
      <c r="W185" s="19">
        <v>2.317</v>
      </c>
      <c r="X185" s="19"/>
      <c r="Y185" s="19"/>
      <c r="Z185" s="19">
        <v>2.3195</v>
      </c>
      <c r="AA185" s="19"/>
      <c r="AB185" s="19">
        <v>2.377</v>
      </c>
      <c r="AC185" s="19"/>
      <c r="AD185" s="19"/>
      <c r="AE185" s="19"/>
      <c r="AF185" s="19"/>
      <c r="AG185" s="19"/>
      <c r="AH185" s="19"/>
      <c r="AI185" s="19"/>
      <c r="AJ185" s="19"/>
      <c r="AK185" s="35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</row>
    <row r="186" spans="4:49">
      <c r="D186" s="18">
        <v>41913</v>
      </c>
      <c r="E186" s="19">
        <v>-0.04</v>
      </c>
      <c r="F186" s="19">
        <v>-0.03</v>
      </c>
      <c r="G186" s="19">
        <v>-0.025</v>
      </c>
      <c r="H186" s="19">
        <v>0.192</v>
      </c>
      <c r="I186" s="19">
        <v>0.192</v>
      </c>
      <c r="J186" s="19">
        <v>-0.04</v>
      </c>
      <c r="K186" s="19">
        <v>0.192</v>
      </c>
      <c r="L186" s="19">
        <v>-0.08</v>
      </c>
      <c r="M186" s="19">
        <v>-0.19</v>
      </c>
      <c r="N186" s="19">
        <v>-0.195</v>
      </c>
      <c r="O186" s="19">
        <v>0.128</v>
      </c>
      <c r="P186" s="19">
        <v>0.142</v>
      </c>
      <c r="Q186" s="19">
        <v>0.192</v>
      </c>
      <c r="R186" s="19">
        <v>0.073769856216771</v>
      </c>
      <c r="S186" s="19">
        <v>3.265</v>
      </c>
      <c r="T186" s="18"/>
      <c r="U186" s="31">
        <v>36673</v>
      </c>
      <c r="V186" s="19">
        <v>2.317</v>
      </c>
      <c r="W186" s="19">
        <v>2.317</v>
      </c>
      <c r="X186" s="19"/>
      <c r="Y186" s="19"/>
      <c r="Z186" s="19">
        <v>2.3195</v>
      </c>
      <c r="AA186" s="19"/>
      <c r="AB186" s="19">
        <v>2.377</v>
      </c>
      <c r="AC186" s="19"/>
      <c r="AD186" s="19"/>
      <c r="AE186" s="19"/>
      <c r="AF186" s="19"/>
      <c r="AG186" s="19"/>
      <c r="AH186" s="19"/>
      <c r="AI186" s="19"/>
      <c r="AJ186" s="19"/>
      <c r="AK186" s="35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</row>
    <row r="187" spans="4:49">
      <c r="D187" s="18">
        <v>41944</v>
      </c>
      <c r="E187" s="19">
        <v>-0.0345</v>
      </c>
      <c r="F187" s="19">
        <v>-0.03</v>
      </c>
      <c r="G187" s="19">
        <v>-0.035</v>
      </c>
      <c r="H187" s="19">
        <v>0.283</v>
      </c>
      <c r="I187" s="19">
        <v>0.283</v>
      </c>
      <c r="J187" s="19">
        <v>-0.0345</v>
      </c>
      <c r="K187" s="19">
        <v>0.283</v>
      </c>
      <c r="L187" s="19">
        <v>-0.08</v>
      </c>
      <c r="M187" s="19">
        <v>-0.1425</v>
      </c>
      <c r="N187" s="19">
        <v>-0.19</v>
      </c>
      <c r="O187" s="19"/>
      <c r="P187" s="19">
        <v>0.233</v>
      </c>
      <c r="Q187" s="19">
        <v>0.283</v>
      </c>
      <c r="R187" s="19">
        <v>0.073787325146147</v>
      </c>
      <c r="S187" s="19">
        <v>3.401</v>
      </c>
      <c r="T187" s="18"/>
      <c r="U187" s="31">
        <v>36674</v>
      </c>
      <c r="V187" s="19">
        <v>2.317</v>
      </c>
      <c r="W187" s="19">
        <v>2.317</v>
      </c>
      <c r="X187" s="19"/>
      <c r="Y187" s="19"/>
      <c r="Z187" s="19">
        <v>2.3195</v>
      </c>
      <c r="AA187" s="19"/>
      <c r="AB187" s="19">
        <v>2.377</v>
      </c>
      <c r="AC187" s="19"/>
      <c r="AD187" s="19"/>
      <c r="AE187" s="19"/>
      <c r="AF187" s="19"/>
      <c r="AG187" s="19"/>
      <c r="AH187" s="19"/>
      <c r="AI187" s="19"/>
      <c r="AJ187" s="19"/>
      <c r="AK187" s="35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</row>
    <row r="188" spans="4:49">
      <c r="D188" s="18">
        <v>41974</v>
      </c>
      <c r="E188" s="19">
        <v>-0.0345</v>
      </c>
      <c r="F188" s="19">
        <v>-0.03</v>
      </c>
      <c r="G188" s="19">
        <v>-0.0375</v>
      </c>
      <c r="H188" s="19">
        <v>0.323</v>
      </c>
      <c r="I188" s="19">
        <v>0.323</v>
      </c>
      <c r="J188" s="19">
        <v>-0.0345</v>
      </c>
      <c r="K188" s="19">
        <v>0.323</v>
      </c>
      <c r="L188" s="19">
        <v>-0.08</v>
      </c>
      <c r="M188" s="19">
        <v>-0.135</v>
      </c>
      <c r="N188" s="19">
        <v>-0.1975</v>
      </c>
      <c r="O188" s="19"/>
      <c r="P188" s="19">
        <v>0.273</v>
      </c>
      <c r="Q188" s="19">
        <v>0.323</v>
      </c>
      <c r="R188" s="19">
        <v>0.073804230561767</v>
      </c>
      <c r="S188" s="19">
        <v>3.525</v>
      </c>
      <c r="T188" s="18"/>
      <c r="U188" s="31">
        <v>36675</v>
      </c>
      <c r="V188" s="19">
        <v>2.317</v>
      </c>
      <c r="W188" s="19">
        <v>2.317</v>
      </c>
      <c r="X188" s="19"/>
      <c r="Y188" s="19"/>
      <c r="Z188" s="19">
        <v>2.3195</v>
      </c>
      <c r="AA188" s="19"/>
      <c r="AB188" s="19">
        <v>2.377</v>
      </c>
      <c r="AC188" s="19"/>
      <c r="AD188" s="19"/>
      <c r="AE188" s="19"/>
      <c r="AF188" s="19"/>
      <c r="AG188" s="19"/>
      <c r="AH188" s="19"/>
      <c r="AI188" s="19"/>
      <c r="AJ188" s="19"/>
      <c r="AK188" s="35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</row>
    <row r="189" spans="4:49">
      <c r="D189" s="18">
        <v>42005</v>
      </c>
      <c r="E189" s="19">
        <v>-0.0325</v>
      </c>
      <c r="F189" s="19">
        <v>-0.03</v>
      </c>
      <c r="G189" s="19">
        <v>-0.04</v>
      </c>
      <c r="H189" s="19">
        <v>0.33</v>
      </c>
      <c r="I189" s="19">
        <v>0.33</v>
      </c>
      <c r="J189" s="19">
        <v>-0.0325</v>
      </c>
      <c r="K189" s="19">
        <v>0.33</v>
      </c>
      <c r="L189" s="19">
        <v>-0.08</v>
      </c>
      <c r="M189" s="19">
        <v>-0.12</v>
      </c>
      <c r="N189" s="19">
        <v>-0.2</v>
      </c>
      <c r="O189" s="19"/>
      <c r="P189" s="19">
        <v>0.28</v>
      </c>
      <c r="Q189" s="19">
        <v>0.33</v>
      </c>
      <c r="R189" s="19">
        <v>0.073821699491341</v>
      </c>
      <c r="S189" s="19">
        <v>3.622</v>
      </c>
      <c r="T189" s="18"/>
      <c r="U189" s="31">
        <v>36676</v>
      </c>
      <c r="V189" s="19">
        <v>2.317</v>
      </c>
      <c r="W189" s="19">
        <v>2.317</v>
      </c>
      <c r="X189" s="19"/>
      <c r="Y189" s="19"/>
      <c r="Z189" s="19">
        <v>2.3195</v>
      </c>
      <c r="AA189" s="19"/>
      <c r="AB189" s="19">
        <v>2.377</v>
      </c>
      <c r="AC189" s="19"/>
      <c r="AD189" s="19"/>
      <c r="AE189" s="19"/>
      <c r="AF189" s="19"/>
      <c r="AG189" s="19"/>
      <c r="AH189" s="19"/>
      <c r="AI189" s="19"/>
      <c r="AJ189" s="19"/>
      <c r="AK189" s="35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</row>
    <row r="190" spans="4:49">
      <c r="D190" s="18">
        <v>42036</v>
      </c>
      <c r="E190" s="19">
        <v>-0.0325</v>
      </c>
      <c r="F190" s="19">
        <v>-0.03</v>
      </c>
      <c r="G190" s="19">
        <v>-0.0325</v>
      </c>
      <c r="H190" s="19">
        <v>0.308</v>
      </c>
      <c r="I190" s="19">
        <v>0.308</v>
      </c>
      <c r="J190" s="19">
        <v>-0.0325</v>
      </c>
      <c r="K190" s="19">
        <v>0.308</v>
      </c>
      <c r="L190" s="19">
        <v>-0.08</v>
      </c>
      <c r="M190" s="19">
        <v>-0.12</v>
      </c>
      <c r="N190" s="19">
        <v>-0.2025</v>
      </c>
      <c r="O190" s="19"/>
      <c r="P190" s="19">
        <v>0.258</v>
      </c>
      <c r="Q190" s="19">
        <v>0.308</v>
      </c>
      <c r="R190" s="19">
        <v>0.073839168421016</v>
      </c>
      <c r="S190" s="19">
        <v>3.52</v>
      </c>
      <c r="T190" s="18"/>
      <c r="U190" s="31">
        <v>36677</v>
      </c>
      <c r="V190" s="19">
        <v>2.317</v>
      </c>
      <c r="W190" s="19">
        <v>2.317</v>
      </c>
      <c r="X190" s="19"/>
      <c r="Y190" s="19"/>
      <c r="Z190" s="19">
        <v>2.3195</v>
      </c>
      <c r="AA190" s="19"/>
      <c r="AB190" s="19">
        <v>2.377</v>
      </c>
      <c r="AC190" s="19"/>
      <c r="AD190" s="19"/>
      <c r="AE190" s="19"/>
      <c r="AF190" s="19"/>
      <c r="AG190" s="19"/>
      <c r="AH190" s="19"/>
      <c r="AI190" s="19"/>
      <c r="AJ190" s="19"/>
      <c r="AK190" s="35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</row>
    <row r="191" spans="4:49">
      <c r="D191" s="18">
        <v>42064</v>
      </c>
      <c r="E191" s="19">
        <v>-0.0325</v>
      </c>
      <c r="F191" s="19">
        <v>-0.03</v>
      </c>
      <c r="G191" s="19">
        <v>-0.03</v>
      </c>
      <c r="H191" s="19">
        <v>0.305</v>
      </c>
      <c r="I191" s="19">
        <v>0.305</v>
      </c>
      <c r="J191" s="19">
        <v>-0.0325</v>
      </c>
      <c r="K191" s="19">
        <v>0.305</v>
      </c>
      <c r="L191" s="19">
        <v>-0.08</v>
      </c>
      <c r="M191" s="19">
        <v>-0.12</v>
      </c>
      <c r="N191" s="19">
        <v>-0.205</v>
      </c>
      <c r="O191" s="19"/>
      <c r="P191" s="19">
        <v>0.255</v>
      </c>
      <c r="Q191" s="19">
        <v>0.305</v>
      </c>
      <c r="R191" s="19">
        <v>0.073854946809196</v>
      </c>
      <c r="S191" s="19">
        <v>3.415</v>
      </c>
      <c r="T191" s="18"/>
      <c r="U191" s="31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35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</row>
    <row r="192" spans="4:49">
      <c r="D192" s="18">
        <v>42095</v>
      </c>
      <c r="E192" s="19">
        <v>-0.035</v>
      </c>
      <c r="F192" s="19">
        <v>-0.03</v>
      </c>
      <c r="G192" s="19">
        <v>-0.0225</v>
      </c>
      <c r="H192" s="19">
        <v>0.203</v>
      </c>
      <c r="I192" s="19">
        <v>0.203</v>
      </c>
      <c r="J192" s="19">
        <v>-0.035</v>
      </c>
      <c r="K192" s="19">
        <v>0.203</v>
      </c>
      <c r="L192" s="19">
        <v>-0.08</v>
      </c>
      <c r="M192" s="19">
        <v>-0.21</v>
      </c>
      <c r="N192" s="19">
        <v>-0.195</v>
      </c>
      <c r="O192" s="19"/>
      <c r="P192" s="19">
        <v>0.153</v>
      </c>
      <c r="Q192" s="19">
        <v>0.203</v>
      </c>
      <c r="R192" s="19">
        <v>0.073872415739062</v>
      </c>
      <c r="S192" s="19">
        <v>3.319</v>
      </c>
      <c r="T192" s="18"/>
      <c r="U192" s="31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35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</row>
    <row r="193" spans="4:49">
      <c r="D193" s="18">
        <v>42125</v>
      </c>
      <c r="E193" s="19">
        <v>-0.035</v>
      </c>
      <c r="F193" s="19">
        <v>-0.03</v>
      </c>
      <c r="G193" s="19">
        <v>-0.0225</v>
      </c>
      <c r="H193" s="19">
        <v>0.192</v>
      </c>
      <c r="I193" s="19">
        <v>0.192</v>
      </c>
      <c r="J193" s="19">
        <v>-0.035</v>
      </c>
      <c r="K193" s="19">
        <v>0.192</v>
      </c>
      <c r="L193" s="19">
        <v>-0.08</v>
      </c>
      <c r="M193" s="19">
        <v>-0.205</v>
      </c>
      <c r="N193" s="19">
        <v>-0.195</v>
      </c>
      <c r="O193" s="19"/>
      <c r="P193" s="19">
        <v>0.142</v>
      </c>
      <c r="Q193" s="19">
        <v>0.192</v>
      </c>
      <c r="R193" s="19">
        <v>0.073889321155158</v>
      </c>
      <c r="S193" s="19">
        <v>3.298</v>
      </c>
      <c r="T193" s="18"/>
      <c r="U193" s="31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35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</row>
    <row r="194" spans="4:49">
      <c r="D194" s="18">
        <v>42156</v>
      </c>
      <c r="E194" s="19">
        <v>-0.035</v>
      </c>
      <c r="F194" s="19">
        <v>-0.03</v>
      </c>
      <c r="G194" s="19">
        <v>-0.0225</v>
      </c>
      <c r="H194" s="19">
        <v>0.187</v>
      </c>
      <c r="I194" s="19">
        <v>0.187</v>
      </c>
      <c r="J194" s="19">
        <v>-0.035</v>
      </c>
      <c r="K194" s="19">
        <v>0.187</v>
      </c>
      <c r="L194" s="19">
        <v>-0.08</v>
      </c>
      <c r="M194" s="19">
        <v>-0.215</v>
      </c>
      <c r="N194" s="19">
        <v>-0.195</v>
      </c>
      <c r="O194" s="19"/>
      <c r="P194" s="19">
        <v>0.137</v>
      </c>
      <c r="Q194" s="19">
        <v>0.187</v>
      </c>
      <c r="R194" s="19">
        <v>0.073906790085222</v>
      </c>
      <c r="S194" s="19">
        <v>3.305</v>
      </c>
      <c r="T194" s="18"/>
      <c r="U194" s="31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35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</row>
    <row r="195" spans="4:49">
      <c r="D195" s="18">
        <v>42186</v>
      </c>
      <c r="E195" s="19">
        <v>-0.035</v>
      </c>
      <c r="F195" s="19">
        <v>-0.03</v>
      </c>
      <c r="G195" s="19">
        <v>-0.0225</v>
      </c>
      <c r="H195" s="19">
        <v>0.177</v>
      </c>
      <c r="I195" s="19">
        <v>0.177</v>
      </c>
      <c r="J195" s="19">
        <v>-0.035</v>
      </c>
      <c r="K195" s="19">
        <v>0.177</v>
      </c>
      <c r="L195" s="19">
        <v>-0.08</v>
      </c>
      <c r="M195" s="19">
        <v>-0.215</v>
      </c>
      <c r="N195" s="19">
        <v>-0.195</v>
      </c>
      <c r="O195" s="19"/>
      <c r="P195" s="19">
        <v>0.127</v>
      </c>
      <c r="Q195" s="19">
        <v>0.177</v>
      </c>
      <c r="R195" s="19">
        <v>0.07392369550151</v>
      </c>
      <c r="S195" s="19">
        <v>3.311</v>
      </c>
      <c r="T195" s="18"/>
      <c r="U195" s="31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35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</row>
    <row r="196" spans="4:49">
      <c r="D196" s="18">
        <v>42217</v>
      </c>
      <c r="E196" s="19">
        <v>-0.035</v>
      </c>
      <c r="F196" s="19">
        <v>-0.03</v>
      </c>
      <c r="G196" s="19">
        <v>-0.0225</v>
      </c>
      <c r="H196" s="19">
        <v>0.175</v>
      </c>
      <c r="I196" s="19">
        <v>0.175</v>
      </c>
      <c r="J196" s="19">
        <v>-0.035</v>
      </c>
      <c r="K196" s="19">
        <v>0.175</v>
      </c>
      <c r="L196" s="19">
        <v>-0.08</v>
      </c>
      <c r="M196" s="19">
        <v>-0.215</v>
      </c>
      <c r="N196" s="19">
        <v>-0.195</v>
      </c>
      <c r="O196" s="19"/>
      <c r="P196" s="19">
        <v>0.125</v>
      </c>
      <c r="Q196" s="19">
        <v>0.175</v>
      </c>
      <c r="R196" s="19">
        <v>0.073941164431772</v>
      </c>
      <c r="S196" s="19">
        <v>3.318</v>
      </c>
      <c r="T196" s="18"/>
      <c r="U196" s="31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35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</row>
    <row r="197" spans="4:49">
      <c r="D197" s="18">
        <v>42248</v>
      </c>
      <c r="E197" s="19">
        <v>-0.035</v>
      </c>
      <c r="F197" s="19">
        <v>0</v>
      </c>
      <c r="G197" s="19">
        <v>-0.0225</v>
      </c>
      <c r="H197" s="19">
        <v>0.173</v>
      </c>
      <c r="I197" s="19">
        <v>0.173</v>
      </c>
      <c r="J197" s="19">
        <v>0</v>
      </c>
      <c r="K197" s="19">
        <v>0.173</v>
      </c>
      <c r="L197" s="19">
        <v>0</v>
      </c>
      <c r="M197" s="19">
        <v>-0.205</v>
      </c>
      <c r="N197" s="19">
        <v>-0.195</v>
      </c>
      <c r="O197" s="19"/>
      <c r="P197" s="19">
        <v>0.123</v>
      </c>
      <c r="Q197" s="19">
        <v>0.173</v>
      </c>
      <c r="R197" s="19">
        <v>0.073958633362136</v>
      </c>
      <c r="S197" s="19">
        <v>3.323</v>
      </c>
      <c r="T197" s="18"/>
      <c r="U197" s="31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35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</row>
    <row r="198" spans="4:49">
      <c r="D198" s="18">
        <v>42278</v>
      </c>
      <c r="E198" s="19">
        <v>-0.035</v>
      </c>
      <c r="F198" s="19">
        <v>0</v>
      </c>
      <c r="G198" s="19">
        <v>-0.0225</v>
      </c>
      <c r="H198" s="19">
        <v>0.187</v>
      </c>
      <c r="I198" s="19">
        <v>0.187</v>
      </c>
      <c r="J198" s="19">
        <v>0</v>
      </c>
      <c r="K198" s="19">
        <v>0.187</v>
      </c>
      <c r="L198" s="19">
        <v>0</v>
      </c>
      <c r="M198" s="19">
        <v>-0.19</v>
      </c>
      <c r="N198" s="19">
        <v>-0.195</v>
      </c>
      <c r="O198" s="19"/>
      <c r="P198" s="19">
        <v>0.137</v>
      </c>
      <c r="Q198" s="19">
        <v>0.187</v>
      </c>
      <c r="R198" s="19">
        <v>0.073975538778712</v>
      </c>
      <c r="S198" s="19">
        <v>3.355</v>
      </c>
      <c r="T198" s="18"/>
      <c r="U198" s="31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35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</row>
    <row r="199" spans="4:49">
      <c r="D199" s="18">
        <v>42309</v>
      </c>
      <c r="E199" s="25">
        <v>0</v>
      </c>
      <c r="F199" s="25">
        <v>0</v>
      </c>
      <c r="G199" s="25">
        <v>-0.0325</v>
      </c>
      <c r="H199" s="25">
        <v>0.278</v>
      </c>
      <c r="I199" s="25">
        <v>0.278</v>
      </c>
      <c r="J199" s="25">
        <v>0</v>
      </c>
      <c r="K199" s="25">
        <v>0.278</v>
      </c>
      <c r="L199" s="25">
        <v>0</v>
      </c>
      <c r="M199" s="25">
        <v>-0.1425</v>
      </c>
      <c r="N199" s="25">
        <v>-0.19</v>
      </c>
      <c r="O199" s="25"/>
      <c r="P199" s="25">
        <v>0.228</v>
      </c>
      <c r="Q199" s="25">
        <v>0.278</v>
      </c>
      <c r="R199" s="25">
        <v>0.073993007709274</v>
      </c>
      <c r="S199" s="25">
        <v>3.491</v>
      </c>
      <c r="T199" s="18"/>
      <c r="U199" s="31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35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</row>
    <row r="200" spans="4:49">
      <c r="D200" s="18">
        <v>42339</v>
      </c>
      <c r="E200" s="25">
        <v>0</v>
      </c>
      <c r="F200" s="25">
        <v>0</v>
      </c>
      <c r="G200" s="25">
        <v>-0.035</v>
      </c>
      <c r="H200" s="25">
        <v>0.318</v>
      </c>
      <c r="I200" s="25">
        <v>0.318</v>
      </c>
      <c r="J200" s="25">
        <v>0</v>
      </c>
      <c r="K200" s="25">
        <v>0.318</v>
      </c>
      <c r="L200" s="25">
        <v>0</v>
      </c>
      <c r="M200" s="25">
        <v>-0.135</v>
      </c>
      <c r="N200" s="25">
        <v>-0.1975</v>
      </c>
      <c r="O200" s="25"/>
      <c r="P200" s="25">
        <v>0.268</v>
      </c>
      <c r="Q200" s="25">
        <v>0.318</v>
      </c>
      <c r="R200" s="25">
        <v>0.074009913126043</v>
      </c>
      <c r="S200" s="25">
        <v>3.615</v>
      </c>
      <c r="T200" s="18"/>
      <c r="U200" s="31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35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</row>
    <row r="201" spans="4:49">
      <c r="D201" s="18">
        <v>42370</v>
      </c>
      <c r="E201" s="25">
        <v>0</v>
      </c>
      <c r="F201" s="25">
        <v>0</v>
      </c>
      <c r="G201" s="25">
        <v>-0.0375</v>
      </c>
      <c r="H201" s="25">
        <v>0.325</v>
      </c>
      <c r="I201" s="25">
        <v>0.325</v>
      </c>
      <c r="J201" s="25">
        <v>0</v>
      </c>
      <c r="K201" s="25">
        <v>0.325</v>
      </c>
      <c r="L201" s="25">
        <v>0</v>
      </c>
      <c r="M201" s="25">
        <v>-0.12</v>
      </c>
      <c r="N201" s="25">
        <v>-0.16</v>
      </c>
      <c r="O201" s="25"/>
      <c r="P201" s="25">
        <v>0.275</v>
      </c>
      <c r="Q201" s="25">
        <v>0.325</v>
      </c>
      <c r="R201" s="25">
        <v>0.074027382056802</v>
      </c>
      <c r="S201" s="25">
        <v>3.7145</v>
      </c>
      <c r="T201" s="18"/>
      <c r="U201" s="31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35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</row>
    <row r="202" spans="4:49">
      <c r="D202" s="18">
        <v>42401</v>
      </c>
      <c r="E202" s="25">
        <v>0</v>
      </c>
      <c r="F202" s="25">
        <v>0</v>
      </c>
      <c r="G202" s="25">
        <v>-0.03</v>
      </c>
      <c r="H202" s="25">
        <v>0.303</v>
      </c>
      <c r="I202" s="25">
        <v>0.303</v>
      </c>
      <c r="J202" s="25">
        <v>0</v>
      </c>
      <c r="K202" s="25">
        <v>0.303</v>
      </c>
      <c r="L202" s="25">
        <v>0</v>
      </c>
      <c r="M202" s="25">
        <v>-0.12</v>
      </c>
      <c r="N202" s="25">
        <v>-0.16</v>
      </c>
      <c r="O202" s="25"/>
      <c r="P202" s="25">
        <v>0.253</v>
      </c>
      <c r="Q202" s="25">
        <v>0.303</v>
      </c>
      <c r="R202" s="25">
        <v>0.074044850987663</v>
      </c>
      <c r="S202" s="25">
        <v>3.6125</v>
      </c>
      <c r="T202" s="18"/>
      <c r="U202" s="31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35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</row>
    <row r="203" spans="4:49">
      <c r="D203" s="18">
        <v>42430</v>
      </c>
      <c r="E203" s="25">
        <v>0</v>
      </c>
      <c r="F203" s="25">
        <v>0</v>
      </c>
      <c r="G203" s="25">
        <v>-0.0275</v>
      </c>
      <c r="H203" s="25">
        <v>0.3</v>
      </c>
      <c r="I203" s="25">
        <v>0.3</v>
      </c>
      <c r="J203" s="25">
        <v>0</v>
      </c>
      <c r="K203" s="25">
        <v>0.3</v>
      </c>
      <c r="L203" s="25">
        <v>0</v>
      </c>
      <c r="M203" s="25">
        <v>-0.12</v>
      </c>
      <c r="N203" s="25">
        <v>-0.16</v>
      </c>
      <c r="O203" s="25"/>
      <c r="P203" s="25">
        <v>0.25</v>
      </c>
      <c r="Q203" s="25">
        <v>0.3</v>
      </c>
      <c r="R203" s="25">
        <v>0.074061192890817</v>
      </c>
      <c r="S203" s="25">
        <v>3.5075</v>
      </c>
      <c r="T203" s="18"/>
      <c r="U203" s="31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35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</row>
    <row r="204" spans="4:49">
      <c r="D204" s="18">
        <v>42461</v>
      </c>
      <c r="E204" s="25">
        <v>0</v>
      </c>
      <c r="F204" s="25">
        <v>0</v>
      </c>
      <c r="G204" s="25">
        <v>-0.02</v>
      </c>
      <c r="H204" s="25">
        <v>0.198</v>
      </c>
      <c r="I204" s="25">
        <v>0.198</v>
      </c>
      <c r="J204" s="25">
        <v>0</v>
      </c>
      <c r="K204" s="25">
        <v>0.198</v>
      </c>
      <c r="L204" s="25">
        <v>0</v>
      </c>
      <c r="M204" s="25">
        <v>-0.21</v>
      </c>
      <c r="N204" s="25">
        <v>-0.16</v>
      </c>
      <c r="O204" s="25"/>
      <c r="P204" s="25">
        <v>0.148</v>
      </c>
      <c r="Q204" s="25">
        <v>0.198</v>
      </c>
      <c r="R204" s="25">
        <v>0.074078661821872</v>
      </c>
      <c r="S204" s="25">
        <v>3.4115</v>
      </c>
      <c r="T204" s="18"/>
      <c r="U204" s="31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35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</row>
    <row r="205" spans="4:49">
      <c r="D205" s="18">
        <v>42491</v>
      </c>
      <c r="E205" s="25">
        <v>0</v>
      </c>
      <c r="F205" s="25">
        <v>0</v>
      </c>
      <c r="G205" s="25">
        <v>0</v>
      </c>
      <c r="H205" s="25">
        <v>0</v>
      </c>
      <c r="I205" s="25">
        <v>0</v>
      </c>
      <c r="J205" s="25">
        <v>0</v>
      </c>
      <c r="K205" s="25">
        <v>0</v>
      </c>
      <c r="L205" s="25">
        <v>0</v>
      </c>
      <c r="M205" s="25">
        <v>0</v>
      </c>
      <c r="N205" s="25">
        <v>-0.16</v>
      </c>
      <c r="O205" s="25"/>
      <c r="P205" s="25">
        <v>0</v>
      </c>
      <c r="Q205" s="25">
        <v>0</v>
      </c>
      <c r="R205" s="25">
        <v>0.074095567239119</v>
      </c>
      <c r="S205" s="25">
        <v>3.3905</v>
      </c>
      <c r="T205" s="18"/>
      <c r="U205" s="31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35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</row>
    <row r="206" spans="4:49">
      <c r="D206" s="18">
        <v>42522</v>
      </c>
      <c r="E206" s="25">
        <v>0</v>
      </c>
      <c r="F206" s="25">
        <v>0</v>
      </c>
      <c r="G206" s="25">
        <v>0</v>
      </c>
      <c r="H206" s="25">
        <v>0</v>
      </c>
      <c r="I206" s="25">
        <v>0</v>
      </c>
      <c r="J206" s="25">
        <v>0</v>
      </c>
      <c r="K206" s="25">
        <v>0</v>
      </c>
      <c r="L206" s="25">
        <v>0</v>
      </c>
      <c r="M206" s="25">
        <v>0</v>
      </c>
      <c r="N206" s="25">
        <v>-0.16</v>
      </c>
      <c r="O206" s="25"/>
      <c r="P206" s="25">
        <v>0</v>
      </c>
      <c r="Q206" s="25">
        <v>0</v>
      </c>
      <c r="R206" s="25">
        <v>0.074113036170372</v>
      </c>
      <c r="S206" s="25">
        <v>3.3975</v>
      </c>
      <c r="T206" s="18"/>
      <c r="U206" s="31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35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</row>
    <row r="207" spans="4:49">
      <c r="D207" s="18">
        <v>42552</v>
      </c>
      <c r="E207" s="25">
        <v>0</v>
      </c>
      <c r="F207" s="25">
        <v>0</v>
      </c>
      <c r="G207" s="25">
        <v>0</v>
      </c>
      <c r="H207" s="25">
        <v>0</v>
      </c>
      <c r="I207" s="25">
        <v>0</v>
      </c>
      <c r="J207" s="25">
        <v>0</v>
      </c>
      <c r="K207" s="25">
        <v>0</v>
      </c>
      <c r="L207" s="25">
        <v>0</v>
      </c>
      <c r="M207" s="25">
        <v>0</v>
      </c>
      <c r="N207" s="25">
        <v>-0.16</v>
      </c>
      <c r="O207" s="25"/>
      <c r="P207" s="25">
        <v>0</v>
      </c>
      <c r="Q207" s="25">
        <v>0</v>
      </c>
      <c r="R207" s="25">
        <v>0.07412994158781</v>
      </c>
      <c r="S207" s="25">
        <v>3.4035</v>
      </c>
      <c r="T207" s="18"/>
      <c r="U207" s="31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35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</row>
    <row r="208" spans="4:49">
      <c r="D208" s="18">
        <v>42583</v>
      </c>
      <c r="E208" s="25">
        <v>0</v>
      </c>
      <c r="F208" s="25">
        <v>0</v>
      </c>
      <c r="G208" s="25">
        <v>0</v>
      </c>
      <c r="H208" s="25">
        <v>0</v>
      </c>
      <c r="I208" s="25">
        <v>0</v>
      </c>
      <c r="J208" s="25">
        <v>0</v>
      </c>
      <c r="K208" s="25">
        <v>0</v>
      </c>
      <c r="L208" s="25">
        <v>0</v>
      </c>
      <c r="M208" s="25">
        <v>0</v>
      </c>
      <c r="N208" s="25">
        <v>-0.16</v>
      </c>
      <c r="O208" s="25"/>
      <c r="P208" s="25">
        <v>0</v>
      </c>
      <c r="Q208" s="25">
        <v>0</v>
      </c>
      <c r="R208" s="25">
        <v>0.074147410519262</v>
      </c>
      <c r="S208" s="25">
        <v>3.4105</v>
      </c>
      <c r="T208" s="18"/>
      <c r="U208" s="31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35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</row>
    <row r="209" spans="4:49">
      <c r="D209" s="18">
        <v>42614</v>
      </c>
      <c r="E209" s="25">
        <v>0</v>
      </c>
      <c r="F209" s="25">
        <v>0</v>
      </c>
      <c r="G209" s="25">
        <v>0</v>
      </c>
      <c r="H209" s="25">
        <v>0</v>
      </c>
      <c r="I209" s="25">
        <v>0</v>
      </c>
      <c r="J209" s="25">
        <v>0</v>
      </c>
      <c r="K209" s="25">
        <v>0</v>
      </c>
      <c r="L209" s="25">
        <v>0</v>
      </c>
      <c r="M209" s="25">
        <v>0</v>
      </c>
      <c r="N209" s="25">
        <v>-0.16</v>
      </c>
      <c r="O209" s="25"/>
      <c r="P209" s="25">
        <v>0</v>
      </c>
      <c r="Q209" s="25">
        <v>0</v>
      </c>
      <c r="R209" s="25">
        <v>0.074164879450814</v>
      </c>
      <c r="S209" s="25">
        <v>3.4155</v>
      </c>
      <c r="T209" s="18"/>
      <c r="U209" s="31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35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</row>
    <row r="210" spans="4:49">
      <c r="D210" s="18">
        <v>42644</v>
      </c>
      <c r="E210" s="25">
        <v>0</v>
      </c>
      <c r="F210" s="25">
        <v>0</v>
      </c>
      <c r="G210" s="25">
        <v>0</v>
      </c>
      <c r="H210" s="25">
        <v>0</v>
      </c>
      <c r="I210" s="25">
        <v>0</v>
      </c>
      <c r="J210" s="25">
        <v>0</v>
      </c>
      <c r="K210" s="25">
        <v>0</v>
      </c>
      <c r="L210" s="25">
        <v>0</v>
      </c>
      <c r="M210" s="25">
        <v>0</v>
      </c>
      <c r="N210" s="25">
        <v>-0.16</v>
      </c>
      <c r="O210" s="25"/>
      <c r="P210" s="25">
        <v>0</v>
      </c>
      <c r="Q210" s="25">
        <v>0</v>
      </c>
      <c r="R210" s="25">
        <v>0.074181784868542</v>
      </c>
      <c r="S210" s="25">
        <v>3.4475</v>
      </c>
      <c r="T210" s="18"/>
      <c r="U210" s="31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35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</row>
    <row r="211" spans="4:49">
      <c r="D211" s="18">
        <v>42675</v>
      </c>
      <c r="E211" s="25">
        <v>0</v>
      </c>
      <c r="F211" s="25">
        <v>0</v>
      </c>
      <c r="G211" s="25">
        <v>0</v>
      </c>
      <c r="H211" s="25">
        <v>0</v>
      </c>
      <c r="I211" s="25">
        <v>0</v>
      </c>
      <c r="J211" s="25">
        <v>0</v>
      </c>
      <c r="K211" s="25">
        <v>0</v>
      </c>
      <c r="L211" s="25">
        <v>0</v>
      </c>
      <c r="M211" s="25">
        <v>0</v>
      </c>
      <c r="N211" s="25">
        <v>-0.16</v>
      </c>
      <c r="O211" s="25"/>
      <c r="P211" s="25">
        <v>0</v>
      </c>
      <c r="Q211" s="25">
        <v>0</v>
      </c>
      <c r="R211" s="25">
        <v>0.074199253800292</v>
      </c>
      <c r="S211" s="25">
        <v>3.5835</v>
      </c>
      <c r="T211" s="18"/>
      <c r="U211" s="31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35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</row>
    <row r="212" spans="4:49">
      <c r="D212" s="18">
        <v>42705</v>
      </c>
      <c r="E212" s="25">
        <v>0</v>
      </c>
      <c r="F212" s="25">
        <v>0</v>
      </c>
      <c r="G212" s="25">
        <v>0</v>
      </c>
      <c r="H212" s="25">
        <v>0</v>
      </c>
      <c r="I212" s="25">
        <v>0</v>
      </c>
      <c r="J212" s="25">
        <v>0</v>
      </c>
      <c r="K212" s="25">
        <v>0</v>
      </c>
      <c r="L212" s="25">
        <v>0</v>
      </c>
      <c r="M212" s="25">
        <v>0</v>
      </c>
      <c r="N212" s="25">
        <v>-0.16</v>
      </c>
      <c r="O212" s="25"/>
      <c r="P212" s="25">
        <v>0</v>
      </c>
      <c r="Q212" s="25">
        <v>0</v>
      </c>
      <c r="R212" s="25">
        <v>0.074216159218211</v>
      </c>
      <c r="S212" s="25">
        <v>3.7075</v>
      </c>
      <c r="T212" s="18"/>
      <c r="U212" s="31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35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</row>
    <row r="213" spans="4:49">
      <c r="D213" s="18">
        <v>42736</v>
      </c>
      <c r="E213" s="25">
        <v>0</v>
      </c>
      <c r="F213" s="25">
        <v>0</v>
      </c>
      <c r="G213" s="25">
        <v>0</v>
      </c>
      <c r="H213" s="25">
        <v>0</v>
      </c>
      <c r="I213" s="25">
        <v>0</v>
      </c>
      <c r="J213" s="25">
        <v>0</v>
      </c>
      <c r="K213" s="25">
        <v>0</v>
      </c>
      <c r="L213" s="25">
        <v>0</v>
      </c>
      <c r="M213" s="25">
        <v>0</v>
      </c>
      <c r="N213" s="25">
        <v>-0.16</v>
      </c>
      <c r="O213" s="25"/>
      <c r="P213" s="25">
        <v>0</v>
      </c>
      <c r="Q213" s="25">
        <v>0</v>
      </c>
      <c r="R213" s="25">
        <v>0.074233628150159</v>
      </c>
      <c r="S213" s="25">
        <v>3.8095</v>
      </c>
      <c r="T213" s="18"/>
      <c r="U213" s="31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35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</row>
    <row r="214" spans="4:49">
      <c r="D214" s="18">
        <v>42767</v>
      </c>
      <c r="E214" s="25">
        <v>0</v>
      </c>
      <c r="F214" s="25">
        <v>0</v>
      </c>
      <c r="G214" s="25">
        <v>0</v>
      </c>
      <c r="H214" s="25">
        <v>0</v>
      </c>
      <c r="I214" s="25">
        <v>0</v>
      </c>
      <c r="J214" s="25">
        <v>0</v>
      </c>
      <c r="K214" s="25">
        <v>0</v>
      </c>
      <c r="L214" s="25">
        <v>0</v>
      </c>
      <c r="M214" s="25">
        <v>0</v>
      </c>
      <c r="N214" s="25">
        <v>-0.16</v>
      </c>
      <c r="O214" s="25"/>
      <c r="P214" s="25">
        <v>0</v>
      </c>
      <c r="Q214" s="25">
        <v>0</v>
      </c>
      <c r="R214" s="25">
        <v>0.074251097082209</v>
      </c>
      <c r="S214" s="25">
        <v>3.7075</v>
      </c>
      <c r="T214" s="18"/>
      <c r="U214" s="31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35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</row>
    <row r="215" spans="4:49">
      <c r="D215" s="18">
        <v>42795</v>
      </c>
      <c r="E215" s="25">
        <v>0</v>
      </c>
      <c r="F215" s="25">
        <v>0</v>
      </c>
      <c r="G215" s="25">
        <v>0</v>
      </c>
      <c r="H215" s="25">
        <v>0</v>
      </c>
      <c r="I215" s="25">
        <v>0</v>
      </c>
      <c r="J215" s="25">
        <v>0</v>
      </c>
      <c r="K215" s="25">
        <v>0</v>
      </c>
      <c r="L215" s="25">
        <v>0</v>
      </c>
      <c r="M215" s="25">
        <v>0</v>
      </c>
      <c r="N215" s="25">
        <v>-0.16</v>
      </c>
      <c r="O215" s="25"/>
      <c r="P215" s="25">
        <v>0</v>
      </c>
      <c r="Q215" s="25">
        <v>0</v>
      </c>
      <c r="R215" s="25">
        <v>0.074266875472534</v>
      </c>
      <c r="S215" s="25">
        <v>3.6025</v>
      </c>
      <c r="T215" s="18"/>
      <c r="U215" s="31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35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</row>
    <row r="216" spans="4:49">
      <c r="D216" s="18">
        <v>42826</v>
      </c>
      <c r="E216" s="25">
        <v>0</v>
      </c>
      <c r="F216" s="25">
        <v>0</v>
      </c>
      <c r="G216" s="25">
        <v>0</v>
      </c>
      <c r="H216" s="25">
        <v>0</v>
      </c>
      <c r="I216" s="25">
        <v>0</v>
      </c>
      <c r="J216" s="25">
        <v>0</v>
      </c>
      <c r="K216" s="25">
        <v>0</v>
      </c>
      <c r="L216" s="25">
        <v>0</v>
      </c>
      <c r="M216" s="25">
        <v>0</v>
      </c>
      <c r="N216" s="25">
        <v>-0.16</v>
      </c>
      <c r="O216" s="25"/>
      <c r="P216" s="25">
        <v>0</v>
      </c>
      <c r="Q216" s="25">
        <v>0</v>
      </c>
      <c r="R216" s="25">
        <v>0.074284344404774</v>
      </c>
      <c r="S216" s="25">
        <v>3.5065</v>
      </c>
      <c r="T216" s="18"/>
      <c r="U216" s="31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35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</row>
    <row r="217" spans="4:49">
      <c r="D217" s="18">
        <v>42856</v>
      </c>
      <c r="E217" s="25">
        <v>0</v>
      </c>
      <c r="F217" s="25">
        <v>0</v>
      </c>
      <c r="G217" s="25">
        <v>0</v>
      </c>
      <c r="H217" s="25">
        <v>0</v>
      </c>
      <c r="I217" s="25">
        <v>0</v>
      </c>
      <c r="J217" s="25">
        <v>0</v>
      </c>
      <c r="K217" s="25">
        <v>0</v>
      </c>
      <c r="L217" s="25">
        <v>0</v>
      </c>
      <c r="M217" s="25">
        <v>0</v>
      </c>
      <c r="N217" s="25">
        <v>-0.16</v>
      </c>
      <c r="O217" s="25"/>
      <c r="P217" s="25">
        <v>0</v>
      </c>
      <c r="Q217" s="25">
        <v>0</v>
      </c>
      <c r="R217" s="25">
        <v>0.074301249823169</v>
      </c>
      <c r="S217" s="25">
        <v>3.4855</v>
      </c>
      <c r="T217" s="18"/>
      <c r="U217" s="31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35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</row>
    <row r="218" spans="4:49">
      <c r="D218" s="18">
        <v>42887</v>
      </c>
      <c r="E218" s="25">
        <v>0</v>
      </c>
      <c r="F218" s="25">
        <v>0</v>
      </c>
      <c r="G218" s="25">
        <v>0</v>
      </c>
      <c r="H218" s="25">
        <v>0</v>
      </c>
      <c r="I218" s="25">
        <v>0</v>
      </c>
      <c r="J218" s="25">
        <v>0</v>
      </c>
      <c r="K218" s="25">
        <v>0</v>
      </c>
      <c r="L218" s="25">
        <v>0</v>
      </c>
      <c r="M218" s="25">
        <v>0</v>
      </c>
      <c r="N218" s="25">
        <v>-0.16</v>
      </c>
      <c r="O218" s="25"/>
      <c r="P218" s="25">
        <v>0</v>
      </c>
      <c r="Q218" s="25">
        <v>0</v>
      </c>
      <c r="R218" s="25">
        <v>0.074318718755607</v>
      </c>
      <c r="S218" s="25">
        <v>3.4925</v>
      </c>
      <c r="T218" s="18"/>
      <c r="U218" s="31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35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</row>
    <row r="219" spans="4:49">
      <c r="D219" s="18">
        <v>42917</v>
      </c>
      <c r="E219" s="25">
        <v>0</v>
      </c>
      <c r="F219" s="25">
        <v>0</v>
      </c>
      <c r="G219" s="25">
        <v>0</v>
      </c>
      <c r="H219" s="25">
        <v>0</v>
      </c>
      <c r="I219" s="25">
        <v>0</v>
      </c>
      <c r="J219" s="25">
        <v>0</v>
      </c>
      <c r="K219" s="25">
        <v>0</v>
      </c>
      <c r="L219" s="25">
        <v>0</v>
      </c>
      <c r="M219" s="25">
        <v>0</v>
      </c>
      <c r="N219" s="25">
        <v>-0.16</v>
      </c>
      <c r="O219" s="25"/>
      <c r="P219" s="25">
        <v>0</v>
      </c>
      <c r="Q219" s="25">
        <v>0</v>
      </c>
      <c r="R219" s="25">
        <v>0.074335624174193</v>
      </c>
      <c r="S219" s="25">
        <v>3.4985</v>
      </c>
      <c r="T219" s="18"/>
      <c r="U219" s="31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35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</row>
    <row r="220" spans="4:49">
      <c r="D220" s="18">
        <v>42948</v>
      </c>
      <c r="E220" s="25">
        <v>0</v>
      </c>
      <c r="F220" s="25">
        <v>0</v>
      </c>
      <c r="G220" s="25">
        <v>0</v>
      </c>
      <c r="H220" s="25">
        <v>0</v>
      </c>
      <c r="I220" s="25">
        <v>0</v>
      </c>
      <c r="J220" s="25">
        <v>0</v>
      </c>
      <c r="K220" s="25">
        <v>0</v>
      </c>
      <c r="L220" s="25">
        <v>0</v>
      </c>
      <c r="M220" s="25">
        <v>0</v>
      </c>
      <c r="N220" s="25">
        <v>-0.16</v>
      </c>
      <c r="O220" s="25"/>
      <c r="P220" s="25">
        <v>0</v>
      </c>
      <c r="Q220" s="25">
        <v>0</v>
      </c>
      <c r="R220" s="25">
        <v>0.07435309310683</v>
      </c>
      <c r="S220" s="25">
        <v>3.5055</v>
      </c>
      <c r="T220" s="18"/>
      <c r="U220" s="31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35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</row>
    <row r="221" spans="4:49">
      <c r="D221" s="18">
        <v>42979</v>
      </c>
      <c r="E221" s="25">
        <v>0</v>
      </c>
      <c r="F221" s="25">
        <v>0</v>
      </c>
      <c r="G221" s="25">
        <v>0</v>
      </c>
      <c r="H221" s="25">
        <v>0</v>
      </c>
      <c r="I221" s="25">
        <v>0</v>
      </c>
      <c r="J221" s="25">
        <v>0</v>
      </c>
      <c r="K221" s="25">
        <v>0</v>
      </c>
      <c r="L221" s="25">
        <v>0</v>
      </c>
      <c r="M221" s="25">
        <v>0</v>
      </c>
      <c r="N221" s="25">
        <v>-0.16</v>
      </c>
      <c r="O221" s="25"/>
      <c r="P221" s="25">
        <v>0</v>
      </c>
      <c r="Q221" s="25">
        <v>0</v>
      </c>
      <c r="R221" s="25">
        <v>0.074370562039568</v>
      </c>
      <c r="S221" s="25">
        <v>3.5105</v>
      </c>
      <c r="T221" s="18"/>
      <c r="U221" s="31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35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</row>
    <row r="222" spans="4:49">
      <c r="D222" s="18">
        <v>43009</v>
      </c>
      <c r="E222" s="25">
        <v>0</v>
      </c>
      <c r="F222" s="25">
        <v>0</v>
      </c>
      <c r="G222" s="25">
        <v>0</v>
      </c>
      <c r="H222" s="25">
        <v>0</v>
      </c>
      <c r="I222" s="25">
        <v>0</v>
      </c>
      <c r="J222" s="25">
        <v>0</v>
      </c>
      <c r="K222" s="25">
        <v>0</v>
      </c>
      <c r="L222" s="25">
        <v>0</v>
      </c>
      <c r="M222" s="25">
        <v>0</v>
      </c>
      <c r="N222" s="25">
        <v>-0.16</v>
      </c>
      <c r="O222" s="25"/>
      <c r="P222" s="25">
        <v>0</v>
      </c>
      <c r="Q222" s="25">
        <v>0</v>
      </c>
      <c r="R222" s="25">
        <v>0.074387467458443</v>
      </c>
      <c r="S222" s="25">
        <v>3.5425</v>
      </c>
      <c r="T222" s="18"/>
      <c r="U222" s="31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35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</row>
    <row r="223" spans="4:49">
      <c r="D223" s="18">
        <v>43040</v>
      </c>
      <c r="E223" s="25">
        <v>0</v>
      </c>
      <c r="F223" s="25">
        <v>0</v>
      </c>
      <c r="G223" s="25">
        <v>0</v>
      </c>
      <c r="H223" s="25">
        <v>0</v>
      </c>
      <c r="I223" s="25">
        <v>0</v>
      </c>
      <c r="J223" s="25">
        <v>0</v>
      </c>
      <c r="K223" s="25">
        <v>0</v>
      </c>
      <c r="L223" s="25">
        <v>0</v>
      </c>
      <c r="M223" s="25">
        <v>0</v>
      </c>
      <c r="N223" s="25">
        <v>-0.16</v>
      </c>
      <c r="O223" s="25"/>
      <c r="P223" s="25">
        <v>0</v>
      </c>
      <c r="Q223" s="25">
        <v>0</v>
      </c>
      <c r="R223" s="25">
        <v>0.074404936391379</v>
      </c>
      <c r="S223" s="25">
        <v>3.6785</v>
      </c>
      <c r="T223" s="18"/>
      <c r="U223" s="31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35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</row>
    <row r="224" spans="4:49">
      <c r="D224" s="18">
        <v>43070</v>
      </c>
      <c r="E224" s="25">
        <v>0</v>
      </c>
      <c r="F224" s="25">
        <v>0</v>
      </c>
      <c r="G224" s="25">
        <v>0</v>
      </c>
      <c r="H224" s="25">
        <v>0</v>
      </c>
      <c r="I224" s="25">
        <v>0</v>
      </c>
      <c r="J224" s="25">
        <v>0</v>
      </c>
      <c r="K224" s="25">
        <v>0</v>
      </c>
      <c r="L224" s="25">
        <v>0</v>
      </c>
      <c r="M224" s="25">
        <v>0</v>
      </c>
      <c r="N224" s="25">
        <v>-0.16</v>
      </c>
      <c r="O224" s="25"/>
      <c r="P224" s="25">
        <v>0</v>
      </c>
      <c r="Q224" s="25">
        <v>0</v>
      </c>
      <c r="R224" s="25">
        <v>0.074421841810445</v>
      </c>
      <c r="S224" s="25">
        <v>3.8025</v>
      </c>
      <c r="T224" s="18"/>
      <c r="U224" s="31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35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</row>
    <row r="225" spans="4:49">
      <c r="D225" s="18">
        <v>43101</v>
      </c>
      <c r="E225" s="25">
        <v>0</v>
      </c>
      <c r="F225" s="25">
        <v>0</v>
      </c>
      <c r="G225" s="25">
        <v>0</v>
      </c>
      <c r="H225" s="25">
        <v>0</v>
      </c>
      <c r="I225" s="25">
        <v>0</v>
      </c>
      <c r="J225" s="25">
        <v>0</v>
      </c>
      <c r="K225" s="25">
        <v>0</v>
      </c>
      <c r="L225" s="25">
        <v>0</v>
      </c>
      <c r="M225" s="25">
        <v>0</v>
      </c>
      <c r="N225" s="25">
        <v>-0.16</v>
      </c>
      <c r="O225" s="25"/>
      <c r="P225" s="25">
        <v>0</v>
      </c>
      <c r="Q225" s="25">
        <v>0</v>
      </c>
      <c r="R225" s="25">
        <v>0.07443931074358</v>
      </c>
      <c r="S225" s="25">
        <v>3.907</v>
      </c>
      <c r="T225" s="18"/>
      <c r="U225" s="31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35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</row>
    <row r="226" spans="4:49">
      <c r="D226" s="18">
        <v>43132</v>
      </c>
      <c r="E226" s="25">
        <v>0</v>
      </c>
      <c r="F226" s="25">
        <v>0</v>
      </c>
      <c r="G226" s="25">
        <v>0</v>
      </c>
      <c r="H226" s="25">
        <v>0</v>
      </c>
      <c r="I226" s="25">
        <v>0</v>
      </c>
      <c r="J226" s="25">
        <v>0</v>
      </c>
      <c r="K226" s="25">
        <v>0</v>
      </c>
      <c r="L226" s="25">
        <v>0</v>
      </c>
      <c r="M226" s="25">
        <v>0</v>
      </c>
      <c r="N226" s="25">
        <v>-0.16</v>
      </c>
      <c r="O226" s="25"/>
      <c r="P226" s="25">
        <v>0</v>
      </c>
      <c r="Q226" s="25">
        <v>0</v>
      </c>
      <c r="R226" s="25">
        <v>0.074456779676815</v>
      </c>
      <c r="S226" s="25">
        <v>3.805</v>
      </c>
      <c r="T226" s="18"/>
      <c r="U226" s="31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35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</row>
    <row r="227" spans="4:49">
      <c r="D227" s="18">
        <v>43160</v>
      </c>
      <c r="E227" s="25">
        <v>0</v>
      </c>
      <c r="F227" s="25">
        <v>0</v>
      </c>
      <c r="G227" s="25">
        <v>0</v>
      </c>
      <c r="H227" s="25">
        <v>0</v>
      </c>
      <c r="I227" s="25">
        <v>0</v>
      </c>
      <c r="J227" s="25">
        <v>0</v>
      </c>
      <c r="K227" s="25">
        <v>0</v>
      </c>
      <c r="L227" s="25">
        <v>0</v>
      </c>
      <c r="M227" s="25">
        <v>0</v>
      </c>
      <c r="N227" s="25">
        <v>-0.16</v>
      </c>
      <c r="O227" s="25"/>
      <c r="P227" s="25">
        <v>0</v>
      </c>
      <c r="Q227" s="25">
        <v>0</v>
      </c>
      <c r="R227" s="25">
        <v>0.07447255806821</v>
      </c>
      <c r="S227" s="25">
        <v>3.7</v>
      </c>
      <c r="T227" s="18"/>
      <c r="U227" s="31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35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</row>
    <row r="228" spans="4:49">
      <c r="D228" s="18">
        <v>43191</v>
      </c>
      <c r="E228" s="25">
        <v>0</v>
      </c>
      <c r="F228" s="25">
        <v>0</v>
      </c>
      <c r="G228" s="25">
        <v>0</v>
      </c>
      <c r="H228" s="25">
        <v>0</v>
      </c>
      <c r="I228" s="25">
        <v>0</v>
      </c>
      <c r="J228" s="25">
        <v>0</v>
      </c>
      <c r="K228" s="25">
        <v>0</v>
      </c>
      <c r="L228" s="25">
        <v>0</v>
      </c>
      <c r="M228" s="25">
        <v>0</v>
      </c>
      <c r="N228" s="25">
        <v>-0.16</v>
      </c>
      <c r="O228" s="25"/>
      <c r="P228" s="25">
        <v>0</v>
      </c>
      <c r="Q228" s="25">
        <v>0</v>
      </c>
      <c r="R228" s="25">
        <v>0.074490027001637</v>
      </c>
      <c r="S228" s="25">
        <v>3.604</v>
      </c>
      <c r="T228" s="18"/>
      <c r="U228" s="31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35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</row>
    <row r="229" spans="4:49">
      <c r="D229" s="18">
        <v>43221</v>
      </c>
      <c r="E229" s="25">
        <v>0</v>
      </c>
      <c r="F229" s="25">
        <v>0</v>
      </c>
      <c r="G229" s="25">
        <v>0</v>
      </c>
      <c r="H229" s="25">
        <v>0</v>
      </c>
      <c r="I229" s="25">
        <v>0</v>
      </c>
      <c r="J229" s="25">
        <v>0</v>
      </c>
      <c r="K229" s="25">
        <v>0</v>
      </c>
      <c r="L229" s="25">
        <v>0</v>
      </c>
      <c r="M229" s="25">
        <v>0</v>
      </c>
      <c r="N229" s="25">
        <v>-0.16</v>
      </c>
      <c r="O229" s="25"/>
      <c r="P229" s="25">
        <v>0</v>
      </c>
      <c r="Q229" s="25">
        <v>0</v>
      </c>
      <c r="R229" s="25">
        <v>0.074506932421177</v>
      </c>
      <c r="S229" s="25">
        <v>3.583</v>
      </c>
      <c r="T229" s="18"/>
      <c r="U229" s="31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35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</row>
    <row r="230" spans="4:49">
      <c r="D230" s="18">
        <v>43252</v>
      </c>
      <c r="E230" s="25">
        <v>0</v>
      </c>
      <c r="F230" s="25">
        <v>0</v>
      </c>
      <c r="G230" s="25">
        <v>0</v>
      </c>
      <c r="H230" s="25">
        <v>0</v>
      </c>
      <c r="I230" s="25">
        <v>0</v>
      </c>
      <c r="J230" s="25">
        <v>0</v>
      </c>
      <c r="K230" s="25">
        <v>0</v>
      </c>
      <c r="L230" s="25">
        <v>0</v>
      </c>
      <c r="M230" s="25">
        <v>0</v>
      </c>
      <c r="N230" s="25">
        <v>-0.16</v>
      </c>
      <c r="O230" s="25"/>
      <c r="P230" s="25">
        <v>0</v>
      </c>
      <c r="Q230" s="25">
        <v>0</v>
      </c>
      <c r="R230" s="25">
        <v>0.074524401354803</v>
      </c>
      <c r="S230" s="25">
        <v>3.59</v>
      </c>
      <c r="T230" s="18"/>
      <c r="U230" s="31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35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</row>
    <row r="231" spans="4:49">
      <c r="D231" s="18">
        <v>43282</v>
      </c>
      <c r="E231" s="25">
        <v>0</v>
      </c>
      <c r="F231" s="25">
        <v>0</v>
      </c>
      <c r="G231" s="25">
        <v>0</v>
      </c>
      <c r="H231" s="25">
        <v>0</v>
      </c>
      <c r="I231" s="25">
        <v>0</v>
      </c>
      <c r="J231" s="25">
        <v>0</v>
      </c>
      <c r="K231" s="25">
        <v>0</v>
      </c>
      <c r="L231" s="25">
        <v>0</v>
      </c>
      <c r="M231" s="25">
        <v>0</v>
      </c>
      <c r="N231" s="25">
        <v>-0.16</v>
      </c>
      <c r="O231" s="25"/>
      <c r="P231" s="25">
        <v>0</v>
      </c>
      <c r="Q231" s="25">
        <v>0</v>
      </c>
      <c r="R231" s="25">
        <v>0.074541306774535</v>
      </c>
      <c r="S231" s="25">
        <v>3.596</v>
      </c>
      <c r="T231" s="18"/>
      <c r="U231" s="31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35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</row>
    <row r="232" spans="4:49">
      <c r="D232" s="18">
        <v>43313</v>
      </c>
      <c r="E232" s="25">
        <v>0</v>
      </c>
      <c r="F232" s="25">
        <v>0</v>
      </c>
      <c r="G232" s="25">
        <v>0</v>
      </c>
      <c r="H232" s="25">
        <v>0</v>
      </c>
      <c r="I232" s="25">
        <v>0</v>
      </c>
      <c r="J232" s="25">
        <v>0</v>
      </c>
      <c r="K232" s="25">
        <v>0</v>
      </c>
      <c r="L232" s="25">
        <v>0</v>
      </c>
      <c r="M232" s="25">
        <v>0</v>
      </c>
      <c r="N232" s="25">
        <v>-0.16</v>
      </c>
      <c r="O232" s="25"/>
      <c r="P232" s="25">
        <v>0</v>
      </c>
      <c r="Q232" s="25">
        <v>0</v>
      </c>
      <c r="R232" s="25">
        <v>0.074558775708358</v>
      </c>
      <c r="S232" s="25">
        <v>3.603</v>
      </c>
      <c r="T232" s="18"/>
      <c r="U232" s="31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35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</row>
    <row r="233" spans="4:49">
      <c r="D233" s="18">
        <v>43344</v>
      </c>
      <c r="E233" s="25">
        <v>0</v>
      </c>
      <c r="F233" s="25">
        <v>0</v>
      </c>
      <c r="G233" s="25">
        <v>0</v>
      </c>
      <c r="H233" s="25">
        <v>0</v>
      </c>
      <c r="I233" s="25">
        <v>0</v>
      </c>
      <c r="J233" s="25">
        <v>0</v>
      </c>
      <c r="K233" s="25">
        <v>0</v>
      </c>
      <c r="L233" s="25">
        <v>0</v>
      </c>
      <c r="M233" s="25">
        <v>0</v>
      </c>
      <c r="N233" s="25">
        <v>-0.16</v>
      </c>
      <c r="O233" s="25"/>
      <c r="P233" s="25">
        <v>0</v>
      </c>
      <c r="Q233" s="25">
        <v>0</v>
      </c>
      <c r="R233" s="25">
        <v>0.074576244642282</v>
      </c>
      <c r="S233" s="25">
        <v>3.608</v>
      </c>
      <c r="T233" s="18"/>
      <c r="U233" s="31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35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</row>
    <row r="234" spans="4:49">
      <c r="D234" s="18">
        <v>43374</v>
      </c>
      <c r="E234" s="25">
        <v>0</v>
      </c>
      <c r="F234" s="25">
        <v>0</v>
      </c>
      <c r="G234" s="25">
        <v>0</v>
      </c>
      <c r="H234" s="25">
        <v>0</v>
      </c>
      <c r="I234" s="25">
        <v>0</v>
      </c>
      <c r="J234" s="25">
        <v>0</v>
      </c>
      <c r="K234" s="25">
        <v>0</v>
      </c>
      <c r="L234" s="25">
        <v>0</v>
      </c>
      <c r="M234" s="25">
        <v>0</v>
      </c>
      <c r="N234" s="25">
        <v>-0.16</v>
      </c>
      <c r="O234" s="25"/>
      <c r="P234" s="25">
        <v>0</v>
      </c>
      <c r="Q234" s="25">
        <v>0</v>
      </c>
      <c r="R234" s="25">
        <v>0.074593150062304</v>
      </c>
      <c r="S234" s="25">
        <v>3.64</v>
      </c>
      <c r="T234" s="18"/>
      <c r="U234" s="31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35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</row>
    <row r="235" spans="4:49">
      <c r="D235" s="18">
        <v>43405</v>
      </c>
      <c r="E235" s="25">
        <v>0</v>
      </c>
      <c r="F235" s="25">
        <v>0</v>
      </c>
      <c r="G235" s="25">
        <v>0</v>
      </c>
      <c r="H235" s="25">
        <v>0</v>
      </c>
      <c r="I235" s="25">
        <v>0</v>
      </c>
      <c r="J235" s="25">
        <v>0</v>
      </c>
      <c r="K235" s="25">
        <v>0</v>
      </c>
      <c r="L235" s="25">
        <v>0</v>
      </c>
      <c r="M235" s="25">
        <v>0</v>
      </c>
      <c r="N235" s="25">
        <v>-0.16</v>
      </c>
      <c r="O235" s="25"/>
      <c r="P235" s="25">
        <v>0</v>
      </c>
      <c r="Q235" s="25">
        <v>0</v>
      </c>
      <c r="R235" s="25">
        <v>0.074610618996425</v>
      </c>
      <c r="S235" s="25">
        <v>3.776</v>
      </c>
      <c r="T235" s="18"/>
      <c r="U235" s="31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35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</row>
    <row r="236" spans="4:49">
      <c r="D236" s="18">
        <v>43435</v>
      </c>
      <c r="E236" s="25">
        <v>0</v>
      </c>
      <c r="F236" s="25">
        <v>0</v>
      </c>
      <c r="G236" s="25">
        <v>0</v>
      </c>
      <c r="H236" s="25">
        <v>0</v>
      </c>
      <c r="I236" s="25">
        <v>0</v>
      </c>
      <c r="J236" s="25">
        <v>0</v>
      </c>
      <c r="K236" s="25">
        <v>0</v>
      </c>
      <c r="L236" s="25">
        <v>0</v>
      </c>
      <c r="M236" s="25">
        <v>0</v>
      </c>
      <c r="N236" s="25">
        <v>-0.16</v>
      </c>
      <c r="O236" s="25"/>
      <c r="P236" s="25">
        <v>0</v>
      </c>
      <c r="Q236" s="25">
        <v>0</v>
      </c>
      <c r="R236" s="25">
        <v>0.074627524416639</v>
      </c>
      <c r="S236" s="25">
        <v>3.9</v>
      </c>
      <c r="T236" s="18"/>
      <c r="U236" s="31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35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</row>
    <row r="237" spans="4:49">
      <c r="D237" s="18">
        <v>43466</v>
      </c>
      <c r="E237" s="25">
        <v>0</v>
      </c>
      <c r="F237" s="25">
        <v>0</v>
      </c>
      <c r="G237" s="25">
        <v>0</v>
      </c>
      <c r="H237" s="25">
        <v>0</v>
      </c>
      <c r="I237" s="25">
        <v>0</v>
      </c>
      <c r="J237" s="25">
        <v>0</v>
      </c>
      <c r="K237" s="25">
        <v>0</v>
      </c>
      <c r="L237" s="25">
        <v>0</v>
      </c>
      <c r="M237" s="25">
        <v>0</v>
      </c>
      <c r="N237" s="25">
        <v>-0.16</v>
      </c>
      <c r="O237" s="25"/>
      <c r="P237" s="25">
        <v>0</v>
      </c>
      <c r="Q237" s="25">
        <v>0</v>
      </c>
      <c r="R237" s="25">
        <v>0.074644993350959</v>
      </c>
      <c r="S237" s="25">
        <v>4.007</v>
      </c>
      <c r="T237" s="18"/>
      <c r="U237" s="31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35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</row>
    <row r="238" spans="4:49">
      <c r="D238" s="18">
        <v>43497</v>
      </c>
      <c r="E238" s="25">
        <v>0</v>
      </c>
      <c r="F238" s="25">
        <v>0</v>
      </c>
      <c r="G238" s="25">
        <v>0</v>
      </c>
      <c r="H238" s="25">
        <v>0</v>
      </c>
      <c r="I238" s="25">
        <v>0</v>
      </c>
      <c r="J238" s="25">
        <v>0</v>
      </c>
      <c r="K238" s="25">
        <v>0</v>
      </c>
      <c r="L238" s="25">
        <v>0</v>
      </c>
      <c r="M238" s="25">
        <v>0</v>
      </c>
      <c r="N238" s="25">
        <v>-0.16</v>
      </c>
      <c r="O238" s="25"/>
      <c r="P238" s="25">
        <v>0</v>
      </c>
      <c r="Q238" s="25">
        <v>0</v>
      </c>
      <c r="R238" s="25">
        <v>0.074662462285379</v>
      </c>
      <c r="S238" s="25">
        <v>3.905</v>
      </c>
      <c r="T238" s="18"/>
      <c r="U238" s="31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35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</row>
    <row r="239" spans="4:49">
      <c r="D239" s="18">
        <v>43525</v>
      </c>
      <c r="E239" s="25">
        <v>0</v>
      </c>
      <c r="F239" s="25">
        <v>0</v>
      </c>
      <c r="G239" s="25">
        <v>0</v>
      </c>
      <c r="H239" s="25">
        <v>0</v>
      </c>
      <c r="I239" s="25">
        <v>0</v>
      </c>
      <c r="J239" s="25">
        <v>0</v>
      </c>
      <c r="K239" s="25">
        <v>0</v>
      </c>
      <c r="L239" s="25">
        <v>0</v>
      </c>
      <c r="M239" s="25">
        <v>0</v>
      </c>
      <c r="N239" s="25">
        <v>-0.16</v>
      </c>
      <c r="O239" s="25"/>
      <c r="P239" s="25">
        <v>0</v>
      </c>
      <c r="Q239" s="25">
        <v>0</v>
      </c>
      <c r="R239" s="25">
        <v>0.074678240677845</v>
      </c>
      <c r="S239" s="25">
        <v>3.8</v>
      </c>
      <c r="T239" s="18"/>
      <c r="U239" s="31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35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</row>
    <row r="240" spans="4:49">
      <c r="D240" s="18">
        <v>43556</v>
      </c>
      <c r="E240" s="25">
        <v>0</v>
      </c>
      <c r="F240" s="25">
        <v>0</v>
      </c>
      <c r="G240" s="25">
        <v>0</v>
      </c>
      <c r="H240" s="25">
        <v>0</v>
      </c>
      <c r="I240" s="25">
        <v>0</v>
      </c>
      <c r="J240" s="25">
        <v>0</v>
      </c>
      <c r="K240" s="25">
        <v>0</v>
      </c>
      <c r="L240" s="25">
        <v>0</v>
      </c>
      <c r="M240" s="25">
        <v>0</v>
      </c>
      <c r="N240" s="25">
        <v>-0.16</v>
      </c>
      <c r="O240" s="25"/>
      <c r="P240" s="25">
        <v>0</v>
      </c>
      <c r="Q240" s="25">
        <v>0</v>
      </c>
      <c r="R240" s="25">
        <v>0.074695709612457</v>
      </c>
      <c r="S240" s="25">
        <v>3.704</v>
      </c>
      <c r="T240" s="18"/>
      <c r="U240" s="31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35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</row>
    <row r="241" spans="4:49">
      <c r="D241" s="18">
        <v>43586</v>
      </c>
      <c r="E241" s="25">
        <v>0</v>
      </c>
      <c r="F241" s="25">
        <v>0</v>
      </c>
      <c r="G241" s="25">
        <v>0</v>
      </c>
      <c r="H241" s="25">
        <v>0</v>
      </c>
      <c r="I241" s="25">
        <v>0</v>
      </c>
      <c r="J241" s="25">
        <v>0</v>
      </c>
      <c r="K241" s="25">
        <v>0</v>
      </c>
      <c r="L241" s="25">
        <v>0</v>
      </c>
      <c r="M241" s="25">
        <v>0</v>
      </c>
      <c r="N241" s="25">
        <v>-0.16</v>
      </c>
      <c r="O241" s="25"/>
      <c r="P241" s="25">
        <v>0</v>
      </c>
      <c r="Q241" s="25">
        <v>0</v>
      </c>
      <c r="R241" s="25">
        <v>0.074712615033146</v>
      </c>
      <c r="S241" s="25">
        <v>3.683</v>
      </c>
      <c r="T241" s="18"/>
      <c r="U241" s="31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35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</row>
    <row r="242" spans="4:49">
      <c r="D242" s="18">
        <v>43617</v>
      </c>
      <c r="E242" s="25">
        <v>0</v>
      </c>
      <c r="F242" s="25">
        <v>0</v>
      </c>
      <c r="G242" s="25">
        <v>0</v>
      </c>
      <c r="H242" s="25">
        <v>0</v>
      </c>
      <c r="I242" s="25">
        <v>0</v>
      </c>
      <c r="J242" s="25">
        <v>0</v>
      </c>
      <c r="K242" s="25">
        <v>0</v>
      </c>
      <c r="L242" s="25">
        <v>0</v>
      </c>
      <c r="M242" s="25">
        <v>0</v>
      </c>
      <c r="N242" s="25">
        <v>-0.16</v>
      </c>
      <c r="O242" s="25"/>
      <c r="P242" s="25">
        <v>0</v>
      </c>
      <c r="Q242" s="25">
        <v>0</v>
      </c>
      <c r="R242" s="25">
        <v>0.074730083967956</v>
      </c>
      <c r="S242" s="25">
        <v>3.69</v>
      </c>
      <c r="T242" s="18"/>
      <c r="U242" s="31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35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</row>
    <row r="243" spans="4:49">
      <c r="D243" s="18">
        <v>43647</v>
      </c>
      <c r="E243" s="25">
        <v>0</v>
      </c>
      <c r="F243" s="25">
        <v>0</v>
      </c>
      <c r="G243" s="25">
        <v>0</v>
      </c>
      <c r="H243" s="25">
        <v>0</v>
      </c>
      <c r="I243" s="25">
        <v>0</v>
      </c>
      <c r="J243" s="25">
        <v>0</v>
      </c>
      <c r="K243" s="25">
        <v>0</v>
      </c>
      <c r="L243" s="25">
        <v>0</v>
      </c>
      <c r="M243" s="25">
        <v>0</v>
      </c>
      <c r="N243" s="25">
        <v>-0.16</v>
      </c>
      <c r="O243" s="25"/>
      <c r="P243" s="25">
        <v>0</v>
      </c>
      <c r="Q243" s="25">
        <v>0</v>
      </c>
      <c r="R243" s="25">
        <v>0.074746989388836</v>
      </c>
      <c r="S243" s="25">
        <v>3.696</v>
      </c>
      <c r="T243" s="18"/>
      <c r="U243" s="31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35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</row>
    <row r="244" spans="4:49">
      <c r="D244" s="18">
        <v>43678</v>
      </c>
      <c r="E244" s="25">
        <v>0</v>
      </c>
      <c r="F244" s="25">
        <v>0</v>
      </c>
      <c r="G244" s="25">
        <v>0</v>
      </c>
      <c r="H244" s="25">
        <v>0</v>
      </c>
      <c r="I244" s="25">
        <v>0</v>
      </c>
      <c r="J244" s="25">
        <v>0</v>
      </c>
      <c r="K244" s="25">
        <v>0</v>
      </c>
      <c r="L244" s="25">
        <v>0</v>
      </c>
      <c r="M244" s="25">
        <v>0</v>
      </c>
      <c r="N244" s="25">
        <v>-0.16</v>
      </c>
      <c r="O244" s="25"/>
      <c r="P244" s="25">
        <v>0</v>
      </c>
      <c r="Q244" s="25">
        <v>0</v>
      </c>
      <c r="R244" s="25">
        <v>0.074764458323844</v>
      </c>
      <c r="S244" s="25">
        <v>3.703</v>
      </c>
      <c r="T244" s="18"/>
      <c r="U244" s="31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35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</row>
    <row r="245" spans="4:49">
      <c r="D245" s="18">
        <v>43709</v>
      </c>
      <c r="E245" s="25">
        <v>0</v>
      </c>
      <c r="F245" s="25">
        <v>0</v>
      </c>
      <c r="G245" s="25">
        <v>0</v>
      </c>
      <c r="H245" s="25">
        <v>0</v>
      </c>
      <c r="I245" s="25">
        <v>0</v>
      </c>
      <c r="J245" s="25">
        <v>0</v>
      </c>
      <c r="K245" s="25">
        <v>0</v>
      </c>
      <c r="L245" s="25">
        <v>0</v>
      </c>
      <c r="M245" s="25">
        <v>0</v>
      </c>
      <c r="N245" s="25">
        <v>-0.16</v>
      </c>
      <c r="O245" s="25"/>
      <c r="P245" s="25">
        <v>0</v>
      </c>
      <c r="Q245" s="25">
        <v>0</v>
      </c>
      <c r="R245" s="25">
        <v>0.074781927258953</v>
      </c>
      <c r="S245" s="25">
        <v>3.708</v>
      </c>
      <c r="T245" s="18"/>
      <c r="U245" s="31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35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</row>
    <row r="246" spans="4:49">
      <c r="D246" s="18">
        <v>43739</v>
      </c>
      <c r="E246" s="25">
        <v>0</v>
      </c>
      <c r="F246" s="25">
        <v>0</v>
      </c>
      <c r="G246" s="25">
        <v>0</v>
      </c>
      <c r="H246" s="25">
        <v>0</v>
      </c>
      <c r="I246" s="25">
        <v>0</v>
      </c>
      <c r="J246" s="25">
        <v>0</v>
      </c>
      <c r="K246" s="25">
        <v>0</v>
      </c>
      <c r="L246" s="25">
        <v>0</v>
      </c>
      <c r="M246" s="25">
        <v>0</v>
      </c>
      <c r="N246" s="25">
        <v>-0.16</v>
      </c>
      <c r="O246" s="25"/>
      <c r="P246" s="25">
        <v>0</v>
      </c>
      <c r="Q246" s="25">
        <v>0</v>
      </c>
      <c r="R246" s="25">
        <v>0.074798832680122</v>
      </c>
      <c r="S246" s="25">
        <v>3.74</v>
      </c>
      <c r="T246" s="18"/>
      <c r="U246" s="31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35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</row>
    <row r="247" spans="4:49">
      <c r="D247" s="18">
        <v>43770</v>
      </c>
      <c r="E247" s="25">
        <v>0</v>
      </c>
      <c r="F247" s="25">
        <v>0</v>
      </c>
      <c r="G247" s="25">
        <v>0</v>
      </c>
      <c r="H247" s="25">
        <v>0</v>
      </c>
      <c r="I247" s="25">
        <v>0</v>
      </c>
      <c r="J247" s="25">
        <v>0</v>
      </c>
      <c r="K247" s="25">
        <v>0</v>
      </c>
      <c r="L247" s="25">
        <v>0</v>
      </c>
      <c r="M247" s="25">
        <v>0</v>
      </c>
      <c r="N247" s="25">
        <v>-0.16</v>
      </c>
      <c r="O247" s="25"/>
      <c r="P247" s="25">
        <v>0</v>
      </c>
      <c r="Q247" s="25">
        <v>0</v>
      </c>
      <c r="R247" s="25">
        <v>0.074816301615429</v>
      </c>
      <c r="S247" s="25">
        <v>3.876</v>
      </c>
      <c r="T247" s="18"/>
      <c r="U247" s="31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35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</row>
    <row r="248" spans="4:49">
      <c r="D248" s="18">
        <v>43800</v>
      </c>
      <c r="E248" s="25">
        <v>0</v>
      </c>
      <c r="F248" s="25">
        <v>0</v>
      </c>
      <c r="G248" s="25">
        <v>0</v>
      </c>
      <c r="H248" s="25">
        <v>0</v>
      </c>
      <c r="I248" s="25">
        <v>0</v>
      </c>
      <c r="J248" s="25">
        <v>0</v>
      </c>
      <c r="K248" s="25">
        <v>0</v>
      </c>
      <c r="L248" s="25">
        <v>0</v>
      </c>
      <c r="M248" s="25">
        <v>0</v>
      </c>
      <c r="N248" s="25">
        <v>-0.16</v>
      </c>
      <c r="O248" s="25"/>
      <c r="P248" s="25">
        <v>0</v>
      </c>
      <c r="Q248" s="25">
        <v>0</v>
      </c>
      <c r="R248" s="25">
        <v>0.07483320703679</v>
      </c>
      <c r="S248" s="25">
        <v>4</v>
      </c>
      <c r="T248" s="18"/>
      <c r="U248" s="31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35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</row>
    <row r="249" spans="4:49">
      <c r="D249" s="18">
        <v>43831</v>
      </c>
      <c r="E249" s="25">
        <v>0</v>
      </c>
      <c r="F249" s="25">
        <v>0</v>
      </c>
      <c r="G249" s="25">
        <v>0</v>
      </c>
      <c r="H249" s="25">
        <v>0</v>
      </c>
      <c r="I249" s="25">
        <v>0</v>
      </c>
      <c r="J249" s="25">
        <v>0</v>
      </c>
      <c r="K249" s="25">
        <v>0</v>
      </c>
      <c r="L249" s="25">
        <v>0</v>
      </c>
      <c r="M249" s="25">
        <v>0</v>
      </c>
      <c r="N249" s="25">
        <v>-0.16</v>
      </c>
      <c r="O249" s="25"/>
      <c r="P249" s="25">
        <v>0</v>
      </c>
      <c r="Q249" s="25">
        <v>0</v>
      </c>
      <c r="R249" s="25">
        <v>0.074849112560851</v>
      </c>
      <c r="S249" s="25">
        <v>4.1095</v>
      </c>
      <c r="T249" s="18"/>
      <c r="U249" s="18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35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</row>
    <row r="250" spans="4:49">
      <c r="D250" s="18">
        <v>43862</v>
      </c>
      <c r="E250" s="25">
        <v>0</v>
      </c>
      <c r="F250" s="25">
        <v>0</v>
      </c>
      <c r="G250" s="25">
        <v>0</v>
      </c>
      <c r="H250" s="25">
        <v>0</v>
      </c>
      <c r="I250" s="25">
        <v>0</v>
      </c>
      <c r="J250" s="25">
        <v>0</v>
      </c>
      <c r="K250" s="25">
        <v>0</v>
      </c>
      <c r="L250" s="25">
        <v>0</v>
      </c>
      <c r="M250" s="25">
        <v>0</v>
      </c>
      <c r="N250" s="25">
        <v>-0.16</v>
      </c>
      <c r="O250" s="25"/>
      <c r="P250" s="25">
        <v>0</v>
      </c>
      <c r="Q250" s="25">
        <v>0</v>
      </c>
      <c r="R250" s="25">
        <v>0.074842348619028</v>
      </c>
      <c r="S250" s="25">
        <v>4.0075</v>
      </c>
      <c r="T250" s="18"/>
      <c r="U250" s="18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35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</row>
    <row r="251" spans="4:49">
      <c r="D251" s="18">
        <v>43891</v>
      </c>
      <c r="E251" s="25">
        <v>0</v>
      </c>
      <c r="F251" s="25">
        <v>0</v>
      </c>
      <c r="G251" s="25">
        <v>0</v>
      </c>
      <c r="H251" s="25">
        <v>0</v>
      </c>
      <c r="I251" s="25">
        <v>0</v>
      </c>
      <c r="J251" s="25">
        <v>0</v>
      </c>
      <c r="K251" s="25">
        <v>0</v>
      </c>
      <c r="L251" s="25">
        <v>0</v>
      </c>
      <c r="M251" s="25">
        <v>0</v>
      </c>
      <c r="N251" s="25">
        <v>-0.16</v>
      </c>
      <c r="O251" s="25"/>
      <c r="P251" s="25">
        <v>0</v>
      </c>
      <c r="Q251" s="25">
        <v>0</v>
      </c>
      <c r="R251" s="25">
        <v>0.074836021060562</v>
      </c>
      <c r="S251" s="25">
        <v>3.9025</v>
      </c>
      <c r="T251" s="18"/>
      <c r="U251" s="18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35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</row>
    <row r="252" spans="4:49">
      <c r="D252" s="18">
        <v>43922</v>
      </c>
      <c r="E252" s="25">
        <v>0</v>
      </c>
      <c r="F252" s="25">
        <v>0</v>
      </c>
      <c r="G252" s="25">
        <v>0</v>
      </c>
      <c r="H252" s="25">
        <v>0</v>
      </c>
      <c r="I252" s="25">
        <v>0</v>
      </c>
      <c r="J252" s="25">
        <v>0</v>
      </c>
      <c r="K252" s="25">
        <v>0</v>
      </c>
      <c r="L252" s="25">
        <v>0</v>
      </c>
      <c r="M252" s="25">
        <v>0</v>
      </c>
      <c r="N252" s="25">
        <v>-0.16</v>
      </c>
      <c r="O252" s="25"/>
      <c r="P252" s="25">
        <v>0</v>
      </c>
      <c r="Q252" s="25">
        <v>0</v>
      </c>
      <c r="R252" s="25">
        <v>0.074829257118768</v>
      </c>
      <c r="S252" s="25">
        <v>3.8065</v>
      </c>
      <c r="T252" s="18"/>
      <c r="U252" s="18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35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</row>
    <row r="253" spans="4:49">
      <c r="D253" s="18">
        <v>43952</v>
      </c>
      <c r="E253" s="25">
        <v>0</v>
      </c>
      <c r="F253" s="25">
        <v>0</v>
      </c>
      <c r="G253" s="25">
        <v>0</v>
      </c>
      <c r="H253" s="25">
        <v>0</v>
      </c>
      <c r="I253" s="25">
        <v>0</v>
      </c>
      <c r="J253" s="25">
        <v>0</v>
      </c>
      <c r="K253" s="25">
        <v>0</v>
      </c>
      <c r="L253" s="25">
        <v>0</v>
      </c>
      <c r="M253" s="25">
        <v>0</v>
      </c>
      <c r="N253" s="25">
        <v>-0.16</v>
      </c>
      <c r="O253" s="25"/>
      <c r="P253" s="25">
        <v>0</v>
      </c>
      <c r="Q253" s="25">
        <v>0</v>
      </c>
      <c r="R253" s="25">
        <v>0.074822711368659</v>
      </c>
      <c r="S253" s="25">
        <v>3.7855</v>
      </c>
      <c r="T253" s="18"/>
      <c r="U253" s="18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35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</row>
    <row r="254" spans="4:49">
      <c r="D254" s="18">
        <v>43983</v>
      </c>
      <c r="E254" s="25">
        <v>0</v>
      </c>
      <c r="F254" s="25">
        <v>0</v>
      </c>
      <c r="G254" s="25">
        <v>0</v>
      </c>
      <c r="H254" s="25">
        <v>0</v>
      </c>
      <c r="I254" s="25">
        <v>0</v>
      </c>
      <c r="J254" s="25">
        <v>0</v>
      </c>
      <c r="K254" s="25">
        <v>0</v>
      </c>
      <c r="L254" s="25">
        <v>0</v>
      </c>
      <c r="M254" s="25">
        <v>0</v>
      </c>
      <c r="N254" s="25">
        <v>-0.16</v>
      </c>
      <c r="O254" s="25"/>
      <c r="P254" s="25">
        <v>0</v>
      </c>
      <c r="Q254" s="25">
        <v>0</v>
      </c>
      <c r="R254" s="25">
        <v>0.074815947426895</v>
      </c>
      <c r="S254" s="25">
        <v>3.7925</v>
      </c>
      <c r="T254" s="18"/>
      <c r="U254" s="18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35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</row>
    <row r="255" spans="4:49">
      <c r="D255" s="18">
        <v>44013</v>
      </c>
      <c r="E255" s="25">
        <v>0</v>
      </c>
      <c r="F255" s="25">
        <v>0</v>
      </c>
      <c r="G255" s="25">
        <v>0</v>
      </c>
      <c r="H255" s="25">
        <v>0</v>
      </c>
      <c r="I255" s="25">
        <v>0</v>
      </c>
      <c r="J255" s="25">
        <v>0</v>
      </c>
      <c r="K255" s="25">
        <v>0</v>
      </c>
      <c r="L255" s="25">
        <v>0</v>
      </c>
      <c r="M255" s="25">
        <v>0</v>
      </c>
      <c r="N255" s="25">
        <v>-0.16</v>
      </c>
      <c r="O255" s="25"/>
      <c r="P255" s="25">
        <v>0</v>
      </c>
      <c r="Q255" s="25">
        <v>0</v>
      </c>
      <c r="R255" s="25">
        <v>0.074809401676815</v>
      </c>
      <c r="S255" s="25">
        <v>3.7985</v>
      </c>
      <c r="T255" s="18"/>
      <c r="U255" s="18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35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</row>
    <row r="256" spans="4:49">
      <c r="D256" s="18">
        <v>44044</v>
      </c>
      <c r="E256" s="25">
        <v>0</v>
      </c>
      <c r="F256" s="25">
        <v>0</v>
      </c>
      <c r="G256" s="25">
        <v>0</v>
      </c>
      <c r="H256" s="25">
        <v>0</v>
      </c>
      <c r="I256" s="25">
        <v>0</v>
      </c>
      <c r="J256" s="25">
        <v>0</v>
      </c>
      <c r="K256" s="25">
        <v>0</v>
      </c>
      <c r="L256" s="25">
        <v>0</v>
      </c>
      <c r="M256" s="25">
        <v>0</v>
      </c>
      <c r="N256" s="25">
        <v>-0.16</v>
      </c>
      <c r="O256" s="25"/>
      <c r="P256" s="25">
        <v>0</v>
      </c>
      <c r="Q256" s="25">
        <v>0</v>
      </c>
      <c r="R256" s="25">
        <v>0.07480263773508</v>
      </c>
      <c r="S256" s="25">
        <v>3.8055</v>
      </c>
      <c r="T256" s="18"/>
      <c r="U256" s="18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35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</row>
    <row r="257" spans="4:49">
      <c r="D257" s="18">
        <v>44075</v>
      </c>
      <c r="E257" s="25">
        <v>0</v>
      </c>
      <c r="F257" s="25">
        <v>0</v>
      </c>
      <c r="G257" s="25">
        <v>0</v>
      </c>
      <c r="H257" s="25">
        <v>0</v>
      </c>
      <c r="I257" s="25">
        <v>0</v>
      </c>
      <c r="J257" s="25">
        <v>0</v>
      </c>
      <c r="K257" s="25">
        <v>0</v>
      </c>
      <c r="L257" s="25">
        <v>0</v>
      </c>
      <c r="M257" s="25">
        <v>0</v>
      </c>
      <c r="N257" s="25">
        <v>-0.16</v>
      </c>
      <c r="O257" s="25"/>
      <c r="P257" s="25">
        <v>0</v>
      </c>
      <c r="Q257" s="25">
        <v>0</v>
      </c>
      <c r="R257" s="25">
        <v>0.074795873793361</v>
      </c>
      <c r="S257" s="25">
        <v>3.8105</v>
      </c>
      <c r="T257" s="18"/>
      <c r="U257" s="18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35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</row>
    <row r="258" spans="4:49">
      <c r="D258" s="18">
        <v>44105</v>
      </c>
      <c r="E258" s="25">
        <v>0</v>
      </c>
      <c r="F258" s="25">
        <v>0</v>
      </c>
      <c r="G258" s="25">
        <v>0</v>
      </c>
      <c r="H258" s="25">
        <v>0</v>
      </c>
      <c r="I258" s="25">
        <v>0</v>
      </c>
      <c r="J258" s="25">
        <v>0</v>
      </c>
      <c r="K258" s="25">
        <v>0</v>
      </c>
      <c r="L258" s="25">
        <v>0</v>
      </c>
      <c r="M258" s="25">
        <v>0</v>
      </c>
      <c r="N258" s="25">
        <v>-0.16</v>
      </c>
      <c r="O258" s="25"/>
      <c r="P258" s="25">
        <v>0</v>
      </c>
      <c r="Q258" s="25">
        <v>0</v>
      </c>
      <c r="R258" s="25">
        <v>0.074789328043324</v>
      </c>
      <c r="S258" s="25">
        <v>3.8425</v>
      </c>
      <c r="T258" s="18"/>
      <c r="U258" s="18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35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</row>
    <row r="259" spans="4:49">
      <c r="D259" s="18">
        <v>44136</v>
      </c>
      <c r="E259" s="25">
        <v>0</v>
      </c>
      <c r="F259" s="25">
        <v>0</v>
      </c>
      <c r="G259" s="25">
        <v>0</v>
      </c>
      <c r="H259" s="25">
        <v>0</v>
      </c>
      <c r="I259" s="25">
        <v>0</v>
      </c>
      <c r="J259" s="25">
        <v>0</v>
      </c>
      <c r="K259" s="25">
        <v>0</v>
      </c>
      <c r="L259" s="25">
        <v>0</v>
      </c>
      <c r="M259" s="25">
        <v>0</v>
      </c>
      <c r="N259" s="25">
        <v>-0.16</v>
      </c>
      <c r="O259" s="25"/>
      <c r="P259" s="25">
        <v>0</v>
      </c>
      <c r="Q259" s="25">
        <v>0</v>
      </c>
      <c r="R259" s="25">
        <v>0.074782564101634</v>
      </c>
      <c r="S259" s="25">
        <v>3.9785</v>
      </c>
      <c r="T259" s="18"/>
      <c r="U259" s="18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35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</row>
    <row r="260" spans="4:49">
      <c r="D260" s="18">
        <v>44166</v>
      </c>
      <c r="E260" s="25">
        <v>0</v>
      </c>
      <c r="F260" s="25">
        <v>0</v>
      </c>
      <c r="G260" s="25">
        <v>0</v>
      </c>
      <c r="H260" s="25">
        <v>0</v>
      </c>
      <c r="I260" s="25">
        <v>0</v>
      </c>
      <c r="J260" s="25">
        <v>0</v>
      </c>
      <c r="K260" s="25">
        <v>0</v>
      </c>
      <c r="L260" s="25">
        <v>0</v>
      </c>
      <c r="M260" s="25">
        <v>0</v>
      </c>
      <c r="N260" s="25">
        <v>-0.16</v>
      </c>
      <c r="O260" s="25"/>
      <c r="P260" s="25">
        <v>0</v>
      </c>
      <c r="Q260" s="25">
        <v>0</v>
      </c>
      <c r="R260" s="25">
        <v>0.074776018351626</v>
      </c>
      <c r="S260" s="25">
        <v>4.1025</v>
      </c>
      <c r="T260" s="18"/>
      <c r="U260" s="18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35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</row>
    <row r="261" spans="4:49">
      <c r="D261" s="18">
        <v>44197</v>
      </c>
      <c r="E261" s="25">
        <v>0</v>
      </c>
      <c r="F261" s="25">
        <v>0</v>
      </c>
      <c r="G261" s="25">
        <v>0</v>
      </c>
      <c r="H261" s="25">
        <v>0</v>
      </c>
      <c r="I261" s="25">
        <v>0</v>
      </c>
      <c r="J261" s="25">
        <v>0</v>
      </c>
      <c r="K261" s="25">
        <v>0</v>
      </c>
      <c r="L261" s="25">
        <v>0</v>
      </c>
      <c r="M261" s="25">
        <v>0</v>
      </c>
      <c r="N261" s="25">
        <v>-0.16</v>
      </c>
      <c r="O261" s="25"/>
      <c r="P261" s="25">
        <v>0</v>
      </c>
      <c r="Q261" s="25">
        <v>0</v>
      </c>
      <c r="R261" s="25">
        <v>0.074769254409967</v>
      </c>
      <c r="S261" s="25">
        <v>5.084</v>
      </c>
      <c r="T261" s="18"/>
      <c r="U261" s="18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35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</row>
    <row r="262" spans="4:49">
      <c r="D262" s="18">
        <v>44228</v>
      </c>
      <c r="E262" s="25">
        <v>0</v>
      </c>
      <c r="F262" s="25">
        <v>0</v>
      </c>
      <c r="G262" s="25">
        <v>0</v>
      </c>
      <c r="H262" s="25">
        <v>0</v>
      </c>
      <c r="I262" s="25">
        <v>0</v>
      </c>
      <c r="J262" s="25">
        <v>0</v>
      </c>
      <c r="K262" s="25">
        <v>0</v>
      </c>
      <c r="L262" s="25">
        <v>0</v>
      </c>
      <c r="M262" s="25">
        <v>0</v>
      </c>
      <c r="N262" s="25">
        <v>-0.16</v>
      </c>
      <c r="O262" s="25"/>
      <c r="P262" s="25">
        <v>0</v>
      </c>
      <c r="Q262" s="25">
        <v>0</v>
      </c>
      <c r="R262" s="25">
        <v>0.074762490468322</v>
      </c>
      <c r="S262" s="25">
        <v>5.012</v>
      </c>
      <c r="T262" s="18"/>
      <c r="U262" s="18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35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</row>
    <row r="263" spans="4:49">
      <c r="D263" s="18">
        <v>44256</v>
      </c>
      <c r="E263" s="25">
        <v>0</v>
      </c>
      <c r="F263" s="25">
        <v>0</v>
      </c>
      <c r="G263" s="25">
        <v>0</v>
      </c>
      <c r="H263" s="25">
        <v>0</v>
      </c>
      <c r="I263" s="25">
        <v>0</v>
      </c>
      <c r="J263" s="25">
        <v>0</v>
      </c>
      <c r="K263" s="25">
        <v>0</v>
      </c>
      <c r="L263" s="25">
        <v>0</v>
      </c>
      <c r="M263" s="25">
        <v>0</v>
      </c>
      <c r="N263" s="25">
        <v>-0.16</v>
      </c>
      <c r="O263" s="25"/>
      <c r="P263" s="25">
        <v>0</v>
      </c>
      <c r="Q263" s="25">
        <v>0</v>
      </c>
      <c r="R263" s="25">
        <v>0.074756381101687</v>
      </c>
      <c r="S263" s="25">
        <v>4.905</v>
      </c>
      <c r="T263" s="18"/>
      <c r="U263" s="18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35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</row>
    <row r="264" spans="4:49">
      <c r="D264" s="18">
        <v>44287</v>
      </c>
      <c r="E264" s="25">
        <v>0</v>
      </c>
      <c r="F264" s="25">
        <v>0</v>
      </c>
      <c r="G264" s="25">
        <v>0</v>
      </c>
      <c r="H264" s="25">
        <v>0</v>
      </c>
      <c r="I264" s="25">
        <v>0</v>
      </c>
      <c r="J264" s="25">
        <v>0</v>
      </c>
      <c r="K264" s="25">
        <v>0</v>
      </c>
      <c r="L264" s="25">
        <v>0</v>
      </c>
      <c r="M264" s="25">
        <v>0</v>
      </c>
      <c r="N264" s="25">
        <v>0</v>
      </c>
      <c r="O264" s="25"/>
      <c r="P264" s="25">
        <v>0</v>
      </c>
      <c r="Q264" s="25">
        <v>0</v>
      </c>
      <c r="R264" s="25">
        <v>0.074749617160071</v>
      </c>
      <c r="S264" s="25">
        <v>4.793</v>
      </c>
      <c r="T264" s="18"/>
      <c r="U264" s="18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35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</row>
    <row r="265" spans="4:49">
      <c r="D265" s="18">
        <v>44317</v>
      </c>
      <c r="E265" s="25">
        <v>0</v>
      </c>
      <c r="F265" s="25">
        <v>0</v>
      </c>
      <c r="G265" s="25">
        <v>0</v>
      </c>
      <c r="H265" s="25">
        <v>0</v>
      </c>
      <c r="I265" s="25">
        <v>0</v>
      </c>
      <c r="J265" s="25">
        <v>0</v>
      </c>
      <c r="K265" s="25">
        <v>0</v>
      </c>
      <c r="L265" s="25">
        <v>0</v>
      </c>
      <c r="M265" s="25">
        <v>0</v>
      </c>
      <c r="N265" s="25">
        <v>0</v>
      </c>
      <c r="O265" s="25"/>
      <c r="P265" s="25">
        <v>0</v>
      </c>
      <c r="Q265" s="25">
        <v>0</v>
      </c>
      <c r="R265" s="25">
        <v>0.074743071410134</v>
      </c>
      <c r="S265" s="25">
        <v>4.783</v>
      </c>
      <c r="T265" s="18"/>
      <c r="U265" s="18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35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</row>
    <row r="266" spans="4:49">
      <c r="D266" s="18">
        <v>44348</v>
      </c>
      <c r="E266" s="25">
        <v>0</v>
      </c>
      <c r="F266" s="25">
        <v>0</v>
      </c>
      <c r="G266" s="25">
        <v>0</v>
      </c>
      <c r="H266" s="25">
        <v>0</v>
      </c>
      <c r="I266" s="25">
        <v>0</v>
      </c>
      <c r="J266" s="25">
        <v>0</v>
      </c>
      <c r="K266" s="25">
        <v>0</v>
      </c>
      <c r="L266" s="25">
        <v>0</v>
      </c>
      <c r="M266" s="25">
        <v>0</v>
      </c>
      <c r="N266" s="25">
        <v>0</v>
      </c>
      <c r="O266" s="25"/>
      <c r="P266" s="25">
        <v>0</v>
      </c>
      <c r="Q266" s="25">
        <v>0</v>
      </c>
      <c r="R266" s="25">
        <v>0.074736307468548</v>
      </c>
      <c r="S266" s="25">
        <v>4.779</v>
      </c>
      <c r="T266" s="18"/>
      <c r="U266" s="18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35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</row>
    <row r="267" spans="4:49">
      <c r="D267" s="18">
        <v>44378</v>
      </c>
      <c r="E267" s="25">
        <v>0</v>
      </c>
      <c r="F267" s="25">
        <v>0</v>
      </c>
      <c r="G267" s="25">
        <v>0</v>
      </c>
      <c r="H267" s="25">
        <v>0</v>
      </c>
      <c r="I267" s="25">
        <v>0</v>
      </c>
      <c r="J267" s="25">
        <v>0</v>
      </c>
      <c r="K267" s="25">
        <v>0</v>
      </c>
      <c r="L267" s="25">
        <v>0</v>
      </c>
      <c r="M267" s="25">
        <v>0</v>
      </c>
      <c r="N267" s="25">
        <v>0</v>
      </c>
      <c r="O267" s="25"/>
      <c r="P267" s="25">
        <v>0</v>
      </c>
      <c r="Q267" s="25">
        <v>0</v>
      </c>
      <c r="R267" s="25">
        <v>0.07472976171864</v>
      </c>
      <c r="S267" s="25">
        <v>4.776</v>
      </c>
      <c r="T267" s="18"/>
      <c r="U267" s="18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35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</row>
    <row r="268" spans="4:49">
      <c r="D268" s="18">
        <v>44409</v>
      </c>
      <c r="E268" s="25">
        <v>0</v>
      </c>
      <c r="F268" s="25">
        <v>0</v>
      </c>
      <c r="G268" s="25">
        <v>0</v>
      </c>
      <c r="H268" s="25">
        <v>0</v>
      </c>
      <c r="I268" s="25">
        <v>0</v>
      </c>
      <c r="J268" s="25">
        <v>0</v>
      </c>
      <c r="K268" s="25">
        <v>0</v>
      </c>
      <c r="L268" s="25">
        <v>0</v>
      </c>
      <c r="M268" s="25">
        <v>0</v>
      </c>
      <c r="N268" s="25">
        <v>0</v>
      </c>
      <c r="O268" s="25"/>
      <c r="P268" s="25">
        <v>0</v>
      </c>
      <c r="Q268" s="25">
        <v>0</v>
      </c>
      <c r="R268" s="25">
        <v>0.074722997777083</v>
      </c>
      <c r="S268" s="25">
        <v>4.806</v>
      </c>
      <c r="T268" s="18"/>
      <c r="U268" s="18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35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</row>
    <row r="269" spans="4:49">
      <c r="D269" s="18">
        <v>44440</v>
      </c>
      <c r="E269" s="25">
        <v>0</v>
      </c>
      <c r="F269" s="25">
        <v>0</v>
      </c>
      <c r="G269" s="25">
        <v>0</v>
      </c>
      <c r="H269" s="25">
        <v>0</v>
      </c>
      <c r="I269" s="25">
        <v>0</v>
      </c>
      <c r="J269" s="25">
        <v>0</v>
      </c>
      <c r="K269" s="25">
        <v>0</v>
      </c>
      <c r="L269" s="25">
        <v>0</v>
      </c>
      <c r="M269" s="25">
        <v>0</v>
      </c>
      <c r="N269" s="25">
        <v>0</v>
      </c>
      <c r="O269" s="25"/>
      <c r="P269" s="25">
        <v>0</v>
      </c>
      <c r="Q269" s="25">
        <v>0</v>
      </c>
      <c r="R269" s="25">
        <v>0.074716233835541</v>
      </c>
      <c r="S269" s="25">
        <v>4.809</v>
      </c>
      <c r="T269" s="18"/>
      <c r="U269" s="18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35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</row>
    <row r="270" spans="4:49">
      <c r="D270" s="18">
        <v>44470</v>
      </c>
      <c r="E270" s="25">
        <v>0</v>
      </c>
      <c r="F270" s="25">
        <v>0</v>
      </c>
      <c r="G270" s="25">
        <v>0</v>
      </c>
      <c r="H270" s="25">
        <v>0</v>
      </c>
      <c r="I270" s="25">
        <v>0</v>
      </c>
      <c r="J270" s="25">
        <v>0</v>
      </c>
      <c r="K270" s="25">
        <v>0</v>
      </c>
      <c r="L270" s="25">
        <v>0</v>
      </c>
      <c r="M270" s="25">
        <v>0</v>
      </c>
      <c r="N270" s="25">
        <v>0</v>
      </c>
      <c r="O270" s="25"/>
      <c r="P270" s="25">
        <v>0</v>
      </c>
      <c r="Q270" s="25">
        <v>0</v>
      </c>
      <c r="R270" s="25">
        <v>0.074709688085676</v>
      </c>
      <c r="S270" s="25">
        <v>4.832</v>
      </c>
      <c r="T270" s="18"/>
      <c r="U270" s="18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35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</row>
    <row r="271" spans="4:49">
      <c r="D271" s="18">
        <v>44501</v>
      </c>
      <c r="E271" s="25">
        <v>0</v>
      </c>
      <c r="F271" s="25">
        <v>0</v>
      </c>
      <c r="G271" s="25">
        <v>0</v>
      </c>
      <c r="H271" s="25">
        <v>0</v>
      </c>
      <c r="I271" s="25">
        <v>0</v>
      </c>
      <c r="J271" s="25">
        <v>0</v>
      </c>
      <c r="K271" s="25">
        <v>0</v>
      </c>
      <c r="L271" s="25">
        <v>0</v>
      </c>
      <c r="M271" s="25">
        <v>0</v>
      </c>
      <c r="N271" s="25">
        <v>0</v>
      </c>
      <c r="O271" s="25"/>
      <c r="P271" s="25">
        <v>0</v>
      </c>
      <c r="Q271" s="25">
        <v>0</v>
      </c>
      <c r="R271" s="25">
        <v>0.074702924144164</v>
      </c>
      <c r="S271" s="25">
        <v>4.941</v>
      </c>
      <c r="T271" s="18"/>
      <c r="U271" s="18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35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</row>
    <row r="272" spans="4:49">
      <c r="D272" s="18">
        <v>44531</v>
      </c>
      <c r="E272" s="25">
        <v>0</v>
      </c>
      <c r="F272" s="25">
        <v>0</v>
      </c>
      <c r="G272" s="25">
        <v>0</v>
      </c>
      <c r="H272" s="25">
        <v>0</v>
      </c>
      <c r="I272" s="25">
        <v>0</v>
      </c>
      <c r="J272" s="25">
        <v>0</v>
      </c>
      <c r="K272" s="25">
        <v>0</v>
      </c>
      <c r="L272" s="25">
        <v>0</v>
      </c>
      <c r="M272" s="25">
        <v>0</v>
      </c>
      <c r="N272" s="25">
        <v>0</v>
      </c>
      <c r="O272" s="25"/>
      <c r="P272" s="25">
        <v>0</v>
      </c>
      <c r="Q272" s="25">
        <v>0</v>
      </c>
      <c r="R272" s="25">
        <v>0.074696378394328</v>
      </c>
      <c r="S272" s="25">
        <v>5.062</v>
      </c>
      <c r="T272" s="18"/>
      <c r="U272" s="18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35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</row>
    <row r="273" spans="4:49">
      <c r="D273" s="18">
        <v>44562</v>
      </c>
      <c r="E273" s="25">
        <v>0</v>
      </c>
      <c r="F273" s="25">
        <v>0</v>
      </c>
      <c r="G273" s="25">
        <v>0</v>
      </c>
      <c r="H273" s="25">
        <v>0</v>
      </c>
      <c r="I273" s="25">
        <v>0</v>
      </c>
      <c r="J273" s="25">
        <v>0</v>
      </c>
      <c r="K273" s="25">
        <v>0</v>
      </c>
      <c r="L273" s="25">
        <v>0</v>
      </c>
      <c r="M273" s="25">
        <v>0</v>
      </c>
      <c r="N273" s="25">
        <v>0</v>
      </c>
      <c r="O273" s="25"/>
      <c r="P273" s="25">
        <v>0</v>
      </c>
      <c r="Q273" s="25">
        <v>0</v>
      </c>
      <c r="R273" s="25">
        <v>0.074689614452846</v>
      </c>
      <c r="S273" s="25">
        <v>5.294</v>
      </c>
      <c r="T273" s="18"/>
      <c r="U273" s="18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35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</row>
    <row r="274" spans="4:49">
      <c r="D274" s="18">
        <v>44593</v>
      </c>
      <c r="E274" s="25">
        <v>0</v>
      </c>
      <c r="F274" s="25">
        <v>0</v>
      </c>
      <c r="G274" s="25">
        <v>0</v>
      </c>
      <c r="H274" s="25">
        <v>0</v>
      </c>
      <c r="I274" s="25">
        <v>0</v>
      </c>
      <c r="J274" s="25">
        <v>0</v>
      </c>
      <c r="K274" s="25">
        <v>0</v>
      </c>
      <c r="L274" s="25">
        <v>0</v>
      </c>
      <c r="M274" s="25">
        <v>0</v>
      </c>
      <c r="N274" s="25">
        <v>0</v>
      </c>
      <c r="O274" s="25"/>
      <c r="P274" s="25">
        <v>0</v>
      </c>
      <c r="Q274" s="25">
        <v>0</v>
      </c>
      <c r="R274" s="25">
        <v>0.074682850511379</v>
      </c>
      <c r="S274" s="25">
        <v>5.222</v>
      </c>
      <c r="T274" s="18"/>
      <c r="U274" s="18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35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</row>
    <row r="275" spans="4:49">
      <c r="D275" s="18">
        <v>44621</v>
      </c>
      <c r="E275" s="25">
        <v>0</v>
      </c>
      <c r="F275" s="25">
        <v>0</v>
      </c>
      <c r="G275" s="25">
        <v>0</v>
      </c>
      <c r="H275" s="25">
        <v>0</v>
      </c>
      <c r="I275" s="25">
        <v>0</v>
      </c>
      <c r="J275" s="25">
        <v>0</v>
      </c>
      <c r="K275" s="25">
        <v>0</v>
      </c>
      <c r="L275" s="25">
        <v>0</v>
      </c>
      <c r="M275" s="25">
        <v>0</v>
      </c>
      <c r="N275" s="25">
        <v>0</v>
      </c>
      <c r="O275" s="25"/>
      <c r="P275" s="25">
        <v>0</v>
      </c>
      <c r="Q275" s="25">
        <v>0</v>
      </c>
      <c r="R275" s="25">
        <v>0.074676741144905</v>
      </c>
      <c r="S275" s="25">
        <v>5.115</v>
      </c>
      <c r="T275" s="18"/>
      <c r="U275" s="18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35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</row>
    <row r="276" spans="4:49">
      <c r="D276" s="18">
        <v>44652</v>
      </c>
      <c r="E276" s="25">
        <v>0</v>
      </c>
      <c r="F276" s="25">
        <v>0</v>
      </c>
      <c r="G276" s="25">
        <v>0</v>
      </c>
      <c r="H276" s="25">
        <v>0</v>
      </c>
      <c r="I276" s="25">
        <v>0</v>
      </c>
      <c r="J276" s="25">
        <v>0</v>
      </c>
      <c r="K276" s="25">
        <v>0</v>
      </c>
      <c r="L276" s="25">
        <v>0</v>
      </c>
      <c r="M276" s="25">
        <v>0</v>
      </c>
      <c r="N276" s="25">
        <v>0</v>
      </c>
      <c r="O276" s="25"/>
      <c r="P276" s="25">
        <v>0</v>
      </c>
      <c r="Q276" s="25">
        <v>0</v>
      </c>
      <c r="R276" s="25">
        <v>0.074669977203467</v>
      </c>
      <c r="S276" s="25">
        <v>5.003</v>
      </c>
      <c r="T276" s="18"/>
      <c r="U276" s="18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35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</row>
    <row r="277" spans="4:49">
      <c r="D277" s="18">
        <v>44682</v>
      </c>
      <c r="E277" s="25">
        <v>0</v>
      </c>
      <c r="F277" s="25">
        <v>0</v>
      </c>
      <c r="G277" s="25">
        <v>0</v>
      </c>
      <c r="H277" s="25">
        <v>0</v>
      </c>
      <c r="I277" s="25">
        <v>0</v>
      </c>
      <c r="J277" s="25">
        <v>0</v>
      </c>
      <c r="K277" s="25">
        <v>0</v>
      </c>
      <c r="L277" s="25">
        <v>0</v>
      </c>
      <c r="M277" s="25">
        <v>0</v>
      </c>
      <c r="N277" s="25">
        <v>0</v>
      </c>
      <c r="O277" s="25"/>
      <c r="P277" s="25">
        <v>0</v>
      </c>
      <c r="Q277" s="25">
        <v>0</v>
      </c>
      <c r="R277" s="25">
        <v>0.074663431453702</v>
      </c>
      <c r="S277" s="25">
        <v>4.993</v>
      </c>
      <c r="T277" s="18"/>
      <c r="U277" s="18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35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</row>
    <row r="278" spans="4:49">
      <c r="D278" s="18">
        <v>44713</v>
      </c>
      <c r="E278" s="25">
        <v>0</v>
      </c>
      <c r="F278" s="25">
        <v>0</v>
      </c>
      <c r="G278" s="25">
        <v>0</v>
      </c>
      <c r="H278" s="25">
        <v>0</v>
      </c>
      <c r="I278" s="25">
        <v>0</v>
      </c>
      <c r="J278" s="25">
        <v>0</v>
      </c>
      <c r="K278" s="25">
        <v>0</v>
      </c>
      <c r="L278" s="25">
        <v>0</v>
      </c>
      <c r="M278" s="25">
        <v>0</v>
      </c>
      <c r="N278" s="25">
        <v>0</v>
      </c>
      <c r="O278" s="25"/>
      <c r="P278" s="25">
        <v>0</v>
      </c>
      <c r="Q278" s="25">
        <v>0</v>
      </c>
      <c r="R278" s="25">
        <v>0.074656667512293</v>
      </c>
      <c r="S278" s="25">
        <v>4.989</v>
      </c>
      <c r="T278" s="18"/>
      <c r="U278" s="18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35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</row>
    <row r="279" spans="4:49">
      <c r="D279" s="18">
        <v>44743</v>
      </c>
      <c r="E279" s="25">
        <v>0</v>
      </c>
      <c r="F279" s="25">
        <v>0</v>
      </c>
      <c r="G279" s="25">
        <v>0</v>
      </c>
      <c r="H279" s="25">
        <v>0</v>
      </c>
      <c r="I279" s="25">
        <v>0</v>
      </c>
      <c r="J279" s="25">
        <v>0</v>
      </c>
      <c r="K279" s="25">
        <v>0</v>
      </c>
      <c r="L279" s="25">
        <v>0</v>
      </c>
      <c r="M279" s="25">
        <v>0</v>
      </c>
      <c r="N279" s="25">
        <v>0</v>
      </c>
      <c r="O279" s="25"/>
      <c r="P279" s="25">
        <v>0</v>
      </c>
      <c r="Q279" s="25">
        <v>0</v>
      </c>
      <c r="R279" s="25">
        <v>0.074650121762557</v>
      </c>
      <c r="S279" s="25">
        <v>4.986</v>
      </c>
      <c r="T279" s="18"/>
      <c r="U279" s="18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35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</row>
    <row r="280" spans="4:49">
      <c r="D280" s="18">
        <v>44774</v>
      </c>
      <c r="E280" s="25">
        <v>0</v>
      </c>
      <c r="F280" s="25">
        <v>0</v>
      </c>
      <c r="G280" s="25">
        <v>0</v>
      </c>
      <c r="H280" s="25">
        <v>0</v>
      </c>
      <c r="I280" s="25">
        <v>0</v>
      </c>
      <c r="J280" s="25">
        <v>0</v>
      </c>
      <c r="K280" s="25">
        <v>0</v>
      </c>
      <c r="L280" s="25">
        <v>0</v>
      </c>
      <c r="M280" s="25">
        <v>0</v>
      </c>
      <c r="N280" s="25">
        <v>0</v>
      </c>
      <c r="O280" s="25"/>
      <c r="P280" s="25">
        <v>0</v>
      </c>
      <c r="Q280" s="25">
        <v>0</v>
      </c>
      <c r="R280" s="25">
        <v>0.074643357821178</v>
      </c>
      <c r="S280" s="25">
        <v>5.016</v>
      </c>
      <c r="T280" s="18"/>
      <c r="U280" s="18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35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</row>
    <row r="281" spans="4:49">
      <c r="D281" s="18">
        <v>44805</v>
      </c>
      <c r="E281" s="25">
        <v>0</v>
      </c>
      <c r="F281" s="25">
        <v>0</v>
      </c>
      <c r="G281" s="25">
        <v>0</v>
      </c>
      <c r="H281" s="25">
        <v>0</v>
      </c>
      <c r="I281" s="25">
        <v>0</v>
      </c>
      <c r="J281" s="25">
        <v>0</v>
      </c>
      <c r="K281" s="25">
        <v>0</v>
      </c>
      <c r="L281" s="25">
        <v>0</v>
      </c>
      <c r="M281" s="25">
        <v>0</v>
      </c>
      <c r="N281" s="25">
        <v>0</v>
      </c>
      <c r="O281" s="25"/>
      <c r="P281" s="25">
        <v>0</v>
      </c>
      <c r="Q281" s="25">
        <v>0</v>
      </c>
      <c r="R281" s="25">
        <v>0.074636593879814</v>
      </c>
      <c r="S281" s="25">
        <v>5.019</v>
      </c>
      <c r="T281" s="18"/>
      <c r="U281" s="18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35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</row>
    <row r="282" spans="4:49">
      <c r="D282" s="18">
        <v>44835</v>
      </c>
      <c r="E282" s="25">
        <v>0</v>
      </c>
      <c r="F282" s="25">
        <v>0</v>
      </c>
      <c r="G282" s="25">
        <v>0</v>
      </c>
      <c r="H282" s="25">
        <v>0</v>
      </c>
      <c r="I282" s="25">
        <v>0</v>
      </c>
      <c r="J282" s="25">
        <v>0</v>
      </c>
      <c r="K282" s="25">
        <v>0</v>
      </c>
      <c r="L282" s="25">
        <v>0</v>
      </c>
      <c r="M282" s="25">
        <v>0</v>
      </c>
      <c r="N282" s="25">
        <v>0</v>
      </c>
      <c r="O282" s="25"/>
      <c r="P282" s="25">
        <v>0</v>
      </c>
      <c r="Q282" s="25">
        <v>0</v>
      </c>
      <c r="R282" s="25">
        <v>0.074630048130121</v>
      </c>
      <c r="S282" s="25">
        <v>5.042</v>
      </c>
      <c r="T282" s="18"/>
      <c r="U282" s="18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35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</row>
    <row r="283" spans="4:49">
      <c r="D283" s="18">
        <v>44866</v>
      </c>
      <c r="E283" s="25">
        <v>0</v>
      </c>
      <c r="F283" s="25">
        <v>0</v>
      </c>
      <c r="G283" s="25">
        <v>0</v>
      </c>
      <c r="H283" s="25">
        <v>0</v>
      </c>
      <c r="I283" s="25">
        <v>0</v>
      </c>
      <c r="J283" s="25">
        <v>0</v>
      </c>
      <c r="K283" s="25">
        <v>0</v>
      </c>
      <c r="L283" s="25">
        <v>0</v>
      </c>
      <c r="M283" s="25">
        <v>0</v>
      </c>
      <c r="N283" s="25">
        <v>0</v>
      </c>
      <c r="O283" s="25"/>
      <c r="P283" s="25">
        <v>0</v>
      </c>
      <c r="Q283" s="25">
        <v>0</v>
      </c>
      <c r="R283" s="25">
        <v>0.074623284188787</v>
      </c>
      <c r="S283" s="25">
        <v>5.151</v>
      </c>
      <c r="T283" s="18"/>
      <c r="U283" s="18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35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</row>
    <row r="284" spans="4:49">
      <c r="D284" s="18">
        <v>44896</v>
      </c>
      <c r="E284" s="25">
        <v>0</v>
      </c>
      <c r="F284" s="25">
        <v>0</v>
      </c>
      <c r="G284" s="25">
        <v>0</v>
      </c>
      <c r="H284" s="25">
        <v>0</v>
      </c>
      <c r="I284" s="25">
        <v>0</v>
      </c>
      <c r="J284" s="25">
        <v>0</v>
      </c>
      <c r="K284" s="25">
        <v>0</v>
      </c>
      <c r="L284" s="25">
        <v>0</v>
      </c>
      <c r="M284" s="25">
        <v>0</v>
      </c>
      <c r="N284" s="25">
        <v>0</v>
      </c>
      <c r="O284" s="25"/>
      <c r="P284" s="25">
        <v>0</v>
      </c>
      <c r="Q284" s="25">
        <v>0</v>
      </c>
      <c r="R284" s="25">
        <v>0.074616738439123</v>
      </c>
      <c r="S284" s="25">
        <v>5.272</v>
      </c>
      <c r="T284" s="18"/>
      <c r="U284" s="18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35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</row>
    <row r="285" spans="4:49">
      <c r="D285" s="18">
        <v>44927</v>
      </c>
      <c r="E285" s="25">
        <v>0</v>
      </c>
      <c r="F285" s="25">
        <v>0</v>
      </c>
      <c r="G285" s="25">
        <v>0</v>
      </c>
      <c r="H285" s="25">
        <v>0</v>
      </c>
      <c r="I285" s="25">
        <v>0</v>
      </c>
      <c r="J285" s="25">
        <v>0</v>
      </c>
      <c r="K285" s="25">
        <v>0</v>
      </c>
      <c r="L285" s="25">
        <v>0</v>
      </c>
      <c r="M285" s="25">
        <v>0</v>
      </c>
      <c r="N285" s="25">
        <v>0</v>
      </c>
      <c r="O285" s="25"/>
      <c r="P285" s="25">
        <v>0</v>
      </c>
      <c r="Q285" s="25">
        <v>0</v>
      </c>
      <c r="R285" s="25">
        <v>0.074609974497818</v>
      </c>
      <c r="S285" s="25">
        <v>5.506</v>
      </c>
      <c r="T285" s="18"/>
      <c r="U285" s="18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35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</row>
    <row r="286" spans="4:49">
      <c r="D286" s="18">
        <v>44958</v>
      </c>
      <c r="E286" s="25">
        <v>0</v>
      </c>
      <c r="F286" s="25">
        <v>0</v>
      </c>
      <c r="G286" s="25">
        <v>0</v>
      </c>
      <c r="H286" s="25">
        <v>0</v>
      </c>
      <c r="I286" s="25">
        <v>0</v>
      </c>
      <c r="J286" s="25">
        <v>0</v>
      </c>
      <c r="K286" s="25">
        <v>0</v>
      </c>
      <c r="L286" s="25">
        <v>0</v>
      </c>
      <c r="M286" s="25">
        <v>0</v>
      </c>
      <c r="N286" s="25">
        <v>0</v>
      </c>
      <c r="O286" s="25"/>
      <c r="P286" s="25">
        <v>0</v>
      </c>
      <c r="Q286" s="25">
        <v>0</v>
      </c>
      <c r="R286" s="25">
        <v>0.074603210556529</v>
      </c>
      <c r="S286" s="25">
        <v>5.435</v>
      </c>
      <c r="T286" s="18"/>
      <c r="U286" s="18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35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</row>
    <row r="287" spans="4:49">
      <c r="D287" s="18">
        <v>44986</v>
      </c>
      <c r="E287" s="25">
        <v>0</v>
      </c>
      <c r="F287" s="25">
        <v>0</v>
      </c>
      <c r="G287" s="25">
        <v>0</v>
      </c>
      <c r="H287" s="25">
        <v>0</v>
      </c>
      <c r="I287" s="25">
        <v>0</v>
      </c>
      <c r="J287" s="25">
        <v>0</v>
      </c>
      <c r="K287" s="25">
        <v>0</v>
      </c>
      <c r="L287" s="25">
        <v>0</v>
      </c>
      <c r="M287" s="25">
        <v>0</v>
      </c>
      <c r="N287" s="25">
        <v>0</v>
      </c>
      <c r="O287" s="25"/>
      <c r="P287" s="25">
        <v>0</v>
      </c>
      <c r="Q287" s="25">
        <v>0</v>
      </c>
      <c r="R287" s="25">
        <v>0.074597101190215</v>
      </c>
      <c r="S287" s="25">
        <v>5.328</v>
      </c>
      <c r="T287" s="18"/>
      <c r="U287" s="18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35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</row>
    <row r="288" spans="4:49">
      <c r="D288" s="18">
        <v>45017</v>
      </c>
      <c r="E288" s="25">
        <v>0</v>
      </c>
      <c r="F288" s="25">
        <v>0</v>
      </c>
      <c r="G288" s="25">
        <v>0</v>
      </c>
      <c r="H288" s="25">
        <v>0</v>
      </c>
      <c r="I288" s="25">
        <v>0</v>
      </c>
      <c r="J288" s="25">
        <v>0</v>
      </c>
      <c r="K288" s="25">
        <v>0</v>
      </c>
      <c r="L288" s="25">
        <v>0</v>
      </c>
      <c r="M288" s="25">
        <v>0</v>
      </c>
      <c r="N288" s="25">
        <v>0</v>
      </c>
      <c r="O288" s="25"/>
      <c r="P288" s="25">
        <v>0</v>
      </c>
      <c r="Q288" s="25">
        <v>0</v>
      </c>
      <c r="R288" s="25">
        <v>0.074590337248955</v>
      </c>
      <c r="S288" s="25">
        <v>5.216</v>
      </c>
      <c r="T288" s="18"/>
      <c r="U288" s="18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35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</row>
    <row r="289" spans="4:49">
      <c r="D289" s="18">
        <v>45047</v>
      </c>
      <c r="E289" s="25">
        <v>0</v>
      </c>
      <c r="F289" s="25">
        <v>0</v>
      </c>
      <c r="G289" s="25">
        <v>0</v>
      </c>
      <c r="H289" s="25">
        <v>0</v>
      </c>
      <c r="I289" s="25">
        <v>0</v>
      </c>
      <c r="J289" s="25">
        <v>0</v>
      </c>
      <c r="K289" s="25">
        <v>0</v>
      </c>
      <c r="L289" s="25">
        <v>0</v>
      </c>
      <c r="M289" s="25">
        <v>0</v>
      </c>
      <c r="N289" s="25">
        <v>0</v>
      </c>
      <c r="O289" s="25"/>
      <c r="P289" s="25">
        <v>0</v>
      </c>
      <c r="Q289" s="25">
        <v>0</v>
      </c>
      <c r="R289" s="25">
        <v>0.074583791499362</v>
      </c>
      <c r="S289" s="25">
        <v>5.206</v>
      </c>
      <c r="T289" s="18"/>
      <c r="U289" s="18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35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</row>
    <row r="290" spans="4:49">
      <c r="D290" s="18">
        <v>45078</v>
      </c>
      <c r="E290" s="25">
        <v>0</v>
      </c>
      <c r="F290" s="25">
        <v>0</v>
      </c>
      <c r="G290" s="25">
        <v>0</v>
      </c>
      <c r="H290" s="25">
        <v>0</v>
      </c>
      <c r="I290" s="25">
        <v>0</v>
      </c>
      <c r="J290" s="25">
        <v>0</v>
      </c>
      <c r="K290" s="25">
        <v>0</v>
      </c>
      <c r="L290" s="25">
        <v>0</v>
      </c>
      <c r="M290" s="25">
        <v>0</v>
      </c>
      <c r="N290" s="25">
        <v>0</v>
      </c>
      <c r="O290" s="25"/>
      <c r="P290" s="25">
        <v>0</v>
      </c>
      <c r="Q290" s="25">
        <v>0</v>
      </c>
      <c r="R290" s="25">
        <v>0.074577027558131</v>
      </c>
      <c r="S290" s="25">
        <v>5.202</v>
      </c>
      <c r="T290" s="18"/>
      <c r="U290" s="18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35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</row>
    <row r="291" spans="4:49">
      <c r="D291" s="18">
        <v>45108</v>
      </c>
      <c r="E291" s="25">
        <v>0</v>
      </c>
      <c r="F291" s="25">
        <v>0</v>
      </c>
      <c r="G291" s="25">
        <v>0</v>
      </c>
      <c r="H291" s="25">
        <v>0</v>
      </c>
      <c r="I291" s="25">
        <v>0</v>
      </c>
      <c r="J291" s="25">
        <v>0</v>
      </c>
      <c r="K291" s="25">
        <v>0</v>
      </c>
      <c r="L291" s="25">
        <v>0</v>
      </c>
      <c r="M291" s="25">
        <v>0</v>
      </c>
      <c r="N291" s="25">
        <v>0</v>
      </c>
      <c r="O291" s="25"/>
      <c r="P291" s="25">
        <v>0</v>
      </c>
      <c r="Q291" s="25">
        <v>0</v>
      </c>
      <c r="R291" s="25">
        <v>0.074570481808567</v>
      </c>
      <c r="S291" s="25">
        <v>5.199</v>
      </c>
      <c r="T291" s="18"/>
      <c r="U291" s="18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35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</row>
    <row r="292" spans="4:49">
      <c r="D292" s="18">
        <v>45139</v>
      </c>
      <c r="E292" s="25">
        <v>0</v>
      </c>
      <c r="F292" s="25">
        <v>0</v>
      </c>
      <c r="G292" s="25">
        <v>0</v>
      </c>
      <c r="H292" s="25">
        <v>0</v>
      </c>
      <c r="I292" s="25">
        <v>0</v>
      </c>
      <c r="J292" s="25">
        <v>0</v>
      </c>
      <c r="K292" s="25">
        <v>0</v>
      </c>
      <c r="L292" s="25">
        <v>0</v>
      </c>
      <c r="M292" s="25">
        <v>0</v>
      </c>
      <c r="N292" s="25">
        <v>0</v>
      </c>
      <c r="O292" s="25"/>
      <c r="P292" s="25">
        <v>0</v>
      </c>
      <c r="Q292" s="25">
        <v>0</v>
      </c>
      <c r="R292" s="25">
        <v>0.074563717867365</v>
      </c>
      <c r="S292" s="25">
        <v>5.229</v>
      </c>
      <c r="T292" s="18"/>
      <c r="U292" s="18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35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</row>
    <row r="293" spans="4:49">
      <c r="D293" s="18">
        <v>45170</v>
      </c>
      <c r="E293" s="25">
        <v>0</v>
      </c>
      <c r="F293" s="25">
        <v>0</v>
      </c>
      <c r="G293" s="25">
        <v>0</v>
      </c>
      <c r="H293" s="25">
        <v>0</v>
      </c>
      <c r="I293" s="25">
        <v>0</v>
      </c>
      <c r="J293" s="25">
        <v>0</v>
      </c>
      <c r="K293" s="25">
        <v>0</v>
      </c>
      <c r="L293" s="25">
        <v>0</v>
      </c>
      <c r="M293" s="25">
        <v>0</v>
      </c>
      <c r="N293" s="25">
        <v>0</v>
      </c>
      <c r="O293" s="25"/>
      <c r="P293" s="25">
        <v>0</v>
      </c>
      <c r="Q293" s="25">
        <v>0</v>
      </c>
      <c r="R293" s="25">
        <v>0.074556953926179</v>
      </c>
      <c r="S293" s="25">
        <v>5.232</v>
      </c>
      <c r="T293" s="18"/>
      <c r="U293" s="18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35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</row>
    <row r="294" spans="4:49">
      <c r="D294" s="18">
        <v>45200</v>
      </c>
      <c r="E294" s="25">
        <v>0</v>
      </c>
      <c r="F294" s="25">
        <v>0</v>
      </c>
      <c r="G294" s="25">
        <v>0</v>
      </c>
      <c r="H294" s="25">
        <v>0</v>
      </c>
      <c r="I294" s="25">
        <v>0</v>
      </c>
      <c r="J294" s="25">
        <v>0</v>
      </c>
      <c r="K294" s="25">
        <v>0</v>
      </c>
      <c r="L294" s="25">
        <v>0</v>
      </c>
      <c r="M294" s="25">
        <v>0</v>
      </c>
      <c r="N294" s="25">
        <v>0</v>
      </c>
      <c r="O294" s="25"/>
      <c r="P294" s="25">
        <v>0</v>
      </c>
      <c r="Q294" s="25">
        <v>0</v>
      </c>
      <c r="R294" s="25">
        <v>0.074550408176659</v>
      </c>
      <c r="S294" s="25">
        <v>5.255</v>
      </c>
      <c r="T294" s="18"/>
      <c r="U294" s="18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35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</row>
    <row r="295" spans="4:49">
      <c r="D295" s="18">
        <v>45231</v>
      </c>
      <c r="E295" s="25">
        <v>0</v>
      </c>
      <c r="F295" s="25">
        <v>0</v>
      </c>
      <c r="G295" s="25">
        <v>0</v>
      </c>
      <c r="H295" s="25">
        <v>0</v>
      </c>
      <c r="I295" s="25">
        <v>0</v>
      </c>
      <c r="J295" s="25">
        <v>0</v>
      </c>
      <c r="K295" s="25">
        <v>0</v>
      </c>
      <c r="L295" s="25">
        <v>0</v>
      </c>
      <c r="M295" s="25">
        <v>0</v>
      </c>
      <c r="N295" s="25">
        <v>0</v>
      </c>
      <c r="O295" s="25"/>
      <c r="P295" s="25">
        <v>0</v>
      </c>
      <c r="Q295" s="25">
        <v>0</v>
      </c>
      <c r="R295" s="25">
        <v>0.074543644235502</v>
      </c>
      <c r="S295" s="25">
        <v>5.364</v>
      </c>
      <c r="T295" s="18"/>
      <c r="U295" s="18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35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</row>
    <row r="296" spans="4:49">
      <c r="D296" s="18">
        <v>45261</v>
      </c>
      <c r="E296" s="25">
        <v>0</v>
      </c>
      <c r="F296" s="25">
        <v>0</v>
      </c>
      <c r="G296" s="25">
        <v>0</v>
      </c>
      <c r="H296" s="25">
        <v>0</v>
      </c>
      <c r="I296" s="25">
        <v>0</v>
      </c>
      <c r="J296" s="25">
        <v>0</v>
      </c>
      <c r="K296" s="25">
        <v>0</v>
      </c>
      <c r="L296" s="25">
        <v>0</v>
      </c>
      <c r="M296" s="25">
        <v>0</v>
      </c>
      <c r="N296" s="25">
        <v>0</v>
      </c>
      <c r="O296" s="25"/>
      <c r="P296" s="25">
        <v>0</v>
      </c>
      <c r="Q296" s="25">
        <v>0</v>
      </c>
      <c r="R296" s="25">
        <v>0.07453709848601</v>
      </c>
      <c r="S296" s="25">
        <v>5.485</v>
      </c>
      <c r="T296" s="18"/>
      <c r="U296" s="18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35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</row>
    <row r="297" spans="4:49">
      <c r="D297" s="18">
        <v>45292</v>
      </c>
      <c r="E297" s="25">
        <v>0</v>
      </c>
      <c r="F297" s="25">
        <v>0</v>
      </c>
      <c r="G297" s="25">
        <v>0</v>
      </c>
      <c r="H297" s="25">
        <v>0</v>
      </c>
      <c r="I297" s="25">
        <v>0</v>
      </c>
      <c r="J297" s="25">
        <v>0</v>
      </c>
      <c r="K297" s="25">
        <v>0</v>
      </c>
      <c r="L297" s="25">
        <v>0</v>
      </c>
      <c r="M297" s="25">
        <v>0</v>
      </c>
      <c r="N297" s="25">
        <v>0</v>
      </c>
      <c r="O297" s="25"/>
      <c r="P297" s="25">
        <v>0</v>
      </c>
      <c r="Q297" s="25">
        <v>0</v>
      </c>
      <c r="R297" s="25">
        <v>0.074530334544883</v>
      </c>
      <c r="S297" s="25">
        <v>5.721</v>
      </c>
      <c r="T297" s="18"/>
      <c r="U297" s="18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35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</row>
    <row r="298" spans="4:49">
      <c r="D298" s="18">
        <v>45323</v>
      </c>
      <c r="E298" s="25">
        <v>0</v>
      </c>
      <c r="F298" s="25">
        <v>0</v>
      </c>
      <c r="G298" s="25">
        <v>0</v>
      </c>
      <c r="H298" s="25">
        <v>0</v>
      </c>
      <c r="I298" s="25">
        <v>0</v>
      </c>
      <c r="J298" s="25">
        <v>0</v>
      </c>
      <c r="K298" s="25">
        <v>0</v>
      </c>
      <c r="L298" s="25">
        <v>0</v>
      </c>
      <c r="M298" s="25">
        <v>0</v>
      </c>
      <c r="N298" s="25">
        <v>0</v>
      </c>
      <c r="O298" s="25"/>
      <c r="P298" s="25">
        <v>0</v>
      </c>
      <c r="Q298" s="25">
        <v>0</v>
      </c>
      <c r="R298" s="25">
        <v>0.074523570603771</v>
      </c>
      <c r="S298" s="25">
        <v>5.65</v>
      </c>
      <c r="T298" s="18"/>
      <c r="U298" s="18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35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</row>
    <row r="299" spans="4:49">
      <c r="D299" s="18">
        <v>45352</v>
      </c>
      <c r="E299" s="25">
        <v>0</v>
      </c>
      <c r="F299" s="25">
        <v>0</v>
      </c>
      <c r="G299" s="25">
        <v>0</v>
      </c>
      <c r="H299" s="25">
        <v>0</v>
      </c>
      <c r="I299" s="25">
        <v>0</v>
      </c>
      <c r="J299" s="25">
        <v>0</v>
      </c>
      <c r="K299" s="25">
        <v>0</v>
      </c>
      <c r="L299" s="25">
        <v>0</v>
      </c>
      <c r="M299" s="25">
        <v>0</v>
      </c>
      <c r="N299" s="25">
        <v>0</v>
      </c>
      <c r="O299" s="25"/>
      <c r="P299" s="25">
        <v>0</v>
      </c>
      <c r="Q299" s="25">
        <v>0</v>
      </c>
      <c r="R299" s="25">
        <v>0.074517243045971</v>
      </c>
      <c r="S299" s="25">
        <v>5.543</v>
      </c>
      <c r="T299" s="18"/>
      <c r="U299" s="18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35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</row>
    <row r="300" spans="4:49">
      <c r="D300" s="18">
        <v>45383</v>
      </c>
      <c r="E300" s="25">
        <v>0</v>
      </c>
      <c r="F300" s="25">
        <v>0</v>
      </c>
      <c r="G300" s="25">
        <v>0</v>
      </c>
      <c r="H300" s="25">
        <v>0</v>
      </c>
      <c r="I300" s="25">
        <v>0</v>
      </c>
      <c r="J300" s="25">
        <v>0</v>
      </c>
      <c r="K300" s="25">
        <v>0</v>
      </c>
      <c r="L300" s="25">
        <v>0</v>
      </c>
      <c r="M300" s="25">
        <v>0</v>
      </c>
      <c r="N300" s="25">
        <v>0</v>
      </c>
      <c r="O300" s="25"/>
      <c r="P300" s="25">
        <v>0</v>
      </c>
      <c r="Q300" s="25">
        <v>0</v>
      </c>
      <c r="R300" s="25">
        <v>0.074510479104888</v>
      </c>
      <c r="S300" s="25">
        <v>5.431</v>
      </c>
      <c r="T300" s="18"/>
      <c r="U300" s="18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35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</row>
    <row r="301" spans="4:49">
      <c r="D301" s="18">
        <v>45413</v>
      </c>
      <c r="E301" s="25">
        <v>0</v>
      </c>
      <c r="F301" s="25">
        <v>0</v>
      </c>
      <c r="G301" s="25">
        <v>0</v>
      </c>
      <c r="H301" s="25">
        <v>0</v>
      </c>
      <c r="I301" s="25">
        <v>0</v>
      </c>
      <c r="J301" s="25">
        <v>0</v>
      </c>
      <c r="K301" s="25">
        <v>0</v>
      </c>
      <c r="L301" s="25">
        <v>0</v>
      </c>
      <c r="M301" s="25">
        <v>0</v>
      </c>
      <c r="N301" s="25">
        <v>0</v>
      </c>
      <c r="O301" s="25"/>
      <c r="P301" s="25">
        <v>0</v>
      </c>
      <c r="Q301" s="25">
        <v>0</v>
      </c>
      <c r="R301" s="25">
        <v>0.074503933355467</v>
      </c>
      <c r="S301" s="25">
        <v>5.421</v>
      </c>
      <c r="T301" s="18"/>
      <c r="U301" s="18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35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</row>
    <row r="302" spans="4:49">
      <c r="D302" s="18">
        <v>45444</v>
      </c>
      <c r="E302" s="25">
        <v>0</v>
      </c>
      <c r="F302" s="25">
        <v>0</v>
      </c>
      <c r="G302" s="25">
        <v>0</v>
      </c>
      <c r="H302" s="25">
        <v>0</v>
      </c>
      <c r="I302" s="25">
        <v>0</v>
      </c>
      <c r="J302" s="25">
        <v>0</v>
      </c>
      <c r="K302" s="25">
        <v>0</v>
      </c>
      <c r="L302" s="25">
        <v>0</v>
      </c>
      <c r="M302" s="25">
        <v>0</v>
      </c>
      <c r="N302" s="25">
        <v>0</v>
      </c>
      <c r="O302" s="25"/>
      <c r="P302" s="25">
        <v>0</v>
      </c>
      <c r="Q302" s="25">
        <v>0</v>
      </c>
      <c r="R302" s="25">
        <v>0.074497169414415</v>
      </c>
      <c r="S302" s="25"/>
      <c r="T302" s="18"/>
      <c r="U302" s="18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35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</row>
    <row r="303" spans="4:49">
      <c r="D303" s="18">
        <v>45474</v>
      </c>
      <c r="E303" s="25">
        <v>0</v>
      </c>
      <c r="F303" s="25">
        <v>0</v>
      </c>
      <c r="G303" s="25">
        <v>0</v>
      </c>
      <c r="H303" s="25">
        <v>0</v>
      </c>
      <c r="I303" s="25">
        <v>0</v>
      </c>
      <c r="J303" s="25">
        <v>0</v>
      </c>
      <c r="K303" s="25">
        <v>0</v>
      </c>
      <c r="L303" s="25">
        <v>0</v>
      </c>
      <c r="M303" s="25">
        <v>0</v>
      </c>
      <c r="N303" s="25">
        <v>0</v>
      </c>
      <c r="O303" s="25"/>
      <c r="P303" s="25">
        <v>0</v>
      </c>
      <c r="Q303" s="25">
        <v>0</v>
      </c>
      <c r="R303" s="25">
        <v>0.074490623665023</v>
      </c>
      <c r="S303" s="25"/>
      <c r="T303" s="18"/>
      <c r="U303" s="18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35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</row>
    <row r="304" spans="4:49">
      <c r="D304" s="18">
        <v>45505</v>
      </c>
      <c r="E304" s="25">
        <v>0</v>
      </c>
      <c r="F304" s="25">
        <v>0</v>
      </c>
      <c r="G304" s="25">
        <v>0</v>
      </c>
      <c r="H304" s="25">
        <v>0</v>
      </c>
      <c r="I304" s="25">
        <v>0</v>
      </c>
      <c r="J304" s="25">
        <v>0</v>
      </c>
      <c r="K304" s="25">
        <v>0</v>
      </c>
      <c r="L304" s="25">
        <v>0</v>
      </c>
      <c r="M304" s="25">
        <v>0</v>
      </c>
      <c r="N304" s="25">
        <v>0</v>
      </c>
      <c r="O304" s="25"/>
      <c r="P304" s="25">
        <v>0</v>
      </c>
      <c r="Q304" s="25">
        <v>0</v>
      </c>
      <c r="R304" s="25">
        <v>0.074483859724</v>
      </c>
      <c r="S304" s="25"/>
      <c r="T304" s="18"/>
      <c r="U304" s="18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35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</row>
    <row r="305" spans="4:49">
      <c r="D305" s="18">
        <v>45536</v>
      </c>
      <c r="E305" s="25">
        <v>0</v>
      </c>
      <c r="F305" s="25">
        <v>0</v>
      </c>
      <c r="G305" s="25">
        <v>0</v>
      </c>
      <c r="H305" s="25">
        <v>0</v>
      </c>
      <c r="I305" s="25">
        <v>0</v>
      </c>
      <c r="J305" s="25">
        <v>0</v>
      </c>
      <c r="K305" s="25">
        <v>0</v>
      </c>
      <c r="L305" s="25">
        <v>0</v>
      </c>
      <c r="M305" s="25">
        <v>0</v>
      </c>
      <c r="N305" s="25">
        <v>0</v>
      </c>
      <c r="O305" s="25"/>
      <c r="P305" s="25">
        <v>0</v>
      </c>
      <c r="Q305" s="25">
        <v>0</v>
      </c>
      <c r="R305" s="25">
        <v>0.074477095783</v>
      </c>
      <c r="S305" s="25"/>
      <c r="T305" s="18"/>
      <c r="U305" s="18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35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</row>
    <row r="306" spans="4:49">
      <c r="D306" s="18">
        <v>45566</v>
      </c>
      <c r="E306" s="25">
        <v>0</v>
      </c>
      <c r="F306" s="25">
        <v>0</v>
      </c>
      <c r="G306" s="25">
        <v>0</v>
      </c>
      <c r="H306" s="25">
        <v>0</v>
      </c>
      <c r="I306" s="25">
        <v>0</v>
      </c>
      <c r="J306" s="25">
        <v>0</v>
      </c>
      <c r="K306" s="25">
        <v>0</v>
      </c>
      <c r="L306" s="25">
        <v>0</v>
      </c>
      <c r="M306" s="25">
        <v>0</v>
      </c>
      <c r="N306" s="25">
        <v>0</v>
      </c>
      <c r="O306" s="25"/>
      <c r="P306" s="25">
        <v>0</v>
      </c>
      <c r="Q306" s="25">
        <v>0</v>
      </c>
      <c r="R306" s="25">
        <v>0.074470550033644</v>
      </c>
      <c r="S306" s="25"/>
      <c r="T306" s="18"/>
      <c r="U306" s="18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35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</row>
    <row r="307" spans="4:49">
      <c r="D307" s="18">
        <v>45597</v>
      </c>
      <c r="E307" s="25">
        <v>0</v>
      </c>
      <c r="F307" s="25">
        <v>0</v>
      </c>
      <c r="G307" s="25">
        <v>0</v>
      </c>
      <c r="H307" s="25">
        <v>0</v>
      </c>
      <c r="I307" s="25">
        <v>0</v>
      </c>
      <c r="J307" s="25">
        <v>0</v>
      </c>
      <c r="K307" s="25">
        <v>0</v>
      </c>
      <c r="L307" s="25">
        <v>0</v>
      </c>
      <c r="M307" s="25">
        <v>0</v>
      </c>
      <c r="N307" s="25">
        <v>0</v>
      </c>
      <c r="O307" s="25"/>
      <c r="P307" s="25">
        <v>0</v>
      </c>
      <c r="Q307" s="25">
        <v>0</v>
      </c>
      <c r="R307" s="25">
        <v>0.074463786092666</v>
      </c>
      <c r="S307" s="25"/>
      <c r="T307" s="18"/>
      <c r="U307" s="18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35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</row>
    <row r="308" spans="4:49">
      <c r="D308" s="18">
        <v>45627</v>
      </c>
      <c r="E308" s="25">
        <v>0</v>
      </c>
      <c r="F308" s="25">
        <v>0</v>
      </c>
      <c r="G308" s="25">
        <v>0</v>
      </c>
      <c r="H308" s="25">
        <v>0</v>
      </c>
      <c r="I308" s="25">
        <v>0</v>
      </c>
      <c r="J308" s="25">
        <v>0</v>
      </c>
      <c r="K308" s="25">
        <v>0</v>
      </c>
      <c r="L308" s="25">
        <v>0</v>
      </c>
      <c r="M308" s="25">
        <v>0</v>
      </c>
      <c r="N308" s="25">
        <v>0</v>
      </c>
      <c r="O308" s="25"/>
      <c r="P308" s="25">
        <v>0</v>
      </c>
      <c r="Q308" s="25">
        <v>0</v>
      </c>
      <c r="R308" s="25">
        <v>0.074457240343346</v>
      </c>
      <c r="S308" s="25"/>
      <c r="T308" s="18"/>
      <c r="U308" s="18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35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</row>
    <row r="309" spans="4:49">
      <c r="D309" s="18">
        <v>45658</v>
      </c>
      <c r="E309" s="25">
        <v>0</v>
      </c>
      <c r="F309" s="25">
        <v>0</v>
      </c>
      <c r="G309" s="25">
        <v>0</v>
      </c>
      <c r="H309" s="25">
        <v>0</v>
      </c>
      <c r="I309" s="25">
        <v>0</v>
      </c>
      <c r="J309" s="25">
        <v>0</v>
      </c>
      <c r="K309" s="25">
        <v>0</v>
      </c>
      <c r="L309" s="25">
        <v>0</v>
      </c>
      <c r="M309" s="25">
        <v>0</v>
      </c>
      <c r="N309" s="25">
        <v>0</v>
      </c>
      <c r="O309" s="25"/>
      <c r="P309" s="25">
        <v>0</v>
      </c>
      <c r="Q309" s="25">
        <v>0</v>
      </c>
      <c r="R309" s="25">
        <v>0.074450476402397</v>
      </c>
      <c r="S309" s="25"/>
      <c r="T309" s="18"/>
      <c r="U309" s="18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35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</row>
    <row r="310" spans="4:49">
      <c r="D310" s="18">
        <v>45689</v>
      </c>
      <c r="E310" s="25">
        <v>0</v>
      </c>
      <c r="F310" s="25">
        <v>0</v>
      </c>
      <c r="G310" s="25">
        <v>0</v>
      </c>
      <c r="H310" s="25">
        <v>0</v>
      </c>
      <c r="I310" s="25">
        <v>0</v>
      </c>
      <c r="J310" s="25">
        <v>0</v>
      </c>
      <c r="K310" s="25">
        <v>0</v>
      </c>
      <c r="L310" s="25">
        <v>0</v>
      </c>
      <c r="M310" s="25">
        <v>0</v>
      </c>
      <c r="N310" s="25">
        <v>0</v>
      </c>
      <c r="O310" s="25"/>
      <c r="P310" s="25">
        <v>0</v>
      </c>
      <c r="Q310" s="25">
        <v>0</v>
      </c>
      <c r="R310" s="25">
        <v>0.074443712461464</v>
      </c>
      <c r="S310" s="25"/>
      <c r="T310" s="18"/>
      <c r="U310" s="18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35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</row>
    <row r="311" spans="4:49">
      <c r="D311" s="18">
        <v>45717</v>
      </c>
      <c r="E311" s="25">
        <v>0</v>
      </c>
      <c r="F311" s="25">
        <v>0</v>
      </c>
      <c r="G311" s="25">
        <v>0</v>
      </c>
      <c r="H311" s="25">
        <v>0</v>
      </c>
      <c r="I311" s="25">
        <v>0</v>
      </c>
      <c r="J311" s="25">
        <v>0</v>
      </c>
      <c r="K311" s="25">
        <v>0</v>
      </c>
      <c r="L311" s="25">
        <v>0</v>
      </c>
      <c r="M311" s="25">
        <v>0</v>
      </c>
      <c r="N311" s="25">
        <v>0</v>
      </c>
      <c r="O311" s="25"/>
      <c r="P311" s="25">
        <v>0</v>
      </c>
      <c r="Q311" s="25">
        <v>0</v>
      </c>
      <c r="R311" s="25">
        <v>0.074437603095472</v>
      </c>
      <c r="S311" s="25"/>
      <c r="T311" s="18"/>
      <c r="U311" s="18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35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</row>
    <row r="312" spans="4:49">
      <c r="D312" s="18">
        <v>45748</v>
      </c>
      <c r="E312" s="25">
        <v>0</v>
      </c>
      <c r="F312" s="25">
        <v>0</v>
      </c>
      <c r="G312" s="25">
        <v>0</v>
      </c>
      <c r="H312" s="25">
        <v>0</v>
      </c>
      <c r="I312" s="25">
        <v>0</v>
      </c>
      <c r="J312" s="25">
        <v>0</v>
      </c>
      <c r="K312" s="25">
        <v>0</v>
      </c>
      <c r="L312" s="25">
        <v>0</v>
      </c>
      <c r="M312" s="25">
        <v>0</v>
      </c>
      <c r="N312" s="25">
        <v>0</v>
      </c>
      <c r="O312" s="25"/>
      <c r="P312" s="25">
        <v>0</v>
      </c>
      <c r="Q312" s="25">
        <v>0</v>
      </c>
      <c r="R312" s="25">
        <v>0.074430839154567</v>
      </c>
      <c r="S312" s="25"/>
      <c r="T312" s="18"/>
      <c r="U312" s="18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35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</row>
    <row r="313" spans="4:49">
      <c r="D313" s="18">
        <v>45778</v>
      </c>
      <c r="E313" s="25">
        <v>0</v>
      </c>
      <c r="F313" s="25">
        <v>0</v>
      </c>
      <c r="G313" s="25">
        <v>0</v>
      </c>
      <c r="H313" s="25">
        <v>0</v>
      </c>
      <c r="I313" s="25">
        <v>0</v>
      </c>
      <c r="J313" s="25">
        <v>0</v>
      </c>
      <c r="K313" s="25">
        <v>0</v>
      </c>
      <c r="L313" s="25">
        <v>0</v>
      </c>
      <c r="M313" s="25">
        <v>0</v>
      </c>
      <c r="N313" s="25">
        <v>0</v>
      </c>
      <c r="O313" s="25"/>
      <c r="P313" s="25">
        <v>0</v>
      </c>
      <c r="Q313" s="25">
        <v>0</v>
      </c>
      <c r="R313" s="25">
        <v>0.074424293405319</v>
      </c>
      <c r="S313" s="25"/>
      <c r="T313" s="18"/>
      <c r="U313" s="18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35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</row>
    <row r="314" spans="4:49">
      <c r="D314" s="18">
        <v>45809</v>
      </c>
      <c r="E314" s="25">
        <v>0</v>
      </c>
      <c r="F314" s="25">
        <v>0</v>
      </c>
      <c r="G314" s="25">
        <v>0</v>
      </c>
      <c r="H314" s="25">
        <v>0</v>
      </c>
      <c r="I314" s="25">
        <v>0</v>
      </c>
      <c r="J314" s="25">
        <v>0</v>
      </c>
      <c r="K314" s="25">
        <v>0</v>
      </c>
      <c r="L314" s="25">
        <v>0</v>
      </c>
      <c r="M314" s="25">
        <v>0</v>
      </c>
      <c r="N314" s="25">
        <v>0</v>
      </c>
      <c r="O314" s="25"/>
      <c r="P314" s="25">
        <v>0</v>
      </c>
      <c r="Q314" s="25">
        <v>0</v>
      </c>
      <c r="R314" s="25">
        <v>0.074417529464444</v>
      </c>
      <c r="S314" s="25"/>
      <c r="T314" s="18"/>
      <c r="U314" s="18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35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</row>
    <row r="315" spans="4:49">
      <c r="D315" s="18">
        <v>45839</v>
      </c>
      <c r="E315" s="25">
        <v>0</v>
      </c>
      <c r="F315" s="25">
        <v>0</v>
      </c>
      <c r="G315" s="25">
        <v>0</v>
      </c>
      <c r="H315" s="25">
        <v>0</v>
      </c>
      <c r="I315" s="25">
        <v>0</v>
      </c>
      <c r="J315" s="25">
        <v>0</v>
      </c>
      <c r="K315" s="25">
        <v>0</v>
      </c>
      <c r="L315" s="25">
        <v>0</v>
      </c>
      <c r="M315" s="25">
        <v>0</v>
      </c>
      <c r="N315" s="25">
        <v>0</v>
      </c>
      <c r="O315" s="25"/>
      <c r="P315" s="25">
        <v>0</v>
      </c>
      <c r="Q315" s="25">
        <v>0</v>
      </c>
      <c r="R315" s="25">
        <v>0.074410983715224</v>
      </c>
      <c r="S315" s="25"/>
      <c r="T315" s="18"/>
      <c r="U315" s="18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35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</row>
    <row r="316" spans="4:49">
      <c r="D316" s="18">
        <v>45870</v>
      </c>
      <c r="E316" s="25">
        <v>0</v>
      </c>
      <c r="F316" s="25">
        <v>0</v>
      </c>
      <c r="G316" s="25">
        <v>0</v>
      </c>
      <c r="H316" s="25">
        <v>0</v>
      </c>
      <c r="I316" s="25">
        <v>0</v>
      </c>
      <c r="J316" s="25">
        <v>0</v>
      </c>
      <c r="K316" s="25">
        <v>0</v>
      </c>
      <c r="L316" s="25">
        <v>0</v>
      </c>
      <c r="M316" s="25">
        <v>0</v>
      </c>
      <c r="N316" s="25">
        <v>0</v>
      </c>
      <c r="O316" s="25"/>
      <c r="P316" s="25">
        <v>0</v>
      </c>
      <c r="Q316" s="25">
        <v>0</v>
      </c>
      <c r="R316" s="25">
        <v>0.074404219774379</v>
      </c>
      <c r="S316" s="25"/>
      <c r="T316" s="18"/>
      <c r="U316" s="18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35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</row>
    <row r="317" spans="4:49">
      <c r="D317" s="18">
        <v>45901</v>
      </c>
      <c r="E317" s="25">
        <v>0</v>
      </c>
      <c r="F317" s="25">
        <v>0</v>
      </c>
      <c r="G317" s="25">
        <v>0</v>
      </c>
      <c r="H317" s="25">
        <v>0</v>
      </c>
      <c r="I317" s="25">
        <v>0</v>
      </c>
      <c r="J317" s="25">
        <v>0</v>
      </c>
      <c r="K317" s="25">
        <v>0</v>
      </c>
      <c r="L317" s="25">
        <v>0</v>
      </c>
      <c r="M317" s="25">
        <v>0</v>
      </c>
      <c r="N317" s="25">
        <v>0</v>
      </c>
      <c r="O317" s="25"/>
      <c r="P317" s="25">
        <v>0</v>
      </c>
      <c r="Q317" s="25">
        <v>0</v>
      </c>
      <c r="R317" s="25">
        <v>0.074397455833548</v>
      </c>
      <c r="S317" s="25"/>
      <c r="T317" s="18"/>
      <c r="U317" s="18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35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</row>
    <row r="318" spans="4:49">
      <c r="D318" s="18">
        <v>45931</v>
      </c>
      <c r="E318" s="25">
        <v>0</v>
      </c>
      <c r="F318" s="25">
        <v>0</v>
      </c>
      <c r="G318" s="25">
        <v>0</v>
      </c>
      <c r="H318" s="25">
        <v>0</v>
      </c>
      <c r="I318" s="25">
        <v>0</v>
      </c>
      <c r="J318" s="25">
        <v>0</v>
      </c>
      <c r="K318" s="25">
        <v>0</v>
      </c>
      <c r="L318" s="25">
        <v>0</v>
      </c>
      <c r="M318" s="25">
        <v>0</v>
      </c>
      <c r="N318" s="25">
        <v>0</v>
      </c>
      <c r="O318" s="25"/>
      <c r="P318" s="25">
        <v>0</v>
      </c>
      <c r="Q318" s="25">
        <v>0</v>
      </c>
      <c r="R318" s="25">
        <v>0.074390910084372</v>
      </c>
      <c r="S318" s="25"/>
      <c r="T318" s="18"/>
      <c r="U318" s="18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35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</row>
    <row r="319" spans="4:49">
      <c r="D319" s="18">
        <v>45962</v>
      </c>
      <c r="E319" s="25">
        <v>0</v>
      </c>
      <c r="F319" s="25">
        <v>0</v>
      </c>
      <c r="G319" s="25">
        <v>0</v>
      </c>
      <c r="H319" s="25">
        <v>0</v>
      </c>
      <c r="I319" s="25">
        <v>0</v>
      </c>
      <c r="J319" s="25">
        <v>0</v>
      </c>
      <c r="K319" s="25">
        <v>0</v>
      </c>
      <c r="L319" s="25">
        <v>0</v>
      </c>
      <c r="M319" s="25">
        <v>0</v>
      </c>
      <c r="N319" s="25">
        <v>0</v>
      </c>
      <c r="O319" s="25"/>
      <c r="P319" s="25">
        <v>0</v>
      </c>
      <c r="Q319" s="25">
        <v>0</v>
      </c>
      <c r="R319" s="25">
        <v>0.074384146143572</v>
      </c>
      <c r="S319" s="25"/>
      <c r="T319" s="18"/>
      <c r="U319" s="18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35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</row>
    <row r="320" spans="4:49">
      <c r="D320" s="18">
        <v>45992</v>
      </c>
      <c r="E320" s="25">
        <v>0</v>
      </c>
      <c r="F320" s="25">
        <v>0</v>
      </c>
      <c r="G320" s="25">
        <v>0</v>
      </c>
      <c r="H320" s="25">
        <v>0</v>
      </c>
      <c r="I320" s="25">
        <v>0</v>
      </c>
      <c r="J320" s="25">
        <v>0</v>
      </c>
      <c r="K320" s="25">
        <v>0</v>
      </c>
      <c r="L320" s="25">
        <v>0</v>
      </c>
      <c r="M320" s="25">
        <v>0</v>
      </c>
      <c r="N320" s="25">
        <v>0</v>
      </c>
      <c r="O320" s="25"/>
      <c r="P320" s="25">
        <v>0</v>
      </c>
      <c r="Q320" s="25">
        <v>0</v>
      </c>
      <c r="R320" s="25">
        <v>0.074377600394424</v>
      </c>
      <c r="S320" s="25"/>
      <c r="T320" s="18"/>
      <c r="U320" s="18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35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</row>
    <row r="321" spans="4:49">
      <c r="D321" s="18">
        <v>46023</v>
      </c>
      <c r="E321" s="25">
        <v>0</v>
      </c>
      <c r="F321" s="25">
        <v>0</v>
      </c>
      <c r="G321" s="25">
        <v>0</v>
      </c>
      <c r="H321" s="25">
        <v>0</v>
      </c>
      <c r="I321" s="25">
        <v>0</v>
      </c>
      <c r="J321" s="25">
        <v>0</v>
      </c>
      <c r="K321" s="25">
        <v>0</v>
      </c>
      <c r="L321" s="25">
        <v>0</v>
      </c>
      <c r="M321" s="25">
        <v>0</v>
      </c>
      <c r="N321" s="25">
        <v>0</v>
      </c>
      <c r="O321" s="25"/>
      <c r="P321" s="25">
        <v>0</v>
      </c>
      <c r="Q321" s="25">
        <v>0</v>
      </c>
      <c r="R321" s="25">
        <v>0.074370836453653</v>
      </c>
      <c r="S321" s="25"/>
      <c r="T321" s="18"/>
      <c r="U321" s="18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35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</row>
    <row r="322" spans="4:49">
      <c r="D322" s="18">
        <v>46054</v>
      </c>
      <c r="E322" s="25">
        <v>0</v>
      </c>
      <c r="F322" s="25">
        <v>0</v>
      </c>
      <c r="G322" s="25">
        <v>0</v>
      </c>
      <c r="H322" s="25">
        <v>0</v>
      </c>
      <c r="I322" s="25">
        <v>0</v>
      </c>
      <c r="J322" s="25">
        <v>0</v>
      </c>
      <c r="K322" s="25">
        <v>0</v>
      </c>
      <c r="L322" s="25">
        <v>0</v>
      </c>
      <c r="M322" s="25">
        <v>0</v>
      </c>
      <c r="N322" s="25">
        <v>0</v>
      </c>
      <c r="O322" s="25"/>
      <c r="P322" s="25">
        <v>0</v>
      </c>
      <c r="Q322" s="25">
        <v>0</v>
      </c>
      <c r="R322" s="25">
        <v>0.074364072512897</v>
      </c>
      <c r="S322" s="25"/>
      <c r="T322" s="18"/>
      <c r="U322" s="18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35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</row>
    <row r="323" spans="4:49">
      <c r="D323" s="18">
        <v>46082</v>
      </c>
      <c r="E323" s="25">
        <v>0</v>
      </c>
      <c r="F323" s="25">
        <v>0</v>
      </c>
      <c r="G323" s="25">
        <v>0</v>
      </c>
      <c r="H323" s="25">
        <v>0</v>
      </c>
      <c r="I323" s="25">
        <v>0</v>
      </c>
      <c r="J323" s="25">
        <v>0</v>
      </c>
      <c r="K323" s="25">
        <v>0</v>
      </c>
      <c r="L323" s="25">
        <v>0</v>
      </c>
      <c r="M323" s="25">
        <v>0</v>
      </c>
      <c r="N323" s="25">
        <v>0</v>
      </c>
      <c r="O323" s="25"/>
      <c r="P323" s="25">
        <v>0</v>
      </c>
      <c r="Q323" s="25">
        <v>0</v>
      </c>
      <c r="R323" s="25">
        <v>0.074357963147066</v>
      </c>
      <c r="S323" s="25"/>
      <c r="T323" s="18"/>
      <c r="U323" s="18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35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</row>
    <row r="324" spans="4:49">
      <c r="D324" s="18">
        <v>46113</v>
      </c>
      <c r="E324" s="25">
        <v>0</v>
      </c>
      <c r="F324" s="25">
        <v>0</v>
      </c>
      <c r="G324" s="25">
        <v>0</v>
      </c>
      <c r="H324" s="25">
        <v>0</v>
      </c>
      <c r="I324" s="25">
        <v>0</v>
      </c>
      <c r="J324" s="25">
        <v>0</v>
      </c>
      <c r="K324" s="25">
        <v>0</v>
      </c>
      <c r="L324" s="25">
        <v>0</v>
      </c>
      <c r="M324" s="25">
        <v>0</v>
      </c>
      <c r="N324" s="25">
        <v>0</v>
      </c>
      <c r="O324" s="25"/>
      <c r="P324" s="25">
        <v>0</v>
      </c>
      <c r="Q324" s="25">
        <v>0</v>
      </c>
      <c r="R324" s="25">
        <v>0.074351199206339</v>
      </c>
      <c r="S324" s="25"/>
      <c r="T324" s="18"/>
      <c r="U324" s="18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35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</row>
    <row r="325" spans="4:49">
      <c r="D325" s="18">
        <v>46143</v>
      </c>
      <c r="E325" s="25">
        <v>0</v>
      </c>
      <c r="F325" s="25">
        <v>0</v>
      </c>
      <c r="G325" s="25">
        <v>0</v>
      </c>
      <c r="H325" s="25">
        <v>0</v>
      </c>
      <c r="I325" s="25">
        <v>0</v>
      </c>
      <c r="J325" s="25">
        <v>0</v>
      </c>
      <c r="K325" s="25">
        <v>0</v>
      </c>
      <c r="L325" s="25">
        <v>0</v>
      </c>
      <c r="M325" s="25">
        <v>0</v>
      </c>
      <c r="N325" s="25">
        <v>0</v>
      </c>
      <c r="O325" s="25"/>
      <c r="P325" s="25">
        <v>0</v>
      </c>
      <c r="Q325" s="25">
        <v>0</v>
      </c>
      <c r="R325" s="25">
        <v>0.074344653457262</v>
      </c>
      <c r="S325" s="25"/>
      <c r="T325" s="18"/>
      <c r="U325" s="18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35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</row>
    <row r="326" spans="4:49">
      <c r="D326" s="18">
        <v>46174</v>
      </c>
      <c r="E326" s="25">
        <v>0</v>
      </c>
      <c r="F326" s="25">
        <v>0</v>
      </c>
      <c r="G326" s="25">
        <v>0</v>
      </c>
      <c r="H326" s="25">
        <v>0</v>
      </c>
      <c r="I326" s="25">
        <v>0</v>
      </c>
      <c r="J326" s="25">
        <v>0</v>
      </c>
      <c r="K326" s="25">
        <v>0</v>
      </c>
      <c r="L326" s="25">
        <v>0</v>
      </c>
      <c r="M326" s="25">
        <v>0</v>
      </c>
      <c r="N326" s="25">
        <v>0</v>
      </c>
      <c r="O326" s="25"/>
      <c r="P326" s="25">
        <v>0</v>
      </c>
      <c r="Q326" s="25">
        <v>0</v>
      </c>
      <c r="R326" s="25">
        <v>0.074337889516566</v>
      </c>
      <c r="S326" s="25"/>
      <c r="T326" s="18"/>
      <c r="U326" s="18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35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</row>
    <row r="327" spans="4:49">
      <c r="D327" s="18">
        <v>46204</v>
      </c>
      <c r="E327" s="25">
        <v>0</v>
      </c>
      <c r="F327" s="25">
        <v>0</v>
      </c>
      <c r="G327" s="25">
        <v>0</v>
      </c>
      <c r="H327" s="25">
        <v>0</v>
      </c>
      <c r="I327" s="25">
        <v>0</v>
      </c>
      <c r="J327" s="25">
        <v>0</v>
      </c>
      <c r="K327" s="25">
        <v>0</v>
      </c>
      <c r="L327" s="25">
        <v>0</v>
      </c>
      <c r="M327" s="25">
        <v>0</v>
      </c>
      <c r="N327" s="25">
        <v>0</v>
      </c>
      <c r="O327" s="25"/>
      <c r="P327" s="25">
        <v>0</v>
      </c>
      <c r="Q327" s="25">
        <v>0</v>
      </c>
      <c r="R327" s="25">
        <v>0.074331343767518</v>
      </c>
      <c r="S327" s="25"/>
      <c r="T327" s="18"/>
      <c r="U327" s="18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35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</row>
    <row r="328" spans="4:49">
      <c r="D328" s="18">
        <v>46235</v>
      </c>
      <c r="E328" s="25">
        <v>0</v>
      </c>
      <c r="F328" s="25">
        <v>0</v>
      </c>
      <c r="G328" s="25">
        <v>0</v>
      </c>
      <c r="H328" s="25">
        <v>0</v>
      </c>
      <c r="I328" s="25">
        <v>0</v>
      </c>
      <c r="J328" s="25">
        <v>0</v>
      </c>
      <c r="K328" s="25">
        <v>0</v>
      </c>
      <c r="L328" s="25">
        <v>0</v>
      </c>
      <c r="M328" s="25">
        <v>0</v>
      </c>
      <c r="N328" s="25">
        <v>0</v>
      </c>
      <c r="O328" s="25"/>
      <c r="P328" s="25">
        <v>0</v>
      </c>
      <c r="Q328" s="25">
        <v>0</v>
      </c>
      <c r="R328" s="25">
        <v>0.07432457982685</v>
      </c>
      <c r="S328" s="25"/>
      <c r="T328" s="18"/>
      <c r="U328" s="18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35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</row>
    <row r="329" spans="4:49">
      <c r="D329" s="18">
        <v>46266</v>
      </c>
      <c r="E329" s="25">
        <v>0</v>
      </c>
      <c r="F329" s="25">
        <v>0</v>
      </c>
      <c r="G329" s="25">
        <v>0</v>
      </c>
      <c r="H329" s="25">
        <v>0</v>
      </c>
      <c r="I329" s="25">
        <v>0</v>
      </c>
      <c r="J329" s="25">
        <v>0</v>
      </c>
      <c r="K329" s="25">
        <v>0</v>
      </c>
      <c r="L329" s="25">
        <v>0</v>
      </c>
      <c r="M329" s="25">
        <v>0</v>
      </c>
      <c r="N329" s="25">
        <v>0</v>
      </c>
      <c r="O329" s="25"/>
      <c r="P329" s="25">
        <v>0</v>
      </c>
      <c r="Q329" s="25">
        <v>0</v>
      </c>
      <c r="R329" s="25">
        <v>0.074317815886197</v>
      </c>
      <c r="S329" s="25"/>
      <c r="T329" s="18"/>
      <c r="U329" s="18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35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</row>
    <row r="330" spans="4:49">
      <c r="D330" s="18">
        <v>46296</v>
      </c>
      <c r="E330" s="25">
        <v>0</v>
      </c>
      <c r="F330" s="25">
        <v>0</v>
      </c>
      <c r="G330" s="25">
        <v>0</v>
      </c>
      <c r="H330" s="25">
        <v>0</v>
      </c>
      <c r="I330" s="25">
        <v>0</v>
      </c>
      <c r="J330" s="25">
        <v>0</v>
      </c>
      <c r="K330" s="25">
        <v>0</v>
      </c>
      <c r="L330" s="25">
        <v>0</v>
      </c>
      <c r="M330" s="25">
        <v>0</v>
      </c>
      <c r="N330" s="25">
        <v>0</v>
      </c>
      <c r="O330" s="25"/>
      <c r="P330" s="25">
        <v>0</v>
      </c>
      <c r="Q330" s="25">
        <v>0</v>
      </c>
      <c r="R330" s="25">
        <v>0.074311270137194</v>
      </c>
      <c r="S330" s="25"/>
      <c r="T330" s="18"/>
      <c r="U330" s="18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35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</row>
    <row r="331" spans="4:49">
      <c r="D331" s="18">
        <v>46327</v>
      </c>
      <c r="E331" s="25">
        <v>0</v>
      </c>
      <c r="F331" s="25">
        <v>0</v>
      </c>
      <c r="G331" s="25">
        <v>0</v>
      </c>
      <c r="H331" s="25">
        <v>0</v>
      </c>
      <c r="I331" s="25">
        <v>0</v>
      </c>
      <c r="J331" s="25">
        <v>0</v>
      </c>
      <c r="K331" s="25">
        <v>0</v>
      </c>
      <c r="L331" s="25">
        <v>0</v>
      </c>
      <c r="M331" s="25">
        <v>0</v>
      </c>
      <c r="N331" s="25">
        <v>0</v>
      </c>
      <c r="O331" s="25"/>
      <c r="P331" s="25">
        <v>0</v>
      </c>
      <c r="Q331" s="25">
        <v>0</v>
      </c>
      <c r="R331" s="25">
        <v>0.074304506196571</v>
      </c>
      <c r="S331" s="25"/>
      <c r="T331" s="18"/>
      <c r="U331" s="18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35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</row>
    <row r="332" spans="4:49">
      <c r="D332" s="18">
        <v>46357</v>
      </c>
      <c r="E332" s="25">
        <v>0</v>
      </c>
      <c r="F332" s="25">
        <v>0</v>
      </c>
      <c r="G332" s="25">
        <v>0</v>
      </c>
      <c r="H332" s="25">
        <v>0</v>
      </c>
      <c r="I332" s="25">
        <v>0</v>
      </c>
      <c r="J332" s="25">
        <v>0</v>
      </c>
      <c r="K332" s="25">
        <v>0</v>
      </c>
      <c r="L332" s="25">
        <v>0</v>
      </c>
      <c r="M332" s="25">
        <v>0</v>
      </c>
      <c r="N332" s="25">
        <v>0</v>
      </c>
      <c r="O332" s="25"/>
      <c r="P332" s="25">
        <v>0</v>
      </c>
      <c r="Q332" s="25">
        <v>0</v>
      </c>
      <c r="R332" s="25">
        <v>0.074297960447595</v>
      </c>
      <c r="S332" s="25"/>
      <c r="T332" s="18"/>
      <c r="U332" s="18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35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</row>
    <row r="333" spans="4:49">
      <c r="D333" s="18">
        <v>46388</v>
      </c>
      <c r="E333" s="25">
        <v>0</v>
      </c>
      <c r="F333" s="25">
        <v>0</v>
      </c>
      <c r="G333" s="25">
        <v>0</v>
      </c>
      <c r="H333" s="25">
        <v>0</v>
      </c>
      <c r="I333" s="25">
        <v>0</v>
      </c>
      <c r="J333" s="25">
        <v>0</v>
      </c>
      <c r="K333" s="25">
        <v>0</v>
      </c>
      <c r="L333" s="25">
        <v>0</v>
      </c>
      <c r="M333" s="25">
        <v>0</v>
      </c>
      <c r="N333" s="25">
        <v>0</v>
      </c>
      <c r="O333" s="25"/>
      <c r="P333" s="25">
        <v>0</v>
      </c>
      <c r="Q333" s="25">
        <v>0</v>
      </c>
      <c r="R333" s="25">
        <v>0.074291196507002</v>
      </c>
      <c r="S333" s="25"/>
      <c r="T333" s="18"/>
      <c r="U333" s="18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35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</row>
    <row r="334" spans="4:49">
      <c r="D334" s="18">
        <v>46419</v>
      </c>
      <c r="E334" s="25">
        <v>0</v>
      </c>
      <c r="F334" s="25">
        <v>0</v>
      </c>
      <c r="G334" s="25">
        <v>0</v>
      </c>
      <c r="H334" s="25">
        <v>0</v>
      </c>
      <c r="I334" s="25">
        <v>0</v>
      </c>
      <c r="J334" s="25">
        <v>0</v>
      </c>
      <c r="K334" s="25">
        <v>0</v>
      </c>
      <c r="L334" s="25">
        <v>0</v>
      </c>
      <c r="M334" s="25">
        <v>0</v>
      </c>
      <c r="N334" s="25">
        <v>0</v>
      </c>
      <c r="O334" s="25"/>
      <c r="P334" s="25">
        <v>0</v>
      </c>
      <c r="Q334" s="25">
        <v>0</v>
      </c>
      <c r="R334" s="25">
        <v>0.074284432566424</v>
      </c>
      <c r="S334" s="25"/>
      <c r="T334" s="18"/>
      <c r="U334" s="18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35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</row>
    <row r="335" spans="4:49">
      <c r="D335" s="18">
        <v>46447</v>
      </c>
      <c r="E335" s="25">
        <v>0</v>
      </c>
      <c r="F335" s="25">
        <v>0</v>
      </c>
      <c r="G335" s="25">
        <v>0</v>
      </c>
      <c r="H335" s="25">
        <v>0</v>
      </c>
      <c r="I335" s="25">
        <v>0</v>
      </c>
      <c r="J335" s="25">
        <v>0</v>
      </c>
      <c r="K335" s="25">
        <v>0</v>
      </c>
      <c r="L335" s="25">
        <v>0</v>
      </c>
      <c r="M335" s="25">
        <v>0</v>
      </c>
      <c r="N335" s="25">
        <v>0</v>
      </c>
      <c r="O335" s="25"/>
      <c r="P335" s="25">
        <v>0</v>
      </c>
      <c r="Q335" s="25">
        <v>0</v>
      </c>
      <c r="R335" s="25">
        <v>0.074278323200753</v>
      </c>
      <c r="S335" s="25"/>
      <c r="T335" s="18"/>
      <c r="U335" s="18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35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</row>
    <row r="336" spans="4:49">
      <c r="D336" s="18">
        <v>46478</v>
      </c>
      <c r="E336" s="25">
        <v>0</v>
      </c>
      <c r="F336" s="25">
        <v>0</v>
      </c>
      <c r="G336" s="25">
        <v>0</v>
      </c>
      <c r="H336" s="25">
        <v>0</v>
      </c>
      <c r="I336" s="25">
        <v>0</v>
      </c>
      <c r="J336" s="25">
        <v>0</v>
      </c>
      <c r="K336" s="25">
        <v>0</v>
      </c>
      <c r="L336" s="25">
        <v>0</v>
      </c>
      <c r="M336" s="25">
        <v>0</v>
      </c>
      <c r="N336" s="25">
        <v>0</v>
      </c>
      <c r="O336" s="25"/>
      <c r="P336" s="25">
        <v>0</v>
      </c>
      <c r="Q336" s="25">
        <v>0</v>
      </c>
      <c r="R336" s="25">
        <v>0.074271559260204</v>
      </c>
      <c r="S336" s="25"/>
      <c r="T336" s="18"/>
      <c r="U336" s="18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35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</row>
    <row r="337" spans="4:49">
      <c r="D337" s="18">
        <v>46508</v>
      </c>
      <c r="E337" s="25">
        <v>0</v>
      </c>
      <c r="F337" s="25">
        <v>0</v>
      </c>
      <c r="G337" s="25">
        <v>0</v>
      </c>
      <c r="H337" s="25">
        <v>0</v>
      </c>
      <c r="I337" s="25">
        <v>0</v>
      </c>
      <c r="J337" s="25">
        <v>0</v>
      </c>
      <c r="K337" s="25">
        <v>0</v>
      </c>
      <c r="L337" s="25">
        <v>0</v>
      </c>
      <c r="M337" s="25">
        <v>0</v>
      </c>
      <c r="N337" s="25">
        <v>0</v>
      </c>
      <c r="O337" s="25"/>
      <c r="P337" s="25">
        <v>0</v>
      </c>
      <c r="Q337" s="25">
        <v>0</v>
      </c>
      <c r="R337" s="25">
        <v>0.074265013511299</v>
      </c>
      <c r="S337" s="25"/>
      <c r="T337" s="18"/>
      <c r="U337" s="18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35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</row>
    <row r="338" spans="4:49">
      <c r="D338" s="18">
        <v>46539</v>
      </c>
      <c r="E338" s="25">
        <v>0</v>
      </c>
      <c r="F338" s="25">
        <v>0</v>
      </c>
      <c r="G338" s="25">
        <v>0</v>
      </c>
      <c r="H338" s="25">
        <v>0</v>
      </c>
      <c r="I338" s="25">
        <v>0</v>
      </c>
      <c r="J338" s="25">
        <v>0</v>
      </c>
      <c r="K338" s="25">
        <v>0</v>
      </c>
      <c r="L338" s="25">
        <v>0</v>
      </c>
      <c r="M338" s="25">
        <v>0</v>
      </c>
      <c r="N338" s="25">
        <v>0</v>
      </c>
      <c r="O338" s="25"/>
      <c r="P338" s="25">
        <v>0</v>
      </c>
      <c r="Q338" s="25">
        <v>0</v>
      </c>
      <c r="R338" s="25">
        <v>0.07425824957078</v>
      </c>
      <c r="S338" s="25"/>
      <c r="T338" s="18"/>
      <c r="U338" s="18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35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</row>
    <row r="339" spans="4:49">
      <c r="D339" s="18">
        <v>46569</v>
      </c>
      <c r="E339" s="25">
        <v>0</v>
      </c>
      <c r="F339" s="25">
        <v>0</v>
      </c>
      <c r="G339" s="25">
        <v>0</v>
      </c>
      <c r="H339" s="25">
        <v>0</v>
      </c>
      <c r="I339" s="25">
        <v>0</v>
      </c>
      <c r="J339" s="25">
        <v>0</v>
      </c>
      <c r="K339" s="25">
        <v>0</v>
      </c>
      <c r="L339" s="25">
        <v>0</v>
      </c>
      <c r="M339" s="25">
        <v>0</v>
      </c>
      <c r="N339" s="25">
        <v>0</v>
      </c>
      <c r="O339" s="25"/>
      <c r="P339" s="25">
        <v>0</v>
      </c>
      <c r="Q339" s="25">
        <v>0</v>
      </c>
      <c r="R339" s="25">
        <v>0.074251703821905</v>
      </c>
      <c r="S339" s="25"/>
      <c r="T339" s="18"/>
      <c r="U339" s="18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35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</row>
    <row r="340" spans="4:49">
      <c r="D340" s="18">
        <v>46600</v>
      </c>
      <c r="E340" s="25">
        <v>0</v>
      </c>
      <c r="F340" s="25">
        <v>0</v>
      </c>
      <c r="G340" s="25">
        <v>0</v>
      </c>
      <c r="H340" s="25">
        <v>0</v>
      </c>
      <c r="I340" s="25">
        <v>0</v>
      </c>
      <c r="J340" s="25">
        <v>0</v>
      </c>
      <c r="K340" s="25">
        <v>0</v>
      </c>
      <c r="L340" s="25">
        <v>0</v>
      </c>
      <c r="M340" s="25">
        <v>0</v>
      </c>
      <c r="N340" s="25">
        <v>0</v>
      </c>
      <c r="O340" s="25"/>
      <c r="P340" s="25">
        <v>0</v>
      </c>
      <c r="Q340" s="25">
        <v>0</v>
      </c>
      <c r="R340" s="25">
        <v>0.074244939881414</v>
      </c>
      <c r="S340" s="25"/>
      <c r="T340" s="18"/>
      <c r="U340" s="18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35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</row>
    <row r="341" spans="4:49">
      <c r="D341" s="18">
        <v>46631</v>
      </c>
      <c r="E341" s="25">
        <v>0</v>
      </c>
      <c r="F341" s="25">
        <v>0</v>
      </c>
      <c r="G341" s="25">
        <v>0</v>
      </c>
      <c r="H341" s="25">
        <v>0</v>
      </c>
      <c r="I341" s="25">
        <v>0</v>
      </c>
      <c r="J341" s="25">
        <v>0</v>
      </c>
      <c r="K341" s="25">
        <v>0</v>
      </c>
      <c r="L341" s="25">
        <v>0</v>
      </c>
      <c r="M341" s="25">
        <v>0</v>
      </c>
      <c r="N341" s="25">
        <v>0</v>
      </c>
      <c r="O341" s="25"/>
      <c r="P341" s="25">
        <v>0</v>
      </c>
      <c r="Q341" s="25">
        <v>0</v>
      </c>
      <c r="R341" s="25">
        <v>0.074238175940939</v>
      </c>
      <c r="S341" s="25"/>
      <c r="T341" s="18"/>
      <c r="U341" s="18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35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</row>
    <row r="342" spans="4:49">
      <c r="D342" s="18">
        <v>46661</v>
      </c>
      <c r="E342" s="25">
        <v>0</v>
      </c>
      <c r="F342" s="25">
        <v>0</v>
      </c>
      <c r="G342" s="25">
        <v>0</v>
      </c>
      <c r="H342" s="25">
        <v>0</v>
      </c>
      <c r="I342" s="25">
        <v>0</v>
      </c>
      <c r="J342" s="25">
        <v>0</v>
      </c>
      <c r="K342" s="25">
        <v>0</v>
      </c>
      <c r="L342" s="25">
        <v>0</v>
      </c>
      <c r="M342" s="25">
        <v>0</v>
      </c>
      <c r="N342" s="25">
        <v>0</v>
      </c>
      <c r="O342" s="25"/>
      <c r="P342" s="25">
        <v>0</v>
      </c>
      <c r="Q342" s="25">
        <v>0</v>
      </c>
      <c r="R342" s="25">
        <v>0.074231630192107</v>
      </c>
      <c r="S342" s="25"/>
      <c r="T342" s="18"/>
      <c r="U342" s="18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35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</row>
    <row r="343" spans="4:49">
      <c r="D343" s="18">
        <v>46692</v>
      </c>
      <c r="E343" s="25">
        <v>0</v>
      </c>
      <c r="F343" s="25">
        <v>0</v>
      </c>
      <c r="G343" s="25">
        <v>0</v>
      </c>
      <c r="H343" s="25">
        <v>0</v>
      </c>
      <c r="I343" s="25">
        <v>0</v>
      </c>
      <c r="J343" s="25">
        <v>0</v>
      </c>
      <c r="K343" s="25">
        <v>0</v>
      </c>
      <c r="L343" s="25">
        <v>0</v>
      </c>
      <c r="M343" s="25">
        <v>0</v>
      </c>
      <c r="N343" s="25">
        <v>0</v>
      </c>
      <c r="O343" s="25"/>
      <c r="P343" s="25">
        <v>0</v>
      </c>
      <c r="Q343" s="25">
        <v>0</v>
      </c>
      <c r="R343" s="25">
        <v>0.074224866251662</v>
      </c>
      <c r="S343" s="25"/>
      <c r="T343" s="18"/>
      <c r="U343" s="18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35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</row>
    <row r="344" spans="4:49">
      <c r="D344" s="18">
        <v>46722</v>
      </c>
      <c r="E344" s="25">
        <v>0</v>
      </c>
      <c r="F344" s="25">
        <v>0</v>
      </c>
      <c r="G344" s="25">
        <v>0</v>
      </c>
      <c r="H344" s="25">
        <v>0</v>
      </c>
      <c r="I344" s="25">
        <v>0</v>
      </c>
      <c r="J344" s="25">
        <v>0</v>
      </c>
      <c r="K344" s="25">
        <v>0</v>
      </c>
      <c r="L344" s="25">
        <v>0</v>
      </c>
      <c r="M344" s="25">
        <v>0</v>
      </c>
      <c r="N344" s="25">
        <v>0</v>
      </c>
      <c r="O344" s="25"/>
      <c r="P344" s="25">
        <v>0</v>
      </c>
      <c r="Q344" s="25">
        <v>0</v>
      </c>
      <c r="R344" s="25">
        <v>0.074218320502858</v>
      </c>
      <c r="S344" s="25"/>
      <c r="T344" s="18"/>
      <c r="U344" s="18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35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</row>
    <row r="345" spans="4:49">
      <c r="D345" s="18">
        <v>46753</v>
      </c>
      <c r="E345" s="25">
        <v>0</v>
      </c>
      <c r="F345" s="25">
        <v>0</v>
      </c>
      <c r="G345" s="25">
        <v>0</v>
      </c>
      <c r="H345" s="25">
        <v>0</v>
      </c>
      <c r="I345" s="25">
        <v>0</v>
      </c>
      <c r="J345" s="25">
        <v>0</v>
      </c>
      <c r="K345" s="25">
        <v>0</v>
      </c>
      <c r="L345" s="25">
        <v>0</v>
      </c>
      <c r="M345" s="25">
        <v>0</v>
      </c>
      <c r="N345" s="25">
        <v>0</v>
      </c>
      <c r="O345" s="25"/>
      <c r="P345" s="25">
        <v>0</v>
      </c>
      <c r="Q345" s="25">
        <v>0</v>
      </c>
      <c r="R345" s="25">
        <v>0.074211556562443</v>
      </c>
      <c r="S345" s="25"/>
      <c r="T345" s="18"/>
      <c r="U345" s="18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35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</row>
    <row r="346" spans="4:49">
      <c r="D346" s="18">
        <v>46784</v>
      </c>
      <c r="E346" s="25">
        <v>0</v>
      </c>
      <c r="F346" s="25">
        <v>0</v>
      </c>
      <c r="G346" s="25">
        <v>0</v>
      </c>
      <c r="H346" s="25">
        <v>0</v>
      </c>
      <c r="I346" s="25">
        <v>0</v>
      </c>
      <c r="J346" s="25">
        <v>0</v>
      </c>
      <c r="K346" s="25">
        <v>0</v>
      </c>
      <c r="L346" s="25">
        <v>0</v>
      </c>
      <c r="M346" s="25">
        <v>0</v>
      </c>
      <c r="N346" s="25">
        <v>0</v>
      </c>
      <c r="O346" s="25"/>
      <c r="P346" s="25">
        <v>0</v>
      </c>
      <c r="Q346" s="25">
        <v>0</v>
      </c>
      <c r="R346" s="25">
        <v>0.074204792622043</v>
      </c>
      <c r="S346" s="25"/>
      <c r="T346" s="18"/>
      <c r="U346" s="18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35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</row>
    <row r="347" spans="4:49">
      <c r="D347" s="18">
        <v>46813</v>
      </c>
      <c r="E347" s="25">
        <v>0</v>
      </c>
      <c r="F347" s="25">
        <v>0</v>
      </c>
      <c r="G347" s="25">
        <v>0</v>
      </c>
      <c r="H347" s="25">
        <v>0</v>
      </c>
      <c r="I347" s="25">
        <v>0</v>
      </c>
      <c r="J347" s="25">
        <v>0</v>
      </c>
      <c r="K347" s="25">
        <v>0</v>
      </c>
      <c r="L347" s="25">
        <v>0</v>
      </c>
      <c r="M347" s="25">
        <v>0</v>
      </c>
      <c r="N347" s="25">
        <v>0</v>
      </c>
      <c r="O347" s="25"/>
      <c r="P347" s="25">
        <v>0</v>
      </c>
      <c r="Q347" s="25">
        <v>0</v>
      </c>
      <c r="R347" s="25">
        <v>0.074198465064908</v>
      </c>
      <c r="S347" s="25"/>
      <c r="T347" s="18"/>
      <c r="U347" s="18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35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</row>
    <row r="348" spans="4:49">
      <c r="D348" s="18">
        <v>46844</v>
      </c>
      <c r="E348" s="25">
        <v>0</v>
      </c>
      <c r="F348" s="25">
        <v>0</v>
      </c>
      <c r="G348" s="25">
        <v>0</v>
      </c>
      <c r="H348" s="25">
        <v>0</v>
      </c>
      <c r="I348" s="25">
        <v>0</v>
      </c>
      <c r="J348" s="25">
        <v>0</v>
      </c>
      <c r="K348" s="25">
        <v>0</v>
      </c>
      <c r="L348" s="25">
        <v>0</v>
      </c>
      <c r="M348" s="25">
        <v>0</v>
      </c>
      <c r="N348" s="25">
        <v>0</v>
      </c>
      <c r="O348" s="25"/>
      <c r="P348" s="25">
        <v>0</v>
      </c>
      <c r="Q348" s="25">
        <v>0</v>
      </c>
      <c r="R348" s="25">
        <v>0.074191701124537</v>
      </c>
      <c r="S348" s="25"/>
      <c r="T348" s="18"/>
      <c r="U348" s="18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35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  <c r="AW348" s="19"/>
    </row>
    <row r="349" spans="4:49">
      <c r="D349" s="18">
        <v>46874</v>
      </c>
      <c r="E349" s="25">
        <v>0</v>
      </c>
      <c r="F349" s="25">
        <v>0</v>
      </c>
      <c r="G349" s="25">
        <v>0</v>
      </c>
      <c r="H349" s="25">
        <v>0</v>
      </c>
      <c r="I349" s="25">
        <v>0</v>
      </c>
      <c r="J349" s="25">
        <v>0</v>
      </c>
      <c r="K349" s="25">
        <v>0</v>
      </c>
      <c r="L349" s="25">
        <v>0</v>
      </c>
      <c r="M349" s="25">
        <v>0</v>
      </c>
      <c r="N349" s="25">
        <v>0</v>
      </c>
      <c r="O349" s="25"/>
      <c r="P349" s="25">
        <v>0</v>
      </c>
      <c r="Q349" s="25">
        <v>0</v>
      </c>
      <c r="R349" s="25">
        <v>0.074185155375805</v>
      </c>
      <c r="S349" s="25"/>
      <c r="T349" s="18"/>
      <c r="U349" s="18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35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</row>
    <row r="350" spans="4:49">
      <c r="D350" s="18">
        <v>46905</v>
      </c>
      <c r="E350" s="25">
        <v>0</v>
      </c>
      <c r="F350" s="25">
        <v>0</v>
      </c>
      <c r="G350" s="25">
        <v>0</v>
      </c>
      <c r="H350" s="25">
        <v>0</v>
      </c>
      <c r="I350" s="25">
        <v>0</v>
      </c>
      <c r="J350" s="25">
        <v>0</v>
      </c>
      <c r="K350" s="25">
        <v>0</v>
      </c>
      <c r="L350" s="25">
        <v>0</v>
      </c>
      <c r="M350" s="25">
        <v>0</v>
      </c>
      <c r="N350" s="25">
        <v>0</v>
      </c>
      <c r="O350" s="25"/>
      <c r="P350" s="25">
        <v>0</v>
      </c>
      <c r="Q350" s="25">
        <v>0</v>
      </c>
      <c r="R350" s="25">
        <v>0.074178391435463</v>
      </c>
      <c r="S350" s="25"/>
      <c r="T350" s="18"/>
      <c r="U350" s="18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35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</row>
    <row r="351" spans="4:49">
      <c r="D351" s="18">
        <v>46935</v>
      </c>
      <c r="E351" s="25">
        <v>0</v>
      </c>
      <c r="F351" s="25">
        <v>0</v>
      </c>
      <c r="G351" s="25">
        <v>0</v>
      </c>
      <c r="H351" s="25">
        <v>0</v>
      </c>
      <c r="I351" s="25">
        <v>0</v>
      </c>
      <c r="J351" s="25">
        <v>0</v>
      </c>
      <c r="K351" s="25">
        <v>0</v>
      </c>
      <c r="L351" s="25">
        <v>0</v>
      </c>
      <c r="M351" s="25">
        <v>0</v>
      </c>
      <c r="N351" s="25">
        <v>0</v>
      </c>
      <c r="O351" s="25"/>
      <c r="P351" s="25">
        <v>0</v>
      </c>
      <c r="Q351" s="25">
        <v>0</v>
      </c>
      <c r="R351" s="25">
        <v>0.074171845686761</v>
      </c>
      <c r="S351" s="25"/>
      <c r="T351" s="18"/>
      <c r="U351" s="18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35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</row>
    <row r="352" spans="4:49">
      <c r="D352" s="18">
        <v>46966</v>
      </c>
      <c r="E352" s="25">
        <v>0</v>
      </c>
      <c r="F352" s="25">
        <v>0</v>
      </c>
      <c r="G352" s="25">
        <v>0</v>
      </c>
      <c r="H352" s="25">
        <v>0</v>
      </c>
      <c r="I352" s="25">
        <v>0</v>
      </c>
      <c r="J352" s="25">
        <v>0</v>
      </c>
      <c r="K352" s="25">
        <v>0</v>
      </c>
      <c r="L352" s="25">
        <v>0</v>
      </c>
      <c r="M352" s="25">
        <v>0</v>
      </c>
      <c r="N352" s="25">
        <v>0</v>
      </c>
      <c r="O352" s="25"/>
      <c r="P352" s="25">
        <v>0</v>
      </c>
      <c r="Q352" s="25">
        <v>0</v>
      </c>
      <c r="R352" s="25">
        <v>0.074165081746449</v>
      </c>
      <c r="S352" s="25"/>
      <c r="T352" s="18"/>
      <c r="U352" s="18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35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19"/>
      <c r="AW352" s="19"/>
    </row>
    <row r="353" spans="4:49">
      <c r="D353" s="18">
        <v>46997</v>
      </c>
      <c r="E353" s="25">
        <v>0</v>
      </c>
      <c r="F353" s="25">
        <v>0</v>
      </c>
      <c r="G353" s="25">
        <v>0</v>
      </c>
      <c r="H353" s="25">
        <v>0</v>
      </c>
      <c r="I353" s="25">
        <v>0</v>
      </c>
      <c r="J353" s="25">
        <v>0</v>
      </c>
      <c r="K353" s="25">
        <v>0</v>
      </c>
      <c r="L353" s="25">
        <v>0</v>
      </c>
      <c r="M353" s="25">
        <v>0</v>
      </c>
      <c r="N353" s="25">
        <v>0</v>
      </c>
      <c r="O353" s="25"/>
      <c r="P353" s="25">
        <v>0</v>
      </c>
      <c r="Q353" s="25">
        <v>0</v>
      </c>
      <c r="R353" s="25">
        <v>0.074158317806152</v>
      </c>
      <c r="S353" s="25"/>
      <c r="T353" s="18"/>
      <c r="U353" s="18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35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V353" s="19"/>
      <c r="AW353" s="19"/>
    </row>
    <row r="354" spans="4:49">
      <c r="D354" s="18">
        <v>47027</v>
      </c>
      <c r="E354" s="25">
        <v>0</v>
      </c>
      <c r="F354" s="25">
        <v>0</v>
      </c>
      <c r="G354" s="25">
        <v>0</v>
      </c>
      <c r="H354" s="25">
        <v>0</v>
      </c>
      <c r="I354" s="25">
        <v>0</v>
      </c>
      <c r="J354" s="25">
        <v>0</v>
      </c>
      <c r="K354" s="25">
        <v>0</v>
      </c>
      <c r="L354" s="25">
        <v>0</v>
      </c>
      <c r="M354" s="25">
        <v>0</v>
      </c>
      <c r="N354" s="25">
        <v>0</v>
      </c>
      <c r="O354" s="25"/>
      <c r="P354" s="25">
        <v>0</v>
      </c>
      <c r="Q354" s="25">
        <v>0</v>
      </c>
      <c r="R354" s="25">
        <v>0.074151772057492</v>
      </c>
      <c r="S354" s="25"/>
      <c r="T354" s="18"/>
      <c r="U354" s="18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35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</row>
    <row r="355" spans="4:49">
      <c r="D355" s="18">
        <v>47058</v>
      </c>
      <c r="E355" s="25">
        <v>0</v>
      </c>
      <c r="F355" s="25">
        <v>0</v>
      </c>
      <c r="G355" s="25">
        <v>0</v>
      </c>
      <c r="H355" s="25">
        <v>0</v>
      </c>
      <c r="I355" s="25">
        <v>0</v>
      </c>
      <c r="J355" s="25">
        <v>0</v>
      </c>
      <c r="K355" s="25">
        <v>0</v>
      </c>
      <c r="L355" s="25">
        <v>0</v>
      </c>
      <c r="M355" s="25">
        <v>0</v>
      </c>
      <c r="N355" s="25">
        <v>0</v>
      </c>
      <c r="O355" s="25"/>
      <c r="P355" s="25">
        <v>0</v>
      </c>
      <c r="Q355" s="25">
        <v>0</v>
      </c>
      <c r="R355" s="25">
        <v>0.074145008117225</v>
      </c>
      <c r="S355" s="25"/>
      <c r="T355" s="18"/>
      <c r="U355" s="18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35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</row>
    <row r="356" spans="4:49">
      <c r="D356" s="18">
        <v>47088</v>
      </c>
      <c r="E356" s="25">
        <v>0</v>
      </c>
      <c r="F356" s="25">
        <v>0</v>
      </c>
      <c r="G356" s="25">
        <v>0</v>
      </c>
      <c r="H356" s="25">
        <v>0</v>
      </c>
      <c r="I356" s="25">
        <v>0</v>
      </c>
      <c r="J356" s="25">
        <v>0</v>
      </c>
      <c r="K356" s="25">
        <v>0</v>
      </c>
      <c r="L356" s="25">
        <v>0</v>
      </c>
      <c r="M356" s="25">
        <v>0</v>
      </c>
      <c r="N356" s="25">
        <v>0</v>
      </c>
      <c r="O356" s="25"/>
      <c r="P356" s="25">
        <v>0</v>
      </c>
      <c r="Q356" s="25">
        <v>0</v>
      </c>
      <c r="R356" s="25">
        <v>0.074138462368595</v>
      </c>
      <c r="S356" s="25"/>
      <c r="T356" s="18"/>
      <c r="U356" s="18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35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</row>
    <row r="357" spans="4:49">
      <c r="D357" s="18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>
        <v>0.074131698428357</v>
      </c>
      <c r="S357" s="25"/>
      <c r="T357" s="18"/>
      <c r="U357" s="18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35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V357" s="19"/>
      <c r="AW357" s="19"/>
    </row>
    <row r="358" spans="4:49">
      <c r="D358" s="18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>
        <v>0.074124934488135</v>
      </c>
      <c r="S358" s="25"/>
      <c r="T358" s="18"/>
      <c r="U358" s="18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35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V358" s="19"/>
      <c r="AW358" s="19"/>
    </row>
    <row r="359" spans="4:49">
      <c r="D359" s="18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>
        <v>0.074118825122786</v>
      </c>
      <c r="S359" s="25"/>
      <c r="T359" s="18"/>
      <c r="U359" s="18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35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</row>
    <row r="360" spans="4:49">
      <c r="D360" s="18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>
        <v>0.074112061182593</v>
      </c>
      <c r="S360" s="25"/>
      <c r="T360" s="18"/>
      <c r="U360" s="18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35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</row>
    <row r="361" spans="4:49">
      <c r="D361" s="18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>
        <v>0.074105515434033</v>
      </c>
      <c r="S361" s="25"/>
      <c r="T361" s="18"/>
      <c r="U361" s="18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35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  <c r="AW361" s="19"/>
    </row>
    <row r="362" spans="4:49">
      <c r="D362" s="18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>
        <v>0.07409875149387</v>
      </c>
      <c r="S362" s="25"/>
      <c r="T362" s="18"/>
      <c r="U362" s="18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35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19"/>
      <c r="AW362" s="19"/>
    </row>
    <row r="363" spans="4:49">
      <c r="D363" s="18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>
        <v>0.074092205745339</v>
      </c>
      <c r="S363" s="25"/>
      <c r="T363" s="18"/>
      <c r="U363" s="18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35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</row>
    <row r="364" spans="4:49">
      <c r="D364" s="18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>
        <v>0.074085441805204</v>
      </c>
      <c r="S364" s="25"/>
      <c r="T364" s="18"/>
      <c r="U364" s="18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35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</row>
    <row r="365" spans="4:49">
      <c r="D365" s="18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>
        <v>0.074078677865086</v>
      </c>
      <c r="S365" s="25"/>
      <c r="T365" s="18"/>
      <c r="U365" s="18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35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</row>
    <row r="366" spans="4:49">
      <c r="D366" s="18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>
        <v>0.074072132116598</v>
      </c>
      <c r="S366" s="25"/>
      <c r="T366" s="18"/>
      <c r="U366" s="18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35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  <c r="AV366" s="19"/>
      <c r="AW366" s="19"/>
    </row>
    <row r="367" spans="4:49">
      <c r="D367" s="18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>
        <v>0.074065368176509</v>
      </c>
      <c r="S367" s="25"/>
      <c r="T367" s="18"/>
      <c r="U367" s="18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35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V367" s="19"/>
      <c r="AW367" s="19"/>
    </row>
    <row r="368" spans="4:49">
      <c r="D368" s="18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>
        <v>0.07405882242805</v>
      </c>
      <c r="S368" s="25"/>
      <c r="T368" s="18"/>
      <c r="U368" s="18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35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</row>
    <row r="369" spans="4:49">
      <c r="D369" s="18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18"/>
      <c r="U369" s="18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35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</row>
    <row r="370" spans="4:49">
      <c r="D370" s="18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18"/>
      <c r="U370" s="18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35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V370" s="19"/>
      <c r="AW370" s="19"/>
    </row>
    <row r="371" spans="4:49">
      <c r="D371" s="18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18"/>
      <c r="U371" s="18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35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V371" s="19"/>
      <c r="AW371" s="19"/>
    </row>
    <row r="372" spans="4:49">
      <c r="D372" s="18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18"/>
      <c r="U372" s="18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35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</row>
    <row r="373" spans="4:49">
      <c r="D373" s="18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18"/>
      <c r="U373" s="18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35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</row>
    <row r="374" spans="4:49">
      <c r="D374" s="18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18"/>
      <c r="U374" s="18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35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</row>
    <row r="375" spans="4:49">
      <c r="D375" s="18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18"/>
      <c r="U375" s="18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35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  <c r="AV375" s="19"/>
      <c r="AW375" s="19"/>
    </row>
    <row r="376" spans="4:49">
      <c r="D376" s="18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18"/>
      <c r="U376" s="18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35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  <c r="AV376" s="19"/>
      <c r="AW376" s="19"/>
    </row>
    <row r="377" spans="4:49">
      <c r="D377" s="18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18"/>
      <c r="U377" s="18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35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</row>
    <row r="378" spans="4:49">
      <c r="D378" s="18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18"/>
      <c r="U378" s="18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35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</row>
    <row r="379" spans="4:49">
      <c r="D379" s="18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18"/>
      <c r="U379" s="18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35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  <c r="AV379" s="19"/>
      <c r="AW379" s="19"/>
    </row>
    <row r="380" spans="4:49">
      <c r="D380" s="18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18"/>
      <c r="U380" s="18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35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  <c r="AV380" s="19"/>
      <c r="AW380" s="19"/>
    </row>
    <row r="381" spans="4:49">
      <c r="D381" s="18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18"/>
      <c r="U381" s="18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35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</row>
    <row r="382" spans="4:49">
      <c r="D382" s="18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18"/>
      <c r="U382" s="18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35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</row>
    <row r="383" spans="4:49">
      <c r="D383" s="18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18"/>
      <c r="U383" s="18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35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</row>
    <row r="384" spans="4:49">
      <c r="D384" s="18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18"/>
      <c r="U384" s="18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35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  <c r="AV384" s="19"/>
      <c r="AW384" s="19"/>
    </row>
    <row r="385" spans="4:49">
      <c r="D385" s="18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18"/>
      <c r="U385" s="18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35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  <c r="AW385" s="19"/>
    </row>
    <row r="386" spans="4:49">
      <c r="D386" s="18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18"/>
      <c r="U386" s="18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35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</row>
    <row r="387" spans="4:49">
      <c r="D387" s="18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18"/>
      <c r="U387" s="18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35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</row>
    <row r="388" spans="4:49">
      <c r="D388" s="18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18"/>
      <c r="U388" s="18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35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</row>
    <row r="389" spans="4:49">
      <c r="D389" s="18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18"/>
      <c r="U389" s="18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35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  <c r="AV389" s="19"/>
      <c r="AW389" s="19"/>
    </row>
    <row r="390" spans="4:49">
      <c r="D390" s="18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18"/>
      <c r="U390" s="18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35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</row>
    <row r="391" spans="4:49">
      <c r="D391" s="18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18"/>
      <c r="U391" s="18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35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</row>
    <row r="392" spans="4:49">
      <c r="D392" s="18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18"/>
      <c r="U392" s="18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35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</row>
    <row r="393" spans="4:49">
      <c r="D393" s="18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18"/>
      <c r="U393" s="18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35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  <c r="AV393" s="19"/>
      <c r="AW393" s="19"/>
    </row>
    <row r="394" spans="4:49">
      <c r="D394" s="18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18"/>
      <c r="U394" s="18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35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  <c r="AV394" s="19"/>
      <c r="AW394" s="19"/>
    </row>
    <row r="395" spans="4:49">
      <c r="D395" s="18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18"/>
      <c r="U395" s="18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35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</row>
    <row r="396" spans="4:49">
      <c r="D396" s="18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18"/>
      <c r="U396" s="18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35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</row>
    <row r="397" spans="4:49">
      <c r="D397" s="18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18"/>
      <c r="U397" s="18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35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  <c r="AV397" s="19"/>
      <c r="AW397" s="19"/>
    </row>
    <row r="398" spans="4:49">
      <c r="D398" s="18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18"/>
      <c r="U398" s="18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35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  <c r="AV398" s="19"/>
      <c r="AW398" s="19"/>
    </row>
    <row r="399" spans="4:49">
      <c r="D399" s="18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18"/>
      <c r="U399" s="18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35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</row>
    <row r="400" spans="4:49">
      <c r="D400" s="18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18"/>
      <c r="U400" s="18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35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</row>
    <row r="401" spans="4:49">
      <c r="D401" s="18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18"/>
      <c r="U401" s="18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35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</row>
    <row r="402" spans="4:49">
      <c r="D402" s="18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18"/>
      <c r="U402" s="18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35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  <c r="AV402" s="19"/>
      <c r="AW402" s="19"/>
    </row>
    <row r="403" spans="4:49">
      <c r="D403" s="18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18"/>
      <c r="U403" s="18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35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</row>
    <row r="404" spans="4:49">
      <c r="D404" s="18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18"/>
      <c r="U404" s="18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35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</row>
    <row r="405" spans="4:49">
      <c r="D405" s="18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18"/>
      <c r="U405" s="18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35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</row>
    <row r="406" spans="4:49">
      <c r="D406" s="18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18"/>
      <c r="U406" s="18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35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</row>
    <row r="407" spans="4:49">
      <c r="D407" s="18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18"/>
      <c r="U407" s="18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35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  <c r="AV407" s="19"/>
      <c r="AW407" s="19"/>
    </row>
    <row r="408" spans="4:49">
      <c r="D408" s="18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18"/>
      <c r="U408" s="18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35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</row>
    <row r="409" spans="4:49">
      <c r="D409" s="18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18"/>
      <c r="U409" s="18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35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</row>
    <row r="410" spans="4:49">
      <c r="D410" s="18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18"/>
      <c r="U410" s="18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35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</row>
    <row r="411" spans="4:49">
      <c r="D411" s="18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18"/>
      <c r="U411" s="18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35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</row>
    <row r="412" spans="4:49">
      <c r="D412" s="18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18"/>
      <c r="U412" s="18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35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</row>
    <row r="413" spans="4:49">
      <c r="D413" s="18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18"/>
      <c r="U413" s="18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35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</row>
    <row r="414" spans="4:49">
      <c r="D414" s="18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18"/>
      <c r="U414" s="18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35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</row>
    <row r="415" spans="4:49">
      <c r="D415" s="18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18"/>
      <c r="U415" s="18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35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  <c r="AV415" s="19"/>
      <c r="AW415" s="19"/>
    </row>
    <row r="416" spans="4:49">
      <c r="D416" s="18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18"/>
      <c r="U416" s="18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35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  <c r="AW416" s="19"/>
    </row>
    <row r="417" spans="4:49">
      <c r="D417" s="18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18"/>
      <c r="U417" s="18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35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</row>
    <row r="418" spans="4:49">
      <c r="D418" s="18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18"/>
      <c r="U418" s="18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35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</row>
    <row r="419" spans="4:49">
      <c r="D419" s="18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18"/>
      <c r="U419" s="18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35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</row>
    <row r="420" spans="4:49">
      <c r="D420" s="18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18"/>
      <c r="U420" s="18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35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  <c r="AV420" s="19"/>
      <c r="AW420" s="19"/>
    </row>
    <row r="421" spans="4:49">
      <c r="D421" s="18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18"/>
      <c r="U421" s="18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35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  <c r="AV421" s="19"/>
      <c r="AW421" s="19"/>
    </row>
    <row r="422" spans="4:49">
      <c r="D422" s="18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18"/>
      <c r="U422" s="18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35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</row>
    <row r="423" spans="4:49">
      <c r="D423" s="18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18"/>
      <c r="U423" s="18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35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</row>
    <row r="424" spans="4:49">
      <c r="D424" s="18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18"/>
      <c r="U424" s="18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35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  <c r="AV424" s="19"/>
      <c r="AW424" s="19"/>
    </row>
    <row r="425" spans="4:49">
      <c r="D425" s="18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18"/>
      <c r="U425" s="18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35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  <c r="AV425" s="19"/>
      <c r="AW425" s="19"/>
    </row>
    <row r="426" spans="4:49">
      <c r="D426" s="18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18"/>
      <c r="U426" s="18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35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</row>
    <row r="427" spans="4:49">
      <c r="D427" s="18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18"/>
      <c r="U427" s="18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35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</row>
    <row r="428" spans="4:49">
      <c r="D428" s="18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18"/>
      <c r="U428" s="18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35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</row>
    <row r="429" spans="4:49">
      <c r="D429" s="18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18"/>
      <c r="U429" s="18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35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  <c r="AV429" s="19"/>
      <c r="AW429" s="19"/>
    </row>
    <row r="430" spans="4:49">
      <c r="D430" s="18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18"/>
      <c r="U430" s="18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35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  <c r="AV430" s="19"/>
      <c r="AW430" s="19"/>
    </row>
    <row r="431" spans="4:49">
      <c r="D431" s="18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18"/>
      <c r="U431" s="18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35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</row>
    <row r="432" spans="4:49">
      <c r="D432" s="18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18"/>
      <c r="U432" s="18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35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</row>
    <row r="433" spans="4:49">
      <c r="D433" s="18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18"/>
      <c r="U433" s="18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35"/>
      <c r="AL433" s="19"/>
      <c r="AM433" s="19"/>
      <c r="AN433" s="19"/>
      <c r="AO433" s="19"/>
      <c r="AP433" s="19"/>
      <c r="AQ433" s="19"/>
      <c r="AR433" s="19"/>
      <c r="AS433" s="19"/>
      <c r="AT433" s="19"/>
      <c r="AU433" s="19"/>
      <c r="AV433" s="19"/>
      <c r="AW433" s="19"/>
    </row>
    <row r="434" spans="4:49">
      <c r="D434" s="18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18"/>
      <c r="U434" s="18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35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  <c r="AV434" s="19"/>
      <c r="AW434" s="19"/>
    </row>
    <row r="435" spans="4:49">
      <c r="D435" s="18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18"/>
      <c r="U435" s="18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35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</row>
    <row r="436" spans="4:49">
      <c r="D436" s="18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18"/>
      <c r="U436" s="18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35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  <c r="AV436" s="19"/>
      <c r="AW436" s="19"/>
    </row>
    <row r="437" spans="4:49">
      <c r="D437" s="18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18"/>
      <c r="U437" s="18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35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  <c r="AW437" s="19"/>
    </row>
    <row r="438" spans="4:49">
      <c r="D438" s="18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18"/>
      <c r="U438" s="18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35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  <c r="AV438" s="19"/>
      <c r="AW438" s="19"/>
    </row>
    <row r="439" spans="4:49">
      <c r="D439" s="18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18"/>
      <c r="U439" s="18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35"/>
      <c r="AL439" s="19"/>
      <c r="AM439" s="19"/>
      <c r="AN439" s="19"/>
      <c r="AO439" s="19"/>
      <c r="AP439" s="19"/>
      <c r="AQ439" s="19"/>
      <c r="AR439" s="19"/>
      <c r="AS439" s="19"/>
      <c r="AT439" s="19"/>
      <c r="AU439" s="19"/>
      <c r="AV439" s="19"/>
      <c r="AW439" s="19"/>
    </row>
    <row r="440" spans="4:49">
      <c r="D440" s="18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18"/>
      <c r="U440" s="18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35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  <c r="AV440" s="19"/>
      <c r="AW440" s="19"/>
    </row>
    <row r="441" spans="4:49">
      <c r="D441" s="18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18"/>
      <c r="U441" s="18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35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  <c r="AV441" s="19"/>
      <c r="AW441" s="19"/>
    </row>
    <row r="442" spans="4:49">
      <c r="D442" s="18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18"/>
      <c r="U442" s="18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35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  <c r="AV442" s="19"/>
      <c r="AW442" s="19"/>
    </row>
    <row r="443" spans="4:49">
      <c r="D443" s="18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18"/>
      <c r="U443" s="18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35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  <c r="AV443" s="19"/>
      <c r="AW443" s="19"/>
    </row>
    <row r="444" spans="4:49">
      <c r="D444" s="18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18"/>
      <c r="U444" s="18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35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</row>
    <row r="445" spans="4:49">
      <c r="D445" s="18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18"/>
      <c r="U445" s="18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35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</row>
    <row r="446" spans="4:49">
      <c r="D446" s="18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18"/>
      <c r="U446" s="18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35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</row>
    <row r="447" spans="4:49">
      <c r="D447" s="18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18"/>
      <c r="U447" s="18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35"/>
      <c r="AL447" s="19"/>
      <c r="AM447" s="19"/>
      <c r="AN447" s="19"/>
      <c r="AO447" s="19"/>
      <c r="AP447" s="19"/>
      <c r="AQ447" s="19"/>
      <c r="AR447" s="19"/>
      <c r="AS447" s="19"/>
      <c r="AT447" s="19"/>
      <c r="AU447" s="19"/>
      <c r="AV447" s="19"/>
      <c r="AW447" s="19"/>
    </row>
    <row r="448" spans="4:49">
      <c r="D448" s="18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18"/>
      <c r="U448" s="18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35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  <c r="AV448" s="19"/>
      <c r="AW448" s="19"/>
    </row>
    <row r="449" spans="4:49">
      <c r="D449" s="18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18"/>
      <c r="U449" s="18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35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</row>
    <row r="450" spans="4:49">
      <c r="D450" s="18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18"/>
      <c r="U450" s="18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35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  <c r="AV450" s="19"/>
      <c r="AW450" s="19"/>
    </row>
    <row r="451" spans="4:49">
      <c r="D451" s="18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18"/>
      <c r="U451" s="18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35"/>
      <c r="AL451" s="19"/>
      <c r="AM451" s="19"/>
      <c r="AN451" s="19"/>
      <c r="AO451" s="19"/>
      <c r="AP451" s="19"/>
      <c r="AQ451" s="19"/>
      <c r="AR451" s="19"/>
      <c r="AS451" s="19"/>
      <c r="AT451" s="19"/>
      <c r="AU451" s="19"/>
      <c r="AV451" s="19"/>
      <c r="AW451" s="19"/>
    </row>
    <row r="452" spans="4:49">
      <c r="D452" s="18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18"/>
      <c r="U452" s="18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35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  <c r="AV452" s="19"/>
      <c r="AW452" s="19"/>
    </row>
    <row r="453" spans="4:49">
      <c r="D453" s="18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18"/>
      <c r="U453" s="18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35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</row>
    <row r="454" spans="4:49">
      <c r="D454" s="18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18"/>
      <c r="U454" s="18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35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</row>
    <row r="455" spans="4:49">
      <c r="D455" s="18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18"/>
      <c r="U455" s="18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35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</row>
    <row r="456" spans="4:49">
      <c r="D456" s="18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18"/>
      <c r="U456" s="18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35"/>
      <c r="AL456" s="19"/>
      <c r="AM456" s="19"/>
      <c r="AN456" s="19"/>
      <c r="AO456" s="19"/>
      <c r="AP456" s="19"/>
      <c r="AQ456" s="19"/>
      <c r="AR456" s="19"/>
      <c r="AS456" s="19"/>
      <c r="AT456" s="19"/>
      <c r="AU456" s="19"/>
      <c r="AV456" s="19"/>
      <c r="AW456" s="19"/>
    </row>
    <row r="457" spans="4:49">
      <c r="D457" s="18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18"/>
      <c r="U457" s="18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35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  <c r="AV457" s="19"/>
      <c r="AW457" s="19"/>
    </row>
    <row r="458" spans="4:49">
      <c r="D458" s="18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18"/>
      <c r="U458" s="18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35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  <c r="AW458" s="19"/>
    </row>
    <row r="459" spans="4:49">
      <c r="D459" s="18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18"/>
      <c r="U459" s="18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35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  <c r="AW459" s="19"/>
    </row>
    <row r="460" spans="4:49">
      <c r="D460" s="18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18"/>
      <c r="U460" s="18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35"/>
      <c r="AL460" s="19"/>
      <c r="AM460" s="19"/>
      <c r="AN460" s="19"/>
      <c r="AO460" s="19"/>
      <c r="AP460" s="19"/>
      <c r="AQ460" s="19"/>
      <c r="AR460" s="19"/>
      <c r="AS460" s="19"/>
      <c r="AT460" s="19"/>
      <c r="AU460" s="19"/>
      <c r="AV460" s="19"/>
      <c r="AW460" s="19"/>
    </row>
    <row r="461" spans="4:49">
      <c r="D461" s="18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18"/>
      <c r="U461" s="18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35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  <c r="AV461" s="19"/>
      <c r="AW461" s="19"/>
    </row>
    <row r="462" spans="4:49">
      <c r="D462" s="18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18"/>
      <c r="U462" s="18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35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  <c r="AV462" s="19"/>
      <c r="AW462" s="19"/>
    </row>
    <row r="463" spans="4:49">
      <c r="D463" s="18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18"/>
      <c r="U463" s="18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35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</row>
    <row r="464" spans="4:49">
      <c r="D464" s="18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18"/>
      <c r="U464" s="18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35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  <c r="AV464" s="19"/>
      <c r="AW464" s="19"/>
    </row>
    <row r="465" spans="4:49">
      <c r="D465" s="18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18"/>
      <c r="U465" s="18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35"/>
      <c r="AL465" s="19"/>
      <c r="AM465" s="19"/>
      <c r="AN465" s="19"/>
      <c r="AO465" s="19"/>
      <c r="AP465" s="19"/>
      <c r="AQ465" s="19"/>
      <c r="AR465" s="19"/>
      <c r="AS465" s="19"/>
      <c r="AT465" s="19"/>
      <c r="AU465" s="19"/>
      <c r="AV465" s="19"/>
      <c r="AW465" s="19"/>
    </row>
    <row r="466" spans="4:49">
      <c r="D466" s="18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18"/>
      <c r="U466" s="18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35"/>
      <c r="AL466" s="19"/>
      <c r="AM466" s="19"/>
      <c r="AN466" s="19"/>
      <c r="AO466" s="19"/>
      <c r="AP466" s="19"/>
      <c r="AQ466" s="19"/>
      <c r="AR466" s="19"/>
      <c r="AS466" s="19"/>
      <c r="AT466" s="19"/>
      <c r="AU466" s="19"/>
      <c r="AV466" s="19"/>
      <c r="AW466" s="19"/>
    </row>
    <row r="467" spans="4:49">
      <c r="D467" s="18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18"/>
      <c r="U467" s="18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35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</row>
    <row r="468" spans="4:49">
      <c r="D468" s="18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18"/>
      <c r="U468" s="18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35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  <c r="AV468" s="19"/>
      <c r="AW468" s="19"/>
    </row>
    <row r="469" spans="4:49">
      <c r="D469" s="18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18"/>
      <c r="U469" s="18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35"/>
      <c r="AL469" s="19"/>
      <c r="AM469" s="19"/>
      <c r="AN469" s="19"/>
      <c r="AO469" s="19"/>
      <c r="AP469" s="19"/>
      <c r="AQ469" s="19"/>
      <c r="AR469" s="19"/>
      <c r="AS469" s="19"/>
      <c r="AT469" s="19"/>
      <c r="AU469" s="19"/>
      <c r="AV469" s="19"/>
      <c r="AW469" s="19"/>
    </row>
    <row r="470" spans="4:49">
      <c r="D470" s="18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18"/>
      <c r="U470" s="18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35"/>
      <c r="AL470" s="19"/>
      <c r="AM470" s="19"/>
      <c r="AN470" s="19"/>
      <c r="AO470" s="19"/>
      <c r="AP470" s="19"/>
      <c r="AQ470" s="19"/>
      <c r="AR470" s="19"/>
      <c r="AS470" s="19"/>
      <c r="AT470" s="19"/>
      <c r="AU470" s="19"/>
      <c r="AV470" s="19"/>
      <c r="AW470" s="19"/>
    </row>
    <row r="471" spans="4:49">
      <c r="D471" s="18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18"/>
      <c r="U471" s="18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35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</row>
    <row r="472" spans="4:49">
      <c r="D472" s="18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18"/>
      <c r="U472" s="18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35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  <c r="AV472" s="19"/>
      <c r="AW472" s="19"/>
    </row>
    <row r="473" spans="4:49">
      <c r="D473" s="18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18"/>
      <c r="U473" s="18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35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  <c r="AV473" s="19"/>
      <c r="AW473" s="19"/>
    </row>
    <row r="474" spans="4:49">
      <c r="D474" s="18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18"/>
      <c r="U474" s="18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35"/>
      <c r="AL474" s="19"/>
      <c r="AM474" s="19"/>
      <c r="AN474" s="19"/>
      <c r="AO474" s="19"/>
      <c r="AP474" s="19"/>
      <c r="AQ474" s="19"/>
      <c r="AR474" s="19"/>
      <c r="AS474" s="19"/>
      <c r="AT474" s="19"/>
      <c r="AU474" s="19"/>
      <c r="AV474" s="19"/>
      <c r="AW474" s="19"/>
    </row>
    <row r="475" spans="4:49">
      <c r="D475" s="18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18"/>
      <c r="U475" s="18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35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  <c r="AV475" s="19"/>
      <c r="AW475" s="19"/>
    </row>
    <row r="476" spans="4:49">
      <c r="D476" s="18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18"/>
      <c r="U476" s="18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35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  <c r="AV476" s="19"/>
      <c r="AW476" s="19"/>
    </row>
    <row r="477" spans="4:49">
      <c r="D477" s="18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18"/>
      <c r="U477" s="18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35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</row>
    <row r="478" spans="4:49">
      <c r="D478" s="18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18"/>
      <c r="U478" s="18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35"/>
      <c r="AL478" s="19"/>
      <c r="AM478" s="19"/>
      <c r="AN478" s="19"/>
      <c r="AO478" s="19"/>
      <c r="AP478" s="19"/>
      <c r="AQ478" s="19"/>
      <c r="AR478" s="19"/>
      <c r="AS478" s="19"/>
      <c r="AT478" s="19"/>
      <c r="AU478" s="19"/>
      <c r="AV478" s="19"/>
      <c r="AW478" s="19"/>
    </row>
    <row r="479" spans="4:49">
      <c r="D479" s="18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18"/>
      <c r="U479" s="18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35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  <c r="AV479" s="19"/>
      <c r="AW479" s="19"/>
    </row>
    <row r="480" spans="4:49">
      <c r="D480" s="18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18"/>
      <c r="U480" s="18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35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  <c r="AV480" s="19"/>
      <c r="AW480" s="19"/>
    </row>
    <row r="481" spans="4:49">
      <c r="D481" s="18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18"/>
      <c r="U481" s="18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35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  <c r="AV481" s="19"/>
      <c r="AW481" s="19"/>
    </row>
    <row r="482" spans="4:49">
      <c r="D482" s="18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18"/>
      <c r="U482" s="18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35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</row>
    <row r="483" spans="4:49">
      <c r="D483" s="18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18"/>
      <c r="U483" s="18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35"/>
      <c r="AL483" s="19"/>
      <c r="AM483" s="19"/>
      <c r="AN483" s="19"/>
      <c r="AO483" s="19"/>
      <c r="AP483" s="19"/>
      <c r="AQ483" s="19"/>
      <c r="AR483" s="19"/>
      <c r="AS483" s="19"/>
      <c r="AT483" s="19"/>
      <c r="AU483" s="19"/>
      <c r="AV483" s="19"/>
      <c r="AW483" s="19"/>
    </row>
    <row r="484" spans="4:49">
      <c r="D484" s="18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18"/>
      <c r="U484" s="18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35"/>
      <c r="AL484" s="19"/>
      <c r="AM484" s="19"/>
      <c r="AN484" s="19"/>
      <c r="AO484" s="19"/>
      <c r="AP484" s="19"/>
      <c r="AQ484" s="19"/>
      <c r="AR484" s="19"/>
      <c r="AS484" s="19"/>
      <c r="AT484" s="19"/>
      <c r="AU484" s="19"/>
      <c r="AV484" s="19"/>
      <c r="AW484" s="19"/>
    </row>
    <row r="485" spans="4:49">
      <c r="D485" s="18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18"/>
      <c r="U485" s="18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35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</row>
    <row r="486" spans="4:49">
      <c r="D486" s="18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18"/>
      <c r="U486" s="18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35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  <c r="AV486" s="19"/>
      <c r="AW486" s="19"/>
    </row>
    <row r="487" spans="4:49">
      <c r="D487" s="18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18"/>
      <c r="U487" s="18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35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  <c r="AV487" s="19"/>
      <c r="AW487" s="19"/>
    </row>
    <row r="488" spans="4:49">
      <c r="D488" s="18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18"/>
      <c r="U488" s="18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35"/>
      <c r="AL488" s="19"/>
      <c r="AM488" s="19"/>
      <c r="AN488" s="19"/>
      <c r="AO488" s="19"/>
      <c r="AP488" s="19"/>
      <c r="AQ488" s="19"/>
      <c r="AR488" s="19"/>
      <c r="AS488" s="19"/>
      <c r="AT488" s="19"/>
      <c r="AU488" s="19"/>
      <c r="AV488" s="19"/>
      <c r="AW488" s="19"/>
    </row>
    <row r="489" spans="4:49">
      <c r="D489" s="18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18"/>
      <c r="U489" s="18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35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</row>
    <row r="490" spans="4:49">
      <c r="D490" s="18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18"/>
      <c r="U490" s="18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35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  <c r="AV490" s="19"/>
      <c r="AW490" s="19"/>
    </row>
    <row r="491" spans="4:49">
      <c r="D491" s="18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18"/>
      <c r="U491" s="18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35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</row>
    <row r="492" spans="4:49">
      <c r="D492" s="18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18"/>
      <c r="U492" s="18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35"/>
      <c r="AL492" s="19"/>
      <c r="AM492" s="19"/>
      <c r="AN492" s="19"/>
      <c r="AO492" s="19"/>
      <c r="AP492" s="19"/>
      <c r="AQ492" s="19"/>
      <c r="AR492" s="19"/>
      <c r="AS492" s="19"/>
      <c r="AT492" s="19"/>
      <c r="AU492" s="19"/>
      <c r="AV492" s="19"/>
      <c r="AW492" s="19"/>
    </row>
    <row r="493" spans="4:49">
      <c r="D493" s="18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18"/>
      <c r="U493" s="18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35"/>
      <c r="AL493" s="19"/>
      <c r="AM493" s="19"/>
      <c r="AN493" s="19"/>
      <c r="AO493" s="19"/>
      <c r="AP493" s="19"/>
      <c r="AQ493" s="19"/>
      <c r="AR493" s="19"/>
      <c r="AS493" s="19"/>
      <c r="AT493" s="19"/>
      <c r="AU493" s="19"/>
      <c r="AV493" s="19"/>
      <c r="AW493" s="19"/>
    </row>
    <row r="494" spans="4:49">
      <c r="D494" s="18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18"/>
      <c r="U494" s="18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35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  <c r="AV494" s="19"/>
      <c r="AW494" s="19"/>
    </row>
    <row r="495" spans="4:49">
      <c r="D495" s="18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18"/>
      <c r="U495" s="18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35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</row>
    <row r="496" spans="4:49">
      <c r="D496" s="18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18"/>
      <c r="U496" s="18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35"/>
      <c r="AL496" s="19"/>
      <c r="AM496" s="19"/>
      <c r="AN496" s="19"/>
      <c r="AO496" s="19"/>
      <c r="AP496" s="19"/>
      <c r="AQ496" s="19"/>
      <c r="AR496" s="19"/>
      <c r="AS496" s="19"/>
      <c r="AT496" s="19"/>
      <c r="AU496" s="19"/>
      <c r="AV496" s="19"/>
      <c r="AW496" s="19"/>
    </row>
    <row r="497" spans="4:49">
      <c r="D497" s="18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18"/>
      <c r="U497" s="18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35"/>
      <c r="AL497" s="19"/>
      <c r="AM497" s="19"/>
      <c r="AN497" s="19"/>
      <c r="AO497" s="19"/>
      <c r="AP497" s="19"/>
      <c r="AQ497" s="19"/>
      <c r="AR497" s="19"/>
      <c r="AS497" s="19"/>
      <c r="AT497" s="19"/>
      <c r="AU497" s="19"/>
      <c r="AV497" s="19"/>
      <c r="AW497" s="19"/>
    </row>
    <row r="498" spans="4:49">
      <c r="D498" s="18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18"/>
      <c r="U498" s="18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35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  <c r="AV498" s="19"/>
      <c r="AW498" s="19"/>
    </row>
    <row r="499" spans="4:49">
      <c r="D499" s="18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18"/>
      <c r="U499" s="18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35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</row>
    <row r="500" spans="4:49">
      <c r="D500" s="18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18"/>
      <c r="U500" s="18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35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  <c r="AV500" s="19"/>
      <c r="AW500" s="19"/>
    </row>
  </sheetData>
  <printOptions horizontalCentered="1" verticalCentered="1"/>
  <pageMargins left="0.75" right="0.75" top="1" bottom="1" header="0.5" footer="0.5"/>
  <pageSetup paperSize="5" scale="66" fitToWidth="3" orientation="landscape" verticalDpi="300"/>
  <headerFooter alignWithMargins="0">
    <oddHeader>&amp;C&amp;"Arial,Bold"Physical Location Codes</oddHeader>
    <oddFooter>&amp;L&amp;D; &amp;T&amp;R&amp;F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E12:K56"/>
  <sheetViews>
    <sheetView topLeftCell="A10" workbookViewId="0">
      <selection activeCell="K9" sqref="K9"/>
    </sheetView>
    <sheetView workbookViewId="1">
      <selection activeCell="A1" sqref="A1"/>
    </sheetView>
  </sheetViews>
  <sheetFormatPr defaultColWidth="9" defaultRowHeight="12.75"/>
  <sheetData>
    <row r="12" spans="6:9">
      <c r="F12" s="377" t="s">
        <v>16</v>
      </c>
      <c r="H12" s="138" t="s">
        <v>17</v>
      </c>
      <c r="I12" s="138"/>
    </row>
    <row r="13" spans="6:9">
      <c r="F13" s="386" t="s">
        <v>18</v>
      </c>
      <c r="H13" s="387" t="s">
        <v>19</v>
      </c>
      <c r="I13" s="138"/>
    </row>
    <row r="15" spans="5:9">
      <c r="E15" t="s">
        <v>20</v>
      </c>
      <c r="I15" s="381" t="s">
        <v>21</v>
      </c>
    </row>
    <row r="17" spans="9:9">
      <c r="I17" s="377" t="s">
        <v>22</v>
      </c>
    </row>
    <row r="18" spans="5:5">
      <c r="E18" s="377" t="s">
        <v>22</v>
      </c>
    </row>
    <row r="22" spans="6:8">
      <c r="F22" t="s">
        <v>23</v>
      </c>
      <c r="H22" s="377" t="s">
        <v>24</v>
      </c>
    </row>
    <row r="32" spans="9:9">
      <c r="I32" s="137"/>
    </row>
    <row r="36" spans="5:5">
      <c r="E36" t="s">
        <v>25</v>
      </c>
    </row>
    <row r="37" spans="5:5">
      <c r="E37" t="s">
        <v>26</v>
      </c>
    </row>
    <row r="38" spans="5:5">
      <c r="E38" t="s">
        <v>27</v>
      </c>
    </row>
    <row r="41" ht="13.1" spans="5:5">
      <c r="E41" s="245" t="s">
        <v>28</v>
      </c>
    </row>
    <row r="43" ht="13.1" spans="5:5">
      <c r="E43" s="245" t="s">
        <v>29</v>
      </c>
    </row>
    <row r="44" ht="13.1" spans="5:5">
      <c r="E44" s="245"/>
    </row>
    <row r="45" spans="5:6">
      <c r="E45" t="s">
        <v>30</v>
      </c>
      <c r="F45" s="378">
        <v>2.12</v>
      </c>
    </row>
    <row r="46" spans="5:6">
      <c r="E46" t="s">
        <v>31</v>
      </c>
      <c r="F46" s="378">
        <v>-0.085</v>
      </c>
    </row>
    <row r="47" spans="5:6">
      <c r="E47" t="s">
        <v>32</v>
      </c>
      <c r="F47" s="379">
        <v>0.01</v>
      </c>
    </row>
    <row r="48" ht="13.1" spans="5:11">
      <c r="E48" t="s">
        <v>33</v>
      </c>
      <c r="F48" s="380">
        <f>SUM(F45:F47)</f>
        <v>2.045</v>
      </c>
      <c r="I48" s="382" t="s">
        <v>34</v>
      </c>
      <c r="J48" s="382"/>
      <c r="K48" s="382"/>
    </row>
    <row r="50" spans="10:10">
      <c r="J50" s="235">
        <f>-F48</f>
        <v>-2.045</v>
      </c>
    </row>
    <row r="51" ht="13.1" spans="5:10">
      <c r="E51" s="245" t="s">
        <v>35</v>
      </c>
      <c r="J51" s="383">
        <f>F56</f>
        <v>2.27</v>
      </c>
    </row>
    <row r="52" ht="13.1" spans="10:10">
      <c r="J52" s="384">
        <f>SUM(J50:J51)</f>
        <v>0.225</v>
      </c>
    </row>
    <row r="53" spans="5:6">
      <c r="E53" t="s">
        <v>30</v>
      </c>
      <c r="F53" s="378">
        <v>2.3</v>
      </c>
    </row>
    <row r="54" spans="5:10">
      <c r="E54" t="s">
        <v>31</v>
      </c>
      <c r="F54" s="378">
        <v>-0.04</v>
      </c>
      <c r="I54" t="s">
        <v>36</v>
      </c>
      <c r="J54" s="383">
        <v>-0.2</v>
      </c>
    </row>
    <row r="55" ht="13.1" spans="5:10">
      <c r="E55" t="s">
        <v>32</v>
      </c>
      <c r="F55" s="379">
        <v>0.01</v>
      </c>
      <c r="I55" t="s">
        <v>37</v>
      </c>
      <c r="J55" s="380">
        <f>J52+J54</f>
        <v>0.0249999999999996</v>
      </c>
    </row>
    <row r="56" ht="13.1" spans="5:6">
      <c r="E56" t="s">
        <v>33</v>
      </c>
      <c r="F56" s="380">
        <f>SUM(F53:F55)</f>
        <v>2.27</v>
      </c>
    </row>
  </sheetData>
  <mergeCells count="3">
    <mergeCell ref="H12:I12"/>
    <mergeCell ref="H13:I13"/>
    <mergeCell ref="I48:K48"/>
  </mergeCells>
  <printOptions horizontalCentered="1" verticalCentered="1"/>
  <pageMargins left="0.75" right="0.75" top="1" bottom="1" header="0.5" footer="0.5"/>
  <pageSetup paperSize="1" scale="76" orientation="portrait"/>
  <headerFooter alignWithMargins="0">
    <oddHeader>&amp;C&amp;"Times New Roman,Bold"NGPL
Storage Structure</oddHeader>
    <oddFooter>&amp;L&amp;D; &amp;T&amp;R&amp;F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pageSetUpPr fitToPage="1"/>
  </sheetPr>
  <dimension ref="B1:P65"/>
  <sheetViews>
    <sheetView workbookViewId="0">
      <selection activeCell="A1" sqref="A1"/>
    </sheetView>
    <sheetView workbookViewId="1">
      <selection activeCell="A1" sqref="A1"/>
    </sheetView>
  </sheetViews>
  <sheetFormatPr defaultColWidth="9" defaultRowHeight="12.75"/>
  <cols>
    <col min="1" max="1" width="4.42477876106195" customWidth="1"/>
    <col min="2" max="2" width="9.28318584070797" customWidth="1"/>
    <col min="3" max="3" width="13.283185840708" customWidth="1"/>
    <col min="7" max="7" width="11.5663716814159" customWidth="1"/>
  </cols>
  <sheetData>
    <row r="1" s="355" customFormat="1"/>
    <row r="2" s="355" customFormat="1" ht="13.1" spans="2:11">
      <c r="B2" s="356" t="s">
        <v>34</v>
      </c>
      <c r="G2" s="357" t="s">
        <v>38</v>
      </c>
      <c r="H2" s="357"/>
      <c r="I2" s="357"/>
      <c r="J2" s="361">
        <v>2</v>
      </c>
      <c r="K2" s="357"/>
    </row>
    <row r="3" s="355" customFormat="1" ht="13.1" spans="7:11">
      <c r="G3" s="357"/>
      <c r="H3" s="357"/>
      <c r="I3" s="357"/>
      <c r="J3" s="361"/>
      <c r="K3" s="357"/>
    </row>
    <row r="4" s="355" customFormat="1" spans="2:11">
      <c r="B4" s="358">
        <f>J2-D24</f>
        <v>-0.2</v>
      </c>
      <c r="C4" s="359" t="s">
        <v>39</v>
      </c>
      <c r="G4" s="357" t="s">
        <v>40</v>
      </c>
      <c r="H4" s="357"/>
      <c r="I4" s="357"/>
      <c r="J4" s="357"/>
      <c r="K4" s="357"/>
    </row>
    <row r="5" s="355" customFormat="1" spans="2:11">
      <c r="B5" s="358">
        <f>P18</f>
        <v>-2</v>
      </c>
      <c r="C5" s="359" t="s">
        <v>41</v>
      </c>
      <c r="G5" s="357"/>
      <c r="H5" s="357"/>
      <c r="I5" s="357"/>
      <c r="J5" s="357"/>
      <c r="K5" s="357"/>
    </row>
    <row r="6" s="355" customFormat="1" ht="13.1" spans="2:11">
      <c r="B6" s="360">
        <f>P27</f>
        <v>2.25</v>
      </c>
      <c r="C6" s="359" t="s">
        <v>42</v>
      </c>
      <c r="G6" s="357" t="s">
        <v>43</v>
      </c>
      <c r="H6" s="361">
        <v>2.25</v>
      </c>
      <c r="I6" s="357"/>
      <c r="J6" s="357"/>
      <c r="K6" s="357"/>
    </row>
    <row r="7" s="355" customFormat="1" ht="13.15" spans="2:3">
      <c r="B7" s="362">
        <f>SUM(B4:B6)</f>
        <v>0.0499999999999998</v>
      </c>
      <c r="C7" s="363" t="s">
        <v>44</v>
      </c>
    </row>
    <row r="8" s="355" customFormat="1"/>
    <row r="9" s="355" customFormat="1" ht="13.15" spans="2:3">
      <c r="B9" s="364" t="s">
        <v>45</v>
      </c>
      <c r="C9" s="365"/>
    </row>
    <row r="10" s="355" customFormat="1" ht="13.1" spans="2:3">
      <c r="B10" s="366" t="s">
        <v>46</v>
      </c>
      <c r="C10" s="365"/>
    </row>
    <row r="11" s="355" customFormat="1"/>
    <row r="12" s="355" customFormat="1"/>
    <row r="13" s="355" customFormat="1"/>
    <row r="14" s="355" customFormat="1"/>
    <row r="15" s="355" customFormat="1"/>
    <row r="16" s="355" customFormat="1"/>
    <row r="17" s="355" customFormat="1"/>
    <row r="18" s="355" customFormat="1" spans="9:16">
      <c r="I18" s="372" t="s">
        <v>47</v>
      </c>
      <c r="K18" s="369">
        <v>0</v>
      </c>
      <c r="N18" s="373">
        <v>50000</v>
      </c>
      <c r="P18" s="358">
        <f>K18-J2</f>
        <v>-2</v>
      </c>
    </row>
    <row r="19" s="355" customFormat="1" spans="2:2">
      <c r="B19" s="367"/>
    </row>
    <row r="20" s="355" customFormat="1"/>
    <row r="21" s="355" customFormat="1"/>
    <row r="22" s="355" customFormat="1"/>
    <row r="23" s="355" customFormat="1"/>
    <row r="24" s="355" customFormat="1" ht="13.1" spans="2:7">
      <c r="B24" s="368" t="s">
        <v>48</v>
      </c>
      <c r="D24" s="369">
        <v>2.2</v>
      </c>
      <c r="G24" s="355" t="s">
        <v>49</v>
      </c>
    </row>
    <row r="25" s="355" customFormat="1" spans="2:2">
      <c r="B25" s="370" t="s">
        <v>50</v>
      </c>
    </row>
    <row r="26" s="355" customFormat="1"/>
    <row r="27" s="355" customFormat="1" spans="4:16">
      <c r="D27" s="371"/>
      <c r="I27" s="374" t="s">
        <v>51</v>
      </c>
      <c r="K27" s="369">
        <v>0</v>
      </c>
      <c r="N27" s="373">
        <v>50000</v>
      </c>
      <c r="P27" s="375">
        <f>H6-K27</f>
        <v>2.25</v>
      </c>
    </row>
    <row r="28" s="355" customFormat="1"/>
    <row r="29" s="355" customFormat="1"/>
    <row r="30" s="355" customFormat="1"/>
    <row r="31" s="355" customFormat="1"/>
    <row r="32" s="355" customFormat="1"/>
    <row r="33" s="355" customFormat="1"/>
    <row r="34" s="355" customFormat="1"/>
    <row r="35" s="355" customFormat="1"/>
    <row r="36" s="355" customFormat="1"/>
    <row r="37" s="355" customFormat="1"/>
    <row r="38" s="355" customFormat="1"/>
    <row r="39" s="355" customFormat="1"/>
    <row r="40" s="355" customFormat="1" ht="13.1" spans="10:11">
      <c r="J40" s="376"/>
      <c r="K40" s="363" t="s">
        <v>52</v>
      </c>
    </row>
    <row r="41" s="355" customFormat="1"/>
    <row r="42" s="355" customFormat="1"/>
    <row r="43" s="355" customFormat="1"/>
    <row r="44" s="355" customFormat="1"/>
    <row r="45" s="355" customFormat="1"/>
    <row r="46" s="355" customFormat="1"/>
    <row r="47" s="355" customFormat="1"/>
    <row r="48" s="355" customFormat="1"/>
    <row r="49" s="355" customFormat="1"/>
    <row r="50" s="355" customFormat="1"/>
    <row r="51" s="355" customFormat="1"/>
    <row r="52" s="355" customFormat="1"/>
    <row r="53" s="355" customFormat="1"/>
    <row r="54" s="355" customFormat="1"/>
    <row r="55" s="355" customFormat="1"/>
    <row r="56" s="355" customFormat="1"/>
    <row r="57" s="355" customFormat="1"/>
    <row r="58" s="355" customFormat="1"/>
    <row r="59" s="355" customFormat="1"/>
    <row r="60" s="355" customFormat="1"/>
    <row r="61" s="355" customFormat="1"/>
    <row r="62" s="355" customFormat="1"/>
    <row r="63" s="355" customFormat="1"/>
    <row r="64" s="355" customFormat="1"/>
    <row r="65" s="355" customFormat="1"/>
  </sheetData>
  <printOptions horizontalCentered="1" verticalCentered="1"/>
  <pageMargins left="0.75" right="0.75" top="1" bottom="1" header="0.5" footer="0.5"/>
  <pageSetup paperSize="1" scale="85" orientation="landscape"/>
  <headerFooter alignWithMargins="0">
    <oddHeader>&amp;C&amp;"Times New Roman,Bold"Storage Booking Structure</oddHeader>
    <oddFooter>&amp;L&amp;D; &amp;T&amp;R&amp;F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pageSetUpPr fitToPage="1"/>
  </sheetPr>
  <dimension ref="A2:AD88"/>
  <sheetViews>
    <sheetView tabSelected="1" zoomScale="75" zoomScaleNormal="75" workbookViewId="0">
      <selection activeCell="K23" sqref="K23:K25"/>
    </sheetView>
    <sheetView tabSelected="1" zoomScale="75" zoomScaleNormal="75" topLeftCell="A43" workbookViewId="1">
      <selection activeCell="K58" sqref="K58"/>
    </sheetView>
  </sheetViews>
  <sheetFormatPr defaultColWidth="9" defaultRowHeight="12.75"/>
  <cols>
    <col min="1" max="1" width="16.7079646017699" customWidth="1"/>
    <col min="3" max="3" width="10.858407079646" customWidth="1"/>
    <col min="4" max="4" width="9.85840707964602" customWidth="1"/>
    <col min="5" max="6" width="12" customWidth="1"/>
    <col min="7" max="8" width="9.85840707964602" customWidth="1"/>
    <col min="9" max="9" width="11.141592920354" customWidth="1"/>
    <col min="10" max="10" width="12" customWidth="1"/>
    <col min="11" max="11" width="10.7079646017699" customWidth="1"/>
    <col min="12" max="20" width="12" customWidth="1"/>
    <col min="21" max="28" width="11.5663716814159" customWidth="1"/>
    <col min="30" max="30" width="13.4247787610619" customWidth="1"/>
  </cols>
  <sheetData>
    <row r="2" ht="13.1" spans="4:17">
      <c r="D2" s="123" t="s">
        <v>53</v>
      </c>
      <c r="E2" s="123"/>
      <c r="F2" s="123"/>
      <c r="I2" s="123" t="s">
        <v>54</v>
      </c>
      <c r="J2" s="123"/>
      <c r="K2" s="123"/>
      <c r="N2" s="135"/>
      <c r="O2" s="278"/>
      <c r="P2" s="278"/>
      <c r="Q2" s="278"/>
    </row>
    <row r="3" ht="13.1" spans="4:17">
      <c r="D3" s="125" t="s">
        <v>55</v>
      </c>
      <c r="E3" s="125" t="s">
        <v>56</v>
      </c>
      <c r="F3" s="125" t="s">
        <v>57</v>
      </c>
      <c r="I3" s="125" t="s">
        <v>55</v>
      </c>
      <c r="J3" s="125" t="s">
        <v>56</v>
      </c>
      <c r="K3" s="125" t="s">
        <v>57</v>
      </c>
      <c r="N3" s="135"/>
      <c r="O3" s="126"/>
      <c r="P3" s="126"/>
      <c r="Q3" s="126"/>
    </row>
    <row r="4" ht="13.1" spans="3:17">
      <c r="C4" s="388" t="s">
        <v>58</v>
      </c>
      <c r="D4" s="127">
        <v>9122</v>
      </c>
      <c r="E4" s="127">
        <v>6667</v>
      </c>
      <c r="F4" s="127">
        <f>SUM(D4:E4)</f>
        <v>15789</v>
      </c>
      <c r="H4" s="125" t="s">
        <v>59</v>
      </c>
      <c r="I4" s="127">
        <v>12770</v>
      </c>
      <c r="J4" s="127">
        <v>9333</v>
      </c>
      <c r="K4" s="127">
        <f>SUM(I4:J4)</f>
        <v>22103</v>
      </c>
      <c r="N4" s="126"/>
      <c r="O4" s="153"/>
      <c r="P4" s="153"/>
      <c r="Q4" s="153"/>
    </row>
    <row r="5" ht="13.1" spans="3:17">
      <c r="C5" s="129" t="s">
        <v>60</v>
      </c>
      <c r="D5" s="54">
        <v>6020</v>
      </c>
      <c r="E5" s="54">
        <v>4400</v>
      </c>
      <c r="F5" s="54">
        <f>SUM(D5:E5)</f>
        <v>10420</v>
      </c>
      <c r="H5" s="129" t="s">
        <v>61</v>
      </c>
      <c r="I5" s="54">
        <v>18243</v>
      </c>
      <c r="J5" s="54">
        <v>13333</v>
      </c>
      <c r="K5" s="54">
        <f>SUM(I5:J5)</f>
        <v>31576</v>
      </c>
      <c r="N5" s="126"/>
      <c r="O5" s="153"/>
      <c r="P5" s="153"/>
      <c r="Q5" s="153"/>
    </row>
    <row r="6" ht="13.1" spans="3:17">
      <c r="C6" s="126"/>
      <c r="D6" s="128"/>
      <c r="E6" s="128"/>
      <c r="F6" s="128"/>
      <c r="H6" s="46" t="s">
        <v>62</v>
      </c>
      <c r="I6" s="154">
        <v>37376</v>
      </c>
      <c r="J6" s="154">
        <v>37409</v>
      </c>
      <c r="N6" s="126"/>
      <c r="O6" s="279"/>
      <c r="P6" s="279"/>
      <c r="Q6" s="135"/>
    </row>
    <row r="9" spans="1:20">
      <c r="A9" s="256" t="s">
        <v>63</v>
      </c>
      <c r="E9" s="257" t="s">
        <v>64</v>
      </c>
      <c r="F9" s="257"/>
      <c r="G9" s="257"/>
      <c r="H9" s="257"/>
      <c r="I9" s="257"/>
      <c r="J9" s="257"/>
      <c r="K9" s="280" t="s">
        <v>65</v>
      </c>
      <c r="L9" s="280"/>
      <c r="M9" s="280"/>
      <c r="O9" s="281"/>
      <c r="P9" s="282" t="s">
        <v>66</v>
      </c>
      <c r="Q9" s="281"/>
      <c r="R9" s="281"/>
      <c r="S9" s="318" t="s">
        <v>67</v>
      </c>
      <c r="T9" s="281"/>
    </row>
    <row r="13" ht="13.1" spans="3:10">
      <c r="C13" s="258">
        <v>939944</v>
      </c>
      <c r="D13" s="136"/>
      <c r="E13" s="136"/>
      <c r="F13" s="136"/>
      <c r="G13" s="136"/>
      <c r="H13" s="136"/>
      <c r="I13" s="136"/>
      <c r="J13" s="136"/>
    </row>
    <row r="14" ht="13.1" spans="1:28">
      <c r="A14" s="67"/>
      <c r="B14" s="66" t="s">
        <v>68</v>
      </c>
      <c r="C14" s="64" t="s">
        <v>69</v>
      </c>
      <c r="D14" s="66" t="s">
        <v>70</v>
      </c>
      <c r="E14" s="65" t="s">
        <v>71</v>
      </c>
      <c r="F14" s="65" t="s">
        <v>71</v>
      </c>
      <c r="G14" s="65" t="s">
        <v>72</v>
      </c>
      <c r="H14" s="65" t="s">
        <v>73</v>
      </c>
      <c r="I14" s="64" t="s">
        <v>74</v>
      </c>
      <c r="J14" s="65" t="s">
        <v>74</v>
      </c>
      <c r="K14" s="283" t="s">
        <v>75</v>
      </c>
      <c r="L14" s="284" t="s">
        <v>75</v>
      </c>
      <c r="M14" s="285" t="s">
        <v>76</v>
      </c>
      <c r="N14" s="283" t="s">
        <v>75</v>
      </c>
      <c r="O14" s="286"/>
      <c r="P14" s="287"/>
      <c r="Q14" s="319"/>
      <c r="R14" s="320"/>
      <c r="S14" s="321"/>
      <c r="T14" s="322"/>
      <c r="U14" s="323"/>
      <c r="V14" s="126"/>
      <c r="W14" s="126"/>
      <c r="X14" s="126"/>
      <c r="Y14" s="126"/>
      <c r="Z14" s="126"/>
      <c r="AA14" s="126"/>
      <c r="AB14" s="126"/>
    </row>
    <row r="15" ht="13.1" spans="1:30">
      <c r="A15" s="259" t="s">
        <v>77</v>
      </c>
      <c r="B15" s="260" t="s">
        <v>78</v>
      </c>
      <c r="C15" s="261" t="s">
        <v>79</v>
      </c>
      <c r="D15" s="262" t="s">
        <v>79</v>
      </c>
      <c r="E15" s="263" t="s">
        <v>47</v>
      </c>
      <c r="F15" s="263" t="s">
        <v>51</v>
      </c>
      <c r="G15" s="263" t="s">
        <v>80</v>
      </c>
      <c r="H15" s="263" t="s">
        <v>80</v>
      </c>
      <c r="I15" s="261" t="s">
        <v>47</v>
      </c>
      <c r="J15" s="263" t="s">
        <v>51</v>
      </c>
      <c r="K15" s="288" t="s">
        <v>47</v>
      </c>
      <c r="L15" s="289" t="s">
        <v>51</v>
      </c>
      <c r="M15" s="290" t="s">
        <v>81</v>
      </c>
      <c r="N15" s="288" t="s">
        <v>82</v>
      </c>
      <c r="O15" s="291" t="s">
        <v>83</v>
      </c>
      <c r="P15" s="292" t="s">
        <v>84</v>
      </c>
      <c r="Q15" s="324" t="s">
        <v>85</v>
      </c>
      <c r="R15" s="325" t="s">
        <v>83</v>
      </c>
      <c r="S15" s="326" t="s">
        <v>84</v>
      </c>
      <c r="T15" s="327" t="s">
        <v>85</v>
      </c>
      <c r="U15" s="328"/>
      <c r="V15" s="182"/>
      <c r="W15" s="182"/>
      <c r="X15" s="182"/>
      <c r="Y15" s="182"/>
      <c r="Z15" s="182"/>
      <c r="AA15" s="182"/>
      <c r="AB15" s="182"/>
      <c r="AD15" s="46" t="s">
        <v>86</v>
      </c>
    </row>
    <row r="16" spans="1:28">
      <c r="A16" s="264" t="s">
        <v>87</v>
      </c>
      <c r="B16" s="265"/>
      <c r="C16" s="266">
        <v>762477</v>
      </c>
      <c r="D16" s="267">
        <f t="shared" ref="D16:D43" si="0">C16+K16+L16</f>
        <v>762477</v>
      </c>
      <c r="E16" s="128"/>
      <c r="F16" s="128"/>
      <c r="G16" s="168"/>
      <c r="H16" s="128"/>
      <c r="I16" s="266"/>
      <c r="J16" s="128"/>
      <c r="K16" s="293"/>
      <c r="L16" s="294"/>
      <c r="M16" s="295"/>
      <c r="N16" s="294"/>
      <c r="O16" s="296"/>
      <c r="P16" s="297"/>
      <c r="Q16" s="329"/>
      <c r="R16" s="330"/>
      <c r="S16" s="331"/>
      <c r="T16" s="332"/>
      <c r="U16" s="333"/>
      <c r="V16" s="197"/>
      <c r="W16" s="197"/>
      <c r="X16" s="197"/>
      <c r="Y16" s="197"/>
      <c r="Z16" s="197"/>
      <c r="AA16" s="197"/>
      <c r="AB16" s="197"/>
    </row>
    <row r="17" ht="13.1" spans="1:28">
      <c r="A17" s="268">
        <v>36495</v>
      </c>
      <c r="B17" s="267">
        <v>29</v>
      </c>
      <c r="C17" s="266">
        <f t="shared" ref="C17:C44" si="1">D16</f>
        <v>762477</v>
      </c>
      <c r="D17" s="267">
        <f t="shared" si="0"/>
        <v>882276</v>
      </c>
      <c r="E17" s="266">
        <f>K17/$B17</f>
        <v>4131</v>
      </c>
      <c r="F17" s="128">
        <f>L17/$B17</f>
        <v>0</v>
      </c>
      <c r="G17" s="269">
        <f>C17/$C$13</f>
        <v>0.811194071136153</v>
      </c>
      <c r="H17" s="269">
        <f>D17/$C$13</f>
        <v>0.9386474087818</v>
      </c>
      <c r="I17" s="266"/>
      <c r="J17" s="267"/>
      <c r="K17" s="298">
        <v>119799</v>
      </c>
      <c r="L17" s="294"/>
      <c r="M17" s="298">
        <v>2036</v>
      </c>
      <c r="N17" s="299"/>
      <c r="O17" s="300"/>
      <c r="P17" s="301"/>
      <c r="Q17" s="334"/>
      <c r="R17" s="335"/>
      <c r="S17" s="336"/>
      <c r="T17" s="337"/>
      <c r="U17" s="333"/>
      <c r="V17" s="197"/>
      <c r="W17" s="197"/>
      <c r="X17" s="197"/>
      <c r="Y17" s="197"/>
      <c r="Z17" t="s">
        <v>88</v>
      </c>
      <c r="AA17" s="197"/>
      <c r="AB17" s="197"/>
    </row>
    <row r="18" spans="1:28">
      <c r="A18" s="268">
        <f t="shared" ref="A18:A43" si="2">EDATE(A17,1)</f>
        <v>36526</v>
      </c>
      <c r="B18" s="267">
        <v>31</v>
      </c>
      <c r="C18" s="266">
        <f t="shared" si="1"/>
        <v>882276</v>
      </c>
      <c r="D18" s="267">
        <f t="shared" si="0"/>
        <v>456445</v>
      </c>
      <c r="E18" s="266">
        <f t="shared" ref="E18:E43" si="3">K18/$B18</f>
        <v>0</v>
      </c>
      <c r="F18" s="128">
        <f t="shared" ref="F18:F43" si="4">L18/$B18</f>
        <v>-13736.4838709677</v>
      </c>
      <c r="G18" s="269">
        <f t="shared" ref="G18:G43" si="5">C18/$C$13</f>
        <v>0.9386474087818</v>
      </c>
      <c r="H18" s="270">
        <f t="shared" ref="H18:H43" si="6">D18/$C$13</f>
        <v>0.485608717115062</v>
      </c>
      <c r="I18" s="128"/>
      <c r="J18" s="128"/>
      <c r="K18" s="302">
        <f>+I18</f>
        <v>0</v>
      </c>
      <c r="L18" s="303">
        <f>-388027-37804</f>
        <v>-425831</v>
      </c>
      <c r="M18" s="295"/>
      <c r="N18" s="304">
        <f>-SUM(K18:M18)</f>
        <v>425831</v>
      </c>
      <c r="O18" s="305">
        <v>-426032</v>
      </c>
      <c r="P18" s="306">
        <v>-426032</v>
      </c>
      <c r="Q18" s="338">
        <v>-306032</v>
      </c>
      <c r="R18" s="339">
        <f>O18-L18</f>
        <v>-201</v>
      </c>
      <c r="S18" s="340">
        <f>P18-L18</f>
        <v>-201</v>
      </c>
      <c r="T18" s="341">
        <f>Q18-L18</f>
        <v>119799</v>
      </c>
      <c r="U18" s="342"/>
      <c r="V18" s="153"/>
      <c r="W18" s="153"/>
      <c r="X18" s="153"/>
      <c r="Y18" s="153"/>
      <c r="Z18" t="s">
        <v>89</v>
      </c>
      <c r="AA18" s="153"/>
      <c r="AB18" s="153"/>
    </row>
    <row r="19" spans="1:28">
      <c r="A19" s="268">
        <f t="shared" si="2"/>
        <v>36557</v>
      </c>
      <c r="B19" s="267">
        <v>29</v>
      </c>
      <c r="C19" s="266">
        <f t="shared" si="1"/>
        <v>456445</v>
      </c>
      <c r="D19" s="267">
        <f t="shared" si="0"/>
        <v>202357</v>
      </c>
      <c r="E19" s="266">
        <f t="shared" si="3"/>
        <v>0</v>
      </c>
      <c r="F19" s="128">
        <f t="shared" si="4"/>
        <v>-8761.65517241379</v>
      </c>
      <c r="G19" s="269">
        <f t="shared" si="5"/>
        <v>0.485608717115062</v>
      </c>
      <c r="H19" s="270">
        <f t="shared" si="6"/>
        <v>0.215286229817947</v>
      </c>
      <c r="I19" s="128"/>
      <c r="J19" s="128"/>
      <c r="K19" s="302">
        <f>+I19</f>
        <v>0</v>
      </c>
      <c r="L19" s="304">
        <f>-254088-J19</f>
        <v>-254088</v>
      </c>
      <c r="M19" s="295"/>
      <c r="N19" s="304">
        <f t="shared" ref="N19:N43" si="7">-SUM(K19:M19)</f>
        <v>254088</v>
      </c>
      <c r="O19" s="305">
        <v>-254088</v>
      </c>
      <c r="P19" s="306">
        <v>-254088</v>
      </c>
      <c r="Q19" s="338">
        <v>-254088</v>
      </c>
      <c r="R19" s="339">
        <f>O19-L19</f>
        <v>0</v>
      </c>
      <c r="S19" s="340">
        <f>P19-L19</f>
        <v>0</v>
      </c>
      <c r="T19" s="341">
        <f>Q19-L19</f>
        <v>0</v>
      </c>
      <c r="U19" s="342"/>
      <c r="V19" s="153"/>
      <c r="W19" s="153"/>
      <c r="X19" s="153"/>
      <c r="Y19" s="153"/>
      <c r="Z19" s="153"/>
      <c r="AA19" s="153"/>
      <c r="AB19" s="153"/>
    </row>
    <row r="20" spans="1:28">
      <c r="A20" s="268">
        <f t="shared" si="2"/>
        <v>36586</v>
      </c>
      <c r="B20" s="267">
        <v>31</v>
      </c>
      <c r="C20" s="266">
        <f t="shared" si="1"/>
        <v>202357</v>
      </c>
      <c r="D20" s="267">
        <f t="shared" si="0"/>
        <v>202357</v>
      </c>
      <c r="E20" s="266">
        <f t="shared" si="3"/>
        <v>0</v>
      </c>
      <c r="F20" s="128">
        <f t="shared" si="4"/>
        <v>0</v>
      </c>
      <c r="G20" s="269">
        <f t="shared" si="5"/>
        <v>0.215286229817947</v>
      </c>
      <c r="H20" s="270">
        <f t="shared" si="6"/>
        <v>0.215286229817947</v>
      </c>
      <c r="I20" s="128"/>
      <c r="J20" s="128"/>
      <c r="K20" s="302">
        <f>+I20</f>
        <v>0</v>
      </c>
      <c r="L20" s="307">
        <v>0</v>
      </c>
      <c r="M20" s="295"/>
      <c r="N20" s="304">
        <f t="shared" si="7"/>
        <v>0</v>
      </c>
      <c r="O20" s="305"/>
      <c r="P20" s="306"/>
      <c r="Q20" s="338"/>
      <c r="R20" s="339">
        <f>O20-L20</f>
        <v>0</v>
      </c>
      <c r="S20" s="340">
        <f>P20-L20</f>
        <v>0</v>
      </c>
      <c r="T20" s="341">
        <f>Q20-L20</f>
        <v>0</v>
      </c>
      <c r="U20" s="342"/>
      <c r="V20" s="153"/>
      <c r="W20" s="153"/>
      <c r="X20" s="153"/>
      <c r="Y20" s="153"/>
      <c r="Z20" s="352" t="s">
        <v>90</v>
      </c>
      <c r="AA20" s="153"/>
      <c r="AB20" s="153"/>
    </row>
    <row r="21" spans="1:28">
      <c r="A21" s="268">
        <f t="shared" si="2"/>
        <v>36617</v>
      </c>
      <c r="B21" s="267">
        <v>30</v>
      </c>
      <c r="C21" s="266">
        <f t="shared" si="1"/>
        <v>202357</v>
      </c>
      <c r="D21" s="267">
        <f t="shared" si="0"/>
        <v>326273</v>
      </c>
      <c r="E21" s="266">
        <f t="shared" si="3"/>
        <v>4130.53333333333</v>
      </c>
      <c r="F21" s="128">
        <f t="shared" si="4"/>
        <v>0</v>
      </c>
      <c r="G21" s="269">
        <f t="shared" si="5"/>
        <v>0.215286229817947</v>
      </c>
      <c r="H21" s="270">
        <f t="shared" si="6"/>
        <v>0.347119615636676</v>
      </c>
      <c r="I21" s="128"/>
      <c r="J21" s="128"/>
      <c r="K21" s="308">
        <f>123916+I21</f>
        <v>123916</v>
      </c>
      <c r="L21" s="304">
        <f>-J21</f>
        <v>0</v>
      </c>
      <c r="M21" s="309">
        <v>2143</v>
      </c>
      <c r="N21" s="304">
        <f t="shared" si="7"/>
        <v>-126059</v>
      </c>
      <c r="O21" s="305">
        <v>126059</v>
      </c>
      <c r="P21" s="306">
        <v>126059</v>
      </c>
      <c r="Q21" s="338">
        <v>126059</v>
      </c>
      <c r="R21" s="339">
        <f>O21-(K21+M21)</f>
        <v>0</v>
      </c>
      <c r="S21" s="340">
        <f>P21-(K21+M21)</f>
        <v>0</v>
      </c>
      <c r="T21" s="341">
        <f>Q21-(K21+M21)</f>
        <v>0</v>
      </c>
      <c r="U21" s="342"/>
      <c r="V21" s="153"/>
      <c r="W21" s="153"/>
      <c r="X21" s="153"/>
      <c r="Y21" s="153"/>
      <c r="Z21" s="153"/>
      <c r="AA21" s="153"/>
      <c r="AB21" s="153"/>
    </row>
    <row r="22" spans="1:28">
      <c r="A22" s="268">
        <f t="shared" si="2"/>
        <v>36647</v>
      </c>
      <c r="B22" s="267">
        <v>31</v>
      </c>
      <c r="C22" s="266">
        <f t="shared" si="1"/>
        <v>326273</v>
      </c>
      <c r="D22" s="267">
        <f t="shared" si="0"/>
        <v>520283</v>
      </c>
      <c r="E22" s="266">
        <f t="shared" si="3"/>
        <v>6258.38709677419</v>
      </c>
      <c r="F22" s="128">
        <f t="shared" si="4"/>
        <v>0</v>
      </c>
      <c r="G22" s="269">
        <f t="shared" si="5"/>
        <v>0.347119615636676</v>
      </c>
      <c r="H22" s="270">
        <f t="shared" si="6"/>
        <v>0.553525529180462</v>
      </c>
      <c r="I22" s="128"/>
      <c r="J22" s="128"/>
      <c r="K22" s="302">
        <f>194010+I22</f>
        <v>194010</v>
      </c>
      <c r="L22" s="304">
        <f>-J22</f>
        <v>0</v>
      </c>
      <c r="M22" s="309">
        <v>3355</v>
      </c>
      <c r="N22" s="304">
        <f t="shared" si="7"/>
        <v>-197365</v>
      </c>
      <c r="O22" s="305">
        <v>197365</v>
      </c>
      <c r="P22" s="306">
        <v>197365</v>
      </c>
      <c r="Q22" s="338">
        <v>197365</v>
      </c>
      <c r="R22" s="339">
        <f>O22-(K22+M22)</f>
        <v>0</v>
      </c>
      <c r="S22" s="340">
        <f>P22-(K22+M22)</f>
        <v>0</v>
      </c>
      <c r="T22" s="341">
        <f>Q22-(K22+M22)</f>
        <v>0</v>
      </c>
      <c r="U22" s="342"/>
      <c r="V22" s="153"/>
      <c r="W22" s="153"/>
      <c r="X22" s="153"/>
      <c r="Y22" s="153"/>
      <c r="Z22" s="153"/>
      <c r="AA22" s="153"/>
      <c r="AB22" s="153"/>
    </row>
    <row r="23" spans="1:28">
      <c r="A23" s="268">
        <f t="shared" si="2"/>
        <v>36678</v>
      </c>
      <c r="B23" s="267">
        <v>30</v>
      </c>
      <c r="C23" s="266">
        <f t="shared" si="1"/>
        <v>520283</v>
      </c>
      <c r="D23" s="267">
        <f t="shared" si="0"/>
        <v>708035</v>
      </c>
      <c r="E23" s="266">
        <f t="shared" si="3"/>
        <v>6258.4</v>
      </c>
      <c r="F23" s="128">
        <f t="shared" si="4"/>
        <v>0</v>
      </c>
      <c r="G23" s="269">
        <f t="shared" si="5"/>
        <v>0.553525529180462</v>
      </c>
      <c r="H23" s="270">
        <f t="shared" si="6"/>
        <v>0.753273599278255</v>
      </c>
      <c r="I23" s="128"/>
      <c r="J23" s="128"/>
      <c r="K23" s="302">
        <v>187752</v>
      </c>
      <c r="L23" s="304">
        <f t="shared" ref="L23:L28" si="8">-J23</f>
        <v>0</v>
      </c>
      <c r="M23" s="309">
        <v>3247</v>
      </c>
      <c r="N23" s="304">
        <f t="shared" si="7"/>
        <v>-190999</v>
      </c>
      <c r="O23" s="305">
        <v>190999</v>
      </c>
      <c r="P23" s="306">
        <v>190999</v>
      </c>
      <c r="Q23" s="338">
        <v>190999</v>
      </c>
      <c r="R23" s="339">
        <f>O23-(K23+M23)</f>
        <v>0</v>
      </c>
      <c r="S23" s="340">
        <f>P23-(K23+M23)</f>
        <v>0</v>
      </c>
      <c r="T23" s="341">
        <f>Q23-(K23+M23)</f>
        <v>0</v>
      </c>
      <c r="U23" s="342"/>
      <c r="V23" s="153"/>
      <c r="W23" s="153"/>
      <c r="X23" s="153"/>
      <c r="Y23" s="153"/>
      <c r="Z23" s="153"/>
      <c r="AA23" s="153"/>
      <c r="AB23" s="153"/>
    </row>
    <row r="24" spans="1:28">
      <c r="A24" s="268">
        <f t="shared" si="2"/>
        <v>36708</v>
      </c>
      <c r="B24" s="267">
        <v>31</v>
      </c>
      <c r="C24" s="266">
        <f t="shared" si="1"/>
        <v>708035</v>
      </c>
      <c r="D24" s="267">
        <f t="shared" si="0"/>
        <v>902045</v>
      </c>
      <c r="E24" s="266">
        <f t="shared" si="3"/>
        <v>6258.38709677419</v>
      </c>
      <c r="F24" s="128">
        <f t="shared" si="4"/>
        <v>0</v>
      </c>
      <c r="G24" s="269">
        <f t="shared" si="5"/>
        <v>0.753273599278255</v>
      </c>
      <c r="H24" s="270">
        <f t="shared" si="6"/>
        <v>0.95967951282204</v>
      </c>
      <c r="I24" s="128"/>
      <c r="J24" s="128"/>
      <c r="K24" s="302">
        <v>194010</v>
      </c>
      <c r="L24" s="304">
        <f t="shared" si="8"/>
        <v>0</v>
      </c>
      <c r="M24" s="309">
        <v>3355</v>
      </c>
      <c r="N24" s="304">
        <f t="shared" si="7"/>
        <v>-197365</v>
      </c>
      <c r="O24" s="305">
        <v>197365</v>
      </c>
      <c r="P24" s="306">
        <v>197365</v>
      </c>
      <c r="Q24" s="338">
        <v>197365</v>
      </c>
      <c r="R24" s="339">
        <f>O24-(K24+M24)</f>
        <v>0</v>
      </c>
      <c r="S24" s="340">
        <f>P24-(K24+M24)</f>
        <v>0</v>
      </c>
      <c r="T24" s="341">
        <f>Q24-(K24+M24)</f>
        <v>0</v>
      </c>
      <c r="U24" s="342"/>
      <c r="V24" s="153"/>
      <c r="W24" s="153"/>
      <c r="X24" s="153"/>
      <c r="Y24" s="153"/>
      <c r="Z24" s="153"/>
      <c r="AA24" s="153"/>
      <c r="AB24" s="153"/>
    </row>
    <row r="25" spans="1:28">
      <c r="A25" s="268">
        <f t="shared" si="2"/>
        <v>36739</v>
      </c>
      <c r="B25" s="267">
        <v>31</v>
      </c>
      <c r="C25" s="266">
        <f t="shared" si="1"/>
        <v>902045</v>
      </c>
      <c r="D25" s="267">
        <f t="shared" si="0"/>
        <v>939949</v>
      </c>
      <c r="E25" s="266">
        <f t="shared" si="3"/>
        <v>1222.70967741935</v>
      </c>
      <c r="F25" s="128">
        <f t="shared" si="4"/>
        <v>0</v>
      </c>
      <c r="G25" s="269">
        <f t="shared" si="5"/>
        <v>0.95967951282204</v>
      </c>
      <c r="H25" s="270">
        <f t="shared" si="6"/>
        <v>1.00000531946584</v>
      </c>
      <c r="I25" s="128"/>
      <c r="J25" s="128"/>
      <c r="K25" s="302">
        <f>37904+I25</f>
        <v>37904</v>
      </c>
      <c r="L25" s="304">
        <f t="shared" si="8"/>
        <v>0</v>
      </c>
      <c r="M25" s="309">
        <v>653</v>
      </c>
      <c r="N25" s="304">
        <f t="shared" si="7"/>
        <v>-38557</v>
      </c>
      <c r="O25" s="305">
        <v>38557</v>
      </c>
      <c r="P25" s="306">
        <v>38557</v>
      </c>
      <c r="Q25" s="338">
        <v>38557</v>
      </c>
      <c r="R25" s="339">
        <f>O25-(K25+M25)</f>
        <v>0</v>
      </c>
      <c r="S25" s="340">
        <f>P25-(K25+M25)</f>
        <v>0</v>
      </c>
      <c r="T25" s="341">
        <f>Q25-(K25+M25)</f>
        <v>0</v>
      </c>
      <c r="U25" s="342"/>
      <c r="V25" s="153"/>
      <c r="W25" s="153"/>
      <c r="X25" s="153"/>
      <c r="Y25" s="153"/>
      <c r="Z25" s="153"/>
      <c r="AA25" s="153"/>
      <c r="AB25" s="153"/>
    </row>
    <row r="26" spans="1:28">
      <c r="A26" s="268">
        <f t="shared" si="2"/>
        <v>36770</v>
      </c>
      <c r="B26" s="267">
        <v>30</v>
      </c>
      <c r="C26" s="266">
        <f t="shared" si="1"/>
        <v>939949</v>
      </c>
      <c r="D26" s="267">
        <f t="shared" si="0"/>
        <v>939949</v>
      </c>
      <c r="E26" s="266">
        <f t="shared" si="3"/>
        <v>0</v>
      </c>
      <c r="F26" s="128">
        <f t="shared" si="4"/>
        <v>0</v>
      </c>
      <c r="G26" s="269">
        <f t="shared" si="5"/>
        <v>1.00000531946584</v>
      </c>
      <c r="H26" s="270">
        <f t="shared" si="6"/>
        <v>1.00000531946584</v>
      </c>
      <c r="I26" s="128"/>
      <c r="J26" s="128"/>
      <c r="K26" s="302">
        <f t="shared" ref="K26:K32" si="9">+I26</f>
        <v>0</v>
      </c>
      <c r="L26" s="304">
        <f t="shared" si="8"/>
        <v>0</v>
      </c>
      <c r="M26" s="295"/>
      <c r="N26" s="304">
        <f t="shared" si="7"/>
        <v>0</v>
      </c>
      <c r="O26" s="305"/>
      <c r="P26" s="306"/>
      <c r="Q26" s="338"/>
      <c r="R26" s="339"/>
      <c r="S26" s="340"/>
      <c r="T26" s="341"/>
      <c r="U26" s="342"/>
      <c r="V26" s="153"/>
      <c r="W26" s="153"/>
      <c r="X26" s="153"/>
      <c r="Y26" s="153"/>
      <c r="Z26" s="153"/>
      <c r="AA26" s="153"/>
      <c r="AB26" s="153"/>
    </row>
    <row r="27" spans="1:28">
      <c r="A27" s="268">
        <f t="shared" si="2"/>
        <v>36800</v>
      </c>
      <c r="B27" s="267">
        <v>31</v>
      </c>
      <c r="C27" s="266">
        <f t="shared" si="1"/>
        <v>939949</v>
      </c>
      <c r="D27" s="267">
        <f t="shared" si="0"/>
        <v>939949</v>
      </c>
      <c r="E27" s="266">
        <f t="shared" si="3"/>
        <v>0</v>
      </c>
      <c r="F27" s="128">
        <f t="shared" si="4"/>
        <v>0</v>
      </c>
      <c r="G27" s="269">
        <f t="shared" si="5"/>
        <v>1.00000531946584</v>
      </c>
      <c r="H27" s="270">
        <f t="shared" si="6"/>
        <v>1.00000531946584</v>
      </c>
      <c r="I27" s="128"/>
      <c r="J27" s="128"/>
      <c r="K27" s="302">
        <f t="shared" si="9"/>
        <v>0</v>
      </c>
      <c r="L27" s="304">
        <f t="shared" si="8"/>
        <v>0</v>
      </c>
      <c r="M27" s="295"/>
      <c r="N27" s="304">
        <f t="shared" si="7"/>
        <v>0</v>
      </c>
      <c r="O27" s="305"/>
      <c r="P27" s="306"/>
      <c r="Q27" s="338"/>
      <c r="R27" s="339"/>
      <c r="S27" s="340"/>
      <c r="T27" s="341"/>
      <c r="U27" s="342"/>
      <c r="V27" s="153"/>
      <c r="W27" s="153"/>
      <c r="X27" s="153"/>
      <c r="Y27" s="153"/>
      <c r="Z27" s="153"/>
      <c r="AA27" s="153"/>
      <c r="AB27" s="153"/>
    </row>
    <row r="28" spans="1:28">
      <c r="A28" s="268">
        <f t="shared" si="2"/>
        <v>36831</v>
      </c>
      <c r="B28" s="267">
        <v>30</v>
      </c>
      <c r="C28" s="266">
        <f t="shared" si="1"/>
        <v>939949</v>
      </c>
      <c r="D28" s="267">
        <f t="shared" si="0"/>
        <v>939949</v>
      </c>
      <c r="E28" s="266">
        <f t="shared" si="3"/>
        <v>0</v>
      </c>
      <c r="F28" s="128">
        <f t="shared" si="4"/>
        <v>0</v>
      </c>
      <c r="G28" s="269">
        <f t="shared" si="5"/>
        <v>1.00000531946584</v>
      </c>
      <c r="H28" s="270">
        <f t="shared" si="6"/>
        <v>1.00000531946584</v>
      </c>
      <c r="I28" s="128"/>
      <c r="J28" s="128"/>
      <c r="K28" s="302">
        <f t="shared" si="9"/>
        <v>0</v>
      </c>
      <c r="L28" s="304">
        <f t="shared" si="8"/>
        <v>0</v>
      </c>
      <c r="M28" s="295"/>
      <c r="N28" s="304">
        <f t="shared" si="7"/>
        <v>0</v>
      </c>
      <c r="O28" s="305"/>
      <c r="P28" s="306"/>
      <c r="Q28" s="338"/>
      <c r="R28" s="339"/>
      <c r="S28" s="340"/>
      <c r="T28" s="341"/>
      <c r="U28" s="342"/>
      <c r="V28" s="153"/>
      <c r="W28" s="153"/>
      <c r="X28" s="153"/>
      <c r="Y28" s="153"/>
      <c r="Z28" s="153"/>
      <c r="AA28" s="153"/>
      <c r="AB28" s="153"/>
    </row>
    <row r="29" spans="1:28">
      <c r="A29" s="268">
        <f t="shared" si="2"/>
        <v>36861</v>
      </c>
      <c r="B29" s="267">
        <v>31</v>
      </c>
      <c r="C29" s="266">
        <f t="shared" si="1"/>
        <v>939949</v>
      </c>
      <c r="D29" s="267">
        <f t="shared" si="0"/>
        <v>551929</v>
      </c>
      <c r="E29" s="266">
        <f t="shared" si="3"/>
        <v>0</v>
      </c>
      <c r="F29" s="128">
        <f t="shared" si="4"/>
        <v>-12516.7741935484</v>
      </c>
      <c r="G29" s="269">
        <f t="shared" si="5"/>
        <v>1.00000531946584</v>
      </c>
      <c r="H29" s="270">
        <f t="shared" si="6"/>
        <v>0.587193492378269</v>
      </c>
      <c r="I29" s="128"/>
      <c r="J29" s="128"/>
      <c r="K29" s="302">
        <f t="shared" si="9"/>
        <v>0</v>
      </c>
      <c r="L29" s="304">
        <f>-388020-J29</f>
        <v>-388020</v>
      </c>
      <c r="M29" s="295"/>
      <c r="N29" s="304">
        <f t="shared" si="7"/>
        <v>388020</v>
      </c>
      <c r="O29" s="305">
        <v>-388020</v>
      </c>
      <c r="P29" s="306">
        <v>-388020</v>
      </c>
      <c r="Q29" s="338">
        <v>-388020</v>
      </c>
      <c r="R29" s="339">
        <f t="shared" ref="R29:T31" si="10">O29-$L29</f>
        <v>0</v>
      </c>
      <c r="S29" s="340">
        <f t="shared" si="10"/>
        <v>0</v>
      </c>
      <c r="T29" s="341">
        <f t="shared" si="10"/>
        <v>0</v>
      </c>
      <c r="U29" s="342"/>
      <c r="V29" s="153"/>
      <c r="W29" s="153"/>
      <c r="X29" s="153"/>
      <c r="Y29" s="153"/>
      <c r="Z29" s="153"/>
      <c r="AA29" s="153"/>
      <c r="AB29" s="153"/>
    </row>
    <row r="30" ht="13.1" spans="1:28">
      <c r="A30" s="268">
        <f t="shared" si="2"/>
        <v>36892</v>
      </c>
      <c r="B30" s="267">
        <v>31</v>
      </c>
      <c r="C30" s="266">
        <f t="shared" si="1"/>
        <v>551929</v>
      </c>
      <c r="D30" s="267">
        <f t="shared" si="0"/>
        <v>163909</v>
      </c>
      <c r="E30" s="266">
        <f t="shared" si="3"/>
        <v>0</v>
      </c>
      <c r="F30" s="128">
        <f t="shared" si="4"/>
        <v>-12516.7741935484</v>
      </c>
      <c r="G30" s="269">
        <f t="shared" si="5"/>
        <v>0.587193492378269</v>
      </c>
      <c r="H30" s="270">
        <f t="shared" si="6"/>
        <v>0.174381665290698</v>
      </c>
      <c r="I30" s="128"/>
      <c r="J30" s="128"/>
      <c r="K30" s="302">
        <f t="shared" si="9"/>
        <v>0</v>
      </c>
      <c r="L30" s="304">
        <f>-388020-J30</f>
        <v>-388020</v>
      </c>
      <c r="M30" s="295"/>
      <c r="N30" s="304">
        <f t="shared" si="7"/>
        <v>388020</v>
      </c>
      <c r="O30" s="305">
        <v>-388020</v>
      </c>
      <c r="P30" s="306">
        <v>-388020</v>
      </c>
      <c r="Q30" s="338">
        <v>-388020</v>
      </c>
      <c r="R30" s="339">
        <f t="shared" si="10"/>
        <v>0</v>
      </c>
      <c r="S30" s="340">
        <f t="shared" si="10"/>
        <v>0</v>
      </c>
      <c r="T30" s="341">
        <f t="shared" si="10"/>
        <v>0</v>
      </c>
      <c r="U30" s="343"/>
      <c r="V30" s="153"/>
      <c r="W30" s="153"/>
      <c r="X30" s="153"/>
      <c r="Y30" s="153"/>
      <c r="Z30" s="353" t="s">
        <v>91</v>
      </c>
      <c r="AA30" s="153"/>
      <c r="AB30" s="153"/>
    </row>
    <row r="31" spans="1:28">
      <c r="A31" s="268">
        <f t="shared" si="2"/>
        <v>36923</v>
      </c>
      <c r="B31" s="267">
        <v>28</v>
      </c>
      <c r="C31" s="266">
        <f t="shared" si="1"/>
        <v>163909</v>
      </c>
      <c r="D31" s="267">
        <f t="shared" si="0"/>
        <v>1</v>
      </c>
      <c r="E31" s="266">
        <f t="shared" si="3"/>
        <v>0</v>
      </c>
      <c r="F31" s="128">
        <f t="shared" si="4"/>
        <v>-5853.85714285714</v>
      </c>
      <c r="G31" s="269">
        <f t="shared" si="5"/>
        <v>0.174381665290698</v>
      </c>
      <c r="H31" s="270">
        <f t="shared" si="6"/>
        <v>1.06389316810363e-6</v>
      </c>
      <c r="I31" s="128"/>
      <c r="J31" s="128"/>
      <c r="K31" s="302">
        <f t="shared" si="9"/>
        <v>0</v>
      </c>
      <c r="L31" s="304">
        <f>-163908-J31</f>
        <v>-163908</v>
      </c>
      <c r="M31" s="295"/>
      <c r="N31" s="304">
        <f t="shared" si="7"/>
        <v>163908</v>
      </c>
      <c r="O31" s="305">
        <v>-163908</v>
      </c>
      <c r="P31" s="306">
        <v>-163908</v>
      </c>
      <c r="Q31" s="338">
        <v>-163908</v>
      </c>
      <c r="R31" s="339">
        <f t="shared" si="10"/>
        <v>0</v>
      </c>
      <c r="S31" s="340">
        <f t="shared" si="10"/>
        <v>0</v>
      </c>
      <c r="T31" s="341">
        <f t="shared" si="10"/>
        <v>0</v>
      </c>
      <c r="U31" s="343"/>
      <c r="V31" s="153"/>
      <c r="W31" s="153"/>
      <c r="X31" s="153"/>
      <c r="Y31" s="153"/>
      <c r="Z31" s="352" t="s">
        <v>92</v>
      </c>
      <c r="AA31" s="153"/>
      <c r="AB31" s="153"/>
    </row>
    <row r="32" spans="1:28">
      <c r="A32" s="268">
        <f t="shared" si="2"/>
        <v>36951</v>
      </c>
      <c r="B32" s="267">
        <v>31</v>
      </c>
      <c r="C32" s="266">
        <f t="shared" si="1"/>
        <v>1</v>
      </c>
      <c r="D32" s="267">
        <f t="shared" si="0"/>
        <v>1</v>
      </c>
      <c r="E32" s="266">
        <f t="shared" si="3"/>
        <v>0</v>
      </c>
      <c r="F32" s="128">
        <f t="shared" si="4"/>
        <v>0</v>
      </c>
      <c r="G32" s="269">
        <f t="shared" si="5"/>
        <v>1.06389316810363e-6</v>
      </c>
      <c r="H32" s="270">
        <f t="shared" si="6"/>
        <v>1.06389316810363e-6</v>
      </c>
      <c r="I32" s="128"/>
      <c r="J32" s="128"/>
      <c r="K32" s="302">
        <f t="shared" si="9"/>
        <v>0</v>
      </c>
      <c r="L32" s="304">
        <f t="shared" ref="L32:L40" si="11">-J32</f>
        <v>0</v>
      </c>
      <c r="M32" s="295"/>
      <c r="N32" s="304">
        <f t="shared" si="7"/>
        <v>0</v>
      </c>
      <c r="O32" s="305"/>
      <c r="P32" s="306"/>
      <c r="Q32" s="338"/>
      <c r="R32" s="339"/>
      <c r="S32" s="340"/>
      <c r="T32" s="341"/>
      <c r="U32" s="343"/>
      <c r="V32" s="153"/>
      <c r="W32" s="153"/>
      <c r="X32" s="153"/>
      <c r="Y32" s="153"/>
      <c r="Z32" s="352" t="s">
        <v>93</v>
      </c>
      <c r="AA32" s="153"/>
      <c r="AB32" s="153"/>
    </row>
    <row r="33" spans="1:28">
      <c r="A33" s="268">
        <f t="shared" si="2"/>
        <v>36982</v>
      </c>
      <c r="B33" s="267">
        <v>30</v>
      </c>
      <c r="C33" s="266">
        <f t="shared" si="1"/>
        <v>1</v>
      </c>
      <c r="D33" s="267">
        <f t="shared" si="0"/>
        <v>123917</v>
      </c>
      <c r="E33" s="266">
        <f t="shared" si="3"/>
        <v>4130.53333333333</v>
      </c>
      <c r="F33" s="128">
        <f t="shared" si="4"/>
        <v>0</v>
      </c>
      <c r="G33" s="269">
        <f t="shared" si="5"/>
        <v>1.06389316810363e-6</v>
      </c>
      <c r="H33" s="270">
        <f t="shared" si="6"/>
        <v>0.131834449711898</v>
      </c>
      <c r="I33" s="128"/>
      <c r="J33" s="128"/>
      <c r="K33" s="302">
        <f>123916+I33</f>
        <v>123916</v>
      </c>
      <c r="L33" s="304">
        <f t="shared" si="11"/>
        <v>0</v>
      </c>
      <c r="M33" s="309">
        <v>2143</v>
      </c>
      <c r="N33" s="304">
        <f t="shared" si="7"/>
        <v>-126059</v>
      </c>
      <c r="O33" s="305">
        <v>126059</v>
      </c>
      <c r="P33" s="306">
        <v>126059</v>
      </c>
      <c r="Q33" s="338">
        <v>126059</v>
      </c>
      <c r="R33" s="339">
        <f t="shared" ref="R33:R38" si="12">O33-(K33+M33)</f>
        <v>0</v>
      </c>
      <c r="S33" s="340">
        <f t="shared" ref="S33:S38" si="13">P33-(K33+M33)</f>
        <v>0</v>
      </c>
      <c r="T33" s="341">
        <f t="shared" ref="T33:T38" si="14">Q33-(K33+M33)</f>
        <v>0</v>
      </c>
      <c r="U33" s="343"/>
      <c r="V33" s="153"/>
      <c r="W33" s="153"/>
      <c r="X33" s="153"/>
      <c r="Y33" s="153"/>
      <c r="Z33" s="352" t="s">
        <v>94</v>
      </c>
      <c r="AA33" s="153"/>
      <c r="AB33" s="153"/>
    </row>
    <row r="34" spans="1:28">
      <c r="A34" s="268">
        <f t="shared" si="2"/>
        <v>37012</v>
      </c>
      <c r="B34" s="267">
        <v>31</v>
      </c>
      <c r="C34" s="266">
        <f t="shared" si="1"/>
        <v>123917</v>
      </c>
      <c r="D34" s="267">
        <f t="shared" si="0"/>
        <v>317927</v>
      </c>
      <c r="E34" s="266">
        <f t="shared" si="3"/>
        <v>6258.38709677419</v>
      </c>
      <c r="F34" s="128">
        <f t="shared" si="4"/>
        <v>0</v>
      </c>
      <c r="G34" s="269">
        <f t="shared" si="5"/>
        <v>0.131834449711898</v>
      </c>
      <c r="H34" s="270">
        <f t="shared" si="6"/>
        <v>0.338240363255683</v>
      </c>
      <c r="I34" s="128"/>
      <c r="J34" s="128"/>
      <c r="K34" s="302">
        <f>194010+I34</f>
        <v>194010</v>
      </c>
      <c r="L34" s="304">
        <f t="shared" si="11"/>
        <v>0</v>
      </c>
      <c r="M34" s="309">
        <v>3355</v>
      </c>
      <c r="N34" s="304">
        <f t="shared" si="7"/>
        <v>-197365</v>
      </c>
      <c r="O34" s="305">
        <v>197365</v>
      </c>
      <c r="P34" s="306">
        <v>197365</v>
      </c>
      <c r="Q34" s="338">
        <v>197365</v>
      </c>
      <c r="R34" s="339">
        <f t="shared" si="12"/>
        <v>0</v>
      </c>
      <c r="S34" s="340">
        <f t="shared" si="13"/>
        <v>0</v>
      </c>
      <c r="T34" s="341">
        <f t="shared" si="14"/>
        <v>0</v>
      </c>
      <c r="U34" s="343"/>
      <c r="V34" s="153"/>
      <c r="W34" s="153"/>
      <c r="X34" s="153"/>
      <c r="Y34" s="153"/>
      <c r="Z34" s="352" t="s">
        <v>95</v>
      </c>
      <c r="AA34" s="153"/>
      <c r="AB34" s="153"/>
    </row>
    <row r="35" spans="1:28">
      <c r="A35" s="268">
        <f t="shared" si="2"/>
        <v>37043</v>
      </c>
      <c r="B35" s="267">
        <v>30</v>
      </c>
      <c r="C35" s="266">
        <f t="shared" si="1"/>
        <v>317927</v>
      </c>
      <c r="D35" s="267">
        <f t="shared" si="0"/>
        <v>505679</v>
      </c>
      <c r="E35" s="266">
        <f t="shared" si="3"/>
        <v>6258.4</v>
      </c>
      <c r="F35" s="128">
        <f t="shared" si="4"/>
        <v>0</v>
      </c>
      <c r="G35" s="269">
        <f t="shared" si="5"/>
        <v>0.338240363255683</v>
      </c>
      <c r="H35" s="270">
        <f t="shared" si="6"/>
        <v>0.537988433353476</v>
      </c>
      <c r="I35" s="128"/>
      <c r="J35" s="128"/>
      <c r="K35" s="302">
        <f>187752+I35</f>
        <v>187752</v>
      </c>
      <c r="L35" s="304">
        <f t="shared" si="11"/>
        <v>0</v>
      </c>
      <c r="M35" s="309">
        <v>3247</v>
      </c>
      <c r="N35" s="304">
        <f t="shared" si="7"/>
        <v>-190999</v>
      </c>
      <c r="O35" s="305">
        <v>190999</v>
      </c>
      <c r="P35" s="306">
        <v>190999</v>
      </c>
      <c r="Q35" s="338">
        <v>190999</v>
      </c>
      <c r="R35" s="339">
        <f t="shared" si="12"/>
        <v>0</v>
      </c>
      <c r="S35" s="340">
        <f t="shared" si="13"/>
        <v>0</v>
      </c>
      <c r="T35" s="341">
        <f t="shared" si="14"/>
        <v>0</v>
      </c>
      <c r="U35" s="343"/>
      <c r="V35" s="153"/>
      <c r="W35" s="153"/>
      <c r="X35" s="153"/>
      <c r="Y35" s="153"/>
      <c r="Z35" s="352" t="s">
        <v>96</v>
      </c>
      <c r="AA35" s="153"/>
      <c r="AB35" s="153"/>
    </row>
    <row r="36" spans="1:28">
      <c r="A36" s="268">
        <f t="shared" si="2"/>
        <v>37073</v>
      </c>
      <c r="B36" s="267">
        <v>31</v>
      </c>
      <c r="C36" s="266">
        <f t="shared" si="1"/>
        <v>505679</v>
      </c>
      <c r="D36" s="267">
        <f t="shared" si="0"/>
        <v>703257</v>
      </c>
      <c r="E36" s="266">
        <f t="shared" si="3"/>
        <v>6373.48387096774</v>
      </c>
      <c r="F36" s="128">
        <f t="shared" si="4"/>
        <v>0</v>
      </c>
      <c r="G36" s="269">
        <f t="shared" si="5"/>
        <v>0.537988433353476</v>
      </c>
      <c r="H36" s="270">
        <f t="shared" si="6"/>
        <v>0.748190317721056</v>
      </c>
      <c r="I36" s="128"/>
      <c r="J36" s="128"/>
      <c r="K36" s="302">
        <f>197578+I36</f>
        <v>197578</v>
      </c>
      <c r="L36" s="304">
        <f t="shared" si="11"/>
        <v>0</v>
      </c>
      <c r="M36" s="309">
        <v>3417</v>
      </c>
      <c r="N36" s="304">
        <f t="shared" si="7"/>
        <v>-200995</v>
      </c>
      <c r="O36" s="305">
        <v>200995</v>
      </c>
      <c r="P36" s="306">
        <v>200995</v>
      </c>
      <c r="Q36" s="338">
        <v>200995</v>
      </c>
      <c r="R36" s="339">
        <f t="shared" si="12"/>
        <v>0</v>
      </c>
      <c r="S36" s="340">
        <f t="shared" si="13"/>
        <v>0</v>
      </c>
      <c r="T36" s="341">
        <f t="shared" si="14"/>
        <v>0</v>
      </c>
      <c r="U36" s="344"/>
      <c r="V36" s="153"/>
      <c r="W36" s="153"/>
      <c r="X36" s="153"/>
      <c r="Y36" s="153"/>
      <c r="Z36" s="153"/>
      <c r="AA36" s="153"/>
      <c r="AB36" s="153"/>
    </row>
    <row r="37" spans="1:28">
      <c r="A37" s="268">
        <f t="shared" si="2"/>
        <v>37104</v>
      </c>
      <c r="B37" s="267">
        <v>31</v>
      </c>
      <c r="C37" s="266">
        <f t="shared" si="1"/>
        <v>703257</v>
      </c>
      <c r="D37" s="267">
        <f t="shared" si="0"/>
        <v>831303</v>
      </c>
      <c r="E37" s="266">
        <f t="shared" si="3"/>
        <v>4130.51612903226</v>
      </c>
      <c r="F37" s="128">
        <f t="shared" si="4"/>
        <v>0</v>
      </c>
      <c r="G37" s="269">
        <f t="shared" si="5"/>
        <v>0.748190317721056</v>
      </c>
      <c r="H37" s="270">
        <f t="shared" si="6"/>
        <v>0.884417582324053</v>
      </c>
      <c r="I37" s="128"/>
      <c r="J37" s="128"/>
      <c r="K37" s="302">
        <f>128046+I37</f>
        <v>128046</v>
      </c>
      <c r="L37" s="304">
        <f t="shared" si="11"/>
        <v>0</v>
      </c>
      <c r="M37" s="309">
        <v>2215</v>
      </c>
      <c r="N37" s="304">
        <f t="shared" si="7"/>
        <v>-130261</v>
      </c>
      <c r="O37" s="305">
        <v>130261</v>
      </c>
      <c r="P37" s="306">
        <v>130261</v>
      </c>
      <c r="Q37" s="338">
        <v>130261</v>
      </c>
      <c r="R37" s="339">
        <f t="shared" si="12"/>
        <v>0</v>
      </c>
      <c r="S37" s="340">
        <f t="shared" si="13"/>
        <v>0</v>
      </c>
      <c r="T37" s="341">
        <f t="shared" si="14"/>
        <v>0</v>
      </c>
      <c r="U37" s="344"/>
      <c r="V37" s="153"/>
      <c r="W37" s="153"/>
      <c r="X37" s="153"/>
      <c r="Y37" s="153"/>
      <c r="Z37" s="153"/>
      <c r="AA37" s="153"/>
      <c r="AB37" s="153"/>
    </row>
    <row r="38" spans="1:28">
      <c r="A38" s="268">
        <f t="shared" si="2"/>
        <v>37135</v>
      </c>
      <c r="B38" s="267">
        <v>30</v>
      </c>
      <c r="C38" s="266">
        <f t="shared" si="1"/>
        <v>831303</v>
      </c>
      <c r="D38" s="267">
        <f t="shared" si="0"/>
        <v>939949</v>
      </c>
      <c r="E38" s="266">
        <f t="shared" si="3"/>
        <v>3621.53333333333</v>
      </c>
      <c r="F38" s="128">
        <f t="shared" si="4"/>
        <v>0</v>
      </c>
      <c r="G38" s="269">
        <f t="shared" si="5"/>
        <v>0.884417582324053</v>
      </c>
      <c r="H38" s="270">
        <f t="shared" si="6"/>
        <v>1.00000531946584</v>
      </c>
      <c r="I38" s="128"/>
      <c r="J38" s="128"/>
      <c r="K38" s="302">
        <f>108646+I38</f>
        <v>108646</v>
      </c>
      <c r="L38" s="304">
        <f t="shared" si="11"/>
        <v>0</v>
      </c>
      <c r="M38" s="309">
        <v>1879</v>
      </c>
      <c r="N38" s="304">
        <f t="shared" si="7"/>
        <v>-110525</v>
      </c>
      <c r="O38" s="305">
        <v>110525</v>
      </c>
      <c r="P38" s="306">
        <v>110525</v>
      </c>
      <c r="Q38" s="338">
        <v>110525</v>
      </c>
      <c r="R38" s="339">
        <f t="shared" si="12"/>
        <v>0</v>
      </c>
      <c r="S38" s="340">
        <f t="shared" si="13"/>
        <v>0</v>
      </c>
      <c r="T38" s="341">
        <f t="shared" si="14"/>
        <v>0</v>
      </c>
      <c r="U38" s="344"/>
      <c r="V38" s="153"/>
      <c r="W38" s="153"/>
      <c r="X38" s="153"/>
      <c r="Y38" s="153"/>
      <c r="Z38" s="153"/>
      <c r="AA38" s="153"/>
      <c r="AB38" s="153"/>
    </row>
    <row r="39" spans="1:28">
      <c r="A39" s="268">
        <f t="shared" si="2"/>
        <v>37165</v>
      </c>
      <c r="B39" s="267">
        <v>31</v>
      </c>
      <c r="C39" s="266">
        <f t="shared" si="1"/>
        <v>939949</v>
      </c>
      <c r="D39" s="267">
        <f t="shared" si="0"/>
        <v>939949</v>
      </c>
      <c r="E39" s="266">
        <f t="shared" si="3"/>
        <v>0</v>
      </c>
      <c r="F39" s="128">
        <f t="shared" si="4"/>
        <v>0</v>
      </c>
      <c r="G39" s="269">
        <f t="shared" si="5"/>
        <v>1.00000531946584</v>
      </c>
      <c r="H39" s="270">
        <f t="shared" si="6"/>
        <v>1.00000531946584</v>
      </c>
      <c r="I39" s="128"/>
      <c r="J39" s="128"/>
      <c r="K39" s="302">
        <f>+I39</f>
        <v>0</v>
      </c>
      <c r="L39" s="304">
        <f t="shared" si="11"/>
        <v>0</v>
      </c>
      <c r="M39" s="295"/>
      <c r="N39" s="304">
        <f t="shared" si="7"/>
        <v>0</v>
      </c>
      <c r="O39" s="305"/>
      <c r="P39" s="306"/>
      <c r="Q39" s="338"/>
      <c r="R39" s="339"/>
      <c r="S39" s="340"/>
      <c r="T39" s="341"/>
      <c r="U39" s="344"/>
      <c r="V39" s="153"/>
      <c r="W39" s="153"/>
      <c r="X39" s="153"/>
      <c r="Y39" s="153"/>
      <c r="Z39" s="153"/>
      <c r="AA39" s="153"/>
      <c r="AB39" s="153"/>
    </row>
    <row r="40" spans="1:28">
      <c r="A40" s="268">
        <f t="shared" si="2"/>
        <v>37196</v>
      </c>
      <c r="B40" s="267">
        <v>30</v>
      </c>
      <c r="C40" s="266">
        <f t="shared" si="1"/>
        <v>939949</v>
      </c>
      <c r="D40" s="267">
        <f t="shared" si="0"/>
        <v>939949</v>
      </c>
      <c r="E40" s="266">
        <f t="shared" si="3"/>
        <v>0</v>
      </c>
      <c r="F40" s="128">
        <f t="shared" si="4"/>
        <v>0</v>
      </c>
      <c r="G40" s="269">
        <f t="shared" si="5"/>
        <v>1.00000531946584</v>
      </c>
      <c r="H40" s="270">
        <f t="shared" si="6"/>
        <v>1.00000531946584</v>
      </c>
      <c r="I40" s="128"/>
      <c r="J40" s="128"/>
      <c r="K40" s="302">
        <f>+I40</f>
        <v>0</v>
      </c>
      <c r="L40" s="304">
        <f t="shared" si="11"/>
        <v>0</v>
      </c>
      <c r="M40" s="295"/>
      <c r="N40" s="304">
        <f t="shared" si="7"/>
        <v>0</v>
      </c>
      <c r="O40" s="305"/>
      <c r="P40" s="306"/>
      <c r="Q40" s="338"/>
      <c r="R40" s="339"/>
      <c r="S40" s="340"/>
      <c r="T40" s="341"/>
      <c r="U40" s="344"/>
      <c r="V40" s="153"/>
      <c r="W40" s="153"/>
      <c r="X40" s="153"/>
      <c r="Y40" s="153"/>
      <c r="Z40" s="153"/>
      <c r="AA40" s="153"/>
      <c r="AB40" s="153"/>
    </row>
    <row r="41" spans="1:28">
      <c r="A41" s="268">
        <f t="shared" si="2"/>
        <v>37226</v>
      </c>
      <c r="B41" s="267">
        <v>31</v>
      </c>
      <c r="C41" s="266">
        <f t="shared" si="1"/>
        <v>939949</v>
      </c>
      <c r="D41" s="267">
        <f t="shared" si="0"/>
        <v>551929</v>
      </c>
      <c r="E41" s="266">
        <f t="shared" si="3"/>
        <v>0</v>
      </c>
      <c r="F41" s="128">
        <f t="shared" si="4"/>
        <v>-12516.7741935484</v>
      </c>
      <c r="G41" s="269">
        <f t="shared" si="5"/>
        <v>1.00000531946584</v>
      </c>
      <c r="H41" s="270">
        <f t="shared" si="6"/>
        <v>0.587193492378269</v>
      </c>
      <c r="I41" s="128"/>
      <c r="J41" s="128"/>
      <c r="K41" s="302">
        <f>+I41</f>
        <v>0</v>
      </c>
      <c r="L41" s="304">
        <f>-388020-J41</f>
        <v>-388020</v>
      </c>
      <c r="M41" s="295"/>
      <c r="N41" s="304">
        <f t="shared" si="7"/>
        <v>388020</v>
      </c>
      <c r="O41" s="305">
        <v>-388020</v>
      </c>
      <c r="P41" s="306">
        <v>-388020</v>
      </c>
      <c r="Q41" s="338">
        <v>-388020</v>
      </c>
      <c r="R41" s="339">
        <f t="shared" ref="R41:T43" si="15">O41-$L41</f>
        <v>0</v>
      </c>
      <c r="S41" s="340">
        <f t="shared" si="15"/>
        <v>0</v>
      </c>
      <c r="T41" s="341">
        <f t="shared" si="15"/>
        <v>0</v>
      </c>
      <c r="U41" s="342"/>
      <c r="V41" s="153"/>
      <c r="W41" s="153"/>
      <c r="X41" s="153"/>
      <c r="Y41" s="153"/>
      <c r="Z41" s="153"/>
      <c r="AA41" s="153"/>
      <c r="AB41" s="153"/>
    </row>
    <row r="42" spans="1:28">
      <c r="A42" s="268">
        <f t="shared" si="2"/>
        <v>37257</v>
      </c>
      <c r="B42" s="267">
        <v>31</v>
      </c>
      <c r="C42" s="266">
        <f t="shared" si="1"/>
        <v>551929</v>
      </c>
      <c r="D42" s="267">
        <f t="shared" si="0"/>
        <v>163909</v>
      </c>
      <c r="E42" s="266">
        <f t="shared" si="3"/>
        <v>0</v>
      </c>
      <c r="F42" s="128">
        <f t="shared" si="4"/>
        <v>-12516.7741935484</v>
      </c>
      <c r="G42" s="269">
        <f t="shared" si="5"/>
        <v>0.587193492378269</v>
      </c>
      <c r="H42" s="270">
        <f t="shared" si="6"/>
        <v>0.174381665290698</v>
      </c>
      <c r="I42" s="128"/>
      <c r="J42" s="128"/>
      <c r="K42" s="302">
        <f>+I42</f>
        <v>0</v>
      </c>
      <c r="L42" s="304">
        <f>-388020-J42</f>
        <v>-388020</v>
      </c>
      <c r="M42" s="295"/>
      <c r="N42" s="304">
        <f t="shared" si="7"/>
        <v>388020</v>
      </c>
      <c r="O42" s="305">
        <v>-388020</v>
      </c>
      <c r="P42" s="306">
        <v>-388020</v>
      </c>
      <c r="Q42" s="338">
        <v>-388020</v>
      </c>
      <c r="R42" s="339">
        <f t="shared" si="15"/>
        <v>0</v>
      </c>
      <c r="S42" s="340">
        <f t="shared" si="15"/>
        <v>0</v>
      </c>
      <c r="T42" s="341">
        <f t="shared" si="15"/>
        <v>0</v>
      </c>
      <c r="U42" s="342"/>
      <c r="V42" s="153"/>
      <c r="W42" s="153"/>
      <c r="X42" s="153"/>
      <c r="Y42" s="153"/>
      <c r="Z42" s="153"/>
      <c r="AA42" s="153"/>
      <c r="AB42" s="153"/>
    </row>
    <row r="43" spans="1:28">
      <c r="A43" s="271">
        <f t="shared" si="2"/>
        <v>37288</v>
      </c>
      <c r="B43" s="272">
        <v>28</v>
      </c>
      <c r="C43" s="273">
        <f t="shared" si="1"/>
        <v>163909</v>
      </c>
      <c r="D43" s="267">
        <f t="shared" si="0"/>
        <v>1</v>
      </c>
      <c r="E43" s="266">
        <f t="shared" si="3"/>
        <v>0</v>
      </c>
      <c r="F43" s="128">
        <f t="shared" si="4"/>
        <v>-5853.85714285714</v>
      </c>
      <c r="G43" s="274">
        <f t="shared" si="5"/>
        <v>0.174381665290698</v>
      </c>
      <c r="H43" s="270">
        <f t="shared" si="6"/>
        <v>1.06389316810363e-6</v>
      </c>
      <c r="I43" s="128"/>
      <c r="J43" s="128"/>
      <c r="K43" s="302">
        <f>+I43</f>
        <v>0</v>
      </c>
      <c r="L43" s="310">
        <f>-163908-J43</f>
        <v>-163908</v>
      </c>
      <c r="M43" s="311"/>
      <c r="N43" s="304">
        <f t="shared" si="7"/>
        <v>163908</v>
      </c>
      <c r="O43" s="312">
        <v>-163908</v>
      </c>
      <c r="P43" s="313">
        <v>-163908</v>
      </c>
      <c r="Q43" s="345">
        <v>-163908</v>
      </c>
      <c r="R43" s="346">
        <f t="shared" si="15"/>
        <v>0</v>
      </c>
      <c r="S43" s="347">
        <f t="shared" si="15"/>
        <v>0</v>
      </c>
      <c r="T43" s="348">
        <f t="shared" si="15"/>
        <v>0</v>
      </c>
      <c r="U43" s="342"/>
      <c r="V43" s="153"/>
      <c r="W43" s="153"/>
      <c r="X43" s="153"/>
      <c r="Y43" s="153"/>
      <c r="Z43" s="153"/>
      <c r="AA43" s="153"/>
      <c r="AB43" s="153"/>
    </row>
    <row r="44" ht="13.1" spans="1:28">
      <c r="A44" s="275"/>
      <c r="B44" s="68"/>
      <c r="C44" s="44">
        <f t="shared" si="1"/>
        <v>1</v>
      </c>
      <c r="D44" s="67"/>
      <c r="E44" s="276"/>
      <c r="F44" s="276"/>
      <c r="G44" s="276"/>
      <c r="H44" s="276"/>
      <c r="I44" s="276"/>
      <c r="J44" s="276"/>
      <c r="K44" s="276"/>
      <c r="L44" s="68"/>
      <c r="M44" s="298">
        <f>SUM(M17:M43)</f>
        <v>31045</v>
      </c>
      <c r="N44" s="314"/>
      <c r="O44" s="136"/>
      <c r="P44" s="136"/>
      <c r="Q44" s="136"/>
      <c r="R44" s="160">
        <f>SUM(R16:R43)</f>
        <v>-201</v>
      </c>
      <c r="S44" s="149">
        <f>SUM(S16:S43)</f>
        <v>-201</v>
      </c>
      <c r="T44" s="151">
        <f>SUM(T16:T43)</f>
        <v>119799</v>
      </c>
      <c r="U44" s="136"/>
      <c r="V44" s="136"/>
      <c r="W44" s="136"/>
      <c r="X44" s="136"/>
      <c r="Y44" s="136"/>
      <c r="Z44" s="136"/>
      <c r="AA44" s="136"/>
      <c r="AB44" s="136"/>
    </row>
    <row r="48" ht="13.1" spans="3:10">
      <c r="C48" s="258">
        <v>1431256.32</v>
      </c>
      <c r="D48" s="136"/>
      <c r="E48" s="136"/>
      <c r="F48" s="136"/>
      <c r="G48" s="136"/>
      <c r="H48" s="136"/>
      <c r="I48" s="136"/>
      <c r="J48" s="136"/>
    </row>
    <row r="49" ht="13.1" spans="1:28">
      <c r="A49" s="67"/>
      <c r="B49" s="66" t="s">
        <v>68</v>
      </c>
      <c r="C49" s="64" t="s">
        <v>69</v>
      </c>
      <c r="D49" s="66" t="s">
        <v>70</v>
      </c>
      <c r="E49" s="65" t="s">
        <v>71</v>
      </c>
      <c r="F49" s="65" t="s">
        <v>71</v>
      </c>
      <c r="G49" s="65" t="s">
        <v>72</v>
      </c>
      <c r="H49" s="65" t="s">
        <v>73</v>
      </c>
      <c r="I49" s="64" t="s">
        <v>74</v>
      </c>
      <c r="J49" s="65" t="s">
        <v>74</v>
      </c>
      <c r="K49" s="283" t="s">
        <v>75</v>
      </c>
      <c r="L49" s="284" t="s">
        <v>75</v>
      </c>
      <c r="M49" s="285" t="s">
        <v>76</v>
      </c>
      <c r="N49" s="283" t="s">
        <v>75</v>
      </c>
      <c r="O49" s="286"/>
      <c r="P49" s="287"/>
      <c r="Q49" s="287"/>
      <c r="R49" s="320"/>
      <c r="S49" s="321"/>
      <c r="T49" s="322"/>
      <c r="U49" s="323"/>
      <c r="V49" s="126"/>
      <c r="W49" s="126"/>
      <c r="X49" s="126"/>
      <c r="Y49" s="126"/>
      <c r="Z49" s="126"/>
      <c r="AA49" s="126"/>
      <c r="AB49" s="126"/>
    </row>
    <row r="50" ht="13.1" spans="1:30">
      <c r="A50" s="259" t="s">
        <v>77</v>
      </c>
      <c r="B50" s="260" t="s">
        <v>78</v>
      </c>
      <c r="C50" s="261" t="s">
        <v>79</v>
      </c>
      <c r="D50" s="262" t="s">
        <v>79</v>
      </c>
      <c r="E50" s="263" t="s">
        <v>47</v>
      </c>
      <c r="F50" s="263" t="s">
        <v>51</v>
      </c>
      <c r="G50" s="263" t="s">
        <v>80</v>
      </c>
      <c r="H50" s="263" t="s">
        <v>80</v>
      </c>
      <c r="I50" s="261" t="s">
        <v>47</v>
      </c>
      <c r="J50" s="263" t="s">
        <v>51</v>
      </c>
      <c r="K50" s="288" t="s">
        <v>47</v>
      </c>
      <c r="L50" s="289" t="s">
        <v>51</v>
      </c>
      <c r="M50" s="290" t="s">
        <v>81</v>
      </c>
      <c r="N50" s="288" t="s">
        <v>82</v>
      </c>
      <c r="O50" s="291" t="s">
        <v>83</v>
      </c>
      <c r="P50" s="292" t="s">
        <v>84</v>
      </c>
      <c r="Q50" s="292" t="s">
        <v>85</v>
      </c>
      <c r="R50" s="325" t="s">
        <v>83</v>
      </c>
      <c r="S50" s="326" t="s">
        <v>84</v>
      </c>
      <c r="T50" s="327" t="s">
        <v>85</v>
      </c>
      <c r="U50" s="328"/>
      <c r="V50" s="182"/>
      <c r="W50" s="182"/>
      <c r="X50" s="182"/>
      <c r="Y50" s="182"/>
      <c r="Z50" s="182"/>
      <c r="AA50" s="182"/>
      <c r="AB50" s="182"/>
      <c r="AD50" s="46" t="s">
        <v>86</v>
      </c>
    </row>
    <row r="51" spans="1:28">
      <c r="A51" s="264" t="s">
        <v>87</v>
      </c>
      <c r="B51" s="265"/>
      <c r="C51" s="266">
        <v>1161019</v>
      </c>
      <c r="D51" s="267">
        <f t="shared" ref="D51:D78" si="16">C51+K51+L51</f>
        <v>1161019</v>
      </c>
      <c r="E51" s="128"/>
      <c r="F51" s="128"/>
      <c r="G51" s="168"/>
      <c r="H51" s="277"/>
      <c r="I51" s="128"/>
      <c r="J51" s="128"/>
      <c r="K51" s="293"/>
      <c r="L51" s="294"/>
      <c r="M51" s="295"/>
      <c r="N51" s="294"/>
      <c r="O51" s="296"/>
      <c r="P51" s="297"/>
      <c r="Q51" s="329"/>
      <c r="R51" s="349"/>
      <c r="S51" s="350"/>
      <c r="T51" s="351"/>
      <c r="U51" s="333"/>
      <c r="V51" s="197"/>
      <c r="W51" s="197"/>
      <c r="X51" s="197"/>
      <c r="Y51" s="197"/>
      <c r="Z51" s="197"/>
      <c r="AA51" s="197"/>
      <c r="AB51" s="197"/>
    </row>
    <row r="52" spans="1:28">
      <c r="A52" s="268">
        <v>36495</v>
      </c>
      <c r="B52" s="267">
        <v>29</v>
      </c>
      <c r="C52" s="266">
        <f t="shared" ref="C52:C79" si="17">D51</f>
        <v>1161019</v>
      </c>
      <c r="D52" s="267">
        <f t="shared" si="16"/>
        <v>1172087</v>
      </c>
      <c r="E52" s="266">
        <f>K52/$B52</f>
        <v>381.655172413793</v>
      </c>
      <c r="F52" s="128">
        <f>L52/$B52</f>
        <v>0</v>
      </c>
      <c r="G52" s="269">
        <f>C52/$C$48</f>
        <v>0.811188732427746</v>
      </c>
      <c r="H52" s="270">
        <f>D52/$C$48</f>
        <v>0.818921798717367</v>
      </c>
      <c r="I52" s="128"/>
      <c r="J52" s="267"/>
      <c r="K52" s="315">
        <f>5463+1859+1859+1887</f>
        <v>11068</v>
      </c>
      <c r="L52" s="294"/>
      <c r="M52" s="316">
        <f>(K52/(1-0.017))-K52</f>
        <v>191.409969481179</v>
      </c>
      <c r="N52" s="299"/>
      <c r="O52" s="300"/>
      <c r="P52" s="301"/>
      <c r="Q52" s="301"/>
      <c r="R52" s="335"/>
      <c r="S52" s="336"/>
      <c r="T52" s="337"/>
      <c r="U52" s="333"/>
      <c r="V52" s="197"/>
      <c r="W52" s="197"/>
      <c r="X52" s="197"/>
      <c r="Y52" s="197"/>
      <c r="AA52" s="197"/>
      <c r="AB52" s="197"/>
    </row>
    <row r="53" spans="1:28">
      <c r="A53" s="268">
        <f t="shared" ref="A53:A78" si="18">EDATE(A52,1)</f>
        <v>36526</v>
      </c>
      <c r="B53" s="267">
        <v>31</v>
      </c>
      <c r="C53" s="266">
        <f t="shared" si="17"/>
        <v>1172087</v>
      </c>
      <c r="D53" s="267">
        <f t="shared" si="16"/>
        <v>990444</v>
      </c>
      <c r="E53" s="266">
        <f t="shared" ref="E53:E78" si="19">K53/$B53</f>
        <v>0</v>
      </c>
      <c r="F53" s="128">
        <f t="shared" ref="F53:F78" si="20">L53/$B53</f>
        <v>-5859.45161290323</v>
      </c>
      <c r="G53" s="269">
        <f t="shared" ref="G53:G78" si="21">C53/$C$48</f>
        <v>0.818921798717367</v>
      </c>
      <c r="H53" s="270">
        <f t="shared" ref="H53:H78" si="22">D53/$C$48</f>
        <v>0.692010219385442</v>
      </c>
      <c r="I53" s="128"/>
      <c r="J53" s="128"/>
      <c r="K53" s="302">
        <f>+I53</f>
        <v>0</v>
      </c>
      <c r="L53" s="304">
        <v>-181643</v>
      </c>
      <c r="M53" s="295"/>
      <c r="N53" s="304">
        <f>-SUM(K53:M53)</f>
        <v>181643</v>
      </c>
      <c r="O53" s="305">
        <v>-465993</v>
      </c>
      <c r="P53" s="306">
        <v>-465993</v>
      </c>
      <c r="Q53" s="306">
        <v>-465993</v>
      </c>
      <c r="R53" s="339">
        <f>O53-L53</f>
        <v>-284350</v>
      </c>
      <c r="S53" s="340">
        <f>P53-L53</f>
        <v>-284350</v>
      </c>
      <c r="T53" s="341">
        <f>Q53-L53</f>
        <v>-284350</v>
      </c>
      <c r="U53" s="342"/>
      <c r="V53" s="153"/>
      <c r="W53" s="153"/>
      <c r="X53" s="153"/>
      <c r="Y53" s="153"/>
      <c r="AA53" s="153"/>
      <c r="AB53" s="153"/>
    </row>
    <row r="54" spans="1:28">
      <c r="A54" s="268">
        <f t="shared" si="18"/>
        <v>36557</v>
      </c>
      <c r="B54" s="267">
        <v>29</v>
      </c>
      <c r="C54" s="266">
        <f t="shared" si="17"/>
        <v>990444</v>
      </c>
      <c r="D54" s="267">
        <f t="shared" si="16"/>
        <v>603545</v>
      </c>
      <c r="E54" s="266">
        <f t="shared" si="19"/>
        <v>0</v>
      </c>
      <c r="F54" s="128">
        <f t="shared" si="20"/>
        <v>-13341.3448275862</v>
      </c>
      <c r="G54" s="269">
        <f t="shared" si="21"/>
        <v>0.692010219385442</v>
      </c>
      <c r="H54" s="270">
        <f t="shared" si="22"/>
        <v>0.421688967633694</v>
      </c>
      <c r="I54" s="128"/>
      <c r="J54" s="128"/>
      <c r="K54" s="302">
        <f>+I54</f>
        <v>0</v>
      </c>
      <c r="L54" s="304">
        <f>J54-386899</f>
        <v>-386899</v>
      </c>
      <c r="M54" s="295"/>
      <c r="N54" s="304">
        <f t="shared" ref="N54:N78" si="23">-SUM(K54:M54)</f>
        <v>386899</v>
      </c>
      <c r="O54" s="305">
        <v>-386899</v>
      </c>
      <c r="P54" s="306">
        <v>-386899</v>
      </c>
      <c r="Q54" s="306">
        <v>-386899</v>
      </c>
      <c r="R54" s="339">
        <f>O54-L54</f>
        <v>0</v>
      </c>
      <c r="S54" s="340">
        <f>P54-L54</f>
        <v>0</v>
      </c>
      <c r="T54" s="341">
        <f>Q54-L54</f>
        <v>0</v>
      </c>
      <c r="U54" s="342"/>
      <c r="V54" s="153"/>
      <c r="W54" s="153"/>
      <c r="X54" s="153"/>
      <c r="Y54" s="153"/>
      <c r="Z54" s="153"/>
      <c r="AA54" s="153"/>
      <c r="AB54" s="153"/>
    </row>
    <row r="55" spans="1:28">
      <c r="A55" s="268">
        <f t="shared" si="18"/>
        <v>36586</v>
      </c>
      <c r="B55" s="267">
        <v>31</v>
      </c>
      <c r="C55" s="266">
        <f t="shared" si="17"/>
        <v>603545</v>
      </c>
      <c r="D55" s="267">
        <f t="shared" si="16"/>
        <v>603545</v>
      </c>
      <c r="E55" s="266">
        <f t="shared" si="19"/>
        <v>0</v>
      </c>
      <c r="F55" s="128">
        <f t="shared" si="20"/>
        <v>0</v>
      </c>
      <c r="G55" s="269">
        <f t="shared" si="21"/>
        <v>0.421688967633694</v>
      </c>
      <c r="H55" s="270">
        <f t="shared" si="22"/>
        <v>0.421688967633694</v>
      </c>
      <c r="I55" s="128"/>
      <c r="J55" s="128"/>
      <c r="K55" s="302">
        <f>+I55</f>
        <v>0</v>
      </c>
      <c r="L55" s="317">
        <f>-J55</f>
        <v>0</v>
      </c>
      <c r="M55" s="295"/>
      <c r="N55" s="304">
        <f t="shared" si="23"/>
        <v>0</v>
      </c>
      <c r="O55" s="305"/>
      <c r="P55" s="306"/>
      <c r="Q55" s="306"/>
      <c r="R55" s="339">
        <f>O55-L55</f>
        <v>0</v>
      </c>
      <c r="S55" s="340">
        <f>P55-L55</f>
        <v>0</v>
      </c>
      <c r="T55" s="341">
        <f>Q55-L55</f>
        <v>0</v>
      </c>
      <c r="U55" s="342"/>
      <c r="V55" s="153"/>
      <c r="W55" s="153"/>
      <c r="X55" s="153"/>
      <c r="Y55" s="153"/>
      <c r="Z55" s="352"/>
      <c r="AA55" s="153"/>
      <c r="AB55" s="153"/>
    </row>
    <row r="56" spans="1:28">
      <c r="A56" s="268">
        <f t="shared" si="18"/>
        <v>36617</v>
      </c>
      <c r="B56" s="267">
        <v>30</v>
      </c>
      <c r="C56" s="266">
        <f t="shared" si="17"/>
        <v>603545</v>
      </c>
      <c r="D56" s="267">
        <f t="shared" si="16"/>
        <v>792231</v>
      </c>
      <c r="E56" s="266">
        <f t="shared" si="19"/>
        <v>6289.53333333333</v>
      </c>
      <c r="F56" s="128">
        <f t="shared" si="20"/>
        <v>0</v>
      </c>
      <c r="G56" s="269">
        <f t="shared" si="21"/>
        <v>0.421688967633694</v>
      </c>
      <c r="H56" s="270">
        <f t="shared" si="22"/>
        <v>0.55352139859896</v>
      </c>
      <c r="I56" s="128"/>
      <c r="J56" s="128"/>
      <c r="K56" s="302">
        <f>188686+I56</f>
        <v>188686</v>
      </c>
      <c r="L56" s="317">
        <f t="shared" ref="L56:L63" si="24">-J56</f>
        <v>0</v>
      </c>
      <c r="M56" s="309">
        <v>3263</v>
      </c>
      <c r="N56" s="304">
        <f t="shared" si="23"/>
        <v>-191949</v>
      </c>
      <c r="O56" s="305">
        <v>191949</v>
      </c>
      <c r="P56" s="306">
        <v>191949</v>
      </c>
      <c r="Q56" s="306">
        <v>191949</v>
      </c>
      <c r="R56" s="339">
        <f>O56-(K56+M56)</f>
        <v>0</v>
      </c>
      <c r="S56" s="340">
        <f>P56-(K56+M56)</f>
        <v>0</v>
      </c>
      <c r="T56" s="341">
        <f>Q56-(K56+M56)</f>
        <v>0</v>
      </c>
      <c r="U56" s="342"/>
      <c r="V56" s="153"/>
      <c r="W56" s="153"/>
      <c r="X56" s="153"/>
      <c r="Y56" s="153"/>
      <c r="Z56" s="153"/>
      <c r="AA56" s="153"/>
      <c r="AB56" s="153"/>
    </row>
    <row r="57" spans="1:28">
      <c r="A57" s="268">
        <f t="shared" si="18"/>
        <v>36647</v>
      </c>
      <c r="B57" s="267">
        <v>31</v>
      </c>
      <c r="C57" s="266">
        <f t="shared" si="17"/>
        <v>792231</v>
      </c>
      <c r="D57" s="267">
        <f t="shared" si="16"/>
        <v>1087649</v>
      </c>
      <c r="E57" s="266">
        <f t="shared" si="19"/>
        <v>9529.61290322581</v>
      </c>
      <c r="F57" s="128">
        <f t="shared" si="20"/>
        <v>0</v>
      </c>
      <c r="G57" s="269">
        <f t="shared" si="21"/>
        <v>0.55352139859896</v>
      </c>
      <c r="H57" s="270">
        <f t="shared" si="22"/>
        <v>0.759926076693237</v>
      </c>
      <c r="I57" s="128"/>
      <c r="J57" s="128"/>
      <c r="K57" s="302">
        <f>295418+I57</f>
        <v>295418</v>
      </c>
      <c r="L57" s="317">
        <f t="shared" si="24"/>
        <v>0</v>
      </c>
      <c r="M57" s="309">
        <v>5109</v>
      </c>
      <c r="N57" s="304">
        <f t="shared" si="23"/>
        <v>-300527</v>
      </c>
      <c r="O57" s="305">
        <v>300527</v>
      </c>
      <c r="P57" s="306">
        <v>300527</v>
      </c>
      <c r="Q57" s="306">
        <v>300527</v>
      </c>
      <c r="R57" s="339">
        <f>O57-(K57+M57)</f>
        <v>0</v>
      </c>
      <c r="S57" s="340">
        <f>P57-(K57+M57)</f>
        <v>0</v>
      </c>
      <c r="T57" s="341">
        <f>Q57-(K57+M57)</f>
        <v>0</v>
      </c>
      <c r="U57" s="342"/>
      <c r="V57" s="153"/>
      <c r="W57" s="153"/>
      <c r="X57" s="153"/>
      <c r="Y57" s="153"/>
      <c r="Z57" s="153"/>
      <c r="AA57" s="153"/>
      <c r="AB57" s="153"/>
    </row>
    <row r="58" spans="1:28">
      <c r="A58" s="268">
        <f t="shared" si="18"/>
        <v>36678</v>
      </c>
      <c r="B58" s="267">
        <v>30</v>
      </c>
      <c r="C58" s="266">
        <f t="shared" si="17"/>
        <v>1087649</v>
      </c>
      <c r="D58" s="267">
        <f t="shared" si="16"/>
        <v>1373537</v>
      </c>
      <c r="E58" s="266">
        <f t="shared" si="19"/>
        <v>9529.6</v>
      </c>
      <c r="F58" s="128">
        <f t="shared" si="20"/>
        <v>0</v>
      </c>
      <c r="G58" s="269">
        <f t="shared" si="21"/>
        <v>0.759926076693237</v>
      </c>
      <c r="H58" s="270">
        <f t="shared" si="22"/>
        <v>0.959672268905684</v>
      </c>
      <c r="I58" s="128"/>
      <c r="J58" s="128"/>
      <c r="K58" s="302">
        <f>285888+I58</f>
        <v>285888</v>
      </c>
      <c r="L58" s="317">
        <f t="shared" si="24"/>
        <v>0</v>
      </c>
      <c r="M58" s="309">
        <v>4944</v>
      </c>
      <c r="N58" s="304">
        <f t="shared" si="23"/>
        <v>-290832</v>
      </c>
      <c r="O58" s="305">
        <v>290832</v>
      </c>
      <c r="P58" s="306">
        <v>290832</v>
      </c>
      <c r="Q58" s="306">
        <v>290832</v>
      </c>
      <c r="R58" s="339">
        <f>O58-(K58+M58)</f>
        <v>0</v>
      </c>
      <c r="S58" s="340">
        <f>P58-(K58+M58)</f>
        <v>0</v>
      </c>
      <c r="T58" s="341">
        <f>Q58-(K58+M58)</f>
        <v>0</v>
      </c>
      <c r="U58" s="342"/>
      <c r="V58" s="153"/>
      <c r="W58" s="153"/>
      <c r="X58" s="153"/>
      <c r="Y58" s="153"/>
      <c r="Z58" s="153"/>
      <c r="AA58" s="153"/>
      <c r="AB58" s="153"/>
    </row>
    <row r="59" spans="1:28">
      <c r="A59" s="268">
        <f t="shared" si="18"/>
        <v>36708</v>
      </c>
      <c r="B59" s="267">
        <v>31</v>
      </c>
      <c r="C59" s="266">
        <f t="shared" si="17"/>
        <v>1373537</v>
      </c>
      <c r="D59" s="267">
        <f t="shared" si="16"/>
        <v>1373537</v>
      </c>
      <c r="E59" s="266">
        <f t="shared" si="19"/>
        <v>0</v>
      </c>
      <c r="F59" s="128">
        <f t="shared" si="20"/>
        <v>0</v>
      </c>
      <c r="G59" s="269">
        <f t="shared" si="21"/>
        <v>0.959672268905684</v>
      </c>
      <c r="H59" s="270">
        <f t="shared" si="22"/>
        <v>0.959672268905684</v>
      </c>
      <c r="I59" s="128"/>
      <c r="J59" s="128"/>
      <c r="K59" s="302">
        <v>0</v>
      </c>
      <c r="L59" s="317">
        <f t="shared" si="24"/>
        <v>0</v>
      </c>
      <c r="M59" s="309">
        <v>0</v>
      </c>
      <c r="N59" s="304">
        <f t="shared" si="23"/>
        <v>0</v>
      </c>
      <c r="O59" s="305">
        <v>300527</v>
      </c>
      <c r="P59" s="306">
        <v>300527</v>
      </c>
      <c r="Q59" s="306">
        <v>300527</v>
      </c>
      <c r="R59" s="339">
        <f>O59-(K59+M59)</f>
        <v>300527</v>
      </c>
      <c r="S59" s="340">
        <f>P59-(K59+M59)</f>
        <v>300527</v>
      </c>
      <c r="T59" s="341">
        <f>Q59-(K59+M59)</f>
        <v>300527</v>
      </c>
      <c r="U59" s="342"/>
      <c r="V59" s="153"/>
      <c r="W59" s="153"/>
      <c r="X59" s="153"/>
      <c r="Y59" s="153"/>
      <c r="Z59" s="153"/>
      <c r="AA59" s="153"/>
      <c r="AB59" s="153"/>
    </row>
    <row r="60" spans="1:28">
      <c r="A60" s="268">
        <f t="shared" si="18"/>
        <v>36739</v>
      </c>
      <c r="B60" s="267">
        <v>31</v>
      </c>
      <c r="C60" s="266">
        <f t="shared" si="17"/>
        <v>1373537</v>
      </c>
      <c r="D60" s="267">
        <f t="shared" si="16"/>
        <v>1431252</v>
      </c>
      <c r="E60" s="266">
        <f t="shared" si="19"/>
        <v>1861.77419354839</v>
      </c>
      <c r="F60" s="128">
        <f t="shared" si="20"/>
        <v>0</v>
      </c>
      <c r="G60" s="269">
        <f t="shared" si="21"/>
        <v>0.959672268905684</v>
      </c>
      <c r="H60" s="270">
        <f t="shared" si="22"/>
        <v>0.999996981672717</v>
      </c>
      <c r="I60" s="128"/>
      <c r="J60" s="128"/>
      <c r="K60" s="302">
        <f>57715+I60</f>
        <v>57715</v>
      </c>
      <c r="L60" s="317">
        <f t="shared" si="24"/>
        <v>0</v>
      </c>
      <c r="M60" s="309">
        <v>998</v>
      </c>
      <c r="N60" s="304">
        <f t="shared" si="23"/>
        <v>-58713</v>
      </c>
      <c r="O60" s="305">
        <v>58713</v>
      </c>
      <c r="P60" s="306">
        <v>58713</v>
      </c>
      <c r="Q60" s="306">
        <v>58713</v>
      </c>
      <c r="R60" s="339">
        <f>O60-(K60+M60)</f>
        <v>0</v>
      </c>
      <c r="S60" s="340">
        <f>P60-(K60+M60)</f>
        <v>0</v>
      </c>
      <c r="T60" s="341">
        <f>Q60-(K60+M60)</f>
        <v>0</v>
      </c>
      <c r="U60" s="342"/>
      <c r="V60" s="153"/>
      <c r="W60" s="153"/>
      <c r="X60" s="153"/>
      <c r="Y60" s="153"/>
      <c r="Z60" s="153"/>
      <c r="AA60" s="153"/>
      <c r="AB60" s="153"/>
    </row>
    <row r="61" spans="1:28">
      <c r="A61" s="268">
        <f t="shared" si="18"/>
        <v>36770</v>
      </c>
      <c r="B61" s="267">
        <v>30</v>
      </c>
      <c r="C61" s="266">
        <f t="shared" si="17"/>
        <v>1431252</v>
      </c>
      <c r="D61" s="267">
        <f t="shared" si="16"/>
        <v>1431252</v>
      </c>
      <c r="E61" s="266">
        <f t="shared" si="19"/>
        <v>0</v>
      </c>
      <c r="F61" s="128">
        <f t="shared" si="20"/>
        <v>0</v>
      </c>
      <c r="G61" s="269">
        <f t="shared" si="21"/>
        <v>0.999996981672717</v>
      </c>
      <c r="H61" s="270">
        <f t="shared" si="22"/>
        <v>0.999996981672717</v>
      </c>
      <c r="I61" s="128"/>
      <c r="J61" s="128"/>
      <c r="K61" s="302">
        <f t="shared" ref="K61:K67" si="25">+I61</f>
        <v>0</v>
      </c>
      <c r="L61" s="317">
        <f t="shared" si="24"/>
        <v>0</v>
      </c>
      <c r="M61" s="295"/>
      <c r="N61" s="304">
        <f t="shared" si="23"/>
        <v>0</v>
      </c>
      <c r="O61" s="305"/>
      <c r="P61" s="306"/>
      <c r="Q61" s="306"/>
      <c r="R61" s="339"/>
      <c r="S61" s="340"/>
      <c r="T61" s="341"/>
      <c r="U61" s="342"/>
      <c r="V61" s="153"/>
      <c r="W61" s="153"/>
      <c r="X61" s="153"/>
      <c r="Y61" s="153"/>
      <c r="Z61" s="153"/>
      <c r="AA61" s="153"/>
      <c r="AB61" s="153"/>
    </row>
    <row r="62" spans="1:28">
      <c r="A62" s="268">
        <f t="shared" si="18"/>
        <v>36800</v>
      </c>
      <c r="B62" s="267">
        <v>31</v>
      </c>
      <c r="C62" s="266">
        <f t="shared" si="17"/>
        <v>1431252</v>
      </c>
      <c r="D62" s="267">
        <f t="shared" si="16"/>
        <v>1431252</v>
      </c>
      <c r="E62" s="266">
        <f t="shared" si="19"/>
        <v>0</v>
      </c>
      <c r="F62" s="128">
        <f t="shared" si="20"/>
        <v>0</v>
      </c>
      <c r="G62" s="269">
        <f t="shared" si="21"/>
        <v>0.999996981672717</v>
      </c>
      <c r="H62" s="270">
        <f t="shared" si="22"/>
        <v>0.999996981672717</v>
      </c>
      <c r="I62" s="128"/>
      <c r="J62" s="128"/>
      <c r="K62" s="302">
        <f t="shared" si="25"/>
        <v>0</v>
      </c>
      <c r="L62" s="317">
        <f t="shared" si="24"/>
        <v>0</v>
      </c>
      <c r="M62" s="295"/>
      <c r="N62" s="304">
        <f t="shared" si="23"/>
        <v>0</v>
      </c>
      <c r="O62" s="305"/>
      <c r="P62" s="306"/>
      <c r="Q62" s="306"/>
      <c r="R62" s="339"/>
      <c r="S62" s="340"/>
      <c r="T62" s="341"/>
      <c r="U62" s="342"/>
      <c r="V62" s="153"/>
      <c r="W62" s="153"/>
      <c r="X62" s="153"/>
      <c r="Y62" s="153"/>
      <c r="Z62" s="153"/>
      <c r="AA62" s="153"/>
      <c r="AB62" s="153"/>
    </row>
    <row r="63" spans="1:28">
      <c r="A63" s="268">
        <f t="shared" si="18"/>
        <v>36831</v>
      </c>
      <c r="B63" s="267">
        <v>30</v>
      </c>
      <c r="C63" s="266">
        <f t="shared" si="17"/>
        <v>1431252</v>
      </c>
      <c r="D63" s="267">
        <f t="shared" si="16"/>
        <v>1431252</v>
      </c>
      <c r="E63" s="266">
        <f t="shared" si="19"/>
        <v>0</v>
      </c>
      <c r="F63" s="128">
        <f t="shared" si="20"/>
        <v>0</v>
      </c>
      <c r="G63" s="269">
        <f t="shared" si="21"/>
        <v>0.999996981672717</v>
      </c>
      <c r="H63" s="270">
        <f t="shared" si="22"/>
        <v>0.999996981672717</v>
      </c>
      <c r="I63" s="128"/>
      <c r="J63" s="128"/>
      <c r="K63" s="302">
        <f t="shared" si="25"/>
        <v>0</v>
      </c>
      <c r="L63" s="317">
        <f t="shared" si="24"/>
        <v>0</v>
      </c>
      <c r="M63" s="295"/>
      <c r="N63" s="304">
        <f t="shared" si="23"/>
        <v>0</v>
      </c>
      <c r="O63" s="305"/>
      <c r="P63" s="306"/>
      <c r="Q63" s="306"/>
      <c r="R63" s="339"/>
      <c r="S63" s="340"/>
      <c r="T63" s="341"/>
      <c r="U63" s="342"/>
      <c r="V63" s="153"/>
      <c r="W63" s="153"/>
      <c r="X63" s="153"/>
      <c r="Y63" s="153"/>
      <c r="Z63" s="153"/>
      <c r="AA63" s="153"/>
      <c r="AB63" s="153"/>
    </row>
    <row r="64" spans="1:28">
      <c r="A64" s="268">
        <f t="shared" si="18"/>
        <v>36861</v>
      </c>
      <c r="B64" s="267">
        <v>31</v>
      </c>
      <c r="C64" s="266">
        <f t="shared" si="17"/>
        <v>1431252</v>
      </c>
      <c r="D64" s="267">
        <f t="shared" si="16"/>
        <v>840415</v>
      </c>
      <c r="E64" s="266">
        <f t="shared" si="19"/>
        <v>0</v>
      </c>
      <c r="F64" s="128">
        <f t="shared" si="20"/>
        <v>-19059.2580645161</v>
      </c>
      <c r="G64" s="269">
        <f t="shared" si="21"/>
        <v>0.999996981672717</v>
      </c>
      <c r="H64" s="270">
        <f t="shared" si="22"/>
        <v>0.587186926797291</v>
      </c>
      <c r="I64" s="128"/>
      <c r="J64" s="128"/>
      <c r="K64" s="302">
        <f t="shared" si="25"/>
        <v>0</v>
      </c>
      <c r="L64" s="304">
        <f>-590837-J64</f>
        <v>-590837</v>
      </c>
      <c r="M64" s="295"/>
      <c r="N64" s="304">
        <f t="shared" si="23"/>
        <v>590837</v>
      </c>
      <c r="O64" s="305">
        <v>-590837</v>
      </c>
      <c r="P64" s="306">
        <v>-590837</v>
      </c>
      <c r="Q64" s="306">
        <v>-590837</v>
      </c>
      <c r="R64" s="339">
        <f t="shared" ref="R64:T66" si="26">O64-$L64</f>
        <v>0</v>
      </c>
      <c r="S64" s="340">
        <f t="shared" si="26"/>
        <v>0</v>
      </c>
      <c r="T64" s="341">
        <f t="shared" si="26"/>
        <v>0</v>
      </c>
      <c r="U64" s="342"/>
      <c r="V64" s="153"/>
      <c r="W64" s="153"/>
      <c r="X64" s="153"/>
      <c r="Y64" s="153"/>
      <c r="Z64" s="153"/>
      <c r="AA64" s="153"/>
      <c r="AB64" s="153"/>
    </row>
    <row r="65" ht="13.1" spans="1:28">
      <c r="A65" s="268">
        <f t="shared" si="18"/>
        <v>36892</v>
      </c>
      <c r="B65" s="267">
        <v>31</v>
      </c>
      <c r="C65" s="266">
        <f t="shared" si="17"/>
        <v>840415</v>
      </c>
      <c r="D65" s="267">
        <f t="shared" si="16"/>
        <v>249579</v>
      </c>
      <c r="E65" s="266">
        <f t="shared" si="19"/>
        <v>0</v>
      </c>
      <c r="F65" s="128">
        <f t="shared" si="20"/>
        <v>-19059.2258064516</v>
      </c>
      <c r="G65" s="269">
        <f t="shared" si="21"/>
        <v>0.587186926797291</v>
      </c>
      <c r="H65" s="270">
        <f t="shared" si="22"/>
        <v>0.174377570608736</v>
      </c>
      <c r="I65" s="128"/>
      <c r="J65" s="128"/>
      <c r="K65" s="302">
        <f t="shared" si="25"/>
        <v>0</v>
      </c>
      <c r="L65" s="304">
        <f>-590836-J65</f>
        <v>-590836</v>
      </c>
      <c r="M65" s="295"/>
      <c r="N65" s="304">
        <f t="shared" si="23"/>
        <v>590836</v>
      </c>
      <c r="O65" s="305">
        <v>-590836</v>
      </c>
      <c r="P65" s="306">
        <v>-590836</v>
      </c>
      <c r="Q65" s="306">
        <v>-590836</v>
      </c>
      <c r="R65" s="339">
        <f t="shared" si="26"/>
        <v>0</v>
      </c>
      <c r="S65" s="340">
        <f t="shared" si="26"/>
        <v>0</v>
      </c>
      <c r="T65" s="341">
        <f t="shared" si="26"/>
        <v>0</v>
      </c>
      <c r="U65" s="354"/>
      <c r="V65" s="153"/>
      <c r="W65" s="153"/>
      <c r="X65" s="153"/>
      <c r="Y65" s="153"/>
      <c r="Z65" s="153"/>
      <c r="AA65" s="153"/>
      <c r="AB65" s="153"/>
    </row>
    <row r="66" spans="1:28">
      <c r="A66" s="268">
        <f t="shared" si="18"/>
        <v>36923</v>
      </c>
      <c r="B66" s="267">
        <v>28</v>
      </c>
      <c r="C66" s="266">
        <f t="shared" si="17"/>
        <v>249579</v>
      </c>
      <c r="D66" s="267">
        <f t="shared" si="16"/>
        <v>-1</v>
      </c>
      <c r="E66" s="266">
        <f t="shared" si="19"/>
        <v>0</v>
      </c>
      <c r="F66" s="128">
        <f t="shared" si="20"/>
        <v>-8913.57142857143</v>
      </c>
      <c r="G66" s="269">
        <f t="shared" si="21"/>
        <v>0.174377570608736</v>
      </c>
      <c r="H66" s="270">
        <f t="shared" si="22"/>
        <v>-6.98686871125921e-7</v>
      </c>
      <c r="I66" s="128"/>
      <c r="J66" s="128"/>
      <c r="K66" s="302">
        <f t="shared" si="25"/>
        <v>0</v>
      </c>
      <c r="L66" s="304">
        <f>-249580-J66</f>
        <v>-249580</v>
      </c>
      <c r="M66" s="295"/>
      <c r="N66" s="304">
        <f t="shared" si="23"/>
        <v>249580</v>
      </c>
      <c r="O66" s="305">
        <v>-249580</v>
      </c>
      <c r="P66" s="306">
        <v>-249580</v>
      </c>
      <c r="Q66" s="306">
        <v>-249580</v>
      </c>
      <c r="R66" s="339">
        <f t="shared" si="26"/>
        <v>0</v>
      </c>
      <c r="S66" s="340">
        <f t="shared" si="26"/>
        <v>0</v>
      </c>
      <c r="T66" s="341">
        <f t="shared" si="26"/>
        <v>0</v>
      </c>
      <c r="U66" s="344"/>
      <c r="V66" s="153"/>
      <c r="W66" s="153"/>
      <c r="X66" s="153"/>
      <c r="Y66" s="153"/>
      <c r="Z66" s="153"/>
      <c r="AA66" s="153"/>
      <c r="AB66" s="153"/>
    </row>
    <row r="67" spans="1:28">
      <c r="A67" s="268">
        <f t="shared" si="18"/>
        <v>36951</v>
      </c>
      <c r="B67" s="267">
        <v>31</v>
      </c>
      <c r="C67" s="266">
        <f t="shared" si="17"/>
        <v>-1</v>
      </c>
      <c r="D67" s="267">
        <f t="shared" si="16"/>
        <v>-1</v>
      </c>
      <c r="E67" s="266">
        <f t="shared" si="19"/>
        <v>0</v>
      </c>
      <c r="F67" s="128">
        <f t="shared" si="20"/>
        <v>0</v>
      </c>
      <c r="G67" s="269">
        <f t="shared" si="21"/>
        <v>-6.98686871125921e-7</v>
      </c>
      <c r="H67" s="270">
        <f t="shared" si="22"/>
        <v>-6.98686871125921e-7</v>
      </c>
      <c r="I67" s="128"/>
      <c r="J67" s="128"/>
      <c r="K67" s="302">
        <f t="shared" si="25"/>
        <v>0</v>
      </c>
      <c r="L67" s="317">
        <f t="shared" ref="L67:L75" si="27">-J67</f>
        <v>0</v>
      </c>
      <c r="M67" s="295"/>
      <c r="N67" s="304">
        <f t="shared" si="23"/>
        <v>0</v>
      </c>
      <c r="O67" s="305"/>
      <c r="P67" s="306"/>
      <c r="Q67" s="306"/>
      <c r="R67" s="339"/>
      <c r="S67" s="340"/>
      <c r="T67" s="341"/>
      <c r="U67" s="344"/>
      <c r="V67" s="153"/>
      <c r="W67" s="153"/>
      <c r="X67" s="153"/>
      <c r="Y67" s="153"/>
      <c r="Z67" s="153"/>
      <c r="AA67" s="153"/>
      <c r="AB67" s="153"/>
    </row>
    <row r="68" spans="1:28">
      <c r="A68" s="268">
        <f t="shared" si="18"/>
        <v>36982</v>
      </c>
      <c r="B68" s="267">
        <v>30</v>
      </c>
      <c r="C68" s="266">
        <f t="shared" si="17"/>
        <v>-1</v>
      </c>
      <c r="D68" s="267">
        <f t="shared" si="16"/>
        <v>188685</v>
      </c>
      <c r="E68" s="266">
        <f t="shared" si="19"/>
        <v>6289.53333333333</v>
      </c>
      <c r="F68" s="128">
        <f t="shared" si="20"/>
        <v>0</v>
      </c>
      <c r="G68" s="269">
        <f t="shared" si="21"/>
        <v>-6.98686871125921e-7</v>
      </c>
      <c r="H68" s="270">
        <f t="shared" si="22"/>
        <v>0.131831732278394</v>
      </c>
      <c r="I68" s="128"/>
      <c r="J68" s="128"/>
      <c r="K68" s="302">
        <f>188686+I68</f>
        <v>188686</v>
      </c>
      <c r="L68" s="317">
        <f t="shared" si="27"/>
        <v>0</v>
      </c>
      <c r="M68" s="309">
        <v>3263</v>
      </c>
      <c r="N68" s="304">
        <f t="shared" si="23"/>
        <v>-191949</v>
      </c>
      <c r="O68" s="305">
        <v>191949</v>
      </c>
      <c r="P68" s="306">
        <v>191949</v>
      </c>
      <c r="Q68" s="306">
        <v>191949</v>
      </c>
      <c r="R68" s="339">
        <f t="shared" ref="R68:R73" si="28">O68-(K68+M68)</f>
        <v>0</v>
      </c>
      <c r="S68" s="340">
        <f t="shared" ref="S68:S73" si="29">P68-(K68+M68)</f>
        <v>0</v>
      </c>
      <c r="T68" s="341">
        <f t="shared" ref="T68:T73" si="30">Q68-(K68+M68)</f>
        <v>0</v>
      </c>
      <c r="U68" s="344"/>
      <c r="V68" s="153"/>
      <c r="W68" s="153"/>
      <c r="X68" s="153"/>
      <c r="Y68" s="153"/>
      <c r="Z68" s="153"/>
      <c r="AA68" s="153"/>
      <c r="AB68" s="153"/>
    </row>
    <row r="69" spans="1:28">
      <c r="A69" s="268">
        <f t="shared" si="18"/>
        <v>37012</v>
      </c>
      <c r="B69" s="267">
        <v>31</v>
      </c>
      <c r="C69" s="266">
        <f t="shared" si="17"/>
        <v>188685</v>
      </c>
      <c r="D69" s="267">
        <f t="shared" si="16"/>
        <v>484103</v>
      </c>
      <c r="E69" s="266">
        <f t="shared" si="19"/>
        <v>9529.61290322581</v>
      </c>
      <c r="F69" s="128">
        <f t="shared" si="20"/>
        <v>0</v>
      </c>
      <c r="G69" s="269">
        <f t="shared" si="21"/>
        <v>0.131831732278394</v>
      </c>
      <c r="H69" s="270">
        <f t="shared" si="22"/>
        <v>0.338236410372672</v>
      </c>
      <c r="I69" s="128"/>
      <c r="J69" s="128"/>
      <c r="K69" s="302">
        <f>295418+I69</f>
        <v>295418</v>
      </c>
      <c r="L69" s="317">
        <f t="shared" si="27"/>
        <v>0</v>
      </c>
      <c r="M69" s="309">
        <v>5109</v>
      </c>
      <c r="N69" s="304">
        <f t="shared" si="23"/>
        <v>-300527</v>
      </c>
      <c r="O69" s="305">
        <v>300527</v>
      </c>
      <c r="P69" s="306">
        <v>300527</v>
      </c>
      <c r="Q69" s="306">
        <v>300527</v>
      </c>
      <c r="R69" s="339">
        <f t="shared" si="28"/>
        <v>0</v>
      </c>
      <c r="S69" s="340">
        <f t="shared" si="29"/>
        <v>0</v>
      </c>
      <c r="T69" s="341">
        <f t="shared" si="30"/>
        <v>0</v>
      </c>
      <c r="U69" s="344"/>
      <c r="V69" s="153"/>
      <c r="W69" s="153"/>
      <c r="X69" s="153"/>
      <c r="Y69" s="153"/>
      <c r="Z69" s="153"/>
      <c r="AA69" s="153"/>
      <c r="AB69" s="153"/>
    </row>
    <row r="70" spans="1:28">
      <c r="A70" s="268">
        <f t="shared" si="18"/>
        <v>37043</v>
      </c>
      <c r="B70" s="267">
        <v>30</v>
      </c>
      <c r="C70" s="266">
        <f t="shared" si="17"/>
        <v>484103</v>
      </c>
      <c r="D70" s="267">
        <f t="shared" si="16"/>
        <v>769991</v>
      </c>
      <c r="E70" s="266">
        <f t="shared" si="19"/>
        <v>9529.6</v>
      </c>
      <c r="F70" s="128">
        <f t="shared" si="20"/>
        <v>0</v>
      </c>
      <c r="G70" s="269">
        <f t="shared" si="21"/>
        <v>0.338236410372672</v>
      </c>
      <c r="H70" s="270">
        <f t="shared" si="22"/>
        <v>0.537982602585119</v>
      </c>
      <c r="I70" s="128"/>
      <c r="J70" s="128"/>
      <c r="K70" s="302">
        <f>285888+I70</f>
        <v>285888</v>
      </c>
      <c r="L70" s="317">
        <f t="shared" si="27"/>
        <v>0</v>
      </c>
      <c r="M70" s="309">
        <v>4944</v>
      </c>
      <c r="N70" s="304">
        <f t="shared" si="23"/>
        <v>-290832</v>
      </c>
      <c r="O70" s="305">
        <v>290832</v>
      </c>
      <c r="P70" s="306">
        <v>290832</v>
      </c>
      <c r="Q70" s="306">
        <v>290832</v>
      </c>
      <c r="R70" s="339">
        <f t="shared" si="28"/>
        <v>0</v>
      </c>
      <c r="S70" s="340">
        <f t="shared" si="29"/>
        <v>0</v>
      </c>
      <c r="T70" s="341">
        <f t="shared" si="30"/>
        <v>0</v>
      </c>
      <c r="U70" s="344"/>
      <c r="V70" s="153"/>
      <c r="W70" s="153"/>
      <c r="X70" s="153"/>
      <c r="Y70" s="153"/>
      <c r="Z70" s="153"/>
      <c r="AA70" s="153"/>
      <c r="AB70" s="153"/>
    </row>
    <row r="71" spans="1:28">
      <c r="A71" s="268">
        <f t="shared" si="18"/>
        <v>37073</v>
      </c>
      <c r="B71" s="267">
        <v>31</v>
      </c>
      <c r="C71" s="266">
        <f t="shared" si="17"/>
        <v>769991</v>
      </c>
      <c r="D71" s="267">
        <f t="shared" si="16"/>
        <v>1070841</v>
      </c>
      <c r="E71" s="266">
        <f t="shared" si="19"/>
        <v>9704.83870967742</v>
      </c>
      <c r="F71" s="128">
        <f t="shared" si="20"/>
        <v>0</v>
      </c>
      <c r="G71" s="269">
        <f t="shared" si="21"/>
        <v>0.537982602585119</v>
      </c>
      <c r="H71" s="270">
        <f t="shared" si="22"/>
        <v>0.748182547763352</v>
      </c>
      <c r="I71" s="128"/>
      <c r="J71" s="128"/>
      <c r="K71" s="302">
        <f>300850+I71</f>
        <v>300850</v>
      </c>
      <c r="L71" s="317">
        <f t="shared" si="27"/>
        <v>0</v>
      </c>
      <c r="M71" s="309">
        <v>5203</v>
      </c>
      <c r="N71" s="304">
        <f t="shared" si="23"/>
        <v>-306053</v>
      </c>
      <c r="O71" s="305">
        <v>306053</v>
      </c>
      <c r="P71" s="306">
        <v>306053</v>
      </c>
      <c r="Q71" s="306">
        <v>306053</v>
      </c>
      <c r="R71" s="339">
        <f t="shared" si="28"/>
        <v>0</v>
      </c>
      <c r="S71" s="340">
        <f t="shared" si="29"/>
        <v>0</v>
      </c>
      <c r="T71" s="341">
        <f t="shared" si="30"/>
        <v>0</v>
      </c>
      <c r="U71" s="344"/>
      <c r="V71" s="153"/>
      <c r="W71" s="153"/>
      <c r="X71" s="153"/>
      <c r="Y71" s="153"/>
      <c r="Z71" s="153"/>
      <c r="AA71" s="153"/>
      <c r="AB71" s="153"/>
    </row>
    <row r="72" spans="1:28">
      <c r="A72" s="268">
        <f t="shared" si="18"/>
        <v>37104</v>
      </c>
      <c r="B72" s="267">
        <v>31</v>
      </c>
      <c r="C72" s="266">
        <f t="shared" si="17"/>
        <v>1070841</v>
      </c>
      <c r="D72" s="267">
        <f t="shared" si="16"/>
        <v>1265817</v>
      </c>
      <c r="E72" s="266">
        <f t="shared" si="19"/>
        <v>6289.54838709677</v>
      </c>
      <c r="F72" s="128">
        <f t="shared" si="20"/>
        <v>0</v>
      </c>
      <c r="G72" s="269">
        <f t="shared" si="21"/>
        <v>0.748182547763352</v>
      </c>
      <c r="H72" s="270">
        <f t="shared" si="22"/>
        <v>0.884409719148</v>
      </c>
      <c r="I72" s="128"/>
      <c r="J72" s="128"/>
      <c r="K72" s="302">
        <f>194976+I72</f>
        <v>194976</v>
      </c>
      <c r="L72" s="317">
        <f t="shared" si="27"/>
        <v>0</v>
      </c>
      <c r="M72" s="309">
        <v>3371</v>
      </c>
      <c r="N72" s="304">
        <f t="shared" si="23"/>
        <v>-198347</v>
      </c>
      <c r="O72" s="305">
        <v>198347</v>
      </c>
      <c r="P72" s="306">
        <v>198347</v>
      </c>
      <c r="Q72" s="306">
        <v>198347</v>
      </c>
      <c r="R72" s="339">
        <f t="shared" si="28"/>
        <v>0</v>
      </c>
      <c r="S72" s="340">
        <f t="shared" si="29"/>
        <v>0</v>
      </c>
      <c r="T72" s="341">
        <f t="shared" si="30"/>
        <v>0</v>
      </c>
      <c r="U72" s="344"/>
      <c r="V72" s="153"/>
      <c r="W72" s="153"/>
      <c r="X72" s="153"/>
      <c r="Y72" s="153"/>
      <c r="Z72" s="153"/>
      <c r="AA72" s="153"/>
      <c r="AB72" s="153"/>
    </row>
    <row r="73" spans="1:28">
      <c r="A73" s="268">
        <f t="shared" si="18"/>
        <v>37135</v>
      </c>
      <c r="B73" s="267">
        <v>30</v>
      </c>
      <c r="C73" s="266">
        <f t="shared" si="17"/>
        <v>1265817</v>
      </c>
      <c r="D73" s="267">
        <f t="shared" si="16"/>
        <v>1431251</v>
      </c>
      <c r="E73" s="266">
        <f t="shared" si="19"/>
        <v>5514.46666666667</v>
      </c>
      <c r="F73" s="128">
        <f t="shared" si="20"/>
        <v>0</v>
      </c>
      <c r="G73" s="269">
        <f t="shared" si="21"/>
        <v>0.884409719148</v>
      </c>
      <c r="H73" s="270">
        <f t="shared" si="22"/>
        <v>0.999996282985846</v>
      </c>
      <c r="I73" s="128"/>
      <c r="J73" s="128"/>
      <c r="K73" s="302">
        <f>165434+I73</f>
        <v>165434</v>
      </c>
      <c r="L73" s="317">
        <f t="shared" si="27"/>
        <v>0</v>
      </c>
      <c r="M73" s="309">
        <v>2861</v>
      </c>
      <c r="N73" s="304">
        <f t="shared" si="23"/>
        <v>-168295</v>
      </c>
      <c r="O73" s="305">
        <v>168295</v>
      </c>
      <c r="P73" s="306">
        <v>168295</v>
      </c>
      <c r="Q73" s="306">
        <v>168295</v>
      </c>
      <c r="R73" s="339">
        <f t="shared" si="28"/>
        <v>0</v>
      </c>
      <c r="S73" s="340">
        <f t="shared" si="29"/>
        <v>0</v>
      </c>
      <c r="T73" s="341">
        <f t="shared" si="30"/>
        <v>0</v>
      </c>
      <c r="U73" s="344"/>
      <c r="V73" s="153"/>
      <c r="W73" s="153"/>
      <c r="X73" s="153"/>
      <c r="Y73" s="153"/>
      <c r="Z73" s="153"/>
      <c r="AA73" s="153"/>
      <c r="AB73" s="153"/>
    </row>
    <row r="74" spans="1:28">
      <c r="A74" s="268">
        <f t="shared" si="18"/>
        <v>37165</v>
      </c>
      <c r="B74" s="267">
        <v>31</v>
      </c>
      <c r="C74" s="266">
        <f t="shared" si="17"/>
        <v>1431251</v>
      </c>
      <c r="D74" s="267">
        <f t="shared" si="16"/>
        <v>1431251</v>
      </c>
      <c r="E74" s="266">
        <f t="shared" si="19"/>
        <v>0</v>
      </c>
      <c r="F74" s="128">
        <f t="shared" si="20"/>
        <v>0</v>
      </c>
      <c r="G74" s="269">
        <f t="shared" si="21"/>
        <v>0.999996282985846</v>
      </c>
      <c r="H74" s="270">
        <f t="shared" si="22"/>
        <v>0.999996282985846</v>
      </c>
      <c r="I74" s="128"/>
      <c r="J74" s="128"/>
      <c r="K74" s="302">
        <f>+I74</f>
        <v>0</v>
      </c>
      <c r="L74" s="317">
        <f t="shared" si="27"/>
        <v>0</v>
      </c>
      <c r="M74" s="295"/>
      <c r="N74" s="304">
        <f t="shared" si="23"/>
        <v>0</v>
      </c>
      <c r="O74" s="305"/>
      <c r="P74" s="306"/>
      <c r="Q74" s="306"/>
      <c r="R74" s="339"/>
      <c r="S74" s="340"/>
      <c r="T74" s="341"/>
      <c r="U74" s="344"/>
      <c r="V74" s="153"/>
      <c r="W74" s="153"/>
      <c r="X74" s="153"/>
      <c r="Y74" s="153"/>
      <c r="Z74" s="153"/>
      <c r="AA74" s="153"/>
      <c r="AB74" s="153"/>
    </row>
    <row r="75" spans="1:28">
      <c r="A75" s="268">
        <f t="shared" si="18"/>
        <v>37196</v>
      </c>
      <c r="B75" s="267">
        <v>30</v>
      </c>
      <c r="C75" s="266">
        <f t="shared" si="17"/>
        <v>1431251</v>
      </c>
      <c r="D75" s="267">
        <f t="shared" si="16"/>
        <v>1431251</v>
      </c>
      <c r="E75" s="266">
        <f t="shared" si="19"/>
        <v>0</v>
      </c>
      <c r="F75" s="128">
        <f t="shared" si="20"/>
        <v>0</v>
      </c>
      <c r="G75" s="269">
        <f t="shared" si="21"/>
        <v>0.999996282985846</v>
      </c>
      <c r="H75" s="270">
        <f t="shared" si="22"/>
        <v>0.999996282985846</v>
      </c>
      <c r="I75" s="128"/>
      <c r="J75" s="128"/>
      <c r="K75" s="302">
        <f>+I75</f>
        <v>0</v>
      </c>
      <c r="L75" s="317">
        <f t="shared" si="27"/>
        <v>0</v>
      </c>
      <c r="M75" s="295"/>
      <c r="N75" s="304">
        <f t="shared" si="23"/>
        <v>0</v>
      </c>
      <c r="O75" s="305"/>
      <c r="P75" s="306"/>
      <c r="Q75" s="306"/>
      <c r="R75" s="339"/>
      <c r="S75" s="340"/>
      <c r="T75" s="341"/>
      <c r="U75" s="344"/>
      <c r="V75" s="153"/>
      <c r="W75" s="153"/>
      <c r="X75" s="153"/>
      <c r="Y75" s="153"/>
      <c r="Z75" s="153"/>
      <c r="AA75" s="153"/>
      <c r="AB75" s="153"/>
    </row>
    <row r="76" spans="1:28">
      <c r="A76" s="268">
        <f t="shared" si="18"/>
        <v>37226</v>
      </c>
      <c r="B76" s="267">
        <v>31</v>
      </c>
      <c r="C76" s="266">
        <f t="shared" si="17"/>
        <v>1431251</v>
      </c>
      <c r="D76" s="267">
        <f t="shared" si="16"/>
        <v>840415</v>
      </c>
      <c r="E76" s="266">
        <f t="shared" si="19"/>
        <v>0</v>
      </c>
      <c r="F76" s="128">
        <f t="shared" si="20"/>
        <v>-19059.2258064516</v>
      </c>
      <c r="G76" s="269">
        <f t="shared" si="21"/>
        <v>0.999996282985846</v>
      </c>
      <c r="H76" s="270">
        <f t="shared" si="22"/>
        <v>0.587186926797291</v>
      </c>
      <c r="I76" s="128"/>
      <c r="J76" s="128"/>
      <c r="K76" s="302">
        <f>+I76</f>
        <v>0</v>
      </c>
      <c r="L76" s="304">
        <f>-590836-J76</f>
        <v>-590836</v>
      </c>
      <c r="M76" s="295"/>
      <c r="N76" s="304">
        <f t="shared" si="23"/>
        <v>590836</v>
      </c>
      <c r="O76" s="305">
        <v>-590836</v>
      </c>
      <c r="P76" s="306">
        <v>-590836</v>
      </c>
      <c r="Q76" s="306">
        <v>-590836</v>
      </c>
      <c r="R76" s="339">
        <f t="shared" ref="R76:T78" si="31">O76-$L76</f>
        <v>0</v>
      </c>
      <c r="S76" s="340">
        <f t="shared" si="31"/>
        <v>0</v>
      </c>
      <c r="T76" s="341">
        <f t="shared" si="31"/>
        <v>0</v>
      </c>
      <c r="U76" s="342"/>
      <c r="V76" s="153"/>
      <c r="W76" s="153"/>
      <c r="X76" s="153"/>
      <c r="Y76" s="153"/>
      <c r="Z76" s="153"/>
      <c r="AA76" s="153"/>
      <c r="AB76" s="153"/>
    </row>
    <row r="77" spans="1:28">
      <c r="A77" s="268">
        <f t="shared" si="18"/>
        <v>37257</v>
      </c>
      <c r="B77" s="267">
        <v>31</v>
      </c>
      <c r="C77" s="266">
        <f t="shared" si="17"/>
        <v>840415</v>
      </c>
      <c r="D77" s="267">
        <f t="shared" si="16"/>
        <v>249579</v>
      </c>
      <c r="E77" s="266">
        <f t="shared" si="19"/>
        <v>0</v>
      </c>
      <c r="F77" s="128">
        <f t="shared" si="20"/>
        <v>-19059.2258064516</v>
      </c>
      <c r="G77" s="269">
        <f t="shared" si="21"/>
        <v>0.587186926797291</v>
      </c>
      <c r="H77" s="270">
        <f t="shared" si="22"/>
        <v>0.174377570608736</v>
      </c>
      <c r="I77" s="128"/>
      <c r="J77" s="128"/>
      <c r="K77" s="302">
        <f>+I77</f>
        <v>0</v>
      </c>
      <c r="L77" s="304">
        <f>-590836-J77</f>
        <v>-590836</v>
      </c>
      <c r="M77" s="295"/>
      <c r="N77" s="304">
        <f t="shared" si="23"/>
        <v>590836</v>
      </c>
      <c r="O77" s="305">
        <v>-590836</v>
      </c>
      <c r="P77" s="306">
        <v>-590836</v>
      </c>
      <c r="Q77" s="306">
        <v>-590836</v>
      </c>
      <c r="R77" s="339">
        <f t="shared" si="31"/>
        <v>0</v>
      </c>
      <c r="S77" s="340">
        <f t="shared" si="31"/>
        <v>0</v>
      </c>
      <c r="T77" s="341">
        <f t="shared" si="31"/>
        <v>0</v>
      </c>
      <c r="U77" s="342"/>
      <c r="V77" s="153"/>
      <c r="W77" s="153"/>
      <c r="X77" s="153"/>
      <c r="Y77" s="153"/>
      <c r="Z77" s="153"/>
      <c r="AA77" s="153"/>
      <c r="AB77" s="153"/>
    </row>
    <row r="78" spans="1:28">
      <c r="A78" s="271">
        <f t="shared" si="18"/>
        <v>37288</v>
      </c>
      <c r="B78" s="272">
        <v>28</v>
      </c>
      <c r="C78" s="273">
        <f t="shared" si="17"/>
        <v>249579</v>
      </c>
      <c r="D78" s="267">
        <f t="shared" si="16"/>
        <v>-1</v>
      </c>
      <c r="E78" s="266">
        <f t="shared" si="19"/>
        <v>0</v>
      </c>
      <c r="F78" s="128">
        <f t="shared" si="20"/>
        <v>-8913.57142857143</v>
      </c>
      <c r="G78" s="269">
        <f t="shared" si="21"/>
        <v>0.174377570608736</v>
      </c>
      <c r="H78" s="270">
        <f t="shared" si="22"/>
        <v>-6.98686871125921e-7</v>
      </c>
      <c r="I78" s="128"/>
      <c r="J78" s="128"/>
      <c r="K78" s="302">
        <f>+I78</f>
        <v>0</v>
      </c>
      <c r="L78" s="310">
        <f>-249580-J78</f>
        <v>-249580</v>
      </c>
      <c r="M78" s="311"/>
      <c r="N78" s="304">
        <f t="shared" si="23"/>
        <v>249580</v>
      </c>
      <c r="O78" s="312">
        <v>-249580</v>
      </c>
      <c r="P78" s="313">
        <v>-249580</v>
      </c>
      <c r="Q78" s="313">
        <v>-249580</v>
      </c>
      <c r="R78" s="346">
        <f t="shared" si="31"/>
        <v>0</v>
      </c>
      <c r="S78" s="347">
        <f t="shared" si="31"/>
        <v>0</v>
      </c>
      <c r="T78" s="348">
        <f t="shared" si="31"/>
        <v>0</v>
      </c>
      <c r="U78" s="342"/>
      <c r="V78" s="153"/>
      <c r="W78" s="153"/>
      <c r="X78" s="153"/>
      <c r="Y78" s="153"/>
      <c r="Z78" s="153"/>
      <c r="AA78" s="153"/>
      <c r="AB78" s="153"/>
    </row>
    <row r="79" ht="13.1" spans="1:28">
      <c r="A79" s="275"/>
      <c r="B79" s="68"/>
      <c r="C79" s="44">
        <f t="shared" si="17"/>
        <v>-1</v>
      </c>
      <c r="D79" s="67"/>
      <c r="E79" s="276"/>
      <c r="F79" s="276"/>
      <c r="G79" s="276"/>
      <c r="H79" s="276"/>
      <c r="I79" s="276"/>
      <c r="J79" s="276"/>
      <c r="K79" s="276"/>
      <c r="L79" s="68"/>
      <c r="M79" s="298">
        <f>SUM(M52:M78)</f>
        <v>39256.4099694812</v>
      </c>
      <c r="N79" s="314"/>
      <c r="O79" s="136"/>
      <c r="P79" s="136"/>
      <c r="Q79" s="136"/>
      <c r="R79" s="160">
        <f>SUM(R51:R78)</f>
        <v>16177</v>
      </c>
      <c r="S79" s="149">
        <f>SUM(S51:S78)</f>
        <v>16177</v>
      </c>
      <c r="T79" s="151">
        <f>SUM(T51:T78)</f>
        <v>16177</v>
      </c>
      <c r="U79" s="136"/>
      <c r="V79" s="136"/>
      <c r="W79" s="136"/>
      <c r="X79" s="136"/>
      <c r="Y79" s="136"/>
      <c r="Z79" s="136"/>
      <c r="AA79" s="136"/>
      <c r="AB79" s="136"/>
    </row>
    <row r="88" spans="2:2">
      <c r="B88">
        <v>1000000</v>
      </c>
    </row>
  </sheetData>
  <mergeCells count="5">
    <mergeCell ref="D2:F2"/>
    <mergeCell ref="I2:K2"/>
    <mergeCell ref="O2:Q2"/>
    <mergeCell ref="E9:J9"/>
    <mergeCell ref="K9:M9"/>
  </mergeCells>
  <printOptions horizontalCentered="1" verticalCentered="1"/>
  <pageMargins left="0.75" right="0.75" top="1" bottom="1" header="0.5" footer="0.5"/>
  <pageSetup paperSize="1" scale="45" orientation="landscape"/>
  <headerFooter alignWithMargins="0">
    <oddHeader>&amp;C&amp;"Arial,Bold"NGPL/STX Storage</oddHeader>
    <oddFooter>&amp;L&amp;D; &amp;T&amp;R&amp;F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pageSetUpPr fitToPage="1"/>
  </sheetPr>
  <dimension ref="A1:E30"/>
  <sheetViews>
    <sheetView workbookViewId="0">
      <selection activeCell="D14" sqref="D14"/>
    </sheetView>
    <sheetView topLeftCell="A9" workbookViewId="1">
      <selection activeCell="D27" sqref="D27"/>
    </sheetView>
  </sheetViews>
  <sheetFormatPr defaultColWidth="9" defaultRowHeight="12.75" outlineLevelCol="4"/>
  <cols>
    <col min="1" max="1" width="3" customWidth="1"/>
  </cols>
  <sheetData>
    <row r="1" ht="13.1" spans="1:4">
      <c r="A1" s="245" t="s">
        <v>97</v>
      </c>
      <c r="D1" s="386" t="s">
        <v>98</v>
      </c>
    </row>
    <row r="3" ht="13.1" spans="3:5">
      <c r="C3" s="130" t="s">
        <v>99</v>
      </c>
      <c r="D3" s="130" t="s">
        <v>76</v>
      </c>
      <c r="E3" s="130" t="s">
        <v>57</v>
      </c>
    </row>
    <row r="4" spans="2:5">
      <c r="B4" s="173">
        <v>36526</v>
      </c>
      <c r="C4" s="142">
        <f>-'WIP2'!L18</f>
        <v>425831</v>
      </c>
      <c r="D4">
        <v>0</v>
      </c>
      <c r="E4" s="142">
        <f>C4+D4</f>
        <v>425831</v>
      </c>
    </row>
    <row r="5" spans="2:5">
      <c r="B5" s="173">
        <v>36678</v>
      </c>
      <c r="C5" s="142">
        <f>-'WIP2'!K23</f>
        <v>-187752</v>
      </c>
      <c r="D5" s="142">
        <f>-'WIP2'!M23</f>
        <v>-3247</v>
      </c>
      <c r="E5" s="142">
        <f>C5+D5</f>
        <v>-190999</v>
      </c>
    </row>
    <row r="6" spans="2:5">
      <c r="B6" s="173">
        <v>36708</v>
      </c>
      <c r="C6" s="142">
        <f>-'WIP2'!K24</f>
        <v>-194010</v>
      </c>
      <c r="D6" s="142">
        <f>-'WIP2'!M24</f>
        <v>-3355</v>
      </c>
      <c r="E6" s="142">
        <f>C6+D6</f>
        <v>-197365</v>
      </c>
    </row>
    <row r="7" spans="2:5">
      <c r="B7" s="173">
        <v>36739</v>
      </c>
      <c r="C7" s="142">
        <f>-'WIP2'!K25</f>
        <v>-37904</v>
      </c>
      <c r="D7" s="142">
        <f>-'WIP2'!M25</f>
        <v>-653</v>
      </c>
      <c r="E7" s="142">
        <f>C7+D7</f>
        <v>-38557</v>
      </c>
    </row>
    <row r="8" ht="13.5"/>
    <row r="9" ht="13.1" spans="2:5">
      <c r="B9" s="246" t="s">
        <v>100</v>
      </c>
      <c r="C9" s="247" t="s">
        <v>101</v>
      </c>
      <c r="D9" s="103">
        <v>419666</v>
      </c>
      <c r="E9" s="248">
        <v>36526</v>
      </c>
    </row>
    <row r="10" spans="2:5">
      <c r="B10" s="106"/>
      <c r="C10" s="107"/>
      <c r="D10" s="107"/>
      <c r="E10" s="249"/>
    </row>
    <row r="11" spans="2:5">
      <c r="B11" s="106"/>
      <c r="C11" s="250" t="s">
        <v>102</v>
      </c>
      <c r="D11" s="169">
        <f>C5+D5</f>
        <v>-190999</v>
      </c>
      <c r="E11" s="251">
        <v>36678</v>
      </c>
    </row>
    <row r="12" spans="2:5">
      <c r="B12" s="106"/>
      <c r="C12" s="250" t="s">
        <v>102</v>
      </c>
      <c r="D12" s="169">
        <f>C6+D6</f>
        <v>-197365</v>
      </c>
      <c r="E12" s="251">
        <v>36708</v>
      </c>
    </row>
    <row r="13" spans="2:5">
      <c r="B13" s="106"/>
      <c r="C13" s="250" t="s">
        <v>102</v>
      </c>
      <c r="D13" s="252">
        <f>C7+D7</f>
        <v>-38557</v>
      </c>
      <c r="E13" s="251">
        <v>36739</v>
      </c>
    </row>
    <row r="14" ht="13.85" spans="2:5">
      <c r="B14" s="253"/>
      <c r="C14" s="110"/>
      <c r="D14" s="254">
        <f>SUM(D11:D13)</f>
        <v>-426921</v>
      </c>
      <c r="E14" s="255"/>
    </row>
    <row r="17" ht="13.1" spans="1:1">
      <c r="A17" s="245" t="s">
        <v>103</v>
      </c>
    </row>
    <row r="19" ht="13.1" spans="3:5">
      <c r="C19" s="130" t="s">
        <v>99</v>
      </c>
      <c r="D19" s="130" t="s">
        <v>76</v>
      </c>
      <c r="E19" s="130" t="s">
        <v>57</v>
      </c>
    </row>
    <row r="20" spans="2:5">
      <c r="B20" s="173">
        <v>36526</v>
      </c>
      <c r="C20" s="142">
        <f>-'WIP2'!L53</f>
        <v>181643</v>
      </c>
      <c r="D20">
        <v>0</v>
      </c>
      <c r="E20" s="142">
        <f>C20+D20</f>
        <v>181643</v>
      </c>
    </row>
    <row r="21" spans="2:5">
      <c r="B21" s="173">
        <v>36678</v>
      </c>
      <c r="C21" s="142">
        <f>-'WIP2'!K58</f>
        <v>-285888</v>
      </c>
      <c r="D21" s="142">
        <f>-'WIP2'!M58</f>
        <v>-4944</v>
      </c>
      <c r="E21" s="142">
        <f>C21+D21</f>
        <v>-290832</v>
      </c>
    </row>
    <row r="22" spans="2:5">
      <c r="B22" s="173">
        <v>36708</v>
      </c>
      <c r="C22" s="142">
        <f>-'WIP2'!K59</f>
        <v>0</v>
      </c>
      <c r="D22" s="142">
        <f>-'WIP2'!M59</f>
        <v>0</v>
      </c>
      <c r="E22" s="142">
        <f>C22+D22</f>
        <v>0</v>
      </c>
    </row>
    <row r="23" spans="2:5">
      <c r="B23" s="173">
        <v>36739</v>
      </c>
      <c r="C23" s="142">
        <f>-'WIP2'!K60</f>
        <v>-57715</v>
      </c>
      <c r="D23" s="142">
        <f>-'WIP2'!M60</f>
        <v>-998</v>
      </c>
      <c r="E23" s="142">
        <f>C23+D23</f>
        <v>-58713</v>
      </c>
    </row>
    <row r="24" ht="13.5"/>
    <row r="25" ht="13.1" spans="2:5">
      <c r="B25" s="246" t="s">
        <v>100</v>
      </c>
      <c r="C25" s="247" t="s">
        <v>101</v>
      </c>
      <c r="D25" s="103">
        <f>C20</f>
        <v>181643</v>
      </c>
      <c r="E25" s="248">
        <v>36526</v>
      </c>
    </row>
    <row r="26" spans="2:5">
      <c r="B26" s="106"/>
      <c r="C26" s="107"/>
      <c r="D26" s="107"/>
      <c r="E26" s="249"/>
    </row>
    <row r="27" spans="2:5">
      <c r="B27" s="106"/>
      <c r="C27" s="250" t="s">
        <v>102</v>
      </c>
      <c r="D27" s="169">
        <v>-184731</v>
      </c>
      <c r="E27" s="251">
        <v>36678</v>
      </c>
    </row>
    <row r="28" spans="2:5">
      <c r="B28" s="106"/>
      <c r="C28" s="250" t="s">
        <v>102</v>
      </c>
      <c r="D28" s="169">
        <f>C22+D22</f>
        <v>0</v>
      </c>
      <c r="E28" s="251">
        <v>36708</v>
      </c>
    </row>
    <row r="29" spans="2:5">
      <c r="B29" s="106"/>
      <c r="C29" s="250" t="s">
        <v>102</v>
      </c>
      <c r="D29" s="252">
        <v>0</v>
      </c>
      <c r="E29" s="251">
        <v>36739</v>
      </c>
    </row>
    <row r="30" ht="13.85" spans="2:5">
      <c r="B30" s="253"/>
      <c r="C30" s="110"/>
      <c r="D30" s="254">
        <f>SUM(D27:D29)</f>
        <v>-184731</v>
      </c>
      <c r="E30" s="255"/>
    </row>
  </sheetData>
  <printOptions horizontalCentered="1" verticalCentered="1"/>
  <pageMargins left="0.75" right="0.75" top="1" bottom="1" header="0.5" footer="0.5"/>
  <pageSetup paperSize="1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>
    <pageSetUpPr fitToPage="1"/>
  </sheetPr>
  <dimension ref="A2:O44"/>
  <sheetViews>
    <sheetView zoomScale="75" zoomScaleNormal="75" workbookViewId="0">
      <selection activeCell="D10" sqref="D10"/>
    </sheetView>
    <sheetView topLeftCell="A13" workbookViewId="1">
      <selection activeCell="I29" sqref="I29"/>
    </sheetView>
  </sheetViews>
  <sheetFormatPr defaultColWidth="9" defaultRowHeight="12.75"/>
  <cols>
    <col min="1" max="1" width="20" customWidth="1"/>
    <col min="2" max="2" width="11.5663716814159" customWidth="1"/>
    <col min="3" max="3" width="11.283185840708" customWidth="1"/>
    <col min="4" max="7" width="10" customWidth="1"/>
    <col min="8" max="8" width="10.141592920354" customWidth="1"/>
    <col min="9" max="14" width="10" customWidth="1"/>
  </cols>
  <sheetData>
    <row r="2" ht="13.1" spans="1:2">
      <c r="A2" s="211" t="s">
        <v>104</v>
      </c>
      <c r="B2" s="212" t="s">
        <v>105</v>
      </c>
    </row>
    <row r="4" ht="13.1" spans="1:2">
      <c r="A4" s="211" t="s">
        <v>106</v>
      </c>
      <c r="B4" s="213">
        <v>36517</v>
      </c>
    </row>
    <row r="5" ht="13.1" spans="1:2">
      <c r="A5" s="211"/>
      <c r="B5" s="214"/>
    </row>
    <row r="6" ht="13.1" spans="1:2">
      <c r="A6" s="211" t="s">
        <v>107</v>
      </c>
      <c r="B6" s="215">
        <v>0</v>
      </c>
    </row>
    <row r="7" ht="13.1" spans="1:2">
      <c r="A7" s="211" t="s">
        <v>108</v>
      </c>
      <c r="B7" s="215">
        <v>0</v>
      </c>
    </row>
    <row r="10" ht="13.1" spans="1:1">
      <c r="A10" s="122" t="s">
        <v>97</v>
      </c>
    </row>
    <row r="11" ht="13.1" spans="1:15">
      <c r="A11" s="216" t="s">
        <v>109</v>
      </c>
      <c r="B11" s="217">
        <f>B4+3</f>
        <v>36520</v>
      </c>
      <c r="C11" s="217">
        <f>IF(MONTH(B11)=12,DATE(YEAR(B11)+1,1,1),DATE(YEAR(B11),MONTH(B11)+1,1))</f>
        <v>36526</v>
      </c>
      <c r="D11" s="217">
        <f t="shared" ref="D11:O11" si="0">IF(MONTH(C11)=12,DATE(YEAR(C11)+1,1,1),DATE(YEAR(C11),MONTH(C11)+1,1))</f>
        <v>36557</v>
      </c>
      <c r="E11" s="217">
        <f t="shared" si="0"/>
        <v>36586</v>
      </c>
      <c r="F11" s="217">
        <f t="shared" si="0"/>
        <v>36617</v>
      </c>
      <c r="G11" s="217">
        <f t="shared" si="0"/>
        <v>36647</v>
      </c>
      <c r="H11" s="217">
        <f t="shared" si="0"/>
        <v>36678</v>
      </c>
      <c r="I11" s="217">
        <f t="shared" si="0"/>
        <v>36708</v>
      </c>
      <c r="J11" s="217">
        <f t="shared" si="0"/>
        <v>36739</v>
      </c>
      <c r="K11" s="217">
        <f t="shared" si="0"/>
        <v>36770</v>
      </c>
      <c r="L11" s="217">
        <f t="shared" si="0"/>
        <v>36800</v>
      </c>
      <c r="M11" s="217">
        <f t="shared" si="0"/>
        <v>36831</v>
      </c>
      <c r="N11" s="217">
        <f t="shared" si="0"/>
        <v>36861</v>
      </c>
      <c r="O11" s="243">
        <f t="shared" si="0"/>
        <v>36892</v>
      </c>
    </row>
    <row r="12" spans="1:14">
      <c r="A12" s="218" t="s">
        <v>83</v>
      </c>
      <c r="B12" s="219">
        <f>VLOOKUP($B$11,FetchMids!$U$8:$AI$81,5,FALSE)</f>
        <v>2.36</v>
      </c>
      <c r="C12" s="220">
        <v>2.3</v>
      </c>
      <c r="D12" s="221">
        <v>2.325</v>
      </c>
      <c r="E12" s="221">
        <v>2.32</v>
      </c>
      <c r="F12" s="221">
        <v>2.31</v>
      </c>
      <c r="G12" s="221">
        <v>2.325</v>
      </c>
      <c r="H12" s="220">
        <v>2.34</v>
      </c>
      <c r="I12" s="220">
        <v>2.36</v>
      </c>
      <c r="J12" s="221">
        <v>2.39</v>
      </c>
      <c r="K12" s="221">
        <v>2.41</v>
      </c>
      <c r="L12" s="221">
        <v>2.43</v>
      </c>
      <c r="M12" s="221">
        <v>2.555</v>
      </c>
      <c r="N12" s="221">
        <v>2.675</v>
      </c>
    </row>
    <row r="13" spans="1:14">
      <c r="A13" s="218" t="s">
        <v>84</v>
      </c>
      <c r="B13" s="222"/>
      <c r="C13" s="221">
        <f>VLOOKUP(C$11,FetchMids!$D$8:$S$357,9,FALSE)</f>
        <v>-0.0925</v>
      </c>
      <c r="D13" s="221">
        <f>VLOOKUP(D$11,FetchMids!$D$8:$S$357,9,FALSE)</f>
        <v>-0.0925</v>
      </c>
      <c r="E13" s="221">
        <f>VLOOKUP(E$11,FetchMids!$D$8:$S$357,9,FALSE)</f>
        <v>-0.0925</v>
      </c>
      <c r="F13" s="221">
        <f>VLOOKUP(F$11,FetchMids!$D$8:$S$357,9,FALSE)</f>
        <v>-0.0675</v>
      </c>
      <c r="G13" s="221">
        <f>VLOOKUP(G$11,FetchMids!$D$8:$S$357,9,FALSE)</f>
        <v>-0.0675</v>
      </c>
      <c r="H13" s="221">
        <f>VLOOKUP(H$11,FetchMids!$D$8:$S$357,9,FALSE)</f>
        <v>-0.065</v>
      </c>
      <c r="I13" s="221">
        <f>VLOOKUP(I$11,FetchMids!$D$8:$S$357,9,FALSE)</f>
        <v>-0.0575</v>
      </c>
      <c r="J13" s="221">
        <f>VLOOKUP(J$11,FetchMids!$D$8:$S$357,9,FALSE)</f>
        <v>-0.0575</v>
      </c>
      <c r="K13" s="221">
        <f>VLOOKUP(K$11,FetchMids!$D$8:$S$357,9,FALSE)</f>
        <v>-0.0675</v>
      </c>
      <c r="L13" s="221">
        <f>VLOOKUP(L$11,FetchMids!$D$8:$S$357,9,FALSE)</f>
        <v>-0.0725</v>
      </c>
      <c r="M13" s="221">
        <f>VLOOKUP(M$11,FetchMids!$D$8:$S$357,9,FALSE)</f>
        <v>-0.1</v>
      </c>
      <c r="N13" s="221">
        <f>VLOOKUP(N$11,FetchMids!$D$8:$S$357,9,FALSE)</f>
        <v>-0.13</v>
      </c>
    </row>
    <row r="14" spans="1:14">
      <c r="A14" s="218" t="s">
        <v>85</v>
      </c>
      <c r="B14" s="223"/>
      <c r="C14" s="224">
        <f>$B$6</f>
        <v>0</v>
      </c>
      <c r="D14" s="224">
        <f t="shared" ref="D14:N14" si="1">$B$6</f>
        <v>0</v>
      </c>
      <c r="E14" s="224">
        <f t="shared" si="1"/>
        <v>0</v>
      </c>
      <c r="F14" s="224">
        <f t="shared" si="1"/>
        <v>0</v>
      </c>
      <c r="G14" s="224">
        <f t="shared" si="1"/>
        <v>0</v>
      </c>
      <c r="H14" s="224">
        <f t="shared" si="1"/>
        <v>0</v>
      </c>
      <c r="I14" s="224">
        <f t="shared" si="1"/>
        <v>0</v>
      </c>
      <c r="J14" s="224">
        <f t="shared" si="1"/>
        <v>0</v>
      </c>
      <c r="K14" s="224">
        <f t="shared" si="1"/>
        <v>0</v>
      </c>
      <c r="L14" s="224">
        <f t="shared" si="1"/>
        <v>0</v>
      </c>
      <c r="M14" s="224">
        <f t="shared" si="1"/>
        <v>0</v>
      </c>
      <c r="N14" s="224">
        <f t="shared" si="1"/>
        <v>0</v>
      </c>
    </row>
    <row r="15" ht="13.1" spans="1:14">
      <c r="A15" s="225" t="s">
        <v>33</v>
      </c>
      <c r="B15" s="226">
        <f>SUM(B12:B14)</f>
        <v>2.36</v>
      </c>
      <c r="C15" s="226">
        <f t="shared" ref="C15:N15" si="2">SUM(C12:C14)</f>
        <v>2.2075</v>
      </c>
      <c r="D15" s="226">
        <f t="shared" si="2"/>
        <v>2.2325</v>
      </c>
      <c r="E15" s="226">
        <f t="shared" si="2"/>
        <v>2.2275</v>
      </c>
      <c r="F15" s="226">
        <f t="shared" si="2"/>
        <v>2.2425</v>
      </c>
      <c r="G15" s="226">
        <f t="shared" si="2"/>
        <v>2.2575</v>
      </c>
      <c r="H15" s="226">
        <f t="shared" si="2"/>
        <v>2.275</v>
      </c>
      <c r="I15" s="226">
        <f t="shared" si="2"/>
        <v>2.3025</v>
      </c>
      <c r="J15" s="226">
        <f t="shared" si="2"/>
        <v>2.3325</v>
      </c>
      <c r="K15" s="226">
        <f t="shared" si="2"/>
        <v>2.3425</v>
      </c>
      <c r="L15" s="226">
        <f t="shared" si="2"/>
        <v>2.3575</v>
      </c>
      <c r="M15" s="226">
        <f t="shared" si="2"/>
        <v>2.455</v>
      </c>
      <c r="N15" s="226">
        <f t="shared" si="2"/>
        <v>2.545</v>
      </c>
    </row>
    <row r="16" ht="13.1" spans="1:15">
      <c r="A16" s="227" t="s">
        <v>110</v>
      </c>
      <c r="B16" s="228"/>
      <c r="C16" s="229">
        <f>VLOOKUP(C$11,FetchMids!$D$8:$S$226,15,FALSE)</f>
        <v>0.061415418030074</v>
      </c>
      <c r="D16" s="229">
        <f>VLOOKUP(D$11,FetchMids!$D$8:$S$226,15,FALSE)</f>
        <v>0.064923292627135</v>
      </c>
      <c r="E16" s="229">
        <f>VLOOKUP(E$11,FetchMids!$D$8:$S$226,15,FALSE)</f>
        <v>0.062900143894299</v>
      </c>
      <c r="F16" s="229">
        <f>VLOOKUP(F$11,FetchMids!$D$8:$S$226,15,FALSE)</f>
        <v>0.062756934263642</v>
      </c>
      <c r="G16" s="229">
        <f>VLOOKUP(G$11,FetchMids!$D$8:$S$226,15,FALSE)</f>
        <v>0.062765544495582</v>
      </c>
      <c r="H16" s="229">
        <f>VLOOKUP(H$11,FetchMids!$D$8:$S$226,15,FALSE)</f>
        <v>0.062774441735281</v>
      </c>
      <c r="I16" s="229">
        <f>VLOOKUP(I$11,FetchMids!$D$8:$S$226,15,FALSE)</f>
        <v>0.063014645434375</v>
      </c>
      <c r="J16" s="229">
        <f>VLOOKUP(J$11,FetchMids!$D$8:$S$226,15,FALSE)</f>
        <v>0.063365606875285</v>
      </c>
      <c r="K16" s="229">
        <f>VLOOKUP(K$11,FetchMids!$D$8:$S$226,15,FALSE)</f>
        <v>0.063716568357055</v>
      </c>
      <c r="L16" s="229">
        <f>VLOOKUP(L$11,FetchMids!$D$8:$S$226,15,FALSE)</f>
        <v>0.064050006641956</v>
      </c>
      <c r="M16" s="229">
        <f>VLOOKUP(M$11,FetchMids!$D$8:$S$226,15,FALSE)</f>
        <v>0.064383006015926</v>
      </c>
      <c r="N16" s="229">
        <f>VLOOKUP(N$11,FetchMids!$D$8:$S$226,15,FALSE)</f>
        <v>0.064705263509613</v>
      </c>
      <c r="O16" s="244">
        <f>VLOOKUP(O$11,FetchMids!$D$8:$S$226,15,FALSE)</f>
        <v>0.065044569527328</v>
      </c>
    </row>
    <row r="17" ht="13.1" spans="1:14">
      <c r="A17" s="230" t="s">
        <v>111</v>
      </c>
      <c r="B17" s="231">
        <v>1</v>
      </c>
      <c r="C17" s="232">
        <f t="shared" ref="C17:N17" si="3">IF($B$2="Phys",(1+(D16/2))^(-2*(D11+24-$B$4)/365.25),(1+(C16/2))^(-2*(C11-$B$4)/365.25))</f>
        <v>0.9985105643195</v>
      </c>
      <c r="D17" s="232">
        <f t="shared" si="3"/>
        <v>0.993027374028043</v>
      </c>
      <c r="E17" s="232">
        <f t="shared" si="3"/>
        <v>0.988368626515713</v>
      </c>
      <c r="F17" s="232">
        <f t="shared" si="3"/>
        <v>0.983224452380263</v>
      </c>
      <c r="G17" s="232">
        <f t="shared" si="3"/>
        <v>0.978243974470573</v>
      </c>
      <c r="H17" s="232">
        <f t="shared" si="3"/>
        <v>0.973122580981198</v>
      </c>
      <c r="I17" s="232">
        <f t="shared" si="3"/>
        <v>0.968076901020561</v>
      </c>
      <c r="J17" s="232">
        <f t="shared" si="3"/>
        <v>0.962793548815873</v>
      </c>
      <c r="K17" s="232">
        <f t="shared" si="3"/>
        <v>0.957483773016392</v>
      </c>
      <c r="L17" s="232">
        <f t="shared" si="3"/>
        <v>0.95232528179846</v>
      </c>
      <c r="M17" s="232">
        <f t="shared" si="3"/>
        <v>0.946980386047002</v>
      </c>
      <c r="N17" s="232">
        <f t="shared" si="3"/>
        <v>0.941787402771786</v>
      </c>
    </row>
    <row r="18" ht="13.1" spans="1:14">
      <c r="A18" s="216" t="s">
        <v>112</v>
      </c>
      <c r="B18" s="233">
        <f>B15</f>
        <v>2.36</v>
      </c>
      <c r="C18" s="233">
        <f t="shared" ref="C18:N18" si="4">C15*C17</f>
        <v>2.2042120707353</v>
      </c>
      <c r="D18" s="233">
        <f t="shared" si="4"/>
        <v>2.21693361251761</v>
      </c>
      <c r="E18" s="233">
        <f t="shared" si="4"/>
        <v>2.20159111556375</v>
      </c>
      <c r="F18" s="233">
        <f t="shared" si="4"/>
        <v>2.20488083446274</v>
      </c>
      <c r="G18" s="233">
        <f t="shared" si="4"/>
        <v>2.20838577236732</v>
      </c>
      <c r="H18" s="233">
        <f t="shared" si="4"/>
        <v>2.21385387173223</v>
      </c>
      <c r="I18" s="233">
        <f t="shared" si="4"/>
        <v>2.22899706459984</v>
      </c>
      <c r="J18" s="233">
        <f t="shared" si="4"/>
        <v>2.24571595261302</v>
      </c>
      <c r="K18" s="233">
        <f t="shared" si="4"/>
        <v>2.2429057382909</v>
      </c>
      <c r="L18" s="233">
        <f t="shared" si="4"/>
        <v>2.24510685183987</v>
      </c>
      <c r="M18" s="233">
        <f t="shared" si="4"/>
        <v>2.32483684774539</v>
      </c>
      <c r="N18" s="233">
        <f t="shared" si="4"/>
        <v>2.39684894005419</v>
      </c>
    </row>
    <row r="19" ht="13.1" spans="1:15">
      <c r="A19" s="42" t="s">
        <v>113</v>
      </c>
      <c r="B19" s="234">
        <v>0.017</v>
      </c>
      <c r="C19" s="234">
        <v>0.017</v>
      </c>
      <c r="D19" s="234">
        <v>0.017</v>
      </c>
      <c r="E19" s="234">
        <v>0.017</v>
      </c>
      <c r="F19" s="234">
        <v>0.017</v>
      </c>
      <c r="G19" s="234">
        <v>0.017</v>
      </c>
      <c r="H19" s="234">
        <v>0.017</v>
      </c>
      <c r="I19" s="234">
        <v>0.017</v>
      </c>
      <c r="J19" s="234">
        <v>0.017</v>
      </c>
      <c r="K19" s="234">
        <v>0.017</v>
      </c>
      <c r="L19" s="234">
        <v>0.017</v>
      </c>
      <c r="M19" s="234">
        <v>0.017</v>
      </c>
      <c r="N19" s="234">
        <v>0.017</v>
      </c>
      <c r="O19" s="137"/>
    </row>
    <row r="20" ht="13.1" spans="1:14">
      <c r="A20" s="42" t="s">
        <v>114</v>
      </c>
      <c r="B20" s="235">
        <f>(B15/(1-B19)-B15)*B17</f>
        <v>0.0408138351983722</v>
      </c>
      <c r="C20" s="235">
        <f t="shared" ref="C20:N20" si="5">(C15/(1-C19)-C15)*C17</f>
        <v>0.0381196390666328</v>
      </c>
      <c r="D20" s="235">
        <f t="shared" si="5"/>
        <v>0.0383396453843331</v>
      </c>
      <c r="E20" s="235">
        <f t="shared" si="5"/>
        <v>0.0380743122732287</v>
      </c>
      <c r="F20" s="235">
        <f t="shared" si="5"/>
        <v>0.0381312046651747</v>
      </c>
      <c r="G20" s="235">
        <f t="shared" si="5"/>
        <v>0.0381918190541655</v>
      </c>
      <c r="H20" s="235">
        <f t="shared" si="5"/>
        <v>0.0382863843534565</v>
      </c>
      <c r="I20" s="235">
        <f t="shared" si="5"/>
        <v>0.038548270700099</v>
      </c>
      <c r="J20" s="235">
        <f t="shared" si="5"/>
        <v>0.0388374071153831</v>
      </c>
      <c r="K20" s="235">
        <f t="shared" si="5"/>
        <v>0.0387888072746139</v>
      </c>
      <c r="L20" s="235">
        <f t="shared" si="5"/>
        <v>0.0388268733278512</v>
      </c>
      <c r="M20" s="235">
        <f t="shared" si="5"/>
        <v>0.0402057237148236</v>
      </c>
      <c r="N20" s="235">
        <f t="shared" si="5"/>
        <v>0.0414511006926972</v>
      </c>
    </row>
    <row r="21" ht="13.1" spans="1:14">
      <c r="A21" s="42" t="s">
        <v>115</v>
      </c>
      <c r="B21" s="235">
        <f>B20+B18</f>
        <v>2.40081383519837</v>
      </c>
      <c r="C21" s="235">
        <f t="shared" ref="C21:N21" si="6">C20+C18</f>
        <v>2.24233170980193</v>
      </c>
      <c r="D21" s="235">
        <f t="shared" si="6"/>
        <v>2.25527325790194</v>
      </c>
      <c r="E21" s="235">
        <f t="shared" si="6"/>
        <v>2.23966542783698</v>
      </c>
      <c r="F21" s="235">
        <f t="shared" si="6"/>
        <v>2.24301203912791</v>
      </c>
      <c r="G21" s="235">
        <f t="shared" si="6"/>
        <v>2.24657759142148</v>
      </c>
      <c r="H21" s="235">
        <f t="shared" si="6"/>
        <v>2.25214025608568</v>
      </c>
      <c r="I21" s="235">
        <f t="shared" si="6"/>
        <v>2.26754533529994</v>
      </c>
      <c r="J21" s="235">
        <f t="shared" si="6"/>
        <v>2.28455335972841</v>
      </c>
      <c r="K21" s="235">
        <f t="shared" si="6"/>
        <v>2.28169454556551</v>
      </c>
      <c r="L21" s="235">
        <f t="shared" si="6"/>
        <v>2.28393372516772</v>
      </c>
      <c r="M21" s="235">
        <f t="shared" si="6"/>
        <v>2.36504257146021</v>
      </c>
      <c r="N21" s="235">
        <f t="shared" si="6"/>
        <v>2.43830004074689</v>
      </c>
    </row>
    <row r="22" ht="13.1" spans="1:1">
      <c r="A22" s="42"/>
    </row>
    <row r="24" ht="13.1" spans="1:1">
      <c r="A24" s="122" t="s">
        <v>103</v>
      </c>
    </row>
    <row r="25" ht="13.1" spans="1:14">
      <c r="A25" s="216" t="s">
        <v>109</v>
      </c>
      <c r="B25" s="217">
        <f>B11</f>
        <v>36520</v>
      </c>
      <c r="C25" s="217">
        <f t="shared" ref="C25:N25" si="7">C11</f>
        <v>36526</v>
      </c>
      <c r="D25" s="217">
        <f t="shared" si="7"/>
        <v>36557</v>
      </c>
      <c r="E25" s="217">
        <f t="shared" si="7"/>
        <v>36586</v>
      </c>
      <c r="F25" s="217">
        <f t="shared" si="7"/>
        <v>36617</v>
      </c>
      <c r="G25" s="217">
        <f t="shared" si="7"/>
        <v>36647</v>
      </c>
      <c r="H25" s="217">
        <f t="shared" si="7"/>
        <v>36678</v>
      </c>
      <c r="I25" s="217">
        <f t="shared" si="7"/>
        <v>36708</v>
      </c>
      <c r="J25" s="217">
        <f t="shared" si="7"/>
        <v>36739</v>
      </c>
      <c r="K25" s="217">
        <f t="shared" si="7"/>
        <v>36770</v>
      </c>
      <c r="L25" s="217">
        <f t="shared" si="7"/>
        <v>36800</v>
      </c>
      <c r="M25" s="217">
        <f t="shared" si="7"/>
        <v>36831</v>
      </c>
      <c r="N25" s="217">
        <f t="shared" si="7"/>
        <v>36861</v>
      </c>
    </row>
    <row r="26" spans="1:14">
      <c r="A26" s="89" t="s">
        <v>83</v>
      </c>
      <c r="B26" s="219">
        <f>VLOOKUP($B$11,FetchMids!$U$8:$AI$81,3,FALSE)</f>
        <v>2.38</v>
      </c>
      <c r="C26" s="220">
        <v>2.29</v>
      </c>
      <c r="D26" s="221">
        <f t="shared" ref="D26:N26" si="8">D12</f>
        <v>2.325</v>
      </c>
      <c r="E26" s="221">
        <f t="shared" si="8"/>
        <v>2.32</v>
      </c>
      <c r="F26" s="221">
        <f t="shared" si="8"/>
        <v>2.31</v>
      </c>
      <c r="G26" s="221">
        <v>2.3</v>
      </c>
      <c r="H26" s="220">
        <v>2.335</v>
      </c>
      <c r="I26" s="220">
        <f t="shared" si="8"/>
        <v>2.36</v>
      </c>
      <c r="J26" s="220">
        <v>2.385</v>
      </c>
      <c r="K26" s="221">
        <f t="shared" si="8"/>
        <v>2.41</v>
      </c>
      <c r="L26" s="221">
        <f t="shared" si="8"/>
        <v>2.43</v>
      </c>
      <c r="M26" s="221">
        <f t="shared" si="8"/>
        <v>2.555</v>
      </c>
      <c r="N26" s="221">
        <f t="shared" si="8"/>
        <v>2.675</v>
      </c>
    </row>
    <row r="27" spans="1:14">
      <c r="A27" s="89" t="s">
        <v>84</v>
      </c>
      <c r="B27" s="218"/>
      <c r="C27" s="221">
        <v>-0.0475</v>
      </c>
      <c r="D27" s="221">
        <f>VLOOKUP(D$25,FetchMids!$D$8:$S$357,3,FALSE)</f>
        <v>-0.0675</v>
      </c>
      <c r="E27" s="221">
        <f>VLOOKUP(E$25,FetchMids!$D$8:$S$357,3,FALSE)</f>
        <v>-0.06</v>
      </c>
      <c r="F27" s="221">
        <f>VLOOKUP(F$25,FetchMids!$D$8:$S$357,3,FALSE)</f>
        <v>-0.06</v>
      </c>
      <c r="G27" s="221">
        <v>-0.065</v>
      </c>
      <c r="H27" s="221">
        <v>-0.055</v>
      </c>
      <c r="I27" s="221">
        <v>-0.055</v>
      </c>
      <c r="J27" s="221">
        <v>-0.055</v>
      </c>
      <c r="K27" s="221">
        <f>VLOOKUP(K$25,FetchMids!$D$8:$S$357,3,FALSE)</f>
        <v>-0.06</v>
      </c>
      <c r="L27" s="221">
        <f>VLOOKUP(L$25,FetchMids!$D$8:$S$357,3,FALSE)</f>
        <v>-0.06</v>
      </c>
      <c r="M27" s="221">
        <f>VLOOKUP(M$25,FetchMids!$D$8:$S$357,3,FALSE)</f>
        <v>-0.06</v>
      </c>
      <c r="N27" s="221">
        <f>VLOOKUP(N$25,FetchMids!$D$8:$S$357,3,FALSE)</f>
        <v>-0.06</v>
      </c>
    </row>
    <row r="28" spans="1:14">
      <c r="A28" s="89" t="s">
        <v>85</v>
      </c>
      <c r="B28" s="218"/>
      <c r="C28" s="224">
        <f>$B$7</f>
        <v>0</v>
      </c>
      <c r="D28" s="224">
        <f t="shared" ref="D28:N28" si="9">$B$7</f>
        <v>0</v>
      </c>
      <c r="E28" s="224">
        <f t="shared" si="9"/>
        <v>0</v>
      </c>
      <c r="F28" s="224">
        <f t="shared" si="9"/>
        <v>0</v>
      </c>
      <c r="G28" s="224">
        <f t="shared" si="9"/>
        <v>0</v>
      </c>
      <c r="H28" s="224">
        <f t="shared" si="9"/>
        <v>0</v>
      </c>
      <c r="I28" s="224">
        <f t="shared" si="9"/>
        <v>0</v>
      </c>
      <c r="J28" s="224">
        <f t="shared" si="9"/>
        <v>0</v>
      </c>
      <c r="K28" s="224">
        <f t="shared" si="9"/>
        <v>0</v>
      </c>
      <c r="L28" s="224">
        <f t="shared" si="9"/>
        <v>0</v>
      </c>
      <c r="M28" s="224">
        <f t="shared" si="9"/>
        <v>0</v>
      </c>
      <c r="N28" s="224">
        <f t="shared" si="9"/>
        <v>0</v>
      </c>
    </row>
    <row r="29" ht="13.1" spans="1:14">
      <c r="A29" s="236" t="s">
        <v>33</v>
      </c>
      <c r="B29" s="228">
        <f>SUM(B26:B28)</f>
        <v>2.38</v>
      </c>
      <c r="C29" s="228">
        <f t="shared" ref="C29:N29" si="10">SUM(C26:C28)</f>
        <v>2.2425</v>
      </c>
      <c r="D29" s="228">
        <f t="shared" si="10"/>
        <v>2.2575</v>
      </c>
      <c r="E29" s="228">
        <f t="shared" si="10"/>
        <v>2.26</v>
      </c>
      <c r="F29" s="228">
        <f t="shared" si="10"/>
        <v>2.25</v>
      </c>
      <c r="G29" s="228">
        <f t="shared" si="10"/>
        <v>2.235</v>
      </c>
      <c r="H29" s="228">
        <f t="shared" si="10"/>
        <v>2.28</v>
      </c>
      <c r="I29" s="228">
        <f t="shared" si="10"/>
        <v>2.305</v>
      </c>
      <c r="J29" s="228">
        <f t="shared" si="10"/>
        <v>2.33</v>
      </c>
      <c r="K29" s="228">
        <f t="shared" si="10"/>
        <v>2.35</v>
      </c>
      <c r="L29" s="228">
        <f t="shared" si="10"/>
        <v>2.37</v>
      </c>
      <c r="M29" s="228">
        <f t="shared" si="10"/>
        <v>2.495</v>
      </c>
      <c r="N29" s="228">
        <f t="shared" si="10"/>
        <v>2.615</v>
      </c>
    </row>
    <row r="30" ht="13.1" spans="1:14">
      <c r="A30" s="227" t="s">
        <v>110</v>
      </c>
      <c r="B30" s="218"/>
      <c r="C30" s="229">
        <f>C16</f>
        <v>0.061415418030074</v>
      </c>
      <c r="D30" s="229">
        <f t="shared" ref="D30:N30" si="11">D16</f>
        <v>0.064923292627135</v>
      </c>
      <c r="E30" s="229">
        <f t="shared" si="11"/>
        <v>0.062900143894299</v>
      </c>
      <c r="F30" s="229">
        <f t="shared" si="11"/>
        <v>0.062756934263642</v>
      </c>
      <c r="G30" s="229">
        <f t="shared" si="11"/>
        <v>0.062765544495582</v>
      </c>
      <c r="H30" s="229">
        <f t="shared" si="11"/>
        <v>0.062774441735281</v>
      </c>
      <c r="I30" s="229">
        <f t="shared" si="11"/>
        <v>0.063014645434375</v>
      </c>
      <c r="J30" s="229">
        <f t="shared" si="11"/>
        <v>0.063365606875285</v>
      </c>
      <c r="K30" s="229">
        <f t="shared" si="11"/>
        <v>0.063716568357055</v>
      </c>
      <c r="L30" s="229">
        <f t="shared" si="11"/>
        <v>0.064050006641956</v>
      </c>
      <c r="M30" s="229">
        <f>M17</f>
        <v>0.946980386047002</v>
      </c>
      <c r="N30" s="229">
        <f t="shared" si="11"/>
        <v>0.064705263509613</v>
      </c>
    </row>
    <row r="31" ht="13.1" spans="1:14">
      <c r="A31" s="230" t="s">
        <v>111</v>
      </c>
      <c r="B31" s="237">
        <v>1</v>
      </c>
      <c r="C31" s="238">
        <f>C17</f>
        <v>0.9985105643195</v>
      </c>
      <c r="D31" s="238">
        <f t="shared" ref="D31:N31" si="12">D17</f>
        <v>0.993027374028043</v>
      </c>
      <c r="E31" s="238">
        <f t="shared" si="12"/>
        <v>0.988368626515713</v>
      </c>
      <c r="F31" s="238">
        <f t="shared" si="12"/>
        <v>0.983224452380263</v>
      </c>
      <c r="G31" s="238">
        <f t="shared" si="12"/>
        <v>0.978243974470573</v>
      </c>
      <c r="H31" s="238">
        <f t="shared" si="12"/>
        <v>0.973122580981198</v>
      </c>
      <c r="I31" s="238">
        <f t="shared" si="12"/>
        <v>0.968076901020561</v>
      </c>
      <c r="J31" s="238">
        <f t="shared" si="12"/>
        <v>0.962793548815873</v>
      </c>
      <c r="K31" s="238">
        <f t="shared" si="12"/>
        <v>0.957483773016392</v>
      </c>
      <c r="L31" s="238">
        <f t="shared" si="12"/>
        <v>0.95232528179846</v>
      </c>
      <c r="M31" s="238">
        <f t="shared" si="12"/>
        <v>0.946980386047002</v>
      </c>
      <c r="N31" s="232">
        <f t="shared" si="12"/>
        <v>0.941787402771786</v>
      </c>
    </row>
    <row r="32" ht="13.1" spans="1:14">
      <c r="A32" s="216" t="s">
        <v>112</v>
      </c>
      <c r="B32" s="233">
        <f>B29</f>
        <v>2.38</v>
      </c>
      <c r="C32" s="233">
        <f>C29*C31</f>
        <v>2.23915994048648</v>
      </c>
      <c r="D32" s="233">
        <f t="shared" ref="D32:N32" si="13">D29*D31</f>
        <v>2.24175929686831</v>
      </c>
      <c r="E32" s="233">
        <f t="shared" si="13"/>
        <v>2.23371309592551</v>
      </c>
      <c r="F32" s="233">
        <f t="shared" si="13"/>
        <v>2.21225501785559</v>
      </c>
      <c r="G32" s="233">
        <f t="shared" si="13"/>
        <v>2.18637528294173</v>
      </c>
      <c r="H32" s="233">
        <f t="shared" si="13"/>
        <v>2.21871948463713</v>
      </c>
      <c r="I32" s="233">
        <f t="shared" si="13"/>
        <v>2.23141725685239</v>
      </c>
      <c r="J32" s="233">
        <f t="shared" si="13"/>
        <v>2.24330896874098</v>
      </c>
      <c r="K32" s="233">
        <f t="shared" si="13"/>
        <v>2.25008686658852</v>
      </c>
      <c r="L32" s="233">
        <f t="shared" si="13"/>
        <v>2.25701091786235</v>
      </c>
      <c r="M32" s="233">
        <f t="shared" si="13"/>
        <v>2.36271606318727</v>
      </c>
      <c r="N32" s="233">
        <f t="shared" si="13"/>
        <v>2.46277405824822</v>
      </c>
    </row>
    <row r="33" ht="13.1" spans="1:14">
      <c r="A33" s="42" t="s">
        <v>113</v>
      </c>
      <c r="B33" s="234">
        <v>0.017</v>
      </c>
      <c r="C33" s="234">
        <v>0.017</v>
      </c>
      <c r="D33" s="234">
        <v>0.017</v>
      </c>
      <c r="E33" s="234">
        <v>0.017</v>
      </c>
      <c r="F33" s="234">
        <v>0.017</v>
      </c>
      <c r="G33" s="234">
        <v>0.017</v>
      </c>
      <c r="H33" s="234">
        <v>0.017</v>
      </c>
      <c r="I33" s="234">
        <v>0.017</v>
      </c>
      <c r="J33" s="234">
        <v>0.017</v>
      </c>
      <c r="K33" s="234">
        <v>0.017</v>
      </c>
      <c r="L33" s="234">
        <v>0.017</v>
      </c>
      <c r="M33" s="234">
        <v>0.017</v>
      </c>
      <c r="N33" s="234">
        <v>0.017</v>
      </c>
    </row>
    <row r="34" ht="13.1" spans="1:14">
      <c r="A34" s="42" t="s">
        <v>114</v>
      </c>
      <c r="B34" s="235">
        <f>(B29/(1-B33)-B29)*B31</f>
        <v>0.0411597151576806</v>
      </c>
      <c r="C34" s="235">
        <f t="shared" ref="C34:N34" si="14">(C29/(1-C33)-C29)*C31</f>
        <v>0.0387240274550054</v>
      </c>
      <c r="D34" s="235">
        <f t="shared" si="14"/>
        <v>0.0387689807189842</v>
      </c>
      <c r="E34" s="235">
        <f t="shared" si="14"/>
        <v>0.0386298297362502</v>
      </c>
      <c r="F34" s="235">
        <f t="shared" si="14"/>
        <v>0.0382587337777673</v>
      </c>
      <c r="G34" s="235">
        <f t="shared" si="14"/>
        <v>0.0378111696948215</v>
      </c>
      <c r="H34" s="235">
        <f t="shared" si="14"/>
        <v>0.0383705302531344</v>
      </c>
      <c r="I34" s="235">
        <f t="shared" si="14"/>
        <v>0.0385901254999906</v>
      </c>
      <c r="J34" s="235">
        <f t="shared" si="14"/>
        <v>0.0387957807411973</v>
      </c>
      <c r="K34" s="235">
        <f t="shared" si="14"/>
        <v>0.038912997692782</v>
      </c>
      <c r="L34" s="235">
        <f t="shared" si="14"/>
        <v>0.0390327422214241</v>
      </c>
      <c r="M34" s="235">
        <f t="shared" si="14"/>
        <v>0.0408608067896071</v>
      </c>
      <c r="N34" s="235">
        <f t="shared" si="14"/>
        <v>0.0425912095526141</v>
      </c>
    </row>
    <row r="35" ht="13.1" spans="1:14">
      <c r="A35" s="42" t="s">
        <v>115</v>
      </c>
      <c r="B35" s="235">
        <f>B34+B32</f>
        <v>2.42115971515768</v>
      </c>
      <c r="C35" s="235">
        <f t="shared" ref="C35:N35" si="15">C34+C32</f>
        <v>2.27788396794148</v>
      </c>
      <c r="D35" s="235">
        <f t="shared" si="15"/>
        <v>2.28052827758729</v>
      </c>
      <c r="E35" s="235">
        <f t="shared" si="15"/>
        <v>2.27234292566176</v>
      </c>
      <c r="F35" s="235">
        <f t="shared" si="15"/>
        <v>2.25051375163336</v>
      </c>
      <c r="G35" s="235">
        <f t="shared" si="15"/>
        <v>2.22418645263655</v>
      </c>
      <c r="H35" s="235">
        <f t="shared" si="15"/>
        <v>2.25709001489027</v>
      </c>
      <c r="I35" s="235">
        <f t="shared" si="15"/>
        <v>2.27000738235238</v>
      </c>
      <c r="J35" s="235">
        <f t="shared" si="15"/>
        <v>2.28210474948218</v>
      </c>
      <c r="K35" s="235">
        <f t="shared" si="15"/>
        <v>2.2889998642813</v>
      </c>
      <c r="L35" s="235">
        <f t="shared" si="15"/>
        <v>2.29604366008378</v>
      </c>
      <c r="M35" s="235">
        <f t="shared" si="15"/>
        <v>2.40357686997688</v>
      </c>
      <c r="N35" s="235">
        <f t="shared" si="15"/>
        <v>2.50536526780083</v>
      </c>
    </row>
    <row r="36" ht="13.1" spans="1:1">
      <c r="A36" s="42"/>
    </row>
    <row r="38" ht="13.1" spans="1:14">
      <c r="A38" s="122" t="s">
        <v>116</v>
      </c>
      <c r="B38" s="239">
        <f>B25</f>
        <v>36520</v>
      </c>
      <c r="C38" s="239">
        <f t="shared" ref="C38:N38" si="16">C25</f>
        <v>36526</v>
      </c>
      <c r="D38" s="239">
        <f t="shared" si="16"/>
        <v>36557</v>
      </c>
      <c r="E38" s="239">
        <f t="shared" si="16"/>
        <v>36586</v>
      </c>
      <c r="F38" s="239">
        <f t="shared" si="16"/>
        <v>36617</v>
      </c>
      <c r="G38" s="239">
        <f t="shared" si="16"/>
        <v>36647</v>
      </c>
      <c r="H38" s="239">
        <f t="shared" si="16"/>
        <v>36678</v>
      </c>
      <c r="I38" s="239">
        <f t="shared" si="16"/>
        <v>36708</v>
      </c>
      <c r="J38" s="239">
        <f t="shared" si="16"/>
        <v>36739</v>
      </c>
      <c r="K38" s="239">
        <f t="shared" si="16"/>
        <v>36770</v>
      </c>
      <c r="L38" s="239">
        <f t="shared" si="16"/>
        <v>36800</v>
      </c>
      <c r="M38" s="239">
        <f t="shared" si="16"/>
        <v>36831</v>
      </c>
      <c r="N38" s="239">
        <f t="shared" si="16"/>
        <v>36861</v>
      </c>
    </row>
    <row r="39" spans="1:14">
      <c r="A39" s="69" t="s">
        <v>117</v>
      </c>
      <c r="B39" s="240">
        <f>B32</f>
        <v>2.38</v>
      </c>
      <c r="C39" s="240">
        <f>C32</f>
        <v>2.23915994048648</v>
      </c>
      <c r="D39" s="240">
        <f>D32</f>
        <v>2.24175929686831</v>
      </c>
      <c r="E39" s="240">
        <f>E32</f>
        <v>2.23371309592551</v>
      </c>
      <c r="F39" s="240">
        <f t="shared" ref="F39:N39" si="17">F32</f>
        <v>2.21225501785559</v>
      </c>
      <c r="G39" s="240">
        <f t="shared" si="17"/>
        <v>2.18637528294173</v>
      </c>
      <c r="H39" s="240">
        <f t="shared" si="17"/>
        <v>2.21871948463713</v>
      </c>
      <c r="I39" s="240">
        <f t="shared" si="17"/>
        <v>2.23141725685239</v>
      </c>
      <c r="J39" s="240">
        <f t="shared" si="17"/>
        <v>2.24330896874098</v>
      </c>
      <c r="K39" s="240">
        <f t="shared" si="17"/>
        <v>2.25008686658852</v>
      </c>
      <c r="L39" s="240">
        <f t="shared" si="17"/>
        <v>2.25701091786235</v>
      </c>
      <c r="M39" s="240">
        <f t="shared" si="17"/>
        <v>2.36271606318727</v>
      </c>
      <c r="N39" s="240">
        <f t="shared" si="17"/>
        <v>2.46277405824822</v>
      </c>
    </row>
    <row r="40" spans="1:14">
      <c r="A40" s="241" t="s">
        <v>118</v>
      </c>
      <c r="B40" s="242">
        <f>B18</f>
        <v>2.36</v>
      </c>
      <c r="C40" s="242">
        <f>C18</f>
        <v>2.2042120707353</v>
      </c>
      <c r="D40" s="242">
        <f>D18</f>
        <v>2.21693361251761</v>
      </c>
      <c r="E40" s="242">
        <f>E18</f>
        <v>2.20159111556375</v>
      </c>
      <c r="F40" s="242">
        <f t="shared" ref="F40:N40" si="18">F18</f>
        <v>2.20488083446274</v>
      </c>
      <c r="G40" s="242">
        <f t="shared" si="18"/>
        <v>2.20838577236732</v>
      </c>
      <c r="H40" s="242">
        <f t="shared" si="18"/>
        <v>2.21385387173223</v>
      </c>
      <c r="I40" s="242">
        <f t="shared" si="18"/>
        <v>2.22899706459984</v>
      </c>
      <c r="J40" s="242">
        <f t="shared" si="18"/>
        <v>2.24571595261302</v>
      </c>
      <c r="K40" s="242">
        <f t="shared" si="18"/>
        <v>2.2429057382909</v>
      </c>
      <c r="L40" s="242">
        <f t="shared" si="18"/>
        <v>2.24510685183987</v>
      </c>
      <c r="M40" s="242">
        <f t="shared" si="18"/>
        <v>2.32483684774539</v>
      </c>
      <c r="N40" s="242">
        <f t="shared" si="18"/>
        <v>2.39684894005419</v>
      </c>
    </row>
    <row r="42" ht="13.1" spans="1:1">
      <c r="A42" s="122" t="s">
        <v>119</v>
      </c>
    </row>
    <row r="43" spans="1:14">
      <c r="A43" s="69" t="s">
        <v>117</v>
      </c>
      <c r="B43" s="240">
        <f>B35</f>
        <v>2.42115971515768</v>
      </c>
      <c r="C43" s="240">
        <f t="shared" ref="C43:N43" si="19">C35</f>
        <v>2.27788396794148</v>
      </c>
      <c r="D43" s="240">
        <f t="shared" si="19"/>
        <v>2.28052827758729</v>
      </c>
      <c r="E43" s="240">
        <f t="shared" si="19"/>
        <v>2.27234292566176</v>
      </c>
      <c r="F43" s="240">
        <f t="shared" si="19"/>
        <v>2.25051375163336</v>
      </c>
      <c r="G43" s="240">
        <f t="shared" si="19"/>
        <v>2.22418645263655</v>
      </c>
      <c r="H43" s="240">
        <f t="shared" si="19"/>
        <v>2.25709001489027</v>
      </c>
      <c r="I43" s="240">
        <f t="shared" si="19"/>
        <v>2.27000738235238</v>
      </c>
      <c r="J43" s="240">
        <f t="shared" si="19"/>
        <v>2.28210474948218</v>
      </c>
      <c r="K43" s="240">
        <f t="shared" si="19"/>
        <v>2.2889998642813</v>
      </c>
      <c r="L43" s="240">
        <f t="shared" si="19"/>
        <v>2.29604366008378</v>
      </c>
      <c r="M43" s="240">
        <f t="shared" si="19"/>
        <v>2.40357686997688</v>
      </c>
      <c r="N43" s="240">
        <f t="shared" si="19"/>
        <v>2.50536526780083</v>
      </c>
    </row>
    <row r="44" spans="1:14">
      <c r="A44" s="241" t="s">
        <v>118</v>
      </c>
      <c r="B44" s="242">
        <f>B21</f>
        <v>2.40081383519837</v>
      </c>
      <c r="C44" s="242">
        <f t="shared" ref="C44:N44" si="20">C21</f>
        <v>2.24233170980193</v>
      </c>
      <c r="D44" s="242">
        <f t="shared" si="20"/>
        <v>2.25527325790194</v>
      </c>
      <c r="E44" s="242">
        <f t="shared" si="20"/>
        <v>2.23966542783698</v>
      </c>
      <c r="F44" s="242">
        <f t="shared" si="20"/>
        <v>2.24301203912791</v>
      </c>
      <c r="G44" s="242">
        <f t="shared" si="20"/>
        <v>2.24657759142148</v>
      </c>
      <c r="H44" s="242">
        <f t="shared" si="20"/>
        <v>2.25214025608568</v>
      </c>
      <c r="I44" s="242">
        <f t="shared" si="20"/>
        <v>2.26754533529994</v>
      </c>
      <c r="J44" s="242">
        <f t="shared" si="20"/>
        <v>2.28455335972841</v>
      </c>
      <c r="K44" s="242">
        <f t="shared" si="20"/>
        <v>2.28169454556551</v>
      </c>
      <c r="L44" s="242">
        <f t="shared" si="20"/>
        <v>2.28393372516772</v>
      </c>
      <c r="M44" s="242">
        <f t="shared" si="20"/>
        <v>2.36504257146021</v>
      </c>
      <c r="N44" s="242">
        <f t="shared" si="20"/>
        <v>2.43830004074689</v>
      </c>
    </row>
  </sheetData>
  <dataValidations count="1">
    <dataValidation type="list" allowBlank="1" showInputMessage="1" showErrorMessage="1" sqref="B2">
      <formula1>"Phys,Fin"</formula1>
    </dataValidation>
  </dataValidations>
  <printOptions horizontalCentered="1" verticalCentered="1"/>
  <pageMargins left="0.75" right="0.75" top="1" bottom="1" header="0.5" footer="0.5"/>
  <pageSetup paperSize="1" scale="76" orientation="landscape"/>
  <headerFooter alignWithMargins="0">
    <oddHeader>&amp;C&amp;"Times New Roman,Bold"NGPL
Storage Calculations</oddHeader>
    <oddFooter>&amp;L&amp;D; &amp;T&amp;R&amp;F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U1487"/>
  <sheetViews>
    <sheetView zoomScale="75" zoomScaleNormal="75" topLeftCell="A4" workbookViewId="0">
      <selection activeCell="G13" sqref="G13"/>
    </sheetView>
    <sheetView workbookViewId="1">
      <selection activeCell="A1" sqref="A1"/>
    </sheetView>
  </sheetViews>
  <sheetFormatPr defaultColWidth="9" defaultRowHeight="12.75"/>
  <cols>
    <col min="1" max="2" width="13.7079646017699" customWidth="1"/>
    <col min="3" max="3" width="9.42477876106195" customWidth="1"/>
    <col min="4" max="4" width="11.141592920354" customWidth="1"/>
    <col min="5" max="5" width="16" style="175" customWidth="1"/>
    <col min="6" max="6" width="13.4247787610619" customWidth="1"/>
    <col min="7" max="7" width="15.4247787610619" customWidth="1"/>
    <col min="8" max="9" width="13.4247787610619" customWidth="1"/>
    <col min="10" max="10" width="10.4247787610619" customWidth="1"/>
    <col min="11" max="12" width="11.4247787610619" customWidth="1"/>
    <col min="13" max="14" width="14.283185840708" customWidth="1"/>
    <col min="15" max="15" width="13.5663716814159" customWidth="1"/>
    <col min="16" max="17" width="13.4247787610619" customWidth="1"/>
    <col min="19" max="19" width="13.4247787610619" customWidth="1"/>
  </cols>
  <sheetData>
    <row r="1" spans="5:5">
      <c r="E1"/>
    </row>
    <row r="2" ht="13.1" spans="1:15">
      <c r="A2" s="42" t="s">
        <v>120</v>
      </c>
      <c r="B2" s="176">
        <v>36506</v>
      </c>
      <c r="E2"/>
      <c r="F2" s="49" t="s">
        <v>51</v>
      </c>
      <c r="G2" s="50"/>
      <c r="H2" s="49" t="s">
        <v>47</v>
      </c>
      <c r="I2" s="50"/>
      <c r="L2" s="41" t="s">
        <v>121</v>
      </c>
      <c r="M2" s="41"/>
      <c r="N2" s="41" t="s">
        <v>122</v>
      </c>
      <c r="O2" s="41"/>
    </row>
    <row r="3" ht="13.1" spans="5:15">
      <c r="E3"/>
      <c r="F3" s="51">
        <v>1</v>
      </c>
      <c r="G3" s="51">
        <v>0.7</v>
      </c>
      <c r="H3" s="51">
        <v>0.5</v>
      </c>
      <c r="I3" s="51">
        <v>0.33</v>
      </c>
      <c r="L3" s="190">
        <v>1371225</v>
      </c>
      <c r="M3" s="191"/>
      <c r="N3" s="190">
        <v>999975</v>
      </c>
      <c r="O3" s="191"/>
    </row>
    <row r="4" ht="13.1" spans="5:15">
      <c r="E4"/>
      <c r="F4" s="177" t="s">
        <v>123</v>
      </c>
      <c r="G4" s="177" t="s">
        <v>124</v>
      </c>
      <c r="H4" s="177" t="s">
        <v>125</v>
      </c>
      <c r="I4" s="177" t="s">
        <v>126</v>
      </c>
      <c r="J4" s="146"/>
      <c r="K4" s="146"/>
      <c r="L4" s="46" t="s">
        <v>127</v>
      </c>
      <c r="M4" s="46" t="s">
        <v>128</v>
      </c>
      <c r="N4" s="46" t="s">
        <v>127</v>
      </c>
      <c r="O4" s="46" t="s">
        <v>128</v>
      </c>
    </row>
    <row r="5" ht="13.1" spans="5:15">
      <c r="E5" s="178" t="s">
        <v>55</v>
      </c>
      <c r="F5" s="127">
        <v>18243</v>
      </c>
      <c r="G5" s="127">
        <v>12770</v>
      </c>
      <c r="H5" s="127">
        <v>9122</v>
      </c>
      <c r="I5" s="127">
        <v>6020</v>
      </c>
      <c r="J5" s="146"/>
      <c r="K5" s="146"/>
      <c r="L5" s="128">
        <f>491318+33032</f>
        <v>524350</v>
      </c>
      <c r="M5" s="128">
        <v>488691</v>
      </c>
      <c r="N5" s="128">
        <f>333276+(999975-992271)</f>
        <v>340980</v>
      </c>
      <c r="O5" s="128">
        <v>672328</v>
      </c>
    </row>
    <row r="6" ht="13.1" spans="5:12">
      <c r="E6" s="178" t="s">
        <v>56</v>
      </c>
      <c r="F6" s="127">
        <v>13333</v>
      </c>
      <c r="G6" s="127">
        <v>9333</v>
      </c>
      <c r="H6" s="127">
        <v>6667</v>
      </c>
      <c r="I6" s="127">
        <v>4400</v>
      </c>
      <c r="J6" s="146"/>
      <c r="K6" s="146"/>
      <c r="L6" s="146"/>
    </row>
    <row r="7" ht="13.1" spans="5:12">
      <c r="E7" s="178" t="s">
        <v>129</v>
      </c>
      <c r="F7" s="179">
        <f>F5+F6</f>
        <v>31576</v>
      </c>
      <c r="G7" s="179">
        <f>G5+G6</f>
        <v>22103</v>
      </c>
      <c r="H7" s="179">
        <f>H5+H6</f>
        <v>15789</v>
      </c>
      <c r="I7" s="151">
        <f>I5+I6</f>
        <v>10420</v>
      </c>
      <c r="J7" s="146"/>
      <c r="K7" s="146"/>
      <c r="L7" s="146"/>
    </row>
    <row r="8" spans="5:5">
      <c r="E8"/>
    </row>
    <row r="9" ht="13.1" spans="5:17">
      <c r="E9"/>
      <c r="N9" s="55"/>
      <c r="O9" s="55"/>
      <c r="P9" s="55"/>
      <c r="Q9" s="55"/>
    </row>
    <row r="10" ht="13.1" spans="5:17">
      <c r="E10"/>
      <c r="N10" s="55"/>
      <c r="O10" s="55"/>
      <c r="P10" s="55"/>
      <c r="Q10" s="55"/>
    </row>
    <row r="11" spans="5:5">
      <c r="E11"/>
    </row>
    <row r="12" ht="13.1" spans="3:12">
      <c r="C12" s="135"/>
      <c r="D12" s="180">
        <v>2371200</v>
      </c>
      <c r="E12" s="135"/>
      <c r="F12" s="181"/>
      <c r="G12" s="181"/>
      <c r="H12" s="135"/>
      <c r="I12" s="135"/>
      <c r="J12" s="135"/>
      <c r="K12" s="135"/>
      <c r="L12" s="181"/>
    </row>
    <row r="13" ht="13.1" spans="3:14">
      <c r="C13" s="126"/>
      <c r="D13" s="126" t="s">
        <v>130</v>
      </c>
      <c r="E13" s="126" t="s">
        <v>131</v>
      </c>
      <c r="F13" s="126"/>
      <c r="G13" s="126" t="s">
        <v>132</v>
      </c>
      <c r="H13" s="126" t="s">
        <v>133</v>
      </c>
      <c r="I13" s="46" t="s">
        <v>134</v>
      </c>
      <c r="J13" s="126" t="s">
        <v>80</v>
      </c>
      <c r="K13" s="126" t="s">
        <v>80</v>
      </c>
      <c r="L13" s="126" t="s">
        <v>135</v>
      </c>
      <c r="M13" s="126" t="s">
        <v>136</v>
      </c>
      <c r="N13" s="126" t="s">
        <v>137</v>
      </c>
    </row>
    <row r="14" ht="13.85" spans="1:14">
      <c r="A14" t="s">
        <v>138</v>
      </c>
      <c r="B14" t="s">
        <v>78</v>
      </c>
      <c r="C14" s="182" t="s">
        <v>139</v>
      </c>
      <c r="D14" s="182" t="s">
        <v>140</v>
      </c>
      <c r="E14" s="130" t="s">
        <v>141</v>
      </c>
      <c r="F14" s="182" t="s">
        <v>142</v>
      </c>
      <c r="G14" s="130" t="s">
        <v>141</v>
      </c>
      <c r="H14" s="182" t="s">
        <v>140</v>
      </c>
      <c r="I14" s="192" t="s">
        <v>143</v>
      </c>
      <c r="J14" s="182" t="s">
        <v>72</v>
      </c>
      <c r="K14" s="182" t="s">
        <v>73</v>
      </c>
      <c r="L14" s="182" t="s">
        <v>141</v>
      </c>
      <c r="M14" s="182" t="s">
        <v>141</v>
      </c>
      <c r="N14" s="182" t="s">
        <v>141</v>
      </c>
    </row>
    <row r="15" spans="1:14">
      <c r="A15">
        <f>MONTH(C15)</f>
        <v>12</v>
      </c>
      <c r="B15" t="str">
        <f>VLOOKUP(A15,MonthTable,2,FALSE)</f>
        <v>Dec</v>
      </c>
      <c r="C15" s="183">
        <f>B2</f>
        <v>36506</v>
      </c>
      <c r="D15" s="184">
        <f>999973+980009</f>
        <v>1979982</v>
      </c>
      <c r="E15" s="185">
        <v>4129</v>
      </c>
      <c r="F15" s="186">
        <v>0</v>
      </c>
      <c r="G15" s="186">
        <f>SUM(E15:F15)</f>
        <v>4129</v>
      </c>
      <c r="H15" s="186">
        <f>D15+G15</f>
        <v>1984111</v>
      </c>
      <c r="I15" s="48">
        <f>$D$12-H15</f>
        <v>387089</v>
      </c>
      <c r="J15" s="193">
        <f t="shared" ref="J15:J78" si="0">D15/$D$12</f>
        <v>0.835012651821862</v>
      </c>
      <c r="K15" s="194">
        <f t="shared" ref="K15:K78" si="1">H15/$D$12</f>
        <v>0.836753964237517</v>
      </c>
      <c r="L15" s="153">
        <f>IF($E15&lt;0,IF($K15&gt;0.5,-$F$7,-$G$7),IF($E15&gt;0,IF($K15&gt;0.67,$I$7,$H$7),0))</f>
        <v>10420</v>
      </c>
      <c r="M15" s="153">
        <f>IF($E15&lt;0,IF($K15&gt;0.5,-$F$5,-$G$5),IF($E15&gt;0,IF($K15&gt;0.67,$I$5,$H$5),0))</f>
        <v>6020</v>
      </c>
      <c r="N15" s="153">
        <f>IF($E15&lt;0,IF($K15&gt;0.5,-$F$6,-$G$6),IF($E15&gt;0,IF($K15&gt;0.67,$I$6,$H$6),0))</f>
        <v>4400</v>
      </c>
    </row>
    <row r="16" spans="1:21">
      <c r="A16">
        <f>MONTH(C16)</f>
        <v>12</v>
      </c>
      <c r="B16" t="str">
        <f t="shared" ref="B16:B79" si="2">VLOOKUP(A16,MonthTable,2,FALSE)</f>
        <v>Dec</v>
      </c>
      <c r="C16" s="187">
        <f>C15+1</f>
        <v>36507</v>
      </c>
      <c r="D16" s="188">
        <f>H15</f>
        <v>1984111</v>
      </c>
      <c r="E16" s="162">
        <v>4129</v>
      </c>
      <c r="F16" s="153">
        <v>0</v>
      </c>
      <c r="G16" s="153">
        <f t="shared" ref="G16:G79" si="3">SUM(E16:F16)</f>
        <v>4129</v>
      </c>
      <c r="H16" s="153">
        <f t="shared" ref="H16:H79" si="4">D16+G16</f>
        <v>1988240</v>
      </c>
      <c r="I16" s="48">
        <f t="shared" ref="I16:I79" si="5">$D$12-H16</f>
        <v>382960</v>
      </c>
      <c r="J16" s="195">
        <f t="shared" si="0"/>
        <v>0.836753964237517</v>
      </c>
      <c r="K16" s="196">
        <f t="shared" si="1"/>
        <v>0.838495276653171</v>
      </c>
      <c r="L16" s="153">
        <f t="shared" ref="L16:L79" si="6">IF($E16&lt;0,IF($K16&gt;0.5,-$F$7,-$G$7),IF($E16&gt;0,IF($K16&gt;0.67,$I$7,$H$7),0))</f>
        <v>10420</v>
      </c>
      <c r="M16" s="153">
        <f t="shared" ref="M16:M79" si="7">IF($E16&lt;0,IF($K16&gt;0.5,-$F$5,-$G$5),IF($E16&gt;0,IF($K16&gt;0.67,$I$5,$H$5),0))</f>
        <v>6020</v>
      </c>
      <c r="N16" s="153">
        <f t="shared" ref="N16:N79" si="8">IF($E16&lt;0,IF($K16&gt;0.5,-$F$6,-$G$6),IF($E16&gt;0,IF($K16&gt;0.67,$I$6,$H$6),0))</f>
        <v>4400</v>
      </c>
      <c r="P16" s="128"/>
      <c r="Q16" s="128"/>
      <c r="T16" s="169"/>
      <c r="U16" s="169"/>
    </row>
    <row r="17" spans="1:21">
      <c r="A17">
        <f t="shared" ref="A17:A80" si="9">MONTH(C17)</f>
        <v>12</v>
      </c>
      <c r="B17" t="str">
        <f t="shared" si="2"/>
        <v>Dec</v>
      </c>
      <c r="C17" s="187">
        <f t="shared" ref="C17:C36" si="10">C16+1</f>
        <v>36508</v>
      </c>
      <c r="D17" s="188">
        <f t="shared" ref="D17:D80" si="11">H16</f>
        <v>1988240</v>
      </c>
      <c r="E17" s="162">
        <v>4129</v>
      </c>
      <c r="F17" s="153">
        <v>0</v>
      </c>
      <c r="G17" s="153">
        <f t="shared" si="3"/>
        <v>4129</v>
      </c>
      <c r="H17" s="153">
        <f t="shared" si="4"/>
        <v>1992369</v>
      </c>
      <c r="I17" s="48">
        <f t="shared" si="5"/>
        <v>378831</v>
      </c>
      <c r="J17" s="195">
        <f t="shared" si="0"/>
        <v>0.838495276653171</v>
      </c>
      <c r="K17" s="196">
        <f t="shared" si="1"/>
        <v>0.840236589068826</v>
      </c>
      <c r="L17" s="153">
        <f t="shared" si="6"/>
        <v>10420</v>
      </c>
      <c r="M17" s="153">
        <f t="shared" si="7"/>
        <v>6020</v>
      </c>
      <c r="N17" s="153">
        <f t="shared" si="8"/>
        <v>4400</v>
      </c>
      <c r="P17" s="128"/>
      <c r="Q17" s="128"/>
      <c r="T17" s="169"/>
      <c r="U17" s="169"/>
    </row>
    <row r="18" spans="1:21">
      <c r="A18">
        <f t="shared" si="9"/>
        <v>12</v>
      </c>
      <c r="B18" t="str">
        <f t="shared" si="2"/>
        <v>Dec</v>
      </c>
      <c r="C18" s="187">
        <f t="shared" si="10"/>
        <v>36509</v>
      </c>
      <c r="D18" s="188">
        <f t="shared" si="11"/>
        <v>1992369</v>
      </c>
      <c r="E18" s="162">
        <v>4129</v>
      </c>
      <c r="F18" s="153">
        <v>0</v>
      </c>
      <c r="G18" s="153">
        <f t="shared" si="3"/>
        <v>4129</v>
      </c>
      <c r="H18" s="153">
        <f t="shared" si="4"/>
        <v>1996498</v>
      </c>
      <c r="I18" s="48">
        <f t="shared" si="5"/>
        <v>374702</v>
      </c>
      <c r="J18" s="195">
        <f t="shared" si="0"/>
        <v>0.840236589068826</v>
      </c>
      <c r="K18" s="196">
        <f t="shared" si="1"/>
        <v>0.84197790148448</v>
      </c>
      <c r="L18" s="153">
        <f t="shared" si="6"/>
        <v>10420</v>
      </c>
      <c r="M18" s="153">
        <f t="shared" si="7"/>
        <v>6020</v>
      </c>
      <c r="N18" s="153">
        <f t="shared" si="8"/>
        <v>4400</v>
      </c>
      <c r="P18" s="128"/>
      <c r="Q18" s="128"/>
      <c r="T18" s="169"/>
      <c r="U18" s="169"/>
    </row>
    <row r="19" spans="1:21">
      <c r="A19">
        <f t="shared" si="9"/>
        <v>12</v>
      </c>
      <c r="B19" t="str">
        <f t="shared" si="2"/>
        <v>Dec</v>
      </c>
      <c r="C19" s="187">
        <f t="shared" si="10"/>
        <v>36510</v>
      </c>
      <c r="D19" s="188">
        <f t="shared" si="11"/>
        <v>1996498</v>
      </c>
      <c r="E19" s="162">
        <v>4129</v>
      </c>
      <c r="F19" s="153">
        <v>0</v>
      </c>
      <c r="G19" s="153">
        <f t="shared" si="3"/>
        <v>4129</v>
      </c>
      <c r="H19" s="153">
        <f t="shared" si="4"/>
        <v>2000627</v>
      </c>
      <c r="I19" s="48">
        <f t="shared" si="5"/>
        <v>370573</v>
      </c>
      <c r="J19" s="195">
        <f t="shared" si="0"/>
        <v>0.84197790148448</v>
      </c>
      <c r="K19" s="196">
        <f t="shared" si="1"/>
        <v>0.843719213900135</v>
      </c>
      <c r="L19" s="153">
        <f t="shared" si="6"/>
        <v>10420</v>
      </c>
      <c r="M19" s="153">
        <f t="shared" si="7"/>
        <v>6020</v>
      </c>
      <c r="N19" s="153">
        <f t="shared" si="8"/>
        <v>4400</v>
      </c>
      <c r="P19" s="128"/>
      <c r="Q19" s="128"/>
      <c r="T19" s="169"/>
      <c r="U19" s="169"/>
    </row>
    <row r="20" spans="1:21">
      <c r="A20">
        <f t="shared" si="9"/>
        <v>12</v>
      </c>
      <c r="B20" t="str">
        <f t="shared" si="2"/>
        <v>Dec</v>
      </c>
      <c r="C20" s="187">
        <f t="shared" si="10"/>
        <v>36511</v>
      </c>
      <c r="D20" s="188">
        <f t="shared" si="11"/>
        <v>2000627</v>
      </c>
      <c r="E20" s="162">
        <v>4129</v>
      </c>
      <c r="F20" s="153">
        <v>0</v>
      </c>
      <c r="G20" s="153">
        <f t="shared" si="3"/>
        <v>4129</v>
      </c>
      <c r="H20" s="153">
        <f t="shared" si="4"/>
        <v>2004756</v>
      </c>
      <c r="I20" s="48">
        <f t="shared" si="5"/>
        <v>366444</v>
      </c>
      <c r="J20" s="195">
        <f t="shared" si="0"/>
        <v>0.843719213900135</v>
      </c>
      <c r="K20" s="196">
        <f t="shared" si="1"/>
        <v>0.845460526315789</v>
      </c>
      <c r="L20" s="153">
        <f t="shared" si="6"/>
        <v>10420</v>
      </c>
      <c r="M20" s="153">
        <f t="shared" si="7"/>
        <v>6020</v>
      </c>
      <c r="N20" s="153">
        <f t="shared" si="8"/>
        <v>4400</v>
      </c>
      <c r="P20" s="128"/>
      <c r="Q20" s="128"/>
      <c r="T20" s="169"/>
      <c r="U20" s="169"/>
    </row>
    <row r="21" spans="1:21">
      <c r="A21">
        <f t="shared" si="9"/>
        <v>12</v>
      </c>
      <c r="B21" t="str">
        <f t="shared" si="2"/>
        <v>Dec</v>
      </c>
      <c r="C21" s="187">
        <f t="shared" si="10"/>
        <v>36512</v>
      </c>
      <c r="D21" s="188">
        <f t="shared" si="11"/>
        <v>2004756</v>
      </c>
      <c r="E21" s="162">
        <v>4129</v>
      </c>
      <c r="F21" s="153">
        <v>0</v>
      </c>
      <c r="G21" s="153">
        <f t="shared" si="3"/>
        <v>4129</v>
      </c>
      <c r="H21" s="153">
        <f t="shared" si="4"/>
        <v>2008885</v>
      </c>
      <c r="I21" s="48">
        <f t="shared" si="5"/>
        <v>362315</v>
      </c>
      <c r="J21" s="195">
        <f t="shared" si="0"/>
        <v>0.845460526315789</v>
      </c>
      <c r="K21" s="196">
        <f t="shared" si="1"/>
        <v>0.847201838731444</v>
      </c>
      <c r="L21" s="153">
        <f t="shared" si="6"/>
        <v>10420</v>
      </c>
      <c r="M21" s="153">
        <f t="shared" si="7"/>
        <v>6020</v>
      </c>
      <c r="N21" s="153">
        <f t="shared" si="8"/>
        <v>4400</v>
      </c>
      <c r="P21" s="128"/>
      <c r="Q21" s="128"/>
      <c r="T21" s="169"/>
      <c r="U21" s="169"/>
    </row>
    <row r="22" spans="1:21">
      <c r="A22">
        <f t="shared" si="9"/>
        <v>12</v>
      </c>
      <c r="B22" t="str">
        <f t="shared" si="2"/>
        <v>Dec</v>
      </c>
      <c r="C22" s="187">
        <f t="shared" si="10"/>
        <v>36513</v>
      </c>
      <c r="D22" s="188">
        <f t="shared" si="11"/>
        <v>2008885</v>
      </c>
      <c r="E22" s="162">
        <v>4129</v>
      </c>
      <c r="F22" s="153">
        <v>0</v>
      </c>
      <c r="G22" s="153">
        <f t="shared" si="3"/>
        <v>4129</v>
      </c>
      <c r="H22" s="153">
        <f t="shared" si="4"/>
        <v>2013014</v>
      </c>
      <c r="I22" s="48">
        <f t="shared" si="5"/>
        <v>358186</v>
      </c>
      <c r="J22" s="195">
        <f t="shared" si="0"/>
        <v>0.847201838731444</v>
      </c>
      <c r="K22" s="196">
        <f t="shared" si="1"/>
        <v>0.848943151147099</v>
      </c>
      <c r="L22" s="153">
        <f t="shared" si="6"/>
        <v>10420</v>
      </c>
      <c r="M22" s="153">
        <f t="shared" si="7"/>
        <v>6020</v>
      </c>
      <c r="N22" s="153">
        <f t="shared" si="8"/>
        <v>4400</v>
      </c>
      <c r="P22" s="128"/>
      <c r="Q22" s="128"/>
      <c r="T22" s="169"/>
      <c r="U22" s="169"/>
    </row>
    <row r="23" spans="1:21">
      <c r="A23">
        <f t="shared" si="9"/>
        <v>12</v>
      </c>
      <c r="B23" t="str">
        <f t="shared" si="2"/>
        <v>Dec</v>
      </c>
      <c r="C23" s="187">
        <f t="shared" si="10"/>
        <v>36514</v>
      </c>
      <c r="D23" s="188">
        <f t="shared" si="11"/>
        <v>2013014</v>
      </c>
      <c r="E23" s="162">
        <v>4129</v>
      </c>
      <c r="F23" s="153">
        <v>0</v>
      </c>
      <c r="G23" s="153">
        <f t="shared" si="3"/>
        <v>4129</v>
      </c>
      <c r="H23" s="153">
        <f t="shared" si="4"/>
        <v>2017143</v>
      </c>
      <c r="I23" s="48">
        <f t="shared" si="5"/>
        <v>354057</v>
      </c>
      <c r="J23" s="195">
        <f t="shared" si="0"/>
        <v>0.848943151147099</v>
      </c>
      <c r="K23" s="196">
        <f t="shared" si="1"/>
        <v>0.850684463562753</v>
      </c>
      <c r="L23" s="153">
        <f t="shared" si="6"/>
        <v>10420</v>
      </c>
      <c r="M23" s="153">
        <f t="shared" si="7"/>
        <v>6020</v>
      </c>
      <c r="N23" s="153">
        <f t="shared" si="8"/>
        <v>4400</v>
      </c>
      <c r="P23" s="128"/>
      <c r="Q23" s="128"/>
      <c r="T23" s="169"/>
      <c r="U23" s="169"/>
    </row>
    <row r="24" spans="1:21">
      <c r="A24">
        <f t="shared" si="9"/>
        <v>12</v>
      </c>
      <c r="B24" t="str">
        <f t="shared" si="2"/>
        <v>Dec</v>
      </c>
      <c r="C24" s="187">
        <f t="shared" si="10"/>
        <v>36515</v>
      </c>
      <c r="D24" s="188">
        <f t="shared" si="11"/>
        <v>2017143</v>
      </c>
      <c r="E24" s="162">
        <v>4129</v>
      </c>
      <c r="F24" s="153">
        <v>0</v>
      </c>
      <c r="G24" s="153">
        <f t="shared" si="3"/>
        <v>4129</v>
      </c>
      <c r="H24" s="153">
        <f t="shared" si="4"/>
        <v>2021272</v>
      </c>
      <c r="I24" s="48">
        <f t="shared" si="5"/>
        <v>349928</v>
      </c>
      <c r="J24" s="195">
        <f t="shared" si="0"/>
        <v>0.850684463562753</v>
      </c>
      <c r="K24" s="196">
        <f t="shared" si="1"/>
        <v>0.852425775978408</v>
      </c>
      <c r="L24" s="153">
        <f t="shared" si="6"/>
        <v>10420</v>
      </c>
      <c r="M24" s="153">
        <f t="shared" si="7"/>
        <v>6020</v>
      </c>
      <c r="N24" s="153">
        <f t="shared" si="8"/>
        <v>4400</v>
      </c>
      <c r="P24" s="128"/>
      <c r="Q24" s="128"/>
      <c r="T24" s="169"/>
      <c r="U24" s="169"/>
    </row>
    <row r="25" spans="1:21">
      <c r="A25">
        <f t="shared" si="9"/>
        <v>12</v>
      </c>
      <c r="B25" t="str">
        <f t="shared" si="2"/>
        <v>Dec</v>
      </c>
      <c r="C25" s="187">
        <f t="shared" si="10"/>
        <v>36516</v>
      </c>
      <c r="D25" s="188">
        <f t="shared" si="11"/>
        <v>2021272</v>
      </c>
      <c r="E25" s="162">
        <v>4129</v>
      </c>
      <c r="F25" s="153">
        <v>0</v>
      </c>
      <c r="G25" s="153">
        <f t="shared" si="3"/>
        <v>4129</v>
      </c>
      <c r="H25" s="153">
        <f t="shared" si="4"/>
        <v>2025401</v>
      </c>
      <c r="I25" s="48">
        <f t="shared" si="5"/>
        <v>345799</v>
      </c>
      <c r="J25" s="195">
        <f t="shared" si="0"/>
        <v>0.852425775978408</v>
      </c>
      <c r="K25" s="196">
        <f t="shared" si="1"/>
        <v>0.854167088394062</v>
      </c>
      <c r="L25" s="153">
        <f t="shared" si="6"/>
        <v>10420</v>
      </c>
      <c r="M25" s="153">
        <f t="shared" si="7"/>
        <v>6020</v>
      </c>
      <c r="N25" s="153">
        <f t="shared" si="8"/>
        <v>4400</v>
      </c>
      <c r="P25" s="128"/>
      <c r="Q25" s="128"/>
      <c r="T25" s="169"/>
      <c r="U25" s="169"/>
    </row>
    <row r="26" spans="1:21">
      <c r="A26">
        <f t="shared" si="9"/>
        <v>12</v>
      </c>
      <c r="B26" t="str">
        <f t="shared" si="2"/>
        <v>Dec</v>
      </c>
      <c r="C26" s="187">
        <f t="shared" si="10"/>
        <v>36517</v>
      </c>
      <c r="D26" s="188">
        <f t="shared" si="11"/>
        <v>2025401</v>
      </c>
      <c r="E26" s="162">
        <v>4129</v>
      </c>
      <c r="F26" s="153">
        <v>0</v>
      </c>
      <c r="G26" s="153">
        <f t="shared" si="3"/>
        <v>4129</v>
      </c>
      <c r="H26" s="153">
        <f t="shared" si="4"/>
        <v>2029530</v>
      </c>
      <c r="I26" s="48">
        <f t="shared" si="5"/>
        <v>341670</v>
      </c>
      <c r="J26" s="195">
        <f t="shared" si="0"/>
        <v>0.854167088394062</v>
      </c>
      <c r="K26" s="196">
        <f t="shared" si="1"/>
        <v>0.855908400809717</v>
      </c>
      <c r="L26" s="153">
        <f t="shared" si="6"/>
        <v>10420</v>
      </c>
      <c r="M26" s="153">
        <f t="shared" si="7"/>
        <v>6020</v>
      </c>
      <c r="N26" s="153">
        <f t="shared" si="8"/>
        <v>4400</v>
      </c>
      <c r="P26" s="128"/>
      <c r="Q26" s="128"/>
      <c r="T26" s="169"/>
      <c r="U26" s="169"/>
    </row>
    <row r="27" spans="1:21">
      <c r="A27">
        <f t="shared" si="9"/>
        <v>12</v>
      </c>
      <c r="B27" t="str">
        <f t="shared" si="2"/>
        <v>Dec</v>
      </c>
      <c r="C27" s="187">
        <f t="shared" si="10"/>
        <v>36518</v>
      </c>
      <c r="D27" s="188">
        <f t="shared" si="11"/>
        <v>2029530</v>
      </c>
      <c r="E27" s="162">
        <v>4129</v>
      </c>
      <c r="F27" s="153">
        <v>0</v>
      </c>
      <c r="G27" s="153">
        <f t="shared" si="3"/>
        <v>4129</v>
      </c>
      <c r="H27" s="153">
        <f t="shared" si="4"/>
        <v>2033659</v>
      </c>
      <c r="I27" s="48">
        <f t="shared" si="5"/>
        <v>337541</v>
      </c>
      <c r="J27" s="195">
        <f t="shared" si="0"/>
        <v>0.855908400809717</v>
      </c>
      <c r="K27" s="196">
        <f t="shared" si="1"/>
        <v>0.857649713225371</v>
      </c>
      <c r="L27" s="153">
        <f t="shared" si="6"/>
        <v>10420</v>
      </c>
      <c r="M27" s="153">
        <f t="shared" si="7"/>
        <v>6020</v>
      </c>
      <c r="N27" s="153">
        <f t="shared" si="8"/>
        <v>4400</v>
      </c>
      <c r="P27" s="128"/>
      <c r="Q27" s="128"/>
      <c r="T27" s="169"/>
      <c r="U27" s="169"/>
    </row>
    <row r="28" spans="1:21">
      <c r="A28">
        <f t="shared" si="9"/>
        <v>12</v>
      </c>
      <c r="B28" t="str">
        <f t="shared" si="2"/>
        <v>Dec</v>
      </c>
      <c r="C28" s="187">
        <f t="shared" si="10"/>
        <v>36519</v>
      </c>
      <c r="D28" s="188">
        <f t="shared" si="11"/>
        <v>2033659</v>
      </c>
      <c r="E28" s="162">
        <v>4129</v>
      </c>
      <c r="F28" s="153">
        <v>0</v>
      </c>
      <c r="G28" s="153">
        <f t="shared" si="3"/>
        <v>4129</v>
      </c>
      <c r="H28" s="153">
        <f t="shared" si="4"/>
        <v>2037788</v>
      </c>
      <c r="I28" s="48">
        <f t="shared" si="5"/>
        <v>333412</v>
      </c>
      <c r="J28" s="195">
        <f t="shared" si="0"/>
        <v>0.857649713225371</v>
      </c>
      <c r="K28" s="196">
        <f t="shared" si="1"/>
        <v>0.859391025641026</v>
      </c>
      <c r="L28" s="153">
        <f t="shared" si="6"/>
        <v>10420</v>
      </c>
      <c r="M28" s="153">
        <f t="shared" si="7"/>
        <v>6020</v>
      </c>
      <c r="N28" s="153">
        <f t="shared" si="8"/>
        <v>4400</v>
      </c>
      <c r="P28" s="128"/>
      <c r="Q28" s="128"/>
      <c r="T28" s="169"/>
      <c r="U28" s="169"/>
    </row>
    <row r="29" spans="1:21">
      <c r="A29">
        <f t="shared" si="9"/>
        <v>12</v>
      </c>
      <c r="B29" t="str">
        <f t="shared" si="2"/>
        <v>Dec</v>
      </c>
      <c r="C29" s="187">
        <f t="shared" si="10"/>
        <v>36520</v>
      </c>
      <c r="D29" s="188">
        <f t="shared" si="11"/>
        <v>2037788</v>
      </c>
      <c r="E29" s="162">
        <v>4129</v>
      </c>
      <c r="F29" s="153">
        <v>0</v>
      </c>
      <c r="G29" s="153">
        <f t="shared" si="3"/>
        <v>4129</v>
      </c>
      <c r="H29" s="153">
        <f t="shared" si="4"/>
        <v>2041917</v>
      </c>
      <c r="I29" s="48">
        <f t="shared" si="5"/>
        <v>329283</v>
      </c>
      <c r="J29" s="195">
        <f t="shared" si="0"/>
        <v>0.859391025641026</v>
      </c>
      <c r="K29" s="196">
        <f t="shared" si="1"/>
        <v>0.86113233805668</v>
      </c>
      <c r="L29" s="153">
        <f t="shared" si="6"/>
        <v>10420</v>
      </c>
      <c r="M29" s="153">
        <f t="shared" si="7"/>
        <v>6020</v>
      </c>
      <c r="N29" s="153">
        <f t="shared" si="8"/>
        <v>4400</v>
      </c>
      <c r="P29" s="128"/>
      <c r="Q29" s="128"/>
      <c r="T29" s="169"/>
      <c r="U29" s="169"/>
    </row>
    <row r="30" spans="1:21">
      <c r="A30">
        <f t="shared" si="9"/>
        <v>12</v>
      </c>
      <c r="B30" t="str">
        <f t="shared" si="2"/>
        <v>Dec</v>
      </c>
      <c r="C30" s="187">
        <f t="shared" si="10"/>
        <v>36521</v>
      </c>
      <c r="D30" s="188">
        <f t="shared" si="11"/>
        <v>2041917</v>
      </c>
      <c r="E30" s="162">
        <v>4129</v>
      </c>
      <c r="F30" s="153">
        <v>0</v>
      </c>
      <c r="G30" s="153">
        <f t="shared" si="3"/>
        <v>4129</v>
      </c>
      <c r="H30" s="153">
        <f t="shared" si="4"/>
        <v>2046046</v>
      </c>
      <c r="I30" s="48">
        <f t="shared" si="5"/>
        <v>325154</v>
      </c>
      <c r="J30" s="195">
        <f t="shared" si="0"/>
        <v>0.86113233805668</v>
      </c>
      <c r="K30" s="196">
        <f t="shared" si="1"/>
        <v>0.862873650472335</v>
      </c>
      <c r="L30" s="153">
        <f t="shared" si="6"/>
        <v>10420</v>
      </c>
      <c r="M30" s="153">
        <f t="shared" si="7"/>
        <v>6020</v>
      </c>
      <c r="N30" s="153">
        <f t="shared" si="8"/>
        <v>4400</v>
      </c>
      <c r="P30" s="128"/>
      <c r="Q30" s="128"/>
      <c r="T30" s="169"/>
      <c r="U30" s="169"/>
    </row>
    <row r="31" spans="1:21">
      <c r="A31">
        <f t="shared" si="9"/>
        <v>12</v>
      </c>
      <c r="B31" t="str">
        <f t="shared" si="2"/>
        <v>Dec</v>
      </c>
      <c r="C31" s="187">
        <f t="shared" si="10"/>
        <v>36522</v>
      </c>
      <c r="D31" s="188">
        <f t="shared" si="11"/>
        <v>2046046</v>
      </c>
      <c r="E31" s="162">
        <v>4129</v>
      </c>
      <c r="F31" s="153">
        <v>0</v>
      </c>
      <c r="G31" s="153">
        <f t="shared" si="3"/>
        <v>4129</v>
      </c>
      <c r="H31" s="153">
        <f t="shared" si="4"/>
        <v>2050175</v>
      </c>
      <c r="I31" s="48">
        <f t="shared" si="5"/>
        <v>321025</v>
      </c>
      <c r="J31" s="195">
        <f t="shared" si="0"/>
        <v>0.862873650472335</v>
      </c>
      <c r="K31" s="196">
        <f t="shared" si="1"/>
        <v>0.864614962887989</v>
      </c>
      <c r="L31" s="153">
        <f t="shared" si="6"/>
        <v>10420</v>
      </c>
      <c r="M31" s="153">
        <f t="shared" si="7"/>
        <v>6020</v>
      </c>
      <c r="N31" s="153">
        <f t="shared" si="8"/>
        <v>4400</v>
      </c>
      <c r="P31" s="128"/>
      <c r="Q31" s="128"/>
      <c r="T31" s="169"/>
      <c r="U31" s="169"/>
    </row>
    <row r="32" spans="1:21">
      <c r="A32">
        <f t="shared" si="9"/>
        <v>12</v>
      </c>
      <c r="B32" t="str">
        <f t="shared" si="2"/>
        <v>Dec</v>
      </c>
      <c r="C32" s="187">
        <f t="shared" si="10"/>
        <v>36523</v>
      </c>
      <c r="D32" s="188">
        <f t="shared" si="11"/>
        <v>2050175</v>
      </c>
      <c r="E32" s="162">
        <v>4129</v>
      </c>
      <c r="F32" s="153">
        <v>0</v>
      </c>
      <c r="G32" s="153">
        <f t="shared" si="3"/>
        <v>4129</v>
      </c>
      <c r="H32" s="153">
        <f t="shared" si="4"/>
        <v>2054304</v>
      </c>
      <c r="I32" s="48">
        <f t="shared" si="5"/>
        <v>316896</v>
      </c>
      <c r="J32" s="195">
        <f t="shared" si="0"/>
        <v>0.864614962887989</v>
      </c>
      <c r="K32" s="196">
        <f t="shared" si="1"/>
        <v>0.866356275303644</v>
      </c>
      <c r="L32" s="153">
        <f t="shared" si="6"/>
        <v>10420</v>
      </c>
      <c r="M32" s="153">
        <f t="shared" si="7"/>
        <v>6020</v>
      </c>
      <c r="N32" s="153">
        <f t="shared" si="8"/>
        <v>4400</v>
      </c>
      <c r="P32" s="128"/>
      <c r="Q32" s="128"/>
      <c r="T32" s="169"/>
      <c r="U32" s="169"/>
    </row>
    <row r="33" spans="1:21">
      <c r="A33">
        <f t="shared" si="9"/>
        <v>12</v>
      </c>
      <c r="B33" t="str">
        <f t="shared" si="2"/>
        <v>Dec</v>
      </c>
      <c r="C33" s="187">
        <f t="shared" si="10"/>
        <v>36524</v>
      </c>
      <c r="D33" s="188">
        <f t="shared" si="11"/>
        <v>2054304</v>
      </c>
      <c r="E33" s="162">
        <v>4129</v>
      </c>
      <c r="F33" s="153">
        <v>0</v>
      </c>
      <c r="G33" s="153">
        <f t="shared" si="3"/>
        <v>4129</v>
      </c>
      <c r="H33" s="153">
        <f t="shared" si="4"/>
        <v>2058433</v>
      </c>
      <c r="I33" s="48">
        <f t="shared" si="5"/>
        <v>312767</v>
      </c>
      <c r="J33" s="195">
        <f t="shared" si="0"/>
        <v>0.866356275303644</v>
      </c>
      <c r="K33" s="196">
        <f t="shared" si="1"/>
        <v>0.868097587719298</v>
      </c>
      <c r="L33" s="153">
        <f t="shared" si="6"/>
        <v>10420</v>
      </c>
      <c r="M33" s="153">
        <f t="shared" si="7"/>
        <v>6020</v>
      </c>
      <c r="N33" s="153">
        <f t="shared" si="8"/>
        <v>4400</v>
      </c>
      <c r="P33" s="128"/>
      <c r="Q33" s="128"/>
      <c r="T33" s="169"/>
      <c r="U33" s="169"/>
    </row>
    <row r="34" spans="1:21">
      <c r="A34">
        <f t="shared" si="9"/>
        <v>12</v>
      </c>
      <c r="B34" t="str">
        <f t="shared" si="2"/>
        <v>Dec</v>
      </c>
      <c r="C34" s="187">
        <f t="shared" si="10"/>
        <v>36525</v>
      </c>
      <c r="D34" s="188">
        <f t="shared" si="11"/>
        <v>2058433</v>
      </c>
      <c r="E34" s="162">
        <v>4129</v>
      </c>
      <c r="F34" s="153">
        <v>0</v>
      </c>
      <c r="G34" s="153">
        <f t="shared" si="3"/>
        <v>4129</v>
      </c>
      <c r="H34" s="153">
        <f t="shared" si="4"/>
        <v>2062562</v>
      </c>
      <c r="I34" s="48">
        <f t="shared" si="5"/>
        <v>308638</v>
      </c>
      <c r="J34" s="195">
        <f t="shared" si="0"/>
        <v>0.868097587719298</v>
      </c>
      <c r="K34" s="196">
        <f t="shared" si="1"/>
        <v>0.869838900134953</v>
      </c>
      <c r="L34" s="153">
        <f t="shared" si="6"/>
        <v>10420</v>
      </c>
      <c r="M34" s="153">
        <f t="shared" si="7"/>
        <v>6020</v>
      </c>
      <c r="N34" s="153">
        <f t="shared" si="8"/>
        <v>4400</v>
      </c>
      <c r="P34" s="128"/>
      <c r="Q34" s="128"/>
      <c r="T34" s="169"/>
      <c r="U34" s="169"/>
    </row>
    <row r="35" spans="1:14">
      <c r="A35">
        <f t="shared" si="9"/>
        <v>1</v>
      </c>
      <c r="B35" t="str">
        <f t="shared" si="2"/>
        <v>Jan</v>
      </c>
      <c r="C35" s="189">
        <f t="shared" si="10"/>
        <v>36526</v>
      </c>
      <c r="D35" s="188">
        <f t="shared" si="11"/>
        <v>2062562</v>
      </c>
      <c r="E35" s="162">
        <f>-12517-15389</f>
        <v>-27906</v>
      </c>
      <c r="F35" s="153">
        <v>-1220</v>
      </c>
      <c r="G35" s="153">
        <f t="shared" si="3"/>
        <v>-29126</v>
      </c>
      <c r="H35" s="153">
        <f t="shared" si="4"/>
        <v>2033436</v>
      </c>
      <c r="I35" s="48">
        <f t="shared" si="5"/>
        <v>337764</v>
      </c>
      <c r="J35" s="195">
        <f t="shared" si="0"/>
        <v>0.869838900134953</v>
      </c>
      <c r="K35" s="196">
        <f t="shared" si="1"/>
        <v>0.857555668016194</v>
      </c>
      <c r="L35" s="153">
        <f t="shared" si="6"/>
        <v>-31576</v>
      </c>
      <c r="M35" s="153">
        <f t="shared" si="7"/>
        <v>-18243</v>
      </c>
      <c r="N35" s="153">
        <f t="shared" si="8"/>
        <v>-13333</v>
      </c>
    </row>
    <row r="36" spans="1:14">
      <c r="A36">
        <f t="shared" si="9"/>
        <v>1</v>
      </c>
      <c r="B36" t="str">
        <f t="shared" si="2"/>
        <v>Jan</v>
      </c>
      <c r="C36" s="187">
        <f t="shared" si="10"/>
        <v>36527</v>
      </c>
      <c r="D36" s="188">
        <f t="shared" si="11"/>
        <v>2033436</v>
      </c>
      <c r="E36" s="162">
        <f t="shared" ref="E36:E65" si="12">-12517-15389</f>
        <v>-27906</v>
      </c>
      <c r="F36" s="153">
        <v>-1220</v>
      </c>
      <c r="G36" s="153">
        <f t="shared" si="3"/>
        <v>-29126</v>
      </c>
      <c r="H36" s="153">
        <f t="shared" si="4"/>
        <v>2004310</v>
      </c>
      <c r="I36" s="48">
        <f t="shared" si="5"/>
        <v>366890</v>
      </c>
      <c r="J36" s="195">
        <f t="shared" si="0"/>
        <v>0.857555668016194</v>
      </c>
      <c r="K36" s="196">
        <f t="shared" si="1"/>
        <v>0.845272435897436</v>
      </c>
      <c r="L36" s="153">
        <f t="shared" si="6"/>
        <v>-31576</v>
      </c>
      <c r="M36" s="153">
        <f t="shared" si="7"/>
        <v>-18243</v>
      </c>
      <c r="N36" s="153">
        <f t="shared" si="8"/>
        <v>-13333</v>
      </c>
    </row>
    <row r="37" spans="1:14">
      <c r="A37">
        <f t="shared" si="9"/>
        <v>1</v>
      </c>
      <c r="B37" t="str">
        <f t="shared" si="2"/>
        <v>Jan</v>
      </c>
      <c r="C37" s="187">
        <f t="shared" ref="C37:C100" si="13">C36+1</f>
        <v>36528</v>
      </c>
      <c r="D37" s="188">
        <f t="shared" si="11"/>
        <v>2004310</v>
      </c>
      <c r="E37" s="162">
        <f t="shared" si="12"/>
        <v>-27906</v>
      </c>
      <c r="F37" s="153">
        <v>-1220</v>
      </c>
      <c r="G37" s="153">
        <f t="shared" si="3"/>
        <v>-29126</v>
      </c>
      <c r="H37" s="153">
        <f t="shared" si="4"/>
        <v>1975184</v>
      </c>
      <c r="I37" s="48">
        <f t="shared" si="5"/>
        <v>396016</v>
      </c>
      <c r="J37" s="195">
        <f t="shared" si="0"/>
        <v>0.845272435897436</v>
      </c>
      <c r="K37" s="196">
        <f t="shared" si="1"/>
        <v>0.832989203778677</v>
      </c>
      <c r="L37" s="153">
        <f t="shared" si="6"/>
        <v>-31576</v>
      </c>
      <c r="M37" s="153">
        <f t="shared" si="7"/>
        <v>-18243</v>
      </c>
      <c r="N37" s="153">
        <f t="shared" si="8"/>
        <v>-13333</v>
      </c>
    </row>
    <row r="38" spans="1:14">
      <c r="A38">
        <f t="shared" si="9"/>
        <v>1</v>
      </c>
      <c r="B38" t="str">
        <f t="shared" si="2"/>
        <v>Jan</v>
      </c>
      <c r="C38" s="187">
        <f t="shared" si="13"/>
        <v>36529</v>
      </c>
      <c r="D38" s="188">
        <f t="shared" si="11"/>
        <v>1975184</v>
      </c>
      <c r="E38" s="162">
        <f t="shared" si="12"/>
        <v>-27906</v>
      </c>
      <c r="F38" s="153">
        <v>-1220</v>
      </c>
      <c r="G38" s="153">
        <f t="shared" si="3"/>
        <v>-29126</v>
      </c>
      <c r="H38" s="153">
        <f t="shared" si="4"/>
        <v>1946058</v>
      </c>
      <c r="I38" s="48">
        <f t="shared" si="5"/>
        <v>425142</v>
      </c>
      <c r="J38" s="195">
        <f t="shared" si="0"/>
        <v>0.832989203778677</v>
      </c>
      <c r="K38" s="196">
        <f t="shared" si="1"/>
        <v>0.820705971659919</v>
      </c>
      <c r="L38" s="153">
        <f t="shared" si="6"/>
        <v>-31576</v>
      </c>
      <c r="M38" s="153">
        <f t="shared" si="7"/>
        <v>-18243</v>
      </c>
      <c r="N38" s="153">
        <f t="shared" si="8"/>
        <v>-13333</v>
      </c>
    </row>
    <row r="39" spans="1:14">
      <c r="A39">
        <f t="shared" si="9"/>
        <v>1</v>
      </c>
      <c r="B39" t="str">
        <f t="shared" si="2"/>
        <v>Jan</v>
      </c>
      <c r="C39" s="187">
        <f t="shared" si="13"/>
        <v>36530</v>
      </c>
      <c r="D39" s="188">
        <f t="shared" si="11"/>
        <v>1946058</v>
      </c>
      <c r="E39" s="162">
        <f t="shared" si="12"/>
        <v>-27906</v>
      </c>
      <c r="F39" s="153">
        <v>-1220</v>
      </c>
      <c r="G39" s="153">
        <f t="shared" si="3"/>
        <v>-29126</v>
      </c>
      <c r="H39" s="153">
        <f t="shared" si="4"/>
        <v>1916932</v>
      </c>
      <c r="I39" s="48">
        <f t="shared" si="5"/>
        <v>454268</v>
      </c>
      <c r="J39" s="195">
        <f t="shared" si="0"/>
        <v>0.820705971659919</v>
      </c>
      <c r="K39" s="196">
        <f t="shared" si="1"/>
        <v>0.808422739541161</v>
      </c>
      <c r="L39" s="153">
        <f t="shared" si="6"/>
        <v>-31576</v>
      </c>
      <c r="M39" s="153">
        <f t="shared" si="7"/>
        <v>-18243</v>
      </c>
      <c r="N39" s="153">
        <f t="shared" si="8"/>
        <v>-13333</v>
      </c>
    </row>
    <row r="40" spans="1:14">
      <c r="A40">
        <f t="shared" si="9"/>
        <v>1</v>
      </c>
      <c r="B40" t="str">
        <f t="shared" si="2"/>
        <v>Jan</v>
      </c>
      <c r="C40" s="187">
        <f t="shared" si="13"/>
        <v>36531</v>
      </c>
      <c r="D40" s="188">
        <f t="shared" si="11"/>
        <v>1916932</v>
      </c>
      <c r="E40" s="162">
        <f t="shared" si="12"/>
        <v>-27906</v>
      </c>
      <c r="F40" s="153">
        <v>-1220</v>
      </c>
      <c r="G40" s="153">
        <f t="shared" si="3"/>
        <v>-29126</v>
      </c>
      <c r="H40" s="153">
        <f t="shared" si="4"/>
        <v>1887806</v>
      </c>
      <c r="I40" s="48">
        <f t="shared" si="5"/>
        <v>483394</v>
      </c>
      <c r="J40" s="195">
        <f t="shared" si="0"/>
        <v>0.808422739541161</v>
      </c>
      <c r="K40" s="196">
        <f t="shared" si="1"/>
        <v>0.796139507422402</v>
      </c>
      <c r="L40" s="153">
        <f t="shared" si="6"/>
        <v>-31576</v>
      </c>
      <c r="M40" s="153">
        <f t="shared" si="7"/>
        <v>-18243</v>
      </c>
      <c r="N40" s="153">
        <f t="shared" si="8"/>
        <v>-13333</v>
      </c>
    </row>
    <row r="41" spans="1:14">
      <c r="A41">
        <f t="shared" si="9"/>
        <v>1</v>
      </c>
      <c r="B41" t="str">
        <f t="shared" si="2"/>
        <v>Jan</v>
      </c>
      <c r="C41" s="187">
        <f t="shared" si="13"/>
        <v>36532</v>
      </c>
      <c r="D41" s="188">
        <f t="shared" si="11"/>
        <v>1887806</v>
      </c>
      <c r="E41" s="162">
        <f t="shared" si="12"/>
        <v>-27906</v>
      </c>
      <c r="F41" s="153">
        <v>-1220</v>
      </c>
      <c r="G41" s="153">
        <f t="shared" si="3"/>
        <v>-29126</v>
      </c>
      <c r="H41" s="153">
        <f t="shared" si="4"/>
        <v>1858680</v>
      </c>
      <c r="I41" s="48">
        <f t="shared" si="5"/>
        <v>512520</v>
      </c>
      <c r="J41" s="195">
        <f t="shared" si="0"/>
        <v>0.796139507422402</v>
      </c>
      <c r="K41" s="196">
        <f t="shared" si="1"/>
        <v>0.783856275303644</v>
      </c>
      <c r="L41" s="153">
        <f t="shared" si="6"/>
        <v>-31576</v>
      </c>
      <c r="M41" s="153">
        <f t="shared" si="7"/>
        <v>-18243</v>
      </c>
      <c r="N41" s="153">
        <f t="shared" si="8"/>
        <v>-13333</v>
      </c>
    </row>
    <row r="42" spans="1:14">
      <c r="A42">
        <f t="shared" si="9"/>
        <v>1</v>
      </c>
      <c r="B42" t="str">
        <f t="shared" si="2"/>
        <v>Jan</v>
      </c>
      <c r="C42" s="187">
        <f t="shared" si="13"/>
        <v>36533</v>
      </c>
      <c r="D42" s="188">
        <f t="shared" si="11"/>
        <v>1858680</v>
      </c>
      <c r="E42" s="162">
        <f t="shared" si="12"/>
        <v>-27906</v>
      </c>
      <c r="F42" s="153">
        <v>-1220</v>
      </c>
      <c r="G42" s="153">
        <f t="shared" si="3"/>
        <v>-29126</v>
      </c>
      <c r="H42" s="153">
        <f t="shared" si="4"/>
        <v>1829554</v>
      </c>
      <c r="I42" s="48">
        <f t="shared" si="5"/>
        <v>541646</v>
      </c>
      <c r="J42" s="195">
        <f t="shared" si="0"/>
        <v>0.783856275303644</v>
      </c>
      <c r="K42" s="196">
        <f t="shared" si="1"/>
        <v>0.771573043184885</v>
      </c>
      <c r="L42" s="153">
        <f t="shared" si="6"/>
        <v>-31576</v>
      </c>
      <c r="M42" s="153">
        <f t="shared" si="7"/>
        <v>-18243</v>
      </c>
      <c r="N42" s="153">
        <f t="shared" si="8"/>
        <v>-13333</v>
      </c>
    </row>
    <row r="43" spans="1:14">
      <c r="A43">
        <f t="shared" si="9"/>
        <v>1</v>
      </c>
      <c r="B43" t="str">
        <f t="shared" si="2"/>
        <v>Jan</v>
      </c>
      <c r="C43" s="187">
        <f t="shared" si="13"/>
        <v>36534</v>
      </c>
      <c r="D43" s="188">
        <f t="shared" si="11"/>
        <v>1829554</v>
      </c>
      <c r="E43" s="162">
        <f t="shared" si="12"/>
        <v>-27906</v>
      </c>
      <c r="F43" s="153">
        <v>-1220</v>
      </c>
      <c r="G43" s="153">
        <f t="shared" si="3"/>
        <v>-29126</v>
      </c>
      <c r="H43" s="153">
        <f t="shared" si="4"/>
        <v>1800428</v>
      </c>
      <c r="I43" s="48">
        <f t="shared" si="5"/>
        <v>570772</v>
      </c>
      <c r="J43" s="195">
        <f t="shared" si="0"/>
        <v>0.771573043184885</v>
      </c>
      <c r="K43" s="196">
        <f t="shared" si="1"/>
        <v>0.759289811066127</v>
      </c>
      <c r="L43" s="153">
        <f t="shared" si="6"/>
        <v>-31576</v>
      </c>
      <c r="M43" s="153">
        <f t="shared" si="7"/>
        <v>-18243</v>
      </c>
      <c r="N43" s="153">
        <f t="shared" si="8"/>
        <v>-13333</v>
      </c>
    </row>
    <row r="44" spans="1:14">
      <c r="A44">
        <f t="shared" si="9"/>
        <v>1</v>
      </c>
      <c r="B44" t="str">
        <f t="shared" si="2"/>
        <v>Jan</v>
      </c>
      <c r="C44" s="187">
        <f t="shared" si="13"/>
        <v>36535</v>
      </c>
      <c r="D44" s="188">
        <f t="shared" si="11"/>
        <v>1800428</v>
      </c>
      <c r="E44" s="162">
        <f t="shared" si="12"/>
        <v>-27906</v>
      </c>
      <c r="F44" s="153">
        <v>-1220</v>
      </c>
      <c r="G44" s="153">
        <f t="shared" si="3"/>
        <v>-29126</v>
      </c>
      <c r="H44" s="153">
        <f t="shared" si="4"/>
        <v>1771302</v>
      </c>
      <c r="I44" s="48">
        <f t="shared" si="5"/>
        <v>599898</v>
      </c>
      <c r="J44" s="195">
        <f t="shared" si="0"/>
        <v>0.759289811066127</v>
      </c>
      <c r="K44" s="196">
        <f t="shared" si="1"/>
        <v>0.747006578947368</v>
      </c>
      <c r="L44" s="153">
        <f t="shared" si="6"/>
        <v>-31576</v>
      </c>
      <c r="M44" s="153">
        <f t="shared" si="7"/>
        <v>-18243</v>
      </c>
      <c r="N44" s="153">
        <f t="shared" si="8"/>
        <v>-13333</v>
      </c>
    </row>
    <row r="45" spans="1:14">
      <c r="A45">
        <f t="shared" si="9"/>
        <v>1</v>
      </c>
      <c r="B45" t="str">
        <f t="shared" si="2"/>
        <v>Jan</v>
      </c>
      <c r="C45" s="187">
        <f t="shared" si="13"/>
        <v>36536</v>
      </c>
      <c r="D45" s="188">
        <f t="shared" si="11"/>
        <v>1771302</v>
      </c>
      <c r="E45" s="162">
        <f t="shared" si="12"/>
        <v>-27906</v>
      </c>
      <c r="F45" s="153">
        <v>-1220</v>
      </c>
      <c r="G45" s="153">
        <f t="shared" si="3"/>
        <v>-29126</v>
      </c>
      <c r="H45" s="153">
        <f t="shared" si="4"/>
        <v>1742176</v>
      </c>
      <c r="I45" s="48">
        <f t="shared" si="5"/>
        <v>629024</v>
      </c>
      <c r="J45" s="195">
        <f t="shared" si="0"/>
        <v>0.747006578947368</v>
      </c>
      <c r="K45" s="196">
        <f t="shared" si="1"/>
        <v>0.73472334682861</v>
      </c>
      <c r="L45" s="153">
        <f t="shared" si="6"/>
        <v>-31576</v>
      </c>
      <c r="M45" s="153">
        <f t="shared" si="7"/>
        <v>-18243</v>
      </c>
      <c r="N45" s="153">
        <f t="shared" si="8"/>
        <v>-13333</v>
      </c>
    </row>
    <row r="46" spans="1:14">
      <c r="A46">
        <f t="shared" si="9"/>
        <v>1</v>
      </c>
      <c r="B46" t="str">
        <f t="shared" si="2"/>
        <v>Jan</v>
      </c>
      <c r="C46" s="187">
        <f t="shared" si="13"/>
        <v>36537</v>
      </c>
      <c r="D46" s="188">
        <f t="shared" si="11"/>
        <v>1742176</v>
      </c>
      <c r="E46" s="162">
        <f t="shared" si="12"/>
        <v>-27906</v>
      </c>
      <c r="F46" s="153">
        <v>-1220</v>
      </c>
      <c r="G46" s="153">
        <f t="shared" si="3"/>
        <v>-29126</v>
      </c>
      <c r="H46" s="153">
        <f t="shared" si="4"/>
        <v>1713050</v>
      </c>
      <c r="I46" s="48">
        <f t="shared" si="5"/>
        <v>658150</v>
      </c>
      <c r="J46" s="195">
        <f t="shared" si="0"/>
        <v>0.73472334682861</v>
      </c>
      <c r="K46" s="196">
        <f t="shared" si="1"/>
        <v>0.722440114709852</v>
      </c>
      <c r="L46" s="153">
        <f t="shared" si="6"/>
        <v>-31576</v>
      </c>
      <c r="M46" s="153">
        <f t="shared" si="7"/>
        <v>-18243</v>
      </c>
      <c r="N46" s="153">
        <f t="shared" si="8"/>
        <v>-13333</v>
      </c>
    </row>
    <row r="47" spans="1:14">
      <c r="A47">
        <f t="shared" si="9"/>
        <v>1</v>
      </c>
      <c r="B47" t="str">
        <f t="shared" si="2"/>
        <v>Jan</v>
      </c>
      <c r="C47" s="187">
        <f t="shared" si="13"/>
        <v>36538</v>
      </c>
      <c r="D47" s="188">
        <f t="shared" si="11"/>
        <v>1713050</v>
      </c>
      <c r="E47" s="162">
        <f t="shared" si="12"/>
        <v>-27906</v>
      </c>
      <c r="F47" s="153">
        <v>-1220</v>
      </c>
      <c r="G47" s="153">
        <f t="shared" si="3"/>
        <v>-29126</v>
      </c>
      <c r="H47" s="153">
        <f t="shared" si="4"/>
        <v>1683924</v>
      </c>
      <c r="I47" s="48">
        <f t="shared" si="5"/>
        <v>687276</v>
      </c>
      <c r="J47" s="195">
        <f t="shared" si="0"/>
        <v>0.722440114709852</v>
      </c>
      <c r="K47" s="196">
        <f t="shared" si="1"/>
        <v>0.710156882591093</v>
      </c>
      <c r="L47" s="153">
        <f t="shared" si="6"/>
        <v>-31576</v>
      </c>
      <c r="M47" s="153">
        <f t="shared" si="7"/>
        <v>-18243</v>
      </c>
      <c r="N47" s="153">
        <f t="shared" si="8"/>
        <v>-13333</v>
      </c>
    </row>
    <row r="48" spans="1:14">
      <c r="A48">
        <f t="shared" si="9"/>
        <v>1</v>
      </c>
      <c r="B48" t="str">
        <f t="shared" si="2"/>
        <v>Jan</v>
      </c>
      <c r="C48" s="187">
        <f t="shared" si="13"/>
        <v>36539</v>
      </c>
      <c r="D48" s="188">
        <f t="shared" si="11"/>
        <v>1683924</v>
      </c>
      <c r="E48" s="162">
        <f t="shared" si="12"/>
        <v>-27906</v>
      </c>
      <c r="F48" s="153">
        <v>-1220</v>
      </c>
      <c r="G48" s="153">
        <f t="shared" si="3"/>
        <v>-29126</v>
      </c>
      <c r="H48" s="153">
        <f t="shared" si="4"/>
        <v>1654798</v>
      </c>
      <c r="I48" s="48">
        <f t="shared" si="5"/>
        <v>716402</v>
      </c>
      <c r="J48" s="195">
        <f t="shared" si="0"/>
        <v>0.710156882591093</v>
      </c>
      <c r="K48" s="196">
        <f t="shared" si="1"/>
        <v>0.697873650472335</v>
      </c>
      <c r="L48" s="153">
        <f t="shared" si="6"/>
        <v>-31576</v>
      </c>
      <c r="M48" s="153">
        <f t="shared" si="7"/>
        <v>-18243</v>
      </c>
      <c r="N48" s="153">
        <f t="shared" si="8"/>
        <v>-13333</v>
      </c>
    </row>
    <row r="49" spans="1:14">
      <c r="A49">
        <f t="shared" si="9"/>
        <v>1</v>
      </c>
      <c r="B49" t="str">
        <f t="shared" si="2"/>
        <v>Jan</v>
      </c>
      <c r="C49" s="187">
        <f t="shared" si="13"/>
        <v>36540</v>
      </c>
      <c r="D49" s="188">
        <f t="shared" si="11"/>
        <v>1654798</v>
      </c>
      <c r="E49" s="162">
        <f t="shared" si="12"/>
        <v>-27906</v>
      </c>
      <c r="F49" s="153">
        <v>-1220</v>
      </c>
      <c r="G49" s="153">
        <f t="shared" si="3"/>
        <v>-29126</v>
      </c>
      <c r="H49" s="153">
        <f t="shared" si="4"/>
        <v>1625672</v>
      </c>
      <c r="I49" s="48">
        <f t="shared" si="5"/>
        <v>745528</v>
      </c>
      <c r="J49" s="195">
        <f t="shared" si="0"/>
        <v>0.697873650472335</v>
      </c>
      <c r="K49" s="196">
        <f t="shared" si="1"/>
        <v>0.685590418353576</v>
      </c>
      <c r="L49" s="153">
        <f t="shared" si="6"/>
        <v>-31576</v>
      </c>
      <c r="M49" s="153">
        <f t="shared" si="7"/>
        <v>-18243</v>
      </c>
      <c r="N49" s="153">
        <f t="shared" si="8"/>
        <v>-13333</v>
      </c>
    </row>
    <row r="50" spans="1:14">
      <c r="A50">
        <f t="shared" si="9"/>
        <v>1</v>
      </c>
      <c r="B50" t="str">
        <f t="shared" si="2"/>
        <v>Jan</v>
      </c>
      <c r="C50" s="187">
        <f t="shared" si="13"/>
        <v>36541</v>
      </c>
      <c r="D50" s="188">
        <f t="shared" si="11"/>
        <v>1625672</v>
      </c>
      <c r="E50" s="162">
        <f t="shared" si="12"/>
        <v>-27906</v>
      </c>
      <c r="F50" s="153">
        <v>-1220</v>
      </c>
      <c r="G50" s="153">
        <f t="shared" si="3"/>
        <v>-29126</v>
      </c>
      <c r="H50" s="153">
        <f t="shared" si="4"/>
        <v>1596546</v>
      </c>
      <c r="I50" s="48">
        <f t="shared" si="5"/>
        <v>774654</v>
      </c>
      <c r="J50" s="195">
        <f t="shared" si="0"/>
        <v>0.685590418353576</v>
      </c>
      <c r="K50" s="196">
        <f t="shared" si="1"/>
        <v>0.673307186234818</v>
      </c>
      <c r="L50" s="153">
        <f t="shared" si="6"/>
        <v>-31576</v>
      </c>
      <c r="M50" s="153">
        <f t="shared" si="7"/>
        <v>-18243</v>
      </c>
      <c r="N50" s="153">
        <f t="shared" si="8"/>
        <v>-13333</v>
      </c>
    </row>
    <row r="51" spans="1:14">
      <c r="A51">
        <f t="shared" si="9"/>
        <v>1</v>
      </c>
      <c r="B51" t="str">
        <f t="shared" si="2"/>
        <v>Jan</v>
      </c>
      <c r="C51" s="187">
        <f t="shared" si="13"/>
        <v>36542</v>
      </c>
      <c r="D51" s="188">
        <f t="shared" si="11"/>
        <v>1596546</v>
      </c>
      <c r="E51" s="162">
        <f t="shared" si="12"/>
        <v>-27906</v>
      </c>
      <c r="F51" s="153">
        <v>-1220</v>
      </c>
      <c r="G51" s="153">
        <f t="shared" si="3"/>
        <v>-29126</v>
      </c>
      <c r="H51" s="153">
        <f t="shared" si="4"/>
        <v>1567420</v>
      </c>
      <c r="I51" s="48">
        <f t="shared" si="5"/>
        <v>803780</v>
      </c>
      <c r="J51" s="195">
        <f t="shared" si="0"/>
        <v>0.673307186234818</v>
      </c>
      <c r="K51" s="196">
        <f t="shared" si="1"/>
        <v>0.661023954116059</v>
      </c>
      <c r="L51" s="153">
        <f t="shared" si="6"/>
        <v>-31576</v>
      </c>
      <c r="M51" s="153">
        <f t="shared" si="7"/>
        <v>-18243</v>
      </c>
      <c r="N51" s="153">
        <f t="shared" si="8"/>
        <v>-13333</v>
      </c>
    </row>
    <row r="52" spans="1:14">
      <c r="A52">
        <f t="shared" si="9"/>
        <v>1</v>
      </c>
      <c r="B52" t="str">
        <f t="shared" si="2"/>
        <v>Jan</v>
      </c>
      <c r="C52" s="187">
        <f t="shared" si="13"/>
        <v>36543</v>
      </c>
      <c r="D52" s="188">
        <f t="shared" si="11"/>
        <v>1567420</v>
      </c>
      <c r="E52" s="162">
        <f t="shared" si="12"/>
        <v>-27906</v>
      </c>
      <c r="F52" s="153">
        <v>-1220</v>
      </c>
      <c r="G52" s="153">
        <f t="shared" si="3"/>
        <v>-29126</v>
      </c>
      <c r="H52" s="153">
        <f t="shared" si="4"/>
        <v>1538294</v>
      </c>
      <c r="I52" s="48">
        <f t="shared" si="5"/>
        <v>832906</v>
      </c>
      <c r="J52" s="195">
        <f t="shared" si="0"/>
        <v>0.661023954116059</v>
      </c>
      <c r="K52" s="196">
        <f t="shared" si="1"/>
        <v>0.648740721997301</v>
      </c>
      <c r="L52" s="153">
        <f t="shared" si="6"/>
        <v>-31576</v>
      </c>
      <c r="M52" s="153">
        <f t="shared" si="7"/>
        <v>-18243</v>
      </c>
      <c r="N52" s="153">
        <f t="shared" si="8"/>
        <v>-13333</v>
      </c>
    </row>
    <row r="53" spans="1:14">
      <c r="A53">
        <f t="shared" si="9"/>
        <v>1</v>
      </c>
      <c r="B53" t="str">
        <f t="shared" si="2"/>
        <v>Jan</v>
      </c>
      <c r="C53" s="187">
        <f t="shared" si="13"/>
        <v>36544</v>
      </c>
      <c r="D53" s="188">
        <f t="shared" si="11"/>
        <v>1538294</v>
      </c>
      <c r="E53" s="162">
        <f t="shared" si="12"/>
        <v>-27906</v>
      </c>
      <c r="F53" s="153">
        <v>-1220</v>
      </c>
      <c r="G53" s="153">
        <f t="shared" si="3"/>
        <v>-29126</v>
      </c>
      <c r="H53" s="153">
        <f t="shared" si="4"/>
        <v>1509168</v>
      </c>
      <c r="I53" s="48">
        <f t="shared" si="5"/>
        <v>862032</v>
      </c>
      <c r="J53" s="195">
        <f t="shared" si="0"/>
        <v>0.648740721997301</v>
      </c>
      <c r="K53" s="196">
        <f t="shared" si="1"/>
        <v>0.636457489878543</v>
      </c>
      <c r="L53" s="153">
        <f t="shared" si="6"/>
        <v>-31576</v>
      </c>
      <c r="M53" s="153">
        <f t="shared" si="7"/>
        <v>-18243</v>
      </c>
      <c r="N53" s="153">
        <f t="shared" si="8"/>
        <v>-13333</v>
      </c>
    </row>
    <row r="54" spans="1:14">
      <c r="A54">
        <f t="shared" si="9"/>
        <v>1</v>
      </c>
      <c r="B54" t="str">
        <f t="shared" si="2"/>
        <v>Jan</v>
      </c>
      <c r="C54" s="187">
        <f t="shared" si="13"/>
        <v>36545</v>
      </c>
      <c r="D54" s="188">
        <f t="shared" si="11"/>
        <v>1509168</v>
      </c>
      <c r="E54" s="162">
        <f t="shared" si="12"/>
        <v>-27906</v>
      </c>
      <c r="F54" s="153">
        <v>-1220</v>
      </c>
      <c r="G54" s="153">
        <f t="shared" si="3"/>
        <v>-29126</v>
      </c>
      <c r="H54" s="153">
        <f t="shared" si="4"/>
        <v>1480042</v>
      </c>
      <c r="I54" s="48">
        <f t="shared" si="5"/>
        <v>891158</v>
      </c>
      <c r="J54" s="195">
        <f t="shared" si="0"/>
        <v>0.636457489878543</v>
      </c>
      <c r="K54" s="196">
        <f t="shared" si="1"/>
        <v>0.624174257759784</v>
      </c>
      <c r="L54" s="153">
        <f t="shared" si="6"/>
        <v>-31576</v>
      </c>
      <c r="M54" s="153">
        <f t="shared" si="7"/>
        <v>-18243</v>
      </c>
      <c r="N54" s="153">
        <f t="shared" si="8"/>
        <v>-13333</v>
      </c>
    </row>
    <row r="55" spans="1:14">
      <c r="A55">
        <f t="shared" si="9"/>
        <v>1</v>
      </c>
      <c r="B55" t="str">
        <f t="shared" si="2"/>
        <v>Jan</v>
      </c>
      <c r="C55" s="187">
        <f t="shared" si="13"/>
        <v>36546</v>
      </c>
      <c r="D55" s="188">
        <f t="shared" si="11"/>
        <v>1480042</v>
      </c>
      <c r="E55" s="162">
        <f t="shared" si="12"/>
        <v>-27906</v>
      </c>
      <c r="F55" s="153">
        <v>-1220</v>
      </c>
      <c r="G55" s="153">
        <f t="shared" si="3"/>
        <v>-29126</v>
      </c>
      <c r="H55" s="153">
        <f t="shared" si="4"/>
        <v>1450916</v>
      </c>
      <c r="I55" s="48">
        <f t="shared" si="5"/>
        <v>920284</v>
      </c>
      <c r="J55" s="195">
        <f t="shared" si="0"/>
        <v>0.624174257759784</v>
      </c>
      <c r="K55" s="196">
        <f t="shared" si="1"/>
        <v>0.611891025641026</v>
      </c>
      <c r="L55" s="153">
        <f t="shared" si="6"/>
        <v>-31576</v>
      </c>
      <c r="M55" s="153">
        <f t="shared" si="7"/>
        <v>-18243</v>
      </c>
      <c r="N55" s="153">
        <f t="shared" si="8"/>
        <v>-13333</v>
      </c>
    </row>
    <row r="56" spans="1:14">
      <c r="A56">
        <f t="shared" si="9"/>
        <v>1</v>
      </c>
      <c r="B56" t="str">
        <f t="shared" si="2"/>
        <v>Jan</v>
      </c>
      <c r="C56" s="187">
        <f t="shared" si="13"/>
        <v>36547</v>
      </c>
      <c r="D56" s="188">
        <f t="shared" si="11"/>
        <v>1450916</v>
      </c>
      <c r="E56" s="162">
        <f t="shared" si="12"/>
        <v>-27906</v>
      </c>
      <c r="F56" s="153">
        <v>-1220</v>
      </c>
      <c r="G56" s="153">
        <f t="shared" si="3"/>
        <v>-29126</v>
      </c>
      <c r="H56" s="153">
        <f t="shared" si="4"/>
        <v>1421790</v>
      </c>
      <c r="I56" s="48">
        <f t="shared" si="5"/>
        <v>949410</v>
      </c>
      <c r="J56" s="195">
        <f t="shared" si="0"/>
        <v>0.611891025641026</v>
      </c>
      <c r="K56" s="196">
        <f t="shared" si="1"/>
        <v>0.599607793522267</v>
      </c>
      <c r="L56" s="153">
        <f t="shared" si="6"/>
        <v>-31576</v>
      </c>
      <c r="M56" s="153">
        <f t="shared" si="7"/>
        <v>-18243</v>
      </c>
      <c r="N56" s="153">
        <f t="shared" si="8"/>
        <v>-13333</v>
      </c>
    </row>
    <row r="57" spans="1:14">
      <c r="A57">
        <f t="shared" si="9"/>
        <v>1</v>
      </c>
      <c r="B57" t="str">
        <f t="shared" si="2"/>
        <v>Jan</v>
      </c>
      <c r="C57" s="187">
        <f t="shared" si="13"/>
        <v>36548</v>
      </c>
      <c r="D57" s="188">
        <f t="shared" si="11"/>
        <v>1421790</v>
      </c>
      <c r="E57" s="162">
        <f t="shared" si="12"/>
        <v>-27906</v>
      </c>
      <c r="F57" s="153">
        <v>-1220</v>
      </c>
      <c r="G57" s="153">
        <f t="shared" si="3"/>
        <v>-29126</v>
      </c>
      <c r="H57" s="153">
        <f t="shared" si="4"/>
        <v>1392664</v>
      </c>
      <c r="I57" s="48">
        <f t="shared" si="5"/>
        <v>978536</v>
      </c>
      <c r="J57" s="195">
        <f t="shared" si="0"/>
        <v>0.599607793522267</v>
      </c>
      <c r="K57" s="196">
        <f t="shared" si="1"/>
        <v>0.587324561403509</v>
      </c>
      <c r="L57" s="153">
        <f t="shared" si="6"/>
        <v>-31576</v>
      </c>
      <c r="M57" s="153">
        <f t="shared" si="7"/>
        <v>-18243</v>
      </c>
      <c r="N57" s="153">
        <f t="shared" si="8"/>
        <v>-13333</v>
      </c>
    </row>
    <row r="58" spans="1:14">
      <c r="A58">
        <f t="shared" si="9"/>
        <v>1</v>
      </c>
      <c r="B58" t="str">
        <f t="shared" si="2"/>
        <v>Jan</v>
      </c>
      <c r="C58" s="187">
        <f t="shared" si="13"/>
        <v>36549</v>
      </c>
      <c r="D58" s="188">
        <f t="shared" si="11"/>
        <v>1392664</v>
      </c>
      <c r="E58" s="162">
        <f t="shared" si="12"/>
        <v>-27906</v>
      </c>
      <c r="F58" s="153">
        <v>-1220</v>
      </c>
      <c r="G58" s="153">
        <f t="shared" si="3"/>
        <v>-29126</v>
      </c>
      <c r="H58" s="153">
        <f t="shared" si="4"/>
        <v>1363538</v>
      </c>
      <c r="I58" s="48">
        <f t="shared" si="5"/>
        <v>1007662</v>
      </c>
      <c r="J58" s="195">
        <f t="shared" si="0"/>
        <v>0.587324561403509</v>
      </c>
      <c r="K58" s="196">
        <f t="shared" si="1"/>
        <v>0.57504132928475</v>
      </c>
      <c r="L58" s="153">
        <f t="shared" si="6"/>
        <v>-31576</v>
      </c>
      <c r="M58" s="153">
        <f t="shared" si="7"/>
        <v>-18243</v>
      </c>
      <c r="N58" s="153">
        <f t="shared" si="8"/>
        <v>-13333</v>
      </c>
    </row>
    <row r="59" spans="1:14">
      <c r="A59">
        <f t="shared" si="9"/>
        <v>1</v>
      </c>
      <c r="B59" t="str">
        <f t="shared" si="2"/>
        <v>Jan</v>
      </c>
      <c r="C59" s="187">
        <f t="shared" si="13"/>
        <v>36550</v>
      </c>
      <c r="D59" s="188">
        <f t="shared" si="11"/>
        <v>1363538</v>
      </c>
      <c r="E59" s="162">
        <f t="shared" si="12"/>
        <v>-27906</v>
      </c>
      <c r="F59" s="153">
        <v>-1220</v>
      </c>
      <c r="G59" s="153">
        <f t="shared" si="3"/>
        <v>-29126</v>
      </c>
      <c r="H59" s="153">
        <f t="shared" si="4"/>
        <v>1334412</v>
      </c>
      <c r="I59" s="48">
        <f t="shared" si="5"/>
        <v>1036788</v>
      </c>
      <c r="J59" s="195">
        <f t="shared" si="0"/>
        <v>0.57504132928475</v>
      </c>
      <c r="K59" s="196">
        <f t="shared" si="1"/>
        <v>0.562758097165992</v>
      </c>
      <c r="L59" s="153">
        <f t="shared" si="6"/>
        <v>-31576</v>
      </c>
      <c r="M59" s="153">
        <f t="shared" si="7"/>
        <v>-18243</v>
      </c>
      <c r="N59" s="153">
        <f t="shared" si="8"/>
        <v>-13333</v>
      </c>
    </row>
    <row r="60" spans="1:14">
      <c r="A60">
        <f t="shared" si="9"/>
        <v>1</v>
      </c>
      <c r="B60" t="str">
        <f t="shared" si="2"/>
        <v>Jan</v>
      </c>
      <c r="C60" s="187">
        <f t="shared" si="13"/>
        <v>36551</v>
      </c>
      <c r="D60" s="188">
        <f t="shared" si="11"/>
        <v>1334412</v>
      </c>
      <c r="E60" s="162">
        <f t="shared" si="12"/>
        <v>-27906</v>
      </c>
      <c r="F60" s="153">
        <v>-1220</v>
      </c>
      <c r="G60" s="153">
        <f t="shared" si="3"/>
        <v>-29126</v>
      </c>
      <c r="H60" s="153">
        <f t="shared" si="4"/>
        <v>1305286</v>
      </c>
      <c r="I60" s="48">
        <f t="shared" si="5"/>
        <v>1065914</v>
      </c>
      <c r="J60" s="195">
        <f t="shared" si="0"/>
        <v>0.562758097165992</v>
      </c>
      <c r="K60" s="196">
        <f t="shared" si="1"/>
        <v>0.550474865047233</v>
      </c>
      <c r="L60" s="153">
        <f t="shared" si="6"/>
        <v>-31576</v>
      </c>
      <c r="M60" s="153">
        <f t="shared" si="7"/>
        <v>-18243</v>
      </c>
      <c r="N60" s="153">
        <f t="shared" si="8"/>
        <v>-13333</v>
      </c>
    </row>
    <row r="61" spans="1:14">
      <c r="A61">
        <f t="shared" si="9"/>
        <v>1</v>
      </c>
      <c r="B61" t="str">
        <f t="shared" si="2"/>
        <v>Jan</v>
      </c>
      <c r="C61" s="187">
        <f t="shared" si="13"/>
        <v>36552</v>
      </c>
      <c r="D61" s="188">
        <f t="shared" si="11"/>
        <v>1305286</v>
      </c>
      <c r="E61" s="162">
        <f t="shared" si="12"/>
        <v>-27906</v>
      </c>
      <c r="F61" s="153">
        <v>-1220</v>
      </c>
      <c r="G61" s="153">
        <f t="shared" si="3"/>
        <v>-29126</v>
      </c>
      <c r="H61" s="153">
        <f t="shared" si="4"/>
        <v>1276160</v>
      </c>
      <c r="I61" s="48">
        <f t="shared" si="5"/>
        <v>1095040</v>
      </c>
      <c r="J61" s="195">
        <f t="shared" si="0"/>
        <v>0.550474865047233</v>
      </c>
      <c r="K61" s="196">
        <f t="shared" si="1"/>
        <v>0.538191632928475</v>
      </c>
      <c r="L61" s="153">
        <f t="shared" si="6"/>
        <v>-31576</v>
      </c>
      <c r="M61" s="153">
        <f t="shared" si="7"/>
        <v>-18243</v>
      </c>
      <c r="N61" s="153">
        <f t="shared" si="8"/>
        <v>-13333</v>
      </c>
    </row>
    <row r="62" spans="1:14">
      <c r="A62">
        <f t="shared" si="9"/>
        <v>1</v>
      </c>
      <c r="B62" t="str">
        <f t="shared" si="2"/>
        <v>Jan</v>
      </c>
      <c r="C62" s="187">
        <f t="shared" si="13"/>
        <v>36553</v>
      </c>
      <c r="D62" s="188">
        <f t="shared" si="11"/>
        <v>1276160</v>
      </c>
      <c r="E62" s="162">
        <f t="shared" si="12"/>
        <v>-27906</v>
      </c>
      <c r="F62" s="153">
        <v>-1220</v>
      </c>
      <c r="G62" s="153">
        <f t="shared" si="3"/>
        <v>-29126</v>
      </c>
      <c r="H62" s="153">
        <f t="shared" si="4"/>
        <v>1247034</v>
      </c>
      <c r="I62" s="48">
        <f t="shared" si="5"/>
        <v>1124166</v>
      </c>
      <c r="J62" s="195">
        <f t="shared" si="0"/>
        <v>0.538191632928475</v>
      </c>
      <c r="K62" s="196">
        <f t="shared" si="1"/>
        <v>0.525908400809717</v>
      </c>
      <c r="L62" s="153">
        <f t="shared" si="6"/>
        <v>-31576</v>
      </c>
      <c r="M62" s="153">
        <f t="shared" si="7"/>
        <v>-18243</v>
      </c>
      <c r="N62" s="153">
        <f t="shared" si="8"/>
        <v>-13333</v>
      </c>
    </row>
    <row r="63" spans="1:14">
      <c r="A63">
        <f t="shared" si="9"/>
        <v>1</v>
      </c>
      <c r="B63" t="str">
        <f t="shared" si="2"/>
        <v>Jan</v>
      </c>
      <c r="C63" s="187">
        <f t="shared" si="13"/>
        <v>36554</v>
      </c>
      <c r="D63" s="188">
        <f t="shared" si="11"/>
        <v>1247034</v>
      </c>
      <c r="E63" s="162">
        <f t="shared" si="12"/>
        <v>-27906</v>
      </c>
      <c r="F63" s="153">
        <v>-1220</v>
      </c>
      <c r="G63" s="153">
        <f t="shared" si="3"/>
        <v>-29126</v>
      </c>
      <c r="H63" s="153">
        <f t="shared" si="4"/>
        <v>1217908</v>
      </c>
      <c r="I63" s="48">
        <f t="shared" si="5"/>
        <v>1153292</v>
      </c>
      <c r="J63" s="195">
        <f t="shared" si="0"/>
        <v>0.525908400809717</v>
      </c>
      <c r="K63" s="196">
        <f t="shared" si="1"/>
        <v>0.513625168690958</v>
      </c>
      <c r="L63" s="153">
        <f t="shared" si="6"/>
        <v>-31576</v>
      </c>
      <c r="M63" s="153">
        <f t="shared" si="7"/>
        <v>-18243</v>
      </c>
      <c r="N63" s="153">
        <f t="shared" si="8"/>
        <v>-13333</v>
      </c>
    </row>
    <row r="64" spans="1:14">
      <c r="A64">
        <f t="shared" si="9"/>
        <v>1</v>
      </c>
      <c r="B64" t="str">
        <f t="shared" si="2"/>
        <v>Jan</v>
      </c>
      <c r="C64" s="187">
        <f t="shared" si="13"/>
        <v>36555</v>
      </c>
      <c r="D64" s="188">
        <f t="shared" si="11"/>
        <v>1217908</v>
      </c>
      <c r="E64" s="162">
        <f t="shared" si="12"/>
        <v>-27906</v>
      </c>
      <c r="F64" s="153">
        <v>-1220</v>
      </c>
      <c r="G64" s="153">
        <f t="shared" si="3"/>
        <v>-29126</v>
      </c>
      <c r="H64" s="153">
        <f t="shared" si="4"/>
        <v>1188782</v>
      </c>
      <c r="I64" s="48">
        <f t="shared" si="5"/>
        <v>1182418</v>
      </c>
      <c r="J64" s="195">
        <f t="shared" si="0"/>
        <v>0.513625168690958</v>
      </c>
      <c r="K64" s="196">
        <f t="shared" si="1"/>
        <v>0.5013419365722</v>
      </c>
      <c r="L64" s="153">
        <f t="shared" si="6"/>
        <v>-31576</v>
      </c>
      <c r="M64" s="153">
        <f t="shared" si="7"/>
        <v>-18243</v>
      </c>
      <c r="N64" s="153">
        <f t="shared" si="8"/>
        <v>-13333</v>
      </c>
    </row>
    <row r="65" spans="1:14">
      <c r="A65">
        <f t="shared" si="9"/>
        <v>1</v>
      </c>
      <c r="B65" t="str">
        <f t="shared" si="2"/>
        <v>Jan</v>
      </c>
      <c r="C65" s="187">
        <f t="shared" si="13"/>
        <v>36556</v>
      </c>
      <c r="D65" s="188">
        <f t="shared" si="11"/>
        <v>1188782</v>
      </c>
      <c r="E65" s="162">
        <f t="shared" si="12"/>
        <v>-27906</v>
      </c>
      <c r="F65" s="153">
        <v>-1220</v>
      </c>
      <c r="G65" s="153">
        <f t="shared" si="3"/>
        <v>-29126</v>
      </c>
      <c r="H65" s="153">
        <f t="shared" si="4"/>
        <v>1159656</v>
      </c>
      <c r="I65" s="48">
        <f t="shared" si="5"/>
        <v>1211544</v>
      </c>
      <c r="J65" s="195">
        <f t="shared" si="0"/>
        <v>0.5013419365722</v>
      </c>
      <c r="K65" s="196">
        <f t="shared" si="1"/>
        <v>0.489058704453441</v>
      </c>
      <c r="L65" s="153">
        <f t="shared" si="6"/>
        <v>-22103</v>
      </c>
      <c r="M65" s="153">
        <f t="shared" si="7"/>
        <v>-12770</v>
      </c>
      <c r="N65" s="153">
        <f t="shared" si="8"/>
        <v>-9333</v>
      </c>
    </row>
    <row r="66" spans="1:14">
      <c r="A66">
        <f t="shared" si="9"/>
        <v>2</v>
      </c>
      <c r="B66" t="str">
        <f t="shared" si="2"/>
        <v>Feb</v>
      </c>
      <c r="C66" s="187">
        <f t="shared" si="13"/>
        <v>36557</v>
      </c>
      <c r="D66" s="188">
        <f t="shared" si="11"/>
        <v>1159656</v>
      </c>
      <c r="E66" s="162">
        <f>-8762-13341</f>
        <v>-22103</v>
      </c>
      <c r="F66" s="197">
        <v>0</v>
      </c>
      <c r="G66" s="153">
        <f t="shared" si="3"/>
        <v>-22103</v>
      </c>
      <c r="H66" s="153">
        <f t="shared" si="4"/>
        <v>1137553</v>
      </c>
      <c r="I66" s="48">
        <f t="shared" si="5"/>
        <v>1233647</v>
      </c>
      <c r="J66" s="195">
        <f t="shared" si="0"/>
        <v>0.489058704453441</v>
      </c>
      <c r="K66" s="196">
        <f t="shared" si="1"/>
        <v>0.479737263832659</v>
      </c>
      <c r="L66" s="153">
        <f t="shared" si="6"/>
        <v>-22103</v>
      </c>
      <c r="M66" s="153">
        <f t="shared" si="7"/>
        <v>-12770</v>
      </c>
      <c r="N66" s="153">
        <f t="shared" si="8"/>
        <v>-9333</v>
      </c>
    </row>
    <row r="67" spans="1:14">
      <c r="A67">
        <f t="shared" si="9"/>
        <v>2</v>
      </c>
      <c r="B67" t="str">
        <f t="shared" si="2"/>
        <v>Feb</v>
      </c>
      <c r="C67" s="187">
        <f t="shared" si="13"/>
        <v>36558</v>
      </c>
      <c r="D67" s="188">
        <f t="shared" si="11"/>
        <v>1137553</v>
      </c>
      <c r="E67" s="162">
        <f>E66</f>
        <v>-22103</v>
      </c>
      <c r="F67" s="197">
        <v>0</v>
      </c>
      <c r="G67" s="153">
        <f t="shared" si="3"/>
        <v>-22103</v>
      </c>
      <c r="H67" s="153">
        <f t="shared" si="4"/>
        <v>1115450</v>
      </c>
      <c r="I67" s="48">
        <f t="shared" si="5"/>
        <v>1255750</v>
      </c>
      <c r="J67" s="195">
        <f t="shared" si="0"/>
        <v>0.479737263832659</v>
      </c>
      <c r="K67" s="196">
        <f t="shared" si="1"/>
        <v>0.470415823211876</v>
      </c>
      <c r="L67" s="153">
        <f t="shared" si="6"/>
        <v>-22103</v>
      </c>
      <c r="M67" s="153">
        <f t="shared" si="7"/>
        <v>-12770</v>
      </c>
      <c r="N67" s="153">
        <f t="shared" si="8"/>
        <v>-9333</v>
      </c>
    </row>
    <row r="68" spans="1:14">
      <c r="A68">
        <f t="shared" si="9"/>
        <v>2</v>
      </c>
      <c r="B68" t="str">
        <f t="shared" si="2"/>
        <v>Feb</v>
      </c>
      <c r="C68" s="187">
        <f t="shared" si="13"/>
        <v>36559</v>
      </c>
      <c r="D68" s="188">
        <f t="shared" si="11"/>
        <v>1115450</v>
      </c>
      <c r="E68" s="162">
        <f t="shared" ref="E68:E94" si="14">E67</f>
        <v>-22103</v>
      </c>
      <c r="F68" s="197">
        <v>0</v>
      </c>
      <c r="G68" s="153">
        <f t="shared" si="3"/>
        <v>-22103</v>
      </c>
      <c r="H68" s="153">
        <f t="shared" si="4"/>
        <v>1093347</v>
      </c>
      <c r="I68" s="48">
        <f t="shared" si="5"/>
        <v>1277853</v>
      </c>
      <c r="J68" s="195">
        <f t="shared" si="0"/>
        <v>0.470415823211876</v>
      </c>
      <c r="K68" s="196">
        <f t="shared" si="1"/>
        <v>0.461094382591093</v>
      </c>
      <c r="L68" s="153">
        <f t="shared" si="6"/>
        <v>-22103</v>
      </c>
      <c r="M68" s="153">
        <f t="shared" si="7"/>
        <v>-12770</v>
      </c>
      <c r="N68" s="153">
        <f t="shared" si="8"/>
        <v>-9333</v>
      </c>
    </row>
    <row r="69" spans="1:14">
      <c r="A69">
        <f t="shared" si="9"/>
        <v>2</v>
      </c>
      <c r="B69" t="str">
        <f t="shared" si="2"/>
        <v>Feb</v>
      </c>
      <c r="C69" s="187">
        <f t="shared" si="13"/>
        <v>36560</v>
      </c>
      <c r="D69" s="188">
        <f t="shared" si="11"/>
        <v>1093347</v>
      </c>
      <c r="E69" s="162">
        <f t="shared" si="14"/>
        <v>-22103</v>
      </c>
      <c r="F69" s="197">
        <v>0</v>
      </c>
      <c r="G69" s="153">
        <f t="shared" si="3"/>
        <v>-22103</v>
      </c>
      <c r="H69" s="153">
        <f t="shared" si="4"/>
        <v>1071244</v>
      </c>
      <c r="I69" s="48">
        <f t="shared" si="5"/>
        <v>1299956</v>
      </c>
      <c r="J69" s="195">
        <f t="shared" si="0"/>
        <v>0.461094382591093</v>
      </c>
      <c r="K69" s="196">
        <f t="shared" si="1"/>
        <v>0.45177294197031</v>
      </c>
      <c r="L69" s="153">
        <f t="shared" si="6"/>
        <v>-22103</v>
      </c>
      <c r="M69" s="153">
        <f t="shared" si="7"/>
        <v>-12770</v>
      </c>
      <c r="N69" s="153">
        <f t="shared" si="8"/>
        <v>-9333</v>
      </c>
    </row>
    <row r="70" spans="1:14">
      <c r="A70">
        <f t="shared" si="9"/>
        <v>2</v>
      </c>
      <c r="B70" t="str">
        <f t="shared" si="2"/>
        <v>Feb</v>
      </c>
      <c r="C70" s="187">
        <f t="shared" si="13"/>
        <v>36561</v>
      </c>
      <c r="D70" s="188">
        <f t="shared" si="11"/>
        <v>1071244</v>
      </c>
      <c r="E70" s="162">
        <f t="shared" si="14"/>
        <v>-22103</v>
      </c>
      <c r="F70" s="197">
        <v>0</v>
      </c>
      <c r="G70" s="153">
        <f t="shared" si="3"/>
        <v>-22103</v>
      </c>
      <c r="H70" s="153">
        <f t="shared" si="4"/>
        <v>1049141</v>
      </c>
      <c r="I70" s="48">
        <f t="shared" si="5"/>
        <v>1322059</v>
      </c>
      <c r="J70" s="195">
        <f t="shared" si="0"/>
        <v>0.45177294197031</v>
      </c>
      <c r="K70" s="196">
        <f t="shared" si="1"/>
        <v>0.442451501349528</v>
      </c>
      <c r="L70" s="153">
        <f t="shared" si="6"/>
        <v>-22103</v>
      </c>
      <c r="M70" s="153">
        <f t="shared" si="7"/>
        <v>-12770</v>
      </c>
      <c r="N70" s="153">
        <f t="shared" si="8"/>
        <v>-9333</v>
      </c>
    </row>
    <row r="71" spans="1:14">
      <c r="A71">
        <f t="shared" si="9"/>
        <v>2</v>
      </c>
      <c r="B71" t="str">
        <f t="shared" si="2"/>
        <v>Feb</v>
      </c>
      <c r="C71" s="187">
        <f t="shared" si="13"/>
        <v>36562</v>
      </c>
      <c r="D71" s="188">
        <f t="shared" si="11"/>
        <v>1049141</v>
      </c>
      <c r="E71" s="162">
        <f t="shared" si="14"/>
        <v>-22103</v>
      </c>
      <c r="F71" s="197">
        <v>0</v>
      </c>
      <c r="G71" s="153">
        <f t="shared" si="3"/>
        <v>-22103</v>
      </c>
      <c r="H71" s="153">
        <f t="shared" si="4"/>
        <v>1027038</v>
      </c>
      <c r="I71" s="48">
        <f t="shared" si="5"/>
        <v>1344162</v>
      </c>
      <c r="J71" s="195">
        <f t="shared" si="0"/>
        <v>0.442451501349528</v>
      </c>
      <c r="K71" s="196">
        <f t="shared" si="1"/>
        <v>0.433130060728745</v>
      </c>
      <c r="L71" s="153">
        <f t="shared" si="6"/>
        <v>-22103</v>
      </c>
      <c r="M71" s="153">
        <f t="shared" si="7"/>
        <v>-12770</v>
      </c>
      <c r="N71" s="153">
        <f t="shared" si="8"/>
        <v>-9333</v>
      </c>
    </row>
    <row r="72" spans="1:14">
      <c r="A72">
        <f t="shared" si="9"/>
        <v>2</v>
      </c>
      <c r="B72" t="str">
        <f t="shared" si="2"/>
        <v>Feb</v>
      </c>
      <c r="C72" s="187">
        <f t="shared" si="13"/>
        <v>36563</v>
      </c>
      <c r="D72" s="188">
        <f t="shared" si="11"/>
        <v>1027038</v>
      </c>
      <c r="E72" s="162">
        <f t="shared" si="14"/>
        <v>-22103</v>
      </c>
      <c r="F72" s="197">
        <v>0</v>
      </c>
      <c r="G72" s="153">
        <f t="shared" si="3"/>
        <v>-22103</v>
      </c>
      <c r="H72" s="153">
        <f t="shared" si="4"/>
        <v>1004935</v>
      </c>
      <c r="I72" s="48">
        <f t="shared" si="5"/>
        <v>1366265</v>
      </c>
      <c r="J72" s="195">
        <f t="shared" si="0"/>
        <v>0.433130060728745</v>
      </c>
      <c r="K72" s="196">
        <f t="shared" si="1"/>
        <v>0.423808620107962</v>
      </c>
      <c r="L72" s="153">
        <f t="shared" si="6"/>
        <v>-22103</v>
      </c>
      <c r="M72" s="153">
        <f t="shared" si="7"/>
        <v>-12770</v>
      </c>
      <c r="N72" s="153">
        <f t="shared" si="8"/>
        <v>-9333</v>
      </c>
    </row>
    <row r="73" spans="1:14">
      <c r="A73">
        <f t="shared" si="9"/>
        <v>2</v>
      </c>
      <c r="B73" t="str">
        <f t="shared" si="2"/>
        <v>Feb</v>
      </c>
      <c r="C73" s="187">
        <f t="shared" si="13"/>
        <v>36564</v>
      </c>
      <c r="D73" s="188">
        <f t="shared" si="11"/>
        <v>1004935</v>
      </c>
      <c r="E73" s="162">
        <f t="shared" si="14"/>
        <v>-22103</v>
      </c>
      <c r="F73" s="197">
        <v>0</v>
      </c>
      <c r="G73" s="153">
        <f t="shared" si="3"/>
        <v>-22103</v>
      </c>
      <c r="H73" s="153">
        <f t="shared" si="4"/>
        <v>982832</v>
      </c>
      <c r="I73" s="48">
        <f t="shared" si="5"/>
        <v>1388368</v>
      </c>
      <c r="J73" s="195">
        <f t="shared" si="0"/>
        <v>0.423808620107962</v>
      </c>
      <c r="K73" s="196">
        <f t="shared" si="1"/>
        <v>0.41448717948718</v>
      </c>
      <c r="L73" s="153">
        <f t="shared" si="6"/>
        <v>-22103</v>
      </c>
      <c r="M73" s="153">
        <f t="shared" si="7"/>
        <v>-12770</v>
      </c>
      <c r="N73" s="153">
        <f t="shared" si="8"/>
        <v>-9333</v>
      </c>
    </row>
    <row r="74" spans="1:14">
      <c r="A74">
        <f t="shared" si="9"/>
        <v>2</v>
      </c>
      <c r="B74" t="str">
        <f t="shared" si="2"/>
        <v>Feb</v>
      </c>
      <c r="C74" s="187">
        <f t="shared" si="13"/>
        <v>36565</v>
      </c>
      <c r="D74" s="188">
        <f t="shared" si="11"/>
        <v>982832</v>
      </c>
      <c r="E74" s="162">
        <f t="shared" si="14"/>
        <v>-22103</v>
      </c>
      <c r="F74" s="197">
        <v>0</v>
      </c>
      <c r="G74" s="153">
        <f t="shared" si="3"/>
        <v>-22103</v>
      </c>
      <c r="H74" s="153">
        <f t="shared" si="4"/>
        <v>960729</v>
      </c>
      <c r="I74" s="48">
        <f t="shared" si="5"/>
        <v>1410471</v>
      </c>
      <c r="J74" s="195">
        <f t="shared" si="0"/>
        <v>0.41448717948718</v>
      </c>
      <c r="K74" s="196">
        <f t="shared" si="1"/>
        <v>0.405165738866397</v>
      </c>
      <c r="L74" s="153">
        <f t="shared" si="6"/>
        <v>-22103</v>
      </c>
      <c r="M74" s="153">
        <f t="shared" si="7"/>
        <v>-12770</v>
      </c>
      <c r="N74" s="153">
        <f t="shared" si="8"/>
        <v>-9333</v>
      </c>
    </row>
    <row r="75" spans="1:14">
      <c r="A75">
        <f t="shared" si="9"/>
        <v>2</v>
      </c>
      <c r="B75" t="str">
        <f t="shared" si="2"/>
        <v>Feb</v>
      </c>
      <c r="C75" s="187">
        <f t="shared" si="13"/>
        <v>36566</v>
      </c>
      <c r="D75" s="188">
        <f t="shared" si="11"/>
        <v>960729</v>
      </c>
      <c r="E75" s="162">
        <f t="shared" si="14"/>
        <v>-22103</v>
      </c>
      <c r="F75" s="197">
        <v>0</v>
      </c>
      <c r="G75" s="153">
        <f t="shared" si="3"/>
        <v>-22103</v>
      </c>
      <c r="H75" s="153">
        <f t="shared" si="4"/>
        <v>938626</v>
      </c>
      <c r="I75" s="48">
        <f t="shared" si="5"/>
        <v>1432574</v>
      </c>
      <c r="J75" s="195">
        <f t="shared" si="0"/>
        <v>0.405165738866397</v>
      </c>
      <c r="K75" s="196">
        <f t="shared" si="1"/>
        <v>0.395844298245614</v>
      </c>
      <c r="L75" s="153">
        <f t="shared" si="6"/>
        <v>-22103</v>
      </c>
      <c r="M75" s="153">
        <f t="shared" si="7"/>
        <v>-12770</v>
      </c>
      <c r="N75" s="153">
        <f t="shared" si="8"/>
        <v>-9333</v>
      </c>
    </row>
    <row r="76" spans="1:14">
      <c r="A76">
        <f t="shared" si="9"/>
        <v>2</v>
      </c>
      <c r="B76" t="str">
        <f t="shared" si="2"/>
        <v>Feb</v>
      </c>
      <c r="C76" s="187">
        <f t="shared" si="13"/>
        <v>36567</v>
      </c>
      <c r="D76" s="188">
        <f t="shared" si="11"/>
        <v>938626</v>
      </c>
      <c r="E76" s="162">
        <f t="shared" si="14"/>
        <v>-22103</v>
      </c>
      <c r="F76" s="197">
        <v>0</v>
      </c>
      <c r="G76" s="153">
        <f t="shared" si="3"/>
        <v>-22103</v>
      </c>
      <c r="H76" s="153">
        <f t="shared" si="4"/>
        <v>916523</v>
      </c>
      <c r="I76" s="48">
        <f t="shared" si="5"/>
        <v>1454677</v>
      </c>
      <c r="J76" s="195">
        <f t="shared" si="0"/>
        <v>0.395844298245614</v>
      </c>
      <c r="K76" s="196">
        <f t="shared" si="1"/>
        <v>0.386522857624831</v>
      </c>
      <c r="L76" s="153">
        <f t="shared" si="6"/>
        <v>-22103</v>
      </c>
      <c r="M76" s="153">
        <f t="shared" si="7"/>
        <v>-12770</v>
      </c>
      <c r="N76" s="153">
        <f t="shared" si="8"/>
        <v>-9333</v>
      </c>
    </row>
    <row r="77" spans="1:14">
      <c r="A77">
        <f t="shared" si="9"/>
        <v>2</v>
      </c>
      <c r="B77" t="str">
        <f t="shared" si="2"/>
        <v>Feb</v>
      </c>
      <c r="C77" s="187">
        <f t="shared" si="13"/>
        <v>36568</v>
      </c>
      <c r="D77" s="188">
        <f t="shared" si="11"/>
        <v>916523</v>
      </c>
      <c r="E77" s="162">
        <f t="shared" si="14"/>
        <v>-22103</v>
      </c>
      <c r="F77" s="197">
        <v>0</v>
      </c>
      <c r="G77" s="153">
        <f t="shared" si="3"/>
        <v>-22103</v>
      </c>
      <c r="H77" s="153">
        <f t="shared" si="4"/>
        <v>894420</v>
      </c>
      <c r="I77" s="48">
        <f t="shared" si="5"/>
        <v>1476780</v>
      </c>
      <c r="J77" s="195">
        <f t="shared" si="0"/>
        <v>0.386522857624831</v>
      </c>
      <c r="K77" s="196">
        <f t="shared" si="1"/>
        <v>0.377201417004049</v>
      </c>
      <c r="L77" s="153">
        <f t="shared" si="6"/>
        <v>-22103</v>
      </c>
      <c r="M77" s="153">
        <f t="shared" si="7"/>
        <v>-12770</v>
      </c>
      <c r="N77" s="153">
        <f t="shared" si="8"/>
        <v>-9333</v>
      </c>
    </row>
    <row r="78" spans="1:14">
      <c r="A78">
        <f t="shared" si="9"/>
        <v>2</v>
      </c>
      <c r="B78" t="str">
        <f t="shared" si="2"/>
        <v>Feb</v>
      </c>
      <c r="C78" s="187">
        <f t="shared" si="13"/>
        <v>36569</v>
      </c>
      <c r="D78" s="188">
        <f t="shared" si="11"/>
        <v>894420</v>
      </c>
      <c r="E78" s="162">
        <f t="shared" si="14"/>
        <v>-22103</v>
      </c>
      <c r="F78" s="197">
        <v>0</v>
      </c>
      <c r="G78" s="153">
        <f t="shared" si="3"/>
        <v>-22103</v>
      </c>
      <c r="H78" s="153">
        <f t="shared" si="4"/>
        <v>872317</v>
      </c>
      <c r="I78" s="48">
        <f t="shared" si="5"/>
        <v>1498883</v>
      </c>
      <c r="J78" s="195">
        <f t="shared" si="0"/>
        <v>0.377201417004049</v>
      </c>
      <c r="K78" s="196">
        <f t="shared" si="1"/>
        <v>0.367879976383266</v>
      </c>
      <c r="L78" s="153">
        <f t="shared" si="6"/>
        <v>-22103</v>
      </c>
      <c r="M78" s="153">
        <f t="shared" si="7"/>
        <v>-12770</v>
      </c>
      <c r="N78" s="153">
        <f t="shared" si="8"/>
        <v>-9333</v>
      </c>
    </row>
    <row r="79" spans="1:14">
      <c r="A79">
        <f t="shared" si="9"/>
        <v>2</v>
      </c>
      <c r="B79" t="str">
        <f t="shared" si="2"/>
        <v>Feb</v>
      </c>
      <c r="C79" s="187">
        <f t="shared" si="13"/>
        <v>36570</v>
      </c>
      <c r="D79" s="188">
        <f t="shared" si="11"/>
        <v>872317</v>
      </c>
      <c r="E79" s="162">
        <f t="shared" si="14"/>
        <v>-22103</v>
      </c>
      <c r="F79" s="197">
        <v>0</v>
      </c>
      <c r="G79" s="153">
        <f t="shared" si="3"/>
        <v>-22103</v>
      </c>
      <c r="H79" s="153">
        <f t="shared" si="4"/>
        <v>850214</v>
      </c>
      <c r="I79" s="48">
        <f t="shared" si="5"/>
        <v>1520986</v>
      </c>
      <c r="J79" s="195">
        <f t="shared" ref="J79:J142" si="15">D79/$D$12</f>
        <v>0.367879976383266</v>
      </c>
      <c r="K79" s="196">
        <f t="shared" ref="K79:K142" si="16">H79/$D$12</f>
        <v>0.358558535762483</v>
      </c>
      <c r="L79" s="153">
        <f t="shared" si="6"/>
        <v>-22103</v>
      </c>
      <c r="M79" s="153">
        <f t="shared" si="7"/>
        <v>-12770</v>
      </c>
      <c r="N79" s="153">
        <f t="shared" si="8"/>
        <v>-9333</v>
      </c>
    </row>
    <row r="80" spans="1:14">
      <c r="A80">
        <f t="shared" si="9"/>
        <v>2</v>
      </c>
      <c r="B80" t="str">
        <f t="shared" ref="B80:B143" si="17">VLOOKUP(A80,MonthTable,2,FALSE)</f>
        <v>Feb</v>
      </c>
      <c r="C80" s="187">
        <f t="shared" si="13"/>
        <v>36571</v>
      </c>
      <c r="D80" s="188">
        <f t="shared" si="11"/>
        <v>850214</v>
      </c>
      <c r="E80" s="162">
        <f t="shared" si="14"/>
        <v>-22103</v>
      </c>
      <c r="F80" s="197">
        <v>0</v>
      </c>
      <c r="G80" s="153">
        <f t="shared" ref="G80:G143" si="18">SUM(E80:F80)</f>
        <v>-22103</v>
      </c>
      <c r="H80" s="153">
        <f t="shared" ref="H80:H143" si="19">D80+G80</f>
        <v>828111</v>
      </c>
      <c r="I80" s="48">
        <f t="shared" ref="I80:I143" si="20">$D$12-H80</f>
        <v>1543089</v>
      </c>
      <c r="J80" s="195">
        <f t="shared" si="15"/>
        <v>0.358558535762483</v>
      </c>
      <c r="K80" s="196">
        <f t="shared" si="16"/>
        <v>0.3492370951417</v>
      </c>
      <c r="L80" s="153">
        <f t="shared" ref="L80:L143" si="21">IF($E80&lt;0,IF($K80&gt;0.5,-$F$7,-$G$7),IF($E80&gt;0,IF($K80&gt;0.67,$I$7,$H$7),0))</f>
        <v>-22103</v>
      </c>
      <c r="M80" s="153">
        <f t="shared" ref="M80:M143" si="22">IF($E80&lt;0,IF($K80&gt;0.5,-$F$5,-$G$5),IF($E80&gt;0,IF($K80&gt;0.67,$I$5,$H$5),0))</f>
        <v>-12770</v>
      </c>
      <c r="N80" s="153">
        <f t="shared" ref="N80:N143" si="23">IF($E80&lt;0,IF($K80&gt;0.5,-$F$6,-$G$6),IF($E80&gt;0,IF($K80&gt;0.67,$I$6,$H$6),0))</f>
        <v>-9333</v>
      </c>
    </row>
    <row r="81" spans="1:14">
      <c r="A81">
        <f t="shared" ref="A81:A144" si="24">MONTH(C81)</f>
        <v>2</v>
      </c>
      <c r="B81" t="str">
        <f t="shared" si="17"/>
        <v>Feb</v>
      </c>
      <c r="C81" s="187">
        <f t="shared" si="13"/>
        <v>36572</v>
      </c>
      <c r="D81" s="188">
        <f t="shared" ref="D81:D144" si="25">H80</f>
        <v>828111</v>
      </c>
      <c r="E81" s="162">
        <f t="shared" si="14"/>
        <v>-22103</v>
      </c>
      <c r="F81" s="197">
        <v>0</v>
      </c>
      <c r="G81" s="153">
        <f t="shared" si="18"/>
        <v>-22103</v>
      </c>
      <c r="H81" s="153">
        <f t="shared" si="19"/>
        <v>806008</v>
      </c>
      <c r="I81" s="48">
        <f t="shared" si="20"/>
        <v>1565192</v>
      </c>
      <c r="J81" s="195">
        <f t="shared" si="15"/>
        <v>0.3492370951417</v>
      </c>
      <c r="K81" s="196">
        <f t="shared" si="16"/>
        <v>0.339915654520918</v>
      </c>
      <c r="L81" s="153">
        <f t="shared" si="21"/>
        <v>-22103</v>
      </c>
      <c r="M81" s="153">
        <f t="shared" si="22"/>
        <v>-12770</v>
      </c>
      <c r="N81" s="153">
        <f t="shared" si="23"/>
        <v>-9333</v>
      </c>
    </row>
    <row r="82" spans="1:14">
      <c r="A82">
        <f t="shared" si="24"/>
        <v>2</v>
      </c>
      <c r="B82" t="str">
        <f t="shared" si="17"/>
        <v>Feb</v>
      </c>
      <c r="C82" s="187">
        <f t="shared" si="13"/>
        <v>36573</v>
      </c>
      <c r="D82" s="188">
        <f t="shared" si="25"/>
        <v>806008</v>
      </c>
      <c r="E82" s="162">
        <f t="shared" si="14"/>
        <v>-22103</v>
      </c>
      <c r="F82" s="197">
        <v>0</v>
      </c>
      <c r="G82" s="153">
        <f t="shared" si="18"/>
        <v>-22103</v>
      </c>
      <c r="H82" s="153">
        <f t="shared" si="19"/>
        <v>783905</v>
      </c>
      <c r="I82" s="48">
        <f t="shared" si="20"/>
        <v>1587295</v>
      </c>
      <c r="J82" s="195">
        <f t="shared" si="15"/>
        <v>0.339915654520918</v>
      </c>
      <c r="K82" s="196">
        <f t="shared" si="16"/>
        <v>0.330594213900135</v>
      </c>
      <c r="L82" s="153">
        <f t="shared" si="21"/>
        <v>-22103</v>
      </c>
      <c r="M82" s="153">
        <f t="shared" si="22"/>
        <v>-12770</v>
      </c>
      <c r="N82" s="153">
        <f t="shared" si="23"/>
        <v>-9333</v>
      </c>
    </row>
    <row r="83" spans="1:14">
      <c r="A83">
        <f t="shared" si="24"/>
        <v>2</v>
      </c>
      <c r="B83" t="str">
        <f t="shared" si="17"/>
        <v>Feb</v>
      </c>
      <c r="C83" s="187">
        <f t="shared" si="13"/>
        <v>36574</v>
      </c>
      <c r="D83" s="188">
        <f t="shared" si="25"/>
        <v>783905</v>
      </c>
      <c r="E83" s="162">
        <f t="shared" si="14"/>
        <v>-22103</v>
      </c>
      <c r="F83" s="197">
        <v>0</v>
      </c>
      <c r="G83" s="153">
        <f t="shared" si="18"/>
        <v>-22103</v>
      </c>
      <c r="H83" s="153">
        <f t="shared" si="19"/>
        <v>761802</v>
      </c>
      <c r="I83" s="48">
        <f t="shared" si="20"/>
        <v>1609398</v>
      </c>
      <c r="J83" s="195">
        <f t="shared" si="15"/>
        <v>0.330594213900135</v>
      </c>
      <c r="K83" s="196">
        <f t="shared" si="16"/>
        <v>0.321272773279352</v>
      </c>
      <c r="L83" s="153">
        <f t="shared" si="21"/>
        <v>-22103</v>
      </c>
      <c r="M83" s="153">
        <f t="shared" si="22"/>
        <v>-12770</v>
      </c>
      <c r="N83" s="153">
        <f t="shared" si="23"/>
        <v>-9333</v>
      </c>
    </row>
    <row r="84" spans="1:14">
      <c r="A84">
        <f t="shared" si="24"/>
        <v>2</v>
      </c>
      <c r="B84" t="str">
        <f t="shared" si="17"/>
        <v>Feb</v>
      </c>
      <c r="C84" s="187">
        <f t="shared" si="13"/>
        <v>36575</v>
      </c>
      <c r="D84" s="188">
        <f t="shared" si="25"/>
        <v>761802</v>
      </c>
      <c r="E84" s="162">
        <f t="shared" si="14"/>
        <v>-22103</v>
      </c>
      <c r="F84" s="197">
        <v>0</v>
      </c>
      <c r="G84" s="153">
        <f t="shared" si="18"/>
        <v>-22103</v>
      </c>
      <c r="H84" s="153">
        <f t="shared" si="19"/>
        <v>739699</v>
      </c>
      <c r="I84" s="48">
        <f t="shared" si="20"/>
        <v>1631501</v>
      </c>
      <c r="J84" s="195">
        <f t="shared" si="15"/>
        <v>0.321272773279352</v>
      </c>
      <c r="K84" s="196">
        <f t="shared" si="16"/>
        <v>0.31195133265857</v>
      </c>
      <c r="L84" s="153">
        <f t="shared" si="21"/>
        <v>-22103</v>
      </c>
      <c r="M84" s="153">
        <f t="shared" si="22"/>
        <v>-12770</v>
      </c>
      <c r="N84" s="153">
        <f t="shared" si="23"/>
        <v>-9333</v>
      </c>
    </row>
    <row r="85" spans="1:14">
      <c r="A85">
        <f t="shared" si="24"/>
        <v>2</v>
      </c>
      <c r="B85" t="str">
        <f t="shared" si="17"/>
        <v>Feb</v>
      </c>
      <c r="C85" s="187">
        <f t="shared" si="13"/>
        <v>36576</v>
      </c>
      <c r="D85" s="188">
        <f t="shared" si="25"/>
        <v>739699</v>
      </c>
      <c r="E85" s="162">
        <f t="shared" si="14"/>
        <v>-22103</v>
      </c>
      <c r="F85" s="197">
        <v>0</v>
      </c>
      <c r="G85" s="153">
        <f t="shared" si="18"/>
        <v>-22103</v>
      </c>
      <c r="H85" s="153">
        <f t="shared" si="19"/>
        <v>717596</v>
      </c>
      <c r="I85" s="48">
        <f t="shared" si="20"/>
        <v>1653604</v>
      </c>
      <c r="J85" s="195">
        <f t="shared" si="15"/>
        <v>0.31195133265857</v>
      </c>
      <c r="K85" s="196">
        <f t="shared" si="16"/>
        <v>0.302629892037787</v>
      </c>
      <c r="L85" s="153">
        <f t="shared" si="21"/>
        <v>-22103</v>
      </c>
      <c r="M85" s="153">
        <f t="shared" si="22"/>
        <v>-12770</v>
      </c>
      <c r="N85" s="153">
        <f t="shared" si="23"/>
        <v>-9333</v>
      </c>
    </row>
    <row r="86" spans="1:14">
      <c r="A86">
        <f t="shared" si="24"/>
        <v>2</v>
      </c>
      <c r="B86" t="str">
        <f t="shared" si="17"/>
        <v>Feb</v>
      </c>
      <c r="C86" s="187">
        <f t="shared" si="13"/>
        <v>36577</v>
      </c>
      <c r="D86" s="188">
        <f t="shared" si="25"/>
        <v>717596</v>
      </c>
      <c r="E86" s="162">
        <f t="shared" si="14"/>
        <v>-22103</v>
      </c>
      <c r="F86" s="197">
        <v>0</v>
      </c>
      <c r="G86" s="153">
        <f t="shared" si="18"/>
        <v>-22103</v>
      </c>
      <c r="H86" s="153">
        <f t="shared" si="19"/>
        <v>695493</v>
      </c>
      <c r="I86" s="48">
        <f t="shared" si="20"/>
        <v>1675707</v>
      </c>
      <c r="J86" s="195">
        <f t="shared" si="15"/>
        <v>0.302629892037787</v>
      </c>
      <c r="K86" s="196">
        <f t="shared" si="16"/>
        <v>0.293308451417004</v>
      </c>
      <c r="L86" s="153">
        <f t="shared" si="21"/>
        <v>-22103</v>
      </c>
      <c r="M86" s="153">
        <f t="shared" si="22"/>
        <v>-12770</v>
      </c>
      <c r="N86" s="153">
        <f t="shared" si="23"/>
        <v>-9333</v>
      </c>
    </row>
    <row r="87" spans="1:14">
      <c r="A87">
        <f t="shared" si="24"/>
        <v>2</v>
      </c>
      <c r="B87" t="str">
        <f t="shared" si="17"/>
        <v>Feb</v>
      </c>
      <c r="C87" s="187">
        <f t="shared" si="13"/>
        <v>36578</v>
      </c>
      <c r="D87" s="188">
        <f t="shared" si="25"/>
        <v>695493</v>
      </c>
      <c r="E87" s="162">
        <f t="shared" si="14"/>
        <v>-22103</v>
      </c>
      <c r="F87" s="197">
        <v>0</v>
      </c>
      <c r="G87" s="153">
        <f t="shared" si="18"/>
        <v>-22103</v>
      </c>
      <c r="H87" s="153">
        <f t="shared" si="19"/>
        <v>673390</v>
      </c>
      <c r="I87" s="48">
        <f t="shared" si="20"/>
        <v>1697810</v>
      </c>
      <c r="J87" s="195">
        <f t="shared" si="15"/>
        <v>0.293308451417004</v>
      </c>
      <c r="K87" s="196">
        <f t="shared" si="16"/>
        <v>0.283987010796221</v>
      </c>
      <c r="L87" s="153">
        <f t="shared" si="21"/>
        <v>-22103</v>
      </c>
      <c r="M87" s="153">
        <f t="shared" si="22"/>
        <v>-12770</v>
      </c>
      <c r="N87" s="153">
        <f t="shared" si="23"/>
        <v>-9333</v>
      </c>
    </row>
    <row r="88" spans="1:14">
      <c r="A88">
        <f t="shared" si="24"/>
        <v>2</v>
      </c>
      <c r="B88" t="str">
        <f t="shared" si="17"/>
        <v>Feb</v>
      </c>
      <c r="C88" s="187">
        <f t="shared" si="13"/>
        <v>36579</v>
      </c>
      <c r="D88" s="188">
        <f t="shared" si="25"/>
        <v>673390</v>
      </c>
      <c r="E88" s="162">
        <f t="shared" si="14"/>
        <v>-22103</v>
      </c>
      <c r="F88" s="197">
        <v>0</v>
      </c>
      <c r="G88" s="153">
        <f t="shared" si="18"/>
        <v>-22103</v>
      </c>
      <c r="H88" s="153">
        <f t="shared" si="19"/>
        <v>651287</v>
      </c>
      <c r="I88" s="48">
        <f t="shared" si="20"/>
        <v>1719913</v>
      </c>
      <c r="J88" s="195">
        <f t="shared" si="15"/>
        <v>0.283987010796221</v>
      </c>
      <c r="K88" s="196">
        <f t="shared" si="16"/>
        <v>0.274665570175439</v>
      </c>
      <c r="L88" s="153">
        <f t="shared" si="21"/>
        <v>-22103</v>
      </c>
      <c r="M88" s="153">
        <f t="shared" si="22"/>
        <v>-12770</v>
      </c>
      <c r="N88" s="153">
        <f t="shared" si="23"/>
        <v>-9333</v>
      </c>
    </row>
    <row r="89" spans="1:14">
      <c r="A89">
        <f t="shared" si="24"/>
        <v>2</v>
      </c>
      <c r="B89" t="str">
        <f t="shared" si="17"/>
        <v>Feb</v>
      </c>
      <c r="C89" s="187">
        <f t="shared" si="13"/>
        <v>36580</v>
      </c>
      <c r="D89" s="188">
        <f t="shared" si="25"/>
        <v>651287</v>
      </c>
      <c r="E89" s="162">
        <f t="shared" si="14"/>
        <v>-22103</v>
      </c>
      <c r="F89" s="197">
        <v>0</v>
      </c>
      <c r="G89" s="153">
        <f t="shared" si="18"/>
        <v>-22103</v>
      </c>
      <c r="H89" s="153">
        <f t="shared" si="19"/>
        <v>629184</v>
      </c>
      <c r="I89" s="48">
        <f t="shared" si="20"/>
        <v>1742016</v>
      </c>
      <c r="J89" s="195">
        <f t="shared" si="15"/>
        <v>0.274665570175439</v>
      </c>
      <c r="K89" s="196">
        <f t="shared" si="16"/>
        <v>0.265344129554656</v>
      </c>
      <c r="L89" s="153">
        <f t="shared" si="21"/>
        <v>-22103</v>
      </c>
      <c r="M89" s="153">
        <f t="shared" si="22"/>
        <v>-12770</v>
      </c>
      <c r="N89" s="153">
        <f t="shared" si="23"/>
        <v>-9333</v>
      </c>
    </row>
    <row r="90" spans="1:14">
      <c r="A90">
        <f t="shared" si="24"/>
        <v>2</v>
      </c>
      <c r="B90" t="str">
        <f t="shared" si="17"/>
        <v>Feb</v>
      </c>
      <c r="C90" s="187">
        <f t="shared" si="13"/>
        <v>36581</v>
      </c>
      <c r="D90" s="188">
        <f t="shared" si="25"/>
        <v>629184</v>
      </c>
      <c r="E90" s="162">
        <f t="shared" si="14"/>
        <v>-22103</v>
      </c>
      <c r="F90" s="197">
        <v>0</v>
      </c>
      <c r="G90" s="153">
        <f t="shared" si="18"/>
        <v>-22103</v>
      </c>
      <c r="H90" s="153">
        <f t="shared" si="19"/>
        <v>607081</v>
      </c>
      <c r="I90" s="48">
        <f t="shared" si="20"/>
        <v>1764119</v>
      </c>
      <c r="J90" s="195">
        <f t="shared" si="15"/>
        <v>0.265344129554656</v>
      </c>
      <c r="K90" s="196">
        <f t="shared" si="16"/>
        <v>0.256022688933873</v>
      </c>
      <c r="L90" s="153">
        <f t="shared" si="21"/>
        <v>-22103</v>
      </c>
      <c r="M90" s="153">
        <f t="shared" si="22"/>
        <v>-12770</v>
      </c>
      <c r="N90" s="153">
        <f t="shared" si="23"/>
        <v>-9333</v>
      </c>
    </row>
    <row r="91" spans="1:14">
      <c r="A91">
        <f t="shared" si="24"/>
        <v>2</v>
      </c>
      <c r="B91" t="str">
        <f t="shared" si="17"/>
        <v>Feb</v>
      </c>
      <c r="C91" s="187">
        <f t="shared" si="13"/>
        <v>36582</v>
      </c>
      <c r="D91" s="188">
        <f t="shared" si="25"/>
        <v>607081</v>
      </c>
      <c r="E91" s="162">
        <f t="shared" si="14"/>
        <v>-22103</v>
      </c>
      <c r="F91" s="197">
        <v>0</v>
      </c>
      <c r="G91" s="153">
        <f t="shared" si="18"/>
        <v>-22103</v>
      </c>
      <c r="H91" s="153">
        <f t="shared" si="19"/>
        <v>584978</v>
      </c>
      <c r="I91" s="48">
        <f t="shared" si="20"/>
        <v>1786222</v>
      </c>
      <c r="J91" s="195">
        <f t="shared" si="15"/>
        <v>0.256022688933873</v>
      </c>
      <c r="K91" s="196">
        <f t="shared" si="16"/>
        <v>0.24670124831309</v>
      </c>
      <c r="L91" s="153">
        <f t="shared" si="21"/>
        <v>-22103</v>
      </c>
      <c r="M91" s="153">
        <f t="shared" si="22"/>
        <v>-12770</v>
      </c>
      <c r="N91" s="153">
        <f t="shared" si="23"/>
        <v>-9333</v>
      </c>
    </row>
    <row r="92" spans="1:14">
      <c r="A92">
        <f t="shared" si="24"/>
        <v>2</v>
      </c>
      <c r="B92" t="str">
        <f t="shared" si="17"/>
        <v>Feb</v>
      </c>
      <c r="C92" s="187">
        <f t="shared" si="13"/>
        <v>36583</v>
      </c>
      <c r="D92" s="188">
        <f t="shared" si="25"/>
        <v>584978</v>
      </c>
      <c r="E92" s="162">
        <f t="shared" si="14"/>
        <v>-22103</v>
      </c>
      <c r="F92" s="197">
        <v>0</v>
      </c>
      <c r="G92" s="153">
        <f t="shared" si="18"/>
        <v>-22103</v>
      </c>
      <c r="H92" s="153">
        <f t="shared" si="19"/>
        <v>562875</v>
      </c>
      <c r="I92" s="48">
        <f t="shared" si="20"/>
        <v>1808325</v>
      </c>
      <c r="J92" s="195">
        <f t="shared" si="15"/>
        <v>0.24670124831309</v>
      </c>
      <c r="K92" s="196">
        <f t="shared" si="16"/>
        <v>0.237379807692308</v>
      </c>
      <c r="L92" s="153">
        <f t="shared" si="21"/>
        <v>-22103</v>
      </c>
      <c r="M92" s="153">
        <f t="shared" si="22"/>
        <v>-12770</v>
      </c>
      <c r="N92" s="153">
        <f t="shared" si="23"/>
        <v>-9333</v>
      </c>
    </row>
    <row r="93" spans="1:14">
      <c r="A93">
        <f t="shared" si="24"/>
        <v>2</v>
      </c>
      <c r="B93" t="str">
        <f t="shared" si="17"/>
        <v>Feb</v>
      </c>
      <c r="C93" s="187">
        <f t="shared" si="13"/>
        <v>36584</v>
      </c>
      <c r="D93" s="188">
        <f t="shared" si="25"/>
        <v>562875</v>
      </c>
      <c r="E93" s="162">
        <f t="shared" si="14"/>
        <v>-22103</v>
      </c>
      <c r="F93" s="197">
        <v>0</v>
      </c>
      <c r="G93" s="153">
        <f t="shared" si="18"/>
        <v>-22103</v>
      </c>
      <c r="H93" s="153">
        <f t="shared" si="19"/>
        <v>540772</v>
      </c>
      <c r="I93" s="48">
        <f t="shared" si="20"/>
        <v>1830428</v>
      </c>
      <c r="J93" s="195">
        <f t="shared" si="15"/>
        <v>0.237379807692308</v>
      </c>
      <c r="K93" s="196">
        <f t="shared" si="16"/>
        <v>0.228058367071525</v>
      </c>
      <c r="L93" s="153">
        <f t="shared" si="21"/>
        <v>-22103</v>
      </c>
      <c r="M93" s="153">
        <f t="shared" si="22"/>
        <v>-12770</v>
      </c>
      <c r="N93" s="153">
        <f t="shared" si="23"/>
        <v>-9333</v>
      </c>
    </row>
    <row r="94" spans="1:14">
      <c r="A94">
        <f t="shared" si="24"/>
        <v>2</v>
      </c>
      <c r="B94" t="str">
        <f t="shared" si="17"/>
        <v>Feb</v>
      </c>
      <c r="C94" s="187">
        <f t="shared" si="13"/>
        <v>36585</v>
      </c>
      <c r="D94" s="188">
        <f t="shared" si="25"/>
        <v>540772</v>
      </c>
      <c r="E94" s="162">
        <f t="shared" si="14"/>
        <v>-22103</v>
      </c>
      <c r="F94" s="197">
        <v>0</v>
      </c>
      <c r="G94" s="153">
        <f t="shared" si="18"/>
        <v>-22103</v>
      </c>
      <c r="H94" s="153">
        <f t="shared" si="19"/>
        <v>518669</v>
      </c>
      <c r="I94" s="48">
        <f t="shared" si="20"/>
        <v>1852531</v>
      </c>
      <c r="J94" s="195">
        <f t="shared" si="15"/>
        <v>0.228058367071525</v>
      </c>
      <c r="K94" s="196">
        <f t="shared" si="16"/>
        <v>0.218736926450742</v>
      </c>
      <c r="L94" s="153">
        <f t="shared" si="21"/>
        <v>-22103</v>
      </c>
      <c r="M94" s="153">
        <f t="shared" si="22"/>
        <v>-12770</v>
      </c>
      <c r="N94" s="153">
        <f t="shared" si="23"/>
        <v>-9333</v>
      </c>
    </row>
    <row r="95" spans="1:14">
      <c r="A95">
        <f t="shared" si="24"/>
        <v>3</v>
      </c>
      <c r="B95" t="str">
        <f t="shared" si="17"/>
        <v>Mar</v>
      </c>
      <c r="C95" s="187">
        <f t="shared" si="13"/>
        <v>36586</v>
      </c>
      <c r="D95" s="188">
        <f t="shared" si="25"/>
        <v>518669</v>
      </c>
      <c r="E95" s="162">
        <v>-1220</v>
      </c>
      <c r="F95" s="153">
        <v>1220</v>
      </c>
      <c r="G95" s="153">
        <f t="shared" si="18"/>
        <v>0</v>
      </c>
      <c r="H95" s="153">
        <f t="shared" si="19"/>
        <v>518669</v>
      </c>
      <c r="I95" s="48">
        <f t="shared" si="20"/>
        <v>1852531</v>
      </c>
      <c r="J95" s="195">
        <f t="shared" si="15"/>
        <v>0.218736926450742</v>
      </c>
      <c r="K95" s="196">
        <f t="shared" si="16"/>
        <v>0.218736926450742</v>
      </c>
      <c r="L95" s="153">
        <f t="shared" si="21"/>
        <v>-22103</v>
      </c>
      <c r="M95" s="153">
        <f t="shared" si="22"/>
        <v>-12770</v>
      </c>
      <c r="N95" s="153">
        <f t="shared" si="23"/>
        <v>-9333</v>
      </c>
    </row>
    <row r="96" spans="1:14">
      <c r="A96">
        <f t="shared" si="24"/>
        <v>3</v>
      </c>
      <c r="B96" t="str">
        <f t="shared" si="17"/>
        <v>Mar</v>
      </c>
      <c r="C96" s="187">
        <f t="shared" si="13"/>
        <v>36587</v>
      </c>
      <c r="D96" s="188">
        <f t="shared" si="25"/>
        <v>518669</v>
      </c>
      <c r="E96" s="162">
        <v>-1220</v>
      </c>
      <c r="F96" s="153">
        <v>1220</v>
      </c>
      <c r="G96" s="153">
        <f t="shared" si="18"/>
        <v>0</v>
      </c>
      <c r="H96" s="153">
        <f t="shared" si="19"/>
        <v>518669</v>
      </c>
      <c r="I96" s="48">
        <f t="shared" si="20"/>
        <v>1852531</v>
      </c>
      <c r="J96" s="195">
        <f t="shared" si="15"/>
        <v>0.218736926450742</v>
      </c>
      <c r="K96" s="196">
        <f t="shared" si="16"/>
        <v>0.218736926450742</v>
      </c>
      <c r="L96" s="153">
        <f t="shared" si="21"/>
        <v>-22103</v>
      </c>
      <c r="M96" s="153">
        <f t="shared" si="22"/>
        <v>-12770</v>
      </c>
      <c r="N96" s="153">
        <f t="shared" si="23"/>
        <v>-9333</v>
      </c>
    </row>
    <row r="97" spans="1:14">
      <c r="A97">
        <f t="shared" si="24"/>
        <v>3</v>
      </c>
      <c r="B97" t="str">
        <f t="shared" si="17"/>
        <v>Mar</v>
      </c>
      <c r="C97" s="187">
        <f t="shared" si="13"/>
        <v>36588</v>
      </c>
      <c r="D97" s="188">
        <f t="shared" si="25"/>
        <v>518669</v>
      </c>
      <c r="E97" s="162">
        <v>-1220</v>
      </c>
      <c r="F97" s="153">
        <v>1220</v>
      </c>
      <c r="G97" s="153">
        <f t="shared" si="18"/>
        <v>0</v>
      </c>
      <c r="H97" s="153">
        <f t="shared" si="19"/>
        <v>518669</v>
      </c>
      <c r="I97" s="48">
        <f t="shared" si="20"/>
        <v>1852531</v>
      </c>
      <c r="J97" s="195">
        <f t="shared" si="15"/>
        <v>0.218736926450742</v>
      </c>
      <c r="K97" s="196">
        <f t="shared" si="16"/>
        <v>0.218736926450742</v>
      </c>
      <c r="L97" s="153">
        <f t="shared" si="21"/>
        <v>-22103</v>
      </c>
      <c r="M97" s="153">
        <f t="shared" si="22"/>
        <v>-12770</v>
      </c>
      <c r="N97" s="153">
        <f t="shared" si="23"/>
        <v>-9333</v>
      </c>
    </row>
    <row r="98" spans="1:14">
      <c r="A98">
        <f t="shared" si="24"/>
        <v>3</v>
      </c>
      <c r="B98" t="str">
        <f t="shared" si="17"/>
        <v>Mar</v>
      </c>
      <c r="C98" s="187">
        <f t="shared" si="13"/>
        <v>36589</v>
      </c>
      <c r="D98" s="188">
        <f t="shared" si="25"/>
        <v>518669</v>
      </c>
      <c r="E98" s="162">
        <v>-1220</v>
      </c>
      <c r="F98" s="153">
        <v>1220</v>
      </c>
      <c r="G98" s="153">
        <f t="shared" si="18"/>
        <v>0</v>
      </c>
      <c r="H98" s="153">
        <f t="shared" si="19"/>
        <v>518669</v>
      </c>
      <c r="I98" s="48">
        <f t="shared" si="20"/>
        <v>1852531</v>
      </c>
      <c r="J98" s="195">
        <f t="shared" si="15"/>
        <v>0.218736926450742</v>
      </c>
      <c r="K98" s="196">
        <f t="shared" si="16"/>
        <v>0.218736926450742</v>
      </c>
      <c r="L98" s="153">
        <f t="shared" si="21"/>
        <v>-22103</v>
      </c>
      <c r="M98" s="153">
        <f t="shared" si="22"/>
        <v>-12770</v>
      </c>
      <c r="N98" s="153">
        <f t="shared" si="23"/>
        <v>-9333</v>
      </c>
    </row>
    <row r="99" spans="1:14">
      <c r="A99">
        <f t="shared" si="24"/>
        <v>3</v>
      </c>
      <c r="B99" t="str">
        <f t="shared" si="17"/>
        <v>Mar</v>
      </c>
      <c r="C99" s="187">
        <f t="shared" si="13"/>
        <v>36590</v>
      </c>
      <c r="D99" s="188">
        <f t="shared" si="25"/>
        <v>518669</v>
      </c>
      <c r="E99" s="162">
        <v>-1220</v>
      </c>
      <c r="F99" s="153">
        <v>1220</v>
      </c>
      <c r="G99" s="153">
        <f t="shared" si="18"/>
        <v>0</v>
      </c>
      <c r="H99" s="153">
        <f t="shared" si="19"/>
        <v>518669</v>
      </c>
      <c r="I99" s="48">
        <f t="shared" si="20"/>
        <v>1852531</v>
      </c>
      <c r="J99" s="195">
        <f t="shared" si="15"/>
        <v>0.218736926450742</v>
      </c>
      <c r="K99" s="196">
        <f t="shared" si="16"/>
        <v>0.218736926450742</v>
      </c>
      <c r="L99" s="153">
        <f t="shared" si="21"/>
        <v>-22103</v>
      </c>
      <c r="M99" s="153">
        <f t="shared" si="22"/>
        <v>-12770</v>
      </c>
      <c r="N99" s="153">
        <f t="shared" si="23"/>
        <v>-9333</v>
      </c>
    </row>
    <row r="100" spans="1:14">
      <c r="A100">
        <f t="shared" si="24"/>
        <v>3</v>
      </c>
      <c r="B100" t="str">
        <f t="shared" si="17"/>
        <v>Mar</v>
      </c>
      <c r="C100" s="187">
        <f t="shared" si="13"/>
        <v>36591</v>
      </c>
      <c r="D100" s="188">
        <f t="shared" si="25"/>
        <v>518669</v>
      </c>
      <c r="E100" s="162">
        <v>-1220</v>
      </c>
      <c r="F100" s="153">
        <v>1220</v>
      </c>
      <c r="G100" s="153">
        <f t="shared" si="18"/>
        <v>0</v>
      </c>
      <c r="H100" s="153">
        <f t="shared" si="19"/>
        <v>518669</v>
      </c>
      <c r="I100" s="48">
        <f t="shared" si="20"/>
        <v>1852531</v>
      </c>
      <c r="J100" s="195">
        <f t="shared" si="15"/>
        <v>0.218736926450742</v>
      </c>
      <c r="K100" s="196">
        <f t="shared" si="16"/>
        <v>0.218736926450742</v>
      </c>
      <c r="L100" s="153">
        <f t="shared" si="21"/>
        <v>-22103</v>
      </c>
      <c r="M100" s="153">
        <f t="shared" si="22"/>
        <v>-12770</v>
      </c>
      <c r="N100" s="153">
        <f t="shared" si="23"/>
        <v>-9333</v>
      </c>
    </row>
    <row r="101" spans="1:14">
      <c r="A101">
        <f t="shared" si="24"/>
        <v>3</v>
      </c>
      <c r="B101" t="str">
        <f t="shared" si="17"/>
        <v>Mar</v>
      </c>
      <c r="C101" s="187">
        <f t="shared" ref="C101:C164" si="26">C100+1</f>
        <v>36592</v>
      </c>
      <c r="D101" s="188">
        <f t="shared" si="25"/>
        <v>518669</v>
      </c>
      <c r="E101" s="162">
        <v>-1220</v>
      </c>
      <c r="F101" s="153">
        <v>1220</v>
      </c>
      <c r="G101" s="153">
        <f t="shared" si="18"/>
        <v>0</v>
      </c>
      <c r="H101" s="153">
        <f t="shared" si="19"/>
        <v>518669</v>
      </c>
      <c r="I101" s="48">
        <f t="shared" si="20"/>
        <v>1852531</v>
      </c>
      <c r="J101" s="195">
        <f t="shared" si="15"/>
        <v>0.218736926450742</v>
      </c>
      <c r="K101" s="196">
        <f t="shared" si="16"/>
        <v>0.218736926450742</v>
      </c>
      <c r="L101" s="153">
        <f t="shared" si="21"/>
        <v>-22103</v>
      </c>
      <c r="M101" s="153">
        <f t="shared" si="22"/>
        <v>-12770</v>
      </c>
      <c r="N101" s="153">
        <f t="shared" si="23"/>
        <v>-9333</v>
      </c>
    </row>
    <row r="102" spans="1:14">
      <c r="A102">
        <f t="shared" si="24"/>
        <v>3</v>
      </c>
      <c r="B102" t="str">
        <f t="shared" si="17"/>
        <v>Mar</v>
      </c>
      <c r="C102" s="187">
        <f t="shared" si="26"/>
        <v>36593</v>
      </c>
      <c r="D102" s="188">
        <f t="shared" si="25"/>
        <v>518669</v>
      </c>
      <c r="E102" s="162">
        <v>-1220</v>
      </c>
      <c r="F102" s="153">
        <v>1220</v>
      </c>
      <c r="G102" s="153">
        <f t="shared" si="18"/>
        <v>0</v>
      </c>
      <c r="H102" s="153">
        <f t="shared" si="19"/>
        <v>518669</v>
      </c>
      <c r="I102" s="48">
        <f t="shared" si="20"/>
        <v>1852531</v>
      </c>
      <c r="J102" s="195">
        <f t="shared" si="15"/>
        <v>0.218736926450742</v>
      </c>
      <c r="K102" s="196">
        <f t="shared" si="16"/>
        <v>0.218736926450742</v>
      </c>
      <c r="L102" s="153">
        <f t="shared" si="21"/>
        <v>-22103</v>
      </c>
      <c r="M102" s="153">
        <f t="shared" si="22"/>
        <v>-12770</v>
      </c>
      <c r="N102" s="153">
        <f t="shared" si="23"/>
        <v>-9333</v>
      </c>
    </row>
    <row r="103" spans="1:14">
      <c r="A103">
        <f t="shared" si="24"/>
        <v>3</v>
      </c>
      <c r="B103" t="str">
        <f t="shared" si="17"/>
        <v>Mar</v>
      </c>
      <c r="C103" s="187">
        <f t="shared" si="26"/>
        <v>36594</v>
      </c>
      <c r="D103" s="188">
        <f t="shared" si="25"/>
        <v>518669</v>
      </c>
      <c r="E103" s="162">
        <v>-1220</v>
      </c>
      <c r="F103" s="153">
        <v>1220</v>
      </c>
      <c r="G103" s="153">
        <f t="shared" si="18"/>
        <v>0</v>
      </c>
      <c r="H103" s="153">
        <f t="shared" si="19"/>
        <v>518669</v>
      </c>
      <c r="I103" s="48">
        <f t="shared" si="20"/>
        <v>1852531</v>
      </c>
      <c r="J103" s="195">
        <f t="shared" si="15"/>
        <v>0.218736926450742</v>
      </c>
      <c r="K103" s="196">
        <f t="shared" si="16"/>
        <v>0.218736926450742</v>
      </c>
      <c r="L103" s="153">
        <f t="shared" si="21"/>
        <v>-22103</v>
      </c>
      <c r="M103" s="153">
        <f t="shared" si="22"/>
        <v>-12770</v>
      </c>
      <c r="N103" s="153">
        <f t="shared" si="23"/>
        <v>-9333</v>
      </c>
    </row>
    <row r="104" spans="1:14">
      <c r="A104">
        <f t="shared" si="24"/>
        <v>3</v>
      </c>
      <c r="B104" t="str">
        <f t="shared" si="17"/>
        <v>Mar</v>
      </c>
      <c r="C104" s="187">
        <f t="shared" si="26"/>
        <v>36595</v>
      </c>
      <c r="D104" s="188">
        <f t="shared" si="25"/>
        <v>518669</v>
      </c>
      <c r="E104" s="162">
        <v>-1220</v>
      </c>
      <c r="F104" s="153">
        <v>1220</v>
      </c>
      <c r="G104" s="153">
        <f t="shared" si="18"/>
        <v>0</v>
      </c>
      <c r="H104" s="153">
        <f t="shared" si="19"/>
        <v>518669</v>
      </c>
      <c r="I104" s="48">
        <f t="shared" si="20"/>
        <v>1852531</v>
      </c>
      <c r="J104" s="195">
        <f t="shared" si="15"/>
        <v>0.218736926450742</v>
      </c>
      <c r="K104" s="196">
        <f t="shared" si="16"/>
        <v>0.218736926450742</v>
      </c>
      <c r="L104" s="153">
        <f t="shared" si="21"/>
        <v>-22103</v>
      </c>
      <c r="M104" s="153">
        <f t="shared" si="22"/>
        <v>-12770</v>
      </c>
      <c r="N104" s="153">
        <f t="shared" si="23"/>
        <v>-9333</v>
      </c>
    </row>
    <row r="105" spans="1:14">
      <c r="A105">
        <f t="shared" si="24"/>
        <v>3</v>
      </c>
      <c r="B105" t="str">
        <f t="shared" si="17"/>
        <v>Mar</v>
      </c>
      <c r="C105" s="187">
        <f t="shared" si="26"/>
        <v>36596</v>
      </c>
      <c r="D105" s="188">
        <f t="shared" si="25"/>
        <v>518669</v>
      </c>
      <c r="E105" s="162">
        <v>-1220</v>
      </c>
      <c r="F105" s="153">
        <v>1220</v>
      </c>
      <c r="G105" s="153">
        <f t="shared" si="18"/>
        <v>0</v>
      </c>
      <c r="H105" s="153">
        <f t="shared" si="19"/>
        <v>518669</v>
      </c>
      <c r="I105" s="48">
        <f t="shared" si="20"/>
        <v>1852531</v>
      </c>
      <c r="J105" s="195">
        <f t="shared" si="15"/>
        <v>0.218736926450742</v>
      </c>
      <c r="K105" s="196">
        <f t="shared" si="16"/>
        <v>0.218736926450742</v>
      </c>
      <c r="L105" s="153">
        <f t="shared" si="21"/>
        <v>-22103</v>
      </c>
      <c r="M105" s="153">
        <f t="shared" si="22"/>
        <v>-12770</v>
      </c>
      <c r="N105" s="153">
        <f t="shared" si="23"/>
        <v>-9333</v>
      </c>
    </row>
    <row r="106" spans="1:14">
      <c r="A106">
        <f t="shared" si="24"/>
        <v>3</v>
      </c>
      <c r="B106" t="str">
        <f t="shared" si="17"/>
        <v>Mar</v>
      </c>
      <c r="C106" s="187">
        <f t="shared" si="26"/>
        <v>36597</v>
      </c>
      <c r="D106" s="188">
        <f t="shared" si="25"/>
        <v>518669</v>
      </c>
      <c r="E106" s="162">
        <v>-1220</v>
      </c>
      <c r="F106" s="153">
        <v>1220</v>
      </c>
      <c r="G106" s="153">
        <f t="shared" si="18"/>
        <v>0</v>
      </c>
      <c r="H106" s="153">
        <f t="shared" si="19"/>
        <v>518669</v>
      </c>
      <c r="I106" s="48">
        <f t="shared" si="20"/>
        <v>1852531</v>
      </c>
      <c r="J106" s="195">
        <f t="shared" si="15"/>
        <v>0.218736926450742</v>
      </c>
      <c r="K106" s="196">
        <f t="shared" si="16"/>
        <v>0.218736926450742</v>
      </c>
      <c r="L106" s="153">
        <f t="shared" si="21"/>
        <v>-22103</v>
      </c>
      <c r="M106" s="153">
        <f t="shared" si="22"/>
        <v>-12770</v>
      </c>
      <c r="N106" s="153">
        <f t="shared" si="23"/>
        <v>-9333</v>
      </c>
    </row>
    <row r="107" spans="1:14">
      <c r="A107">
        <f t="shared" si="24"/>
        <v>3</v>
      </c>
      <c r="B107" t="str">
        <f t="shared" si="17"/>
        <v>Mar</v>
      </c>
      <c r="C107" s="187">
        <f t="shared" si="26"/>
        <v>36598</v>
      </c>
      <c r="D107" s="188">
        <f t="shared" si="25"/>
        <v>518669</v>
      </c>
      <c r="E107" s="162">
        <v>-1220</v>
      </c>
      <c r="F107" s="153">
        <v>1220</v>
      </c>
      <c r="G107" s="153">
        <f t="shared" si="18"/>
        <v>0</v>
      </c>
      <c r="H107" s="153">
        <f t="shared" si="19"/>
        <v>518669</v>
      </c>
      <c r="I107" s="48">
        <f t="shared" si="20"/>
        <v>1852531</v>
      </c>
      <c r="J107" s="195">
        <f t="shared" si="15"/>
        <v>0.218736926450742</v>
      </c>
      <c r="K107" s="196">
        <f t="shared" si="16"/>
        <v>0.218736926450742</v>
      </c>
      <c r="L107" s="153">
        <f t="shared" si="21"/>
        <v>-22103</v>
      </c>
      <c r="M107" s="153">
        <f t="shared" si="22"/>
        <v>-12770</v>
      </c>
      <c r="N107" s="153">
        <f t="shared" si="23"/>
        <v>-9333</v>
      </c>
    </row>
    <row r="108" spans="1:14">
      <c r="A108">
        <f t="shared" si="24"/>
        <v>3</v>
      </c>
      <c r="B108" t="str">
        <f t="shared" si="17"/>
        <v>Mar</v>
      </c>
      <c r="C108" s="187">
        <f t="shared" si="26"/>
        <v>36599</v>
      </c>
      <c r="D108" s="188">
        <f t="shared" si="25"/>
        <v>518669</v>
      </c>
      <c r="E108" s="162">
        <v>-1220</v>
      </c>
      <c r="F108" s="153">
        <v>1220</v>
      </c>
      <c r="G108" s="153">
        <f t="shared" si="18"/>
        <v>0</v>
      </c>
      <c r="H108" s="153">
        <f t="shared" si="19"/>
        <v>518669</v>
      </c>
      <c r="I108" s="48">
        <f t="shared" si="20"/>
        <v>1852531</v>
      </c>
      <c r="J108" s="195">
        <f t="shared" si="15"/>
        <v>0.218736926450742</v>
      </c>
      <c r="K108" s="196">
        <f t="shared" si="16"/>
        <v>0.218736926450742</v>
      </c>
      <c r="L108" s="153">
        <f t="shared" si="21"/>
        <v>-22103</v>
      </c>
      <c r="M108" s="153">
        <f t="shared" si="22"/>
        <v>-12770</v>
      </c>
      <c r="N108" s="153">
        <f t="shared" si="23"/>
        <v>-9333</v>
      </c>
    </row>
    <row r="109" spans="1:14">
      <c r="A109">
        <f t="shared" si="24"/>
        <v>3</v>
      </c>
      <c r="B109" t="str">
        <f t="shared" si="17"/>
        <v>Mar</v>
      </c>
      <c r="C109" s="187">
        <f t="shared" si="26"/>
        <v>36600</v>
      </c>
      <c r="D109" s="188">
        <f t="shared" si="25"/>
        <v>518669</v>
      </c>
      <c r="E109" s="162">
        <v>-1220</v>
      </c>
      <c r="F109" s="153">
        <v>1220</v>
      </c>
      <c r="G109" s="153">
        <f t="shared" si="18"/>
        <v>0</v>
      </c>
      <c r="H109" s="153">
        <f t="shared" si="19"/>
        <v>518669</v>
      </c>
      <c r="I109" s="48">
        <f t="shared" si="20"/>
        <v>1852531</v>
      </c>
      <c r="J109" s="195">
        <f t="shared" si="15"/>
        <v>0.218736926450742</v>
      </c>
      <c r="K109" s="196">
        <f t="shared" si="16"/>
        <v>0.218736926450742</v>
      </c>
      <c r="L109" s="153">
        <f t="shared" si="21"/>
        <v>-22103</v>
      </c>
      <c r="M109" s="153">
        <f t="shared" si="22"/>
        <v>-12770</v>
      </c>
      <c r="N109" s="153">
        <f t="shared" si="23"/>
        <v>-9333</v>
      </c>
    </row>
    <row r="110" spans="1:14">
      <c r="A110">
        <f t="shared" si="24"/>
        <v>3</v>
      </c>
      <c r="B110" t="str">
        <f t="shared" si="17"/>
        <v>Mar</v>
      </c>
      <c r="C110" s="187">
        <f t="shared" si="26"/>
        <v>36601</v>
      </c>
      <c r="D110" s="188">
        <f t="shared" si="25"/>
        <v>518669</v>
      </c>
      <c r="E110" s="162">
        <v>-1220</v>
      </c>
      <c r="F110" s="153">
        <v>1220</v>
      </c>
      <c r="G110" s="153">
        <f t="shared" si="18"/>
        <v>0</v>
      </c>
      <c r="H110" s="153">
        <f t="shared" si="19"/>
        <v>518669</v>
      </c>
      <c r="I110" s="48">
        <f t="shared" si="20"/>
        <v>1852531</v>
      </c>
      <c r="J110" s="195">
        <f t="shared" si="15"/>
        <v>0.218736926450742</v>
      </c>
      <c r="K110" s="196">
        <f t="shared" si="16"/>
        <v>0.218736926450742</v>
      </c>
      <c r="L110" s="153">
        <f t="shared" si="21"/>
        <v>-22103</v>
      </c>
      <c r="M110" s="153">
        <f t="shared" si="22"/>
        <v>-12770</v>
      </c>
      <c r="N110" s="153">
        <f t="shared" si="23"/>
        <v>-9333</v>
      </c>
    </row>
    <row r="111" spans="1:14">
      <c r="A111">
        <f t="shared" si="24"/>
        <v>3</v>
      </c>
      <c r="B111" t="str">
        <f t="shared" si="17"/>
        <v>Mar</v>
      </c>
      <c r="C111" s="187">
        <f t="shared" si="26"/>
        <v>36602</v>
      </c>
      <c r="D111" s="188">
        <f t="shared" si="25"/>
        <v>518669</v>
      </c>
      <c r="E111" s="162">
        <v>-1220</v>
      </c>
      <c r="F111" s="153">
        <v>1220</v>
      </c>
      <c r="G111" s="153">
        <f t="shared" si="18"/>
        <v>0</v>
      </c>
      <c r="H111" s="153">
        <f t="shared" si="19"/>
        <v>518669</v>
      </c>
      <c r="I111" s="48">
        <f t="shared" si="20"/>
        <v>1852531</v>
      </c>
      <c r="J111" s="195">
        <f t="shared" si="15"/>
        <v>0.218736926450742</v>
      </c>
      <c r="K111" s="196">
        <f t="shared" si="16"/>
        <v>0.218736926450742</v>
      </c>
      <c r="L111" s="153">
        <f t="shared" si="21"/>
        <v>-22103</v>
      </c>
      <c r="M111" s="153">
        <f t="shared" si="22"/>
        <v>-12770</v>
      </c>
      <c r="N111" s="153">
        <f t="shared" si="23"/>
        <v>-9333</v>
      </c>
    </row>
    <row r="112" spans="1:14">
      <c r="A112">
        <f t="shared" si="24"/>
        <v>3</v>
      </c>
      <c r="B112" t="str">
        <f t="shared" si="17"/>
        <v>Mar</v>
      </c>
      <c r="C112" s="187">
        <f t="shared" si="26"/>
        <v>36603</v>
      </c>
      <c r="D112" s="188">
        <f t="shared" si="25"/>
        <v>518669</v>
      </c>
      <c r="E112" s="162">
        <v>-1220</v>
      </c>
      <c r="F112" s="153">
        <v>1220</v>
      </c>
      <c r="G112" s="153">
        <f t="shared" si="18"/>
        <v>0</v>
      </c>
      <c r="H112" s="153">
        <f t="shared" si="19"/>
        <v>518669</v>
      </c>
      <c r="I112" s="48">
        <f t="shared" si="20"/>
        <v>1852531</v>
      </c>
      <c r="J112" s="195">
        <f t="shared" si="15"/>
        <v>0.218736926450742</v>
      </c>
      <c r="K112" s="196">
        <f t="shared" si="16"/>
        <v>0.218736926450742</v>
      </c>
      <c r="L112" s="153">
        <f t="shared" si="21"/>
        <v>-22103</v>
      </c>
      <c r="M112" s="153">
        <f t="shared" si="22"/>
        <v>-12770</v>
      </c>
      <c r="N112" s="153">
        <f t="shared" si="23"/>
        <v>-9333</v>
      </c>
    </row>
    <row r="113" spans="1:14">
      <c r="A113">
        <f t="shared" si="24"/>
        <v>3</v>
      </c>
      <c r="B113" t="str">
        <f t="shared" si="17"/>
        <v>Mar</v>
      </c>
      <c r="C113" s="187">
        <f t="shared" si="26"/>
        <v>36604</v>
      </c>
      <c r="D113" s="188">
        <f t="shared" si="25"/>
        <v>518669</v>
      </c>
      <c r="E113" s="162">
        <v>-1220</v>
      </c>
      <c r="F113" s="153">
        <v>1220</v>
      </c>
      <c r="G113" s="153">
        <f t="shared" si="18"/>
        <v>0</v>
      </c>
      <c r="H113" s="153">
        <f t="shared" si="19"/>
        <v>518669</v>
      </c>
      <c r="I113" s="48">
        <f t="shared" si="20"/>
        <v>1852531</v>
      </c>
      <c r="J113" s="195">
        <f t="shared" si="15"/>
        <v>0.218736926450742</v>
      </c>
      <c r="K113" s="196">
        <f t="shared" si="16"/>
        <v>0.218736926450742</v>
      </c>
      <c r="L113" s="153">
        <f t="shared" si="21"/>
        <v>-22103</v>
      </c>
      <c r="M113" s="153">
        <f t="shared" si="22"/>
        <v>-12770</v>
      </c>
      <c r="N113" s="153">
        <f t="shared" si="23"/>
        <v>-9333</v>
      </c>
    </row>
    <row r="114" spans="1:14">
      <c r="A114">
        <f t="shared" si="24"/>
        <v>3</v>
      </c>
      <c r="B114" t="str">
        <f t="shared" si="17"/>
        <v>Mar</v>
      </c>
      <c r="C114" s="187">
        <f t="shared" si="26"/>
        <v>36605</v>
      </c>
      <c r="D114" s="188">
        <f t="shared" si="25"/>
        <v>518669</v>
      </c>
      <c r="E114" s="162">
        <v>-1220</v>
      </c>
      <c r="F114" s="153">
        <v>1220</v>
      </c>
      <c r="G114" s="153">
        <f t="shared" si="18"/>
        <v>0</v>
      </c>
      <c r="H114" s="153">
        <f t="shared" si="19"/>
        <v>518669</v>
      </c>
      <c r="I114" s="48">
        <f t="shared" si="20"/>
        <v>1852531</v>
      </c>
      <c r="J114" s="195">
        <f t="shared" si="15"/>
        <v>0.218736926450742</v>
      </c>
      <c r="K114" s="196">
        <f t="shared" si="16"/>
        <v>0.218736926450742</v>
      </c>
      <c r="L114" s="153">
        <f t="shared" si="21"/>
        <v>-22103</v>
      </c>
      <c r="M114" s="153">
        <f t="shared" si="22"/>
        <v>-12770</v>
      </c>
      <c r="N114" s="153">
        <f t="shared" si="23"/>
        <v>-9333</v>
      </c>
    </row>
    <row r="115" spans="1:14">
      <c r="A115">
        <f t="shared" si="24"/>
        <v>3</v>
      </c>
      <c r="B115" t="str">
        <f t="shared" si="17"/>
        <v>Mar</v>
      </c>
      <c r="C115" s="187">
        <f t="shared" si="26"/>
        <v>36606</v>
      </c>
      <c r="D115" s="188">
        <f t="shared" si="25"/>
        <v>518669</v>
      </c>
      <c r="E115" s="162">
        <v>-1220</v>
      </c>
      <c r="F115" s="153">
        <v>1220</v>
      </c>
      <c r="G115" s="153">
        <f t="shared" si="18"/>
        <v>0</v>
      </c>
      <c r="H115" s="153">
        <f t="shared" si="19"/>
        <v>518669</v>
      </c>
      <c r="I115" s="48">
        <f t="shared" si="20"/>
        <v>1852531</v>
      </c>
      <c r="J115" s="195">
        <f t="shared" si="15"/>
        <v>0.218736926450742</v>
      </c>
      <c r="K115" s="196">
        <f t="shared" si="16"/>
        <v>0.218736926450742</v>
      </c>
      <c r="L115" s="153">
        <f t="shared" si="21"/>
        <v>-22103</v>
      </c>
      <c r="M115" s="153">
        <f t="shared" si="22"/>
        <v>-12770</v>
      </c>
      <c r="N115" s="153">
        <f t="shared" si="23"/>
        <v>-9333</v>
      </c>
    </row>
    <row r="116" spans="1:14">
      <c r="A116">
        <f t="shared" si="24"/>
        <v>3</v>
      </c>
      <c r="B116" t="str">
        <f t="shared" si="17"/>
        <v>Mar</v>
      </c>
      <c r="C116" s="187">
        <f t="shared" si="26"/>
        <v>36607</v>
      </c>
      <c r="D116" s="188">
        <f t="shared" si="25"/>
        <v>518669</v>
      </c>
      <c r="E116" s="162">
        <v>-1220</v>
      </c>
      <c r="F116" s="153">
        <v>1220</v>
      </c>
      <c r="G116" s="153">
        <f t="shared" si="18"/>
        <v>0</v>
      </c>
      <c r="H116" s="153">
        <f t="shared" si="19"/>
        <v>518669</v>
      </c>
      <c r="I116" s="48">
        <f t="shared" si="20"/>
        <v>1852531</v>
      </c>
      <c r="J116" s="195">
        <f t="shared" si="15"/>
        <v>0.218736926450742</v>
      </c>
      <c r="K116" s="196">
        <f t="shared" si="16"/>
        <v>0.218736926450742</v>
      </c>
      <c r="L116" s="153">
        <f t="shared" si="21"/>
        <v>-22103</v>
      </c>
      <c r="M116" s="153">
        <f t="shared" si="22"/>
        <v>-12770</v>
      </c>
      <c r="N116" s="153">
        <f t="shared" si="23"/>
        <v>-9333</v>
      </c>
    </row>
    <row r="117" spans="1:14">
      <c r="A117">
        <f t="shared" si="24"/>
        <v>3</v>
      </c>
      <c r="B117" t="str">
        <f t="shared" si="17"/>
        <v>Mar</v>
      </c>
      <c r="C117" s="187">
        <f t="shared" si="26"/>
        <v>36608</v>
      </c>
      <c r="D117" s="188">
        <f t="shared" si="25"/>
        <v>518669</v>
      </c>
      <c r="E117" s="162">
        <v>-1220</v>
      </c>
      <c r="F117" s="153">
        <v>1220</v>
      </c>
      <c r="G117" s="153">
        <f t="shared" si="18"/>
        <v>0</v>
      </c>
      <c r="H117" s="153">
        <f t="shared" si="19"/>
        <v>518669</v>
      </c>
      <c r="I117" s="48">
        <f t="shared" si="20"/>
        <v>1852531</v>
      </c>
      <c r="J117" s="195">
        <f t="shared" si="15"/>
        <v>0.218736926450742</v>
      </c>
      <c r="K117" s="196">
        <f t="shared" si="16"/>
        <v>0.218736926450742</v>
      </c>
      <c r="L117" s="153">
        <f t="shared" si="21"/>
        <v>-22103</v>
      </c>
      <c r="M117" s="153">
        <f t="shared" si="22"/>
        <v>-12770</v>
      </c>
      <c r="N117" s="153">
        <f t="shared" si="23"/>
        <v>-9333</v>
      </c>
    </row>
    <row r="118" spans="1:14">
      <c r="A118">
        <f t="shared" si="24"/>
        <v>3</v>
      </c>
      <c r="B118" t="str">
        <f t="shared" si="17"/>
        <v>Mar</v>
      </c>
      <c r="C118" s="187">
        <f t="shared" si="26"/>
        <v>36609</v>
      </c>
      <c r="D118" s="188">
        <f t="shared" si="25"/>
        <v>518669</v>
      </c>
      <c r="E118" s="162">
        <v>-1220</v>
      </c>
      <c r="F118" s="153">
        <v>1220</v>
      </c>
      <c r="G118" s="153">
        <f t="shared" si="18"/>
        <v>0</v>
      </c>
      <c r="H118" s="153">
        <f t="shared" si="19"/>
        <v>518669</v>
      </c>
      <c r="I118" s="48">
        <f t="shared" si="20"/>
        <v>1852531</v>
      </c>
      <c r="J118" s="195">
        <f t="shared" si="15"/>
        <v>0.218736926450742</v>
      </c>
      <c r="K118" s="196">
        <f t="shared" si="16"/>
        <v>0.218736926450742</v>
      </c>
      <c r="L118" s="153">
        <f t="shared" si="21"/>
        <v>-22103</v>
      </c>
      <c r="M118" s="153">
        <f t="shared" si="22"/>
        <v>-12770</v>
      </c>
      <c r="N118" s="153">
        <f t="shared" si="23"/>
        <v>-9333</v>
      </c>
    </row>
    <row r="119" spans="1:14">
      <c r="A119">
        <f t="shared" si="24"/>
        <v>3</v>
      </c>
      <c r="B119" t="str">
        <f t="shared" si="17"/>
        <v>Mar</v>
      </c>
      <c r="C119" s="187">
        <f t="shared" si="26"/>
        <v>36610</v>
      </c>
      <c r="D119" s="188">
        <f t="shared" si="25"/>
        <v>518669</v>
      </c>
      <c r="E119" s="162">
        <v>-1220</v>
      </c>
      <c r="F119" s="153">
        <v>1220</v>
      </c>
      <c r="G119" s="153">
        <f t="shared" si="18"/>
        <v>0</v>
      </c>
      <c r="H119" s="153">
        <f t="shared" si="19"/>
        <v>518669</v>
      </c>
      <c r="I119" s="48">
        <f t="shared" si="20"/>
        <v>1852531</v>
      </c>
      <c r="J119" s="195">
        <f t="shared" si="15"/>
        <v>0.218736926450742</v>
      </c>
      <c r="K119" s="196">
        <f t="shared" si="16"/>
        <v>0.218736926450742</v>
      </c>
      <c r="L119" s="153">
        <f t="shared" si="21"/>
        <v>-22103</v>
      </c>
      <c r="M119" s="153">
        <f t="shared" si="22"/>
        <v>-12770</v>
      </c>
      <c r="N119" s="153">
        <f t="shared" si="23"/>
        <v>-9333</v>
      </c>
    </row>
    <row r="120" spans="1:14">
      <c r="A120">
        <f t="shared" si="24"/>
        <v>3</v>
      </c>
      <c r="B120" t="str">
        <f t="shared" si="17"/>
        <v>Mar</v>
      </c>
      <c r="C120" s="187">
        <f t="shared" si="26"/>
        <v>36611</v>
      </c>
      <c r="D120" s="188">
        <f t="shared" si="25"/>
        <v>518669</v>
      </c>
      <c r="E120" s="162">
        <v>-1220</v>
      </c>
      <c r="F120" s="153">
        <v>1220</v>
      </c>
      <c r="G120" s="153">
        <f t="shared" si="18"/>
        <v>0</v>
      </c>
      <c r="H120" s="153">
        <f t="shared" si="19"/>
        <v>518669</v>
      </c>
      <c r="I120" s="48">
        <f t="shared" si="20"/>
        <v>1852531</v>
      </c>
      <c r="J120" s="195">
        <f t="shared" si="15"/>
        <v>0.218736926450742</v>
      </c>
      <c r="K120" s="196">
        <f t="shared" si="16"/>
        <v>0.218736926450742</v>
      </c>
      <c r="L120" s="153">
        <f t="shared" si="21"/>
        <v>-22103</v>
      </c>
      <c r="M120" s="153">
        <f t="shared" si="22"/>
        <v>-12770</v>
      </c>
      <c r="N120" s="153">
        <f t="shared" si="23"/>
        <v>-9333</v>
      </c>
    </row>
    <row r="121" spans="1:14">
      <c r="A121">
        <f t="shared" si="24"/>
        <v>3</v>
      </c>
      <c r="B121" t="str">
        <f t="shared" si="17"/>
        <v>Mar</v>
      </c>
      <c r="C121" s="187">
        <f t="shared" si="26"/>
        <v>36612</v>
      </c>
      <c r="D121" s="188">
        <f t="shared" si="25"/>
        <v>518669</v>
      </c>
      <c r="E121" s="162">
        <v>-1220</v>
      </c>
      <c r="F121" s="153">
        <v>1220</v>
      </c>
      <c r="G121" s="153">
        <f t="shared" si="18"/>
        <v>0</v>
      </c>
      <c r="H121" s="153">
        <f t="shared" si="19"/>
        <v>518669</v>
      </c>
      <c r="I121" s="48">
        <f t="shared" si="20"/>
        <v>1852531</v>
      </c>
      <c r="J121" s="195">
        <f t="shared" si="15"/>
        <v>0.218736926450742</v>
      </c>
      <c r="K121" s="196">
        <f t="shared" si="16"/>
        <v>0.218736926450742</v>
      </c>
      <c r="L121" s="153">
        <f t="shared" si="21"/>
        <v>-22103</v>
      </c>
      <c r="M121" s="153">
        <f t="shared" si="22"/>
        <v>-12770</v>
      </c>
      <c r="N121" s="153">
        <f t="shared" si="23"/>
        <v>-9333</v>
      </c>
    </row>
    <row r="122" spans="1:14">
      <c r="A122">
        <f t="shared" si="24"/>
        <v>3</v>
      </c>
      <c r="B122" t="str">
        <f t="shared" si="17"/>
        <v>Mar</v>
      </c>
      <c r="C122" s="187">
        <f t="shared" si="26"/>
        <v>36613</v>
      </c>
      <c r="D122" s="188">
        <f t="shared" si="25"/>
        <v>518669</v>
      </c>
      <c r="E122" s="162">
        <v>-1220</v>
      </c>
      <c r="F122" s="153">
        <v>1220</v>
      </c>
      <c r="G122" s="153">
        <f t="shared" si="18"/>
        <v>0</v>
      </c>
      <c r="H122" s="153">
        <f t="shared" si="19"/>
        <v>518669</v>
      </c>
      <c r="I122" s="48">
        <f t="shared" si="20"/>
        <v>1852531</v>
      </c>
      <c r="J122" s="195">
        <f t="shared" si="15"/>
        <v>0.218736926450742</v>
      </c>
      <c r="K122" s="196">
        <f t="shared" si="16"/>
        <v>0.218736926450742</v>
      </c>
      <c r="L122" s="153">
        <f t="shared" si="21"/>
        <v>-22103</v>
      </c>
      <c r="M122" s="153">
        <f t="shared" si="22"/>
        <v>-12770</v>
      </c>
      <c r="N122" s="153">
        <f t="shared" si="23"/>
        <v>-9333</v>
      </c>
    </row>
    <row r="123" spans="1:14">
      <c r="A123">
        <f t="shared" si="24"/>
        <v>3</v>
      </c>
      <c r="B123" t="str">
        <f t="shared" si="17"/>
        <v>Mar</v>
      </c>
      <c r="C123" s="187">
        <f t="shared" si="26"/>
        <v>36614</v>
      </c>
      <c r="D123" s="188">
        <f t="shared" si="25"/>
        <v>518669</v>
      </c>
      <c r="E123" s="162">
        <v>-1220</v>
      </c>
      <c r="F123" s="153">
        <v>1220</v>
      </c>
      <c r="G123" s="153">
        <f t="shared" si="18"/>
        <v>0</v>
      </c>
      <c r="H123" s="153">
        <f t="shared" si="19"/>
        <v>518669</v>
      </c>
      <c r="I123" s="48">
        <f t="shared" si="20"/>
        <v>1852531</v>
      </c>
      <c r="J123" s="195">
        <f t="shared" si="15"/>
        <v>0.218736926450742</v>
      </c>
      <c r="K123" s="196">
        <f t="shared" si="16"/>
        <v>0.218736926450742</v>
      </c>
      <c r="L123" s="153">
        <f t="shared" si="21"/>
        <v>-22103</v>
      </c>
      <c r="M123" s="153">
        <f t="shared" si="22"/>
        <v>-12770</v>
      </c>
      <c r="N123" s="153">
        <f t="shared" si="23"/>
        <v>-9333</v>
      </c>
    </row>
    <row r="124" spans="1:14">
      <c r="A124">
        <f t="shared" si="24"/>
        <v>3</v>
      </c>
      <c r="B124" t="str">
        <f t="shared" si="17"/>
        <v>Mar</v>
      </c>
      <c r="C124" s="187">
        <f t="shared" si="26"/>
        <v>36615</v>
      </c>
      <c r="D124" s="188">
        <f t="shared" si="25"/>
        <v>518669</v>
      </c>
      <c r="E124" s="162">
        <v>-1220</v>
      </c>
      <c r="F124" s="153">
        <v>1220</v>
      </c>
      <c r="G124" s="153">
        <f t="shared" si="18"/>
        <v>0</v>
      </c>
      <c r="H124" s="153">
        <f t="shared" si="19"/>
        <v>518669</v>
      </c>
      <c r="I124" s="48">
        <f t="shared" si="20"/>
        <v>1852531</v>
      </c>
      <c r="J124" s="195">
        <f t="shared" si="15"/>
        <v>0.218736926450742</v>
      </c>
      <c r="K124" s="196">
        <f t="shared" si="16"/>
        <v>0.218736926450742</v>
      </c>
      <c r="L124" s="153">
        <f t="shared" si="21"/>
        <v>-22103</v>
      </c>
      <c r="M124" s="153">
        <f t="shared" si="22"/>
        <v>-12770</v>
      </c>
      <c r="N124" s="153">
        <f t="shared" si="23"/>
        <v>-9333</v>
      </c>
    </row>
    <row r="125" ht="13.5" spans="1:14">
      <c r="A125">
        <f t="shared" si="24"/>
        <v>3</v>
      </c>
      <c r="B125" t="str">
        <f t="shared" si="17"/>
        <v>Mar</v>
      </c>
      <c r="C125" s="198">
        <f t="shared" si="26"/>
        <v>36616</v>
      </c>
      <c r="D125" s="199">
        <f t="shared" si="25"/>
        <v>518669</v>
      </c>
      <c r="E125" s="200">
        <v>-1220</v>
      </c>
      <c r="F125" s="201">
        <v>1220</v>
      </c>
      <c r="G125" s="201">
        <f t="shared" si="18"/>
        <v>0</v>
      </c>
      <c r="H125" s="201">
        <f t="shared" si="19"/>
        <v>518669</v>
      </c>
      <c r="I125" s="205">
        <f t="shared" si="20"/>
        <v>1852531</v>
      </c>
      <c r="J125" s="206">
        <f t="shared" si="15"/>
        <v>0.218736926450742</v>
      </c>
      <c r="K125" s="207">
        <f t="shared" si="16"/>
        <v>0.218736926450742</v>
      </c>
      <c r="L125" s="153">
        <f t="shared" si="21"/>
        <v>-22103</v>
      </c>
      <c r="M125" s="153">
        <f t="shared" si="22"/>
        <v>-12770</v>
      </c>
      <c r="N125" s="153">
        <f t="shared" si="23"/>
        <v>-9333</v>
      </c>
    </row>
    <row r="126" spans="1:14">
      <c r="A126">
        <f t="shared" si="24"/>
        <v>4</v>
      </c>
      <c r="B126" t="str">
        <f t="shared" si="17"/>
        <v>Apr</v>
      </c>
      <c r="C126" s="183">
        <f t="shared" si="26"/>
        <v>36617</v>
      </c>
      <c r="D126" s="184">
        <f t="shared" si="25"/>
        <v>518669</v>
      </c>
      <c r="E126" s="202">
        <f>4131+6290</f>
        <v>10421</v>
      </c>
      <c r="F126" s="104">
        <v>0</v>
      </c>
      <c r="G126" s="186">
        <f t="shared" si="18"/>
        <v>10421</v>
      </c>
      <c r="H126" s="186">
        <f t="shared" si="19"/>
        <v>529090</v>
      </c>
      <c r="I126" s="48">
        <f t="shared" si="20"/>
        <v>1842110</v>
      </c>
      <c r="J126" s="193">
        <f t="shared" si="15"/>
        <v>0.218736926450742</v>
      </c>
      <c r="K126" s="194">
        <f t="shared" si="16"/>
        <v>0.223131747638327</v>
      </c>
      <c r="L126" s="153">
        <f t="shared" si="21"/>
        <v>15789</v>
      </c>
      <c r="M126" s="153">
        <f t="shared" si="22"/>
        <v>9122</v>
      </c>
      <c r="N126" s="153">
        <f t="shared" si="23"/>
        <v>6667</v>
      </c>
    </row>
    <row r="127" spans="1:14">
      <c r="A127">
        <f t="shared" si="24"/>
        <v>4</v>
      </c>
      <c r="B127" t="str">
        <f t="shared" si="17"/>
        <v>Apr</v>
      </c>
      <c r="C127" s="187">
        <f t="shared" si="26"/>
        <v>36618</v>
      </c>
      <c r="D127" s="188">
        <f t="shared" si="25"/>
        <v>529090</v>
      </c>
      <c r="E127" s="203">
        <f t="shared" ref="E127:E155" si="27">4131+6290</f>
        <v>10421</v>
      </c>
      <c r="F127" s="204">
        <v>0</v>
      </c>
      <c r="G127" s="153">
        <f t="shared" si="18"/>
        <v>10421</v>
      </c>
      <c r="H127" s="153">
        <f t="shared" si="19"/>
        <v>539511</v>
      </c>
      <c r="I127" s="48">
        <f t="shared" si="20"/>
        <v>1831689</v>
      </c>
      <c r="J127" s="195">
        <f t="shared" si="15"/>
        <v>0.223131747638327</v>
      </c>
      <c r="K127" s="196">
        <f t="shared" si="16"/>
        <v>0.227526568825911</v>
      </c>
      <c r="L127" s="153">
        <f t="shared" si="21"/>
        <v>15789</v>
      </c>
      <c r="M127" s="153">
        <f t="shared" si="22"/>
        <v>9122</v>
      </c>
      <c r="N127" s="153">
        <f t="shared" si="23"/>
        <v>6667</v>
      </c>
    </row>
    <row r="128" spans="1:14">
      <c r="A128">
        <f t="shared" si="24"/>
        <v>4</v>
      </c>
      <c r="B128" t="str">
        <f t="shared" si="17"/>
        <v>Apr</v>
      </c>
      <c r="C128" s="187">
        <f t="shared" si="26"/>
        <v>36619</v>
      </c>
      <c r="D128" s="188">
        <f t="shared" si="25"/>
        <v>539511</v>
      </c>
      <c r="E128" s="203">
        <f t="shared" si="27"/>
        <v>10421</v>
      </c>
      <c r="F128" s="204">
        <v>0</v>
      </c>
      <c r="G128" s="153">
        <f t="shared" si="18"/>
        <v>10421</v>
      </c>
      <c r="H128" s="153">
        <f t="shared" si="19"/>
        <v>549932</v>
      </c>
      <c r="I128" s="48">
        <f t="shared" si="20"/>
        <v>1821268</v>
      </c>
      <c r="J128" s="195">
        <f t="shared" si="15"/>
        <v>0.227526568825911</v>
      </c>
      <c r="K128" s="196">
        <f t="shared" si="16"/>
        <v>0.231921390013495</v>
      </c>
      <c r="L128" s="153">
        <f t="shared" si="21"/>
        <v>15789</v>
      </c>
      <c r="M128" s="153">
        <f t="shared" si="22"/>
        <v>9122</v>
      </c>
      <c r="N128" s="153">
        <f t="shared" si="23"/>
        <v>6667</v>
      </c>
    </row>
    <row r="129" spans="1:14">
      <c r="A129">
        <f t="shared" si="24"/>
        <v>4</v>
      </c>
      <c r="B129" t="str">
        <f t="shared" si="17"/>
        <v>Apr</v>
      </c>
      <c r="C129" s="187">
        <f t="shared" si="26"/>
        <v>36620</v>
      </c>
      <c r="D129" s="188">
        <f t="shared" si="25"/>
        <v>549932</v>
      </c>
      <c r="E129" s="203">
        <f t="shared" si="27"/>
        <v>10421</v>
      </c>
      <c r="F129" s="204">
        <v>0</v>
      </c>
      <c r="G129" s="153">
        <f t="shared" si="18"/>
        <v>10421</v>
      </c>
      <c r="H129" s="153">
        <f t="shared" si="19"/>
        <v>560353</v>
      </c>
      <c r="I129" s="48">
        <f t="shared" si="20"/>
        <v>1810847</v>
      </c>
      <c r="J129" s="195">
        <f t="shared" si="15"/>
        <v>0.231921390013495</v>
      </c>
      <c r="K129" s="196">
        <f t="shared" si="16"/>
        <v>0.23631621120108</v>
      </c>
      <c r="L129" s="153">
        <f t="shared" si="21"/>
        <v>15789</v>
      </c>
      <c r="M129" s="153">
        <f t="shared" si="22"/>
        <v>9122</v>
      </c>
      <c r="N129" s="153">
        <f t="shared" si="23"/>
        <v>6667</v>
      </c>
    </row>
    <row r="130" spans="1:14">
      <c r="A130">
        <f t="shared" si="24"/>
        <v>4</v>
      </c>
      <c r="B130" t="str">
        <f t="shared" si="17"/>
        <v>Apr</v>
      </c>
      <c r="C130" s="187">
        <f t="shared" si="26"/>
        <v>36621</v>
      </c>
      <c r="D130" s="188">
        <f t="shared" si="25"/>
        <v>560353</v>
      </c>
      <c r="E130" s="203">
        <f t="shared" si="27"/>
        <v>10421</v>
      </c>
      <c r="F130" s="204">
        <v>0</v>
      </c>
      <c r="G130" s="153">
        <f t="shared" si="18"/>
        <v>10421</v>
      </c>
      <c r="H130" s="153">
        <f t="shared" si="19"/>
        <v>570774</v>
      </c>
      <c r="I130" s="48">
        <f t="shared" si="20"/>
        <v>1800426</v>
      </c>
      <c r="J130" s="195">
        <f t="shared" si="15"/>
        <v>0.23631621120108</v>
      </c>
      <c r="K130" s="196">
        <f t="shared" si="16"/>
        <v>0.240711032388664</v>
      </c>
      <c r="L130" s="153">
        <f t="shared" si="21"/>
        <v>15789</v>
      </c>
      <c r="M130" s="153">
        <f t="shared" si="22"/>
        <v>9122</v>
      </c>
      <c r="N130" s="153">
        <f t="shared" si="23"/>
        <v>6667</v>
      </c>
    </row>
    <row r="131" spans="1:14">
      <c r="A131">
        <f t="shared" si="24"/>
        <v>4</v>
      </c>
      <c r="B131" t="str">
        <f t="shared" si="17"/>
        <v>Apr</v>
      </c>
      <c r="C131" s="187">
        <f t="shared" si="26"/>
        <v>36622</v>
      </c>
      <c r="D131" s="188">
        <f t="shared" si="25"/>
        <v>570774</v>
      </c>
      <c r="E131" s="203">
        <f t="shared" si="27"/>
        <v>10421</v>
      </c>
      <c r="F131" s="204">
        <v>0</v>
      </c>
      <c r="G131" s="153">
        <f t="shared" si="18"/>
        <v>10421</v>
      </c>
      <c r="H131" s="153">
        <f t="shared" si="19"/>
        <v>581195</v>
      </c>
      <c r="I131" s="48">
        <f t="shared" si="20"/>
        <v>1790005</v>
      </c>
      <c r="J131" s="195">
        <f t="shared" si="15"/>
        <v>0.240711032388664</v>
      </c>
      <c r="K131" s="196">
        <f t="shared" si="16"/>
        <v>0.245105853576248</v>
      </c>
      <c r="L131" s="153">
        <f t="shared" si="21"/>
        <v>15789</v>
      </c>
      <c r="M131" s="153">
        <f t="shared" si="22"/>
        <v>9122</v>
      </c>
      <c r="N131" s="153">
        <f t="shared" si="23"/>
        <v>6667</v>
      </c>
    </row>
    <row r="132" spans="1:14">
      <c r="A132">
        <f t="shared" si="24"/>
        <v>4</v>
      </c>
      <c r="B132" t="str">
        <f t="shared" si="17"/>
        <v>Apr</v>
      </c>
      <c r="C132" s="187">
        <f t="shared" si="26"/>
        <v>36623</v>
      </c>
      <c r="D132" s="188">
        <f t="shared" si="25"/>
        <v>581195</v>
      </c>
      <c r="E132" s="203">
        <f t="shared" si="27"/>
        <v>10421</v>
      </c>
      <c r="F132" s="204">
        <v>0</v>
      </c>
      <c r="G132" s="153">
        <f t="shared" si="18"/>
        <v>10421</v>
      </c>
      <c r="H132" s="153">
        <f t="shared" si="19"/>
        <v>591616</v>
      </c>
      <c r="I132" s="48">
        <f t="shared" si="20"/>
        <v>1779584</v>
      </c>
      <c r="J132" s="195">
        <f t="shared" si="15"/>
        <v>0.245105853576248</v>
      </c>
      <c r="K132" s="196">
        <f t="shared" si="16"/>
        <v>0.249500674763833</v>
      </c>
      <c r="L132" s="153">
        <f t="shared" si="21"/>
        <v>15789</v>
      </c>
      <c r="M132" s="153">
        <f t="shared" si="22"/>
        <v>9122</v>
      </c>
      <c r="N132" s="153">
        <f t="shared" si="23"/>
        <v>6667</v>
      </c>
    </row>
    <row r="133" spans="1:14">
      <c r="A133">
        <f t="shared" si="24"/>
        <v>4</v>
      </c>
      <c r="B133" t="str">
        <f t="shared" si="17"/>
        <v>Apr</v>
      </c>
      <c r="C133" s="187">
        <f t="shared" si="26"/>
        <v>36624</v>
      </c>
      <c r="D133" s="188">
        <f t="shared" si="25"/>
        <v>591616</v>
      </c>
      <c r="E133" s="203">
        <f t="shared" si="27"/>
        <v>10421</v>
      </c>
      <c r="F133" s="204">
        <v>0</v>
      </c>
      <c r="G133" s="153">
        <f t="shared" si="18"/>
        <v>10421</v>
      </c>
      <c r="H133" s="153">
        <f t="shared" si="19"/>
        <v>602037</v>
      </c>
      <c r="I133" s="48">
        <f t="shared" si="20"/>
        <v>1769163</v>
      </c>
      <c r="J133" s="195">
        <f t="shared" si="15"/>
        <v>0.249500674763833</v>
      </c>
      <c r="K133" s="196">
        <f t="shared" si="16"/>
        <v>0.253895495951417</v>
      </c>
      <c r="L133" s="153">
        <f t="shared" si="21"/>
        <v>15789</v>
      </c>
      <c r="M133" s="153">
        <f t="shared" si="22"/>
        <v>9122</v>
      </c>
      <c r="N133" s="153">
        <f t="shared" si="23"/>
        <v>6667</v>
      </c>
    </row>
    <row r="134" spans="1:14">
      <c r="A134">
        <f t="shared" si="24"/>
        <v>4</v>
      </c>
      <c r="B134" t="str">
        <f t="shared" si="17"/>
        <v>Apr</v>
      </c>
      <c r="C134" s="187">
        <f t="shared" si="26"/>
        <v>36625</v>
      </c>
      <c r="D134" s="188">
        <f t="shared" si="25"/>
        <v>602037</v>
      </c>
      <c r="E134" s="203">
        <f t="shared" si="27"/>
        <v>10421</v>
      </c>
      <c r="F134" s="204">
        <v>0</v>
      </c>
      <c r="G134" s="153">
        <f t="shared" si="18"/>
        <v>10421</v>
      </c>
      <c r="H134" s="153">
        <f t="shared" si="19"/>
        <v>612458</v>
      </c>
      <c r="I134" s="48">
        <f t="shared" si="20"/>
        <v>1758742</v>
      </c>
      <c r="J134" s="195">
        <f t="shared" si="15"/>
        <v>0.253895495951417</v>
      </c>
      <c r="K134" s="196">
        <f t="shared" si="16"/>
        <v>0.258290317139001</v>
      </c>
      <c r="L134" s="153">
        <f t="shared" si="21"/>
        <v>15789</v>
      </c>
      <c r="M134" s="153">
        <f t="shared" si="22"/>
        <v>9122</v>
      </c>
      <c r="N134" s="153">
        <f t="shared" si="23"/>
        <v>6667</v>
      </c>
    </row>
    <row r="135" spans="1:14">
      <c r="A135">
        <f t="shared" si="24"/>
        <v>4</v>
      </c>
      <c r="B135" t="str">
        <f t="shared" si="17"/>
        <v>Apr</v>
      </c>
      <c r="C135" s="187">
        <f t="shared" si="26"/>
        <v>36626</v>
      </c>
      <c r="D135" s="188">
        <f t="shared" si="25"/>
        <v>612458</v>
      </c>
      <c r="E135" s="203">
        <f t="shared" si="27"/>
        <v>10421</v>
      </c>
      <c r="F135" s="204">
        <v>0</v>
      </c>
      <c r="G135" s="153">
        <f t="shared" si="18"/>
        <v>10421</v>
      </c>
      <c r="H135" s="153">
        <f t="shared" si="19"/>
        <v>622879</v>
      </c>
      <c r="I135" s="48">
        <f t="shared" si="20"/>
        <v>1748321</v>
      </c>
      <c r="J135" s="195">
        <f t="shared" si="15"/>
        <v>0.258290317139001</v>
      </c>
      <c r="K135" s="196">
        <f t="shared" si="16"/>
        <v>0.262685138326586</v>
      </c>
      <c r="L135" s="153">
        <f t="shared" si="21"/>
        <v>15789</v>
      </c>
      <c r="M135" s="153">
        <f t="shared" si="22"/>
        <v>9122</v>
      </c>
      <c r="N135" s="153">
        <f t="shared" si="23"/>
        <v>6667</v>
      </c>
    </row>
    <row r="136" spans="1:14">
      <c r="A136">
        <f t="shared" si="24"/>
        <v>4</v>
      </c>
      <c r="B136" t="str">
        <f t="shared" si="17"/>
        <v>Apr</v>
      </c>
      <c r="C136" s="187">
        <f t="shared" si="26"/>
        <v>36627</v>
      </c>
      <c r="D136" s="188">
        <f t="shared" si="25"/>
        <v>622879</v>
      </c>
      <c r="E136" s="203">
        <f t="shared" si="27"/>
        <v>10421</v>
      </c>
      <c r="F136" s="204">
        <v>0</v>
      </c>
      <c r="G136" s="153">
        <f t="shared" si="18"/>
        <v>10421</v>
      </c>
      <c r="H136" s="153">
        <f t="shared" si="19"/>
        <v>633300</v>
      </c>
      <c r="I136" s="48">
        <f t="shared" si="20"/>
        <v>1737900</v>
      </c>
      <c r="J136" s="195">
        <f t="shared" si="15"/>
        <v>0.262685138326586</v>
      </c>
      <c r="K136" s="196">
        <f t="shared" si="16"/>
        <v>0.26707995951417</v>
      </c>
      <c r="L136" s="153">
        <f t="shared" si="21"/>
        <v>15789</v>
      </c>
      <c r="M136" s="153">
        <f t="shared" si="22"/>
        <v>9122</v>
      </c>
      <c r="N136" s="153">
        <f t="shared" si="23"/>
        <v>6667</v>
      </c>
    </row>
    <row r="137" spans="1:14">
      <c r="A137">
        <f t="shared" si="24"/>
        <v>4</v>
      </c>
      <c r="B137" t="str">
        <f t="shared" si="17"/>
        <v>Apr</v>
      </c>
      <c r="C137" s="187">
        <f t="shared" si="26"/>
        <v>36628</v>
      </c>
      <c r="D137" s="188">
        <f t="shared" si="25"/>
        <v>633300</v>
      </c>
      <c r="E137" s="203">
        <f t="shared" si="27"/>
        <v>10421</v>
      </c>
      <c r="F137" s="204">
        <v>0</v>
      </c>
      <c r="G137" s="153">
        <f t="shared" si="18"/>
        <v>10421</v>
      </c>
      <c r="H137" s="153">
        <f t="shared" si="19"/>
        <v>643721</v>
      </c>
      <c r="I137" s="48">
        <f t="shared" si="20"/>
        <v>1727479</v>
      </c>
      <c r="J137" s="195">
        <f t="shared" si="15"/>
        <v>0.26707995951417</v>
      </c>
      <c r="K137" s="196">
        <f t="shared" si="16"/>
        <v>0.271474780701754</v>
      </c>
      <c r="L137" s="153">
        <f t="shared" si="21"/>
        <v>15789</v>
      </c>
      <c r="M137" s="153">
        <f t="shared" si="22"/>
        <v>9122</v>
      </c>
      <c r="N137" s="153">
        <f t="shared" si="23"/>
        <v>6667</v>
      </c>
    </row>
    <row r="138" spans="1:14">
      <c r="A138">
        <f t="shared" si="24"/>
        <v>4</v>
      </c>
      <c r="B138" t="str">
        <f t="shared" si="17"/>
        <v>Apr</v>
      </c>
      <c r="C138" s="187">
        <f t="shared" si="26"/>
        <v>36629</v>
      </c>
      <c r="D138" s="188">
        <f t="shared" si="25"/>
        <v>643721</v>
      </c>
      <c r="E138" s="203">
        <f t="shared" si="27"/>
        <v>10421</v>
      </c>
      <c r="F138" s="204">
        <v>0</v>
      </c>
      <c r="G138" s="153">
        <f t="shared" si="18"/>
        <v>10421</v>
      </c>
      <c r="H138" s="153">
        <f t="shared" si="19"/>
        <v>654142</v>
      </c>
      <c r="I138" s="48">
        <f t="shared" si="20"/>
        <v>1717058</v>
      </c>
      <c r="J138" s="195">
        <f t="shared" si="15"/>
        <v>0.271474780701754</v>
      </c>
      <c r="K138" s="196">
        <f t="shared" si="16"/>
        <v>0.275869601889339</v>
      </c>
      <c r="L138" s="153">
        <f t="shared" si="21"/>
        <v>15789</v>
      </c>
      <c r="M138" s="153">
        <f t="shared" si="22"/>
        <v>9122</v>
      </c>
      <c r="N138" s="153">
        <f t="shared" si="23"/>
        <v>6667</v>
      </c>
    </row>
    <row r="139" spans="1:14">
      <c r="A139">
        <f t="shared" si="24"/>
        <v>4</v>
      </c>
      <c r="B139" t="str">
        <f t="shared" si="17"/>
        <v>Apr</v>
      </c>
      <c r="C139" s="187">
        <f t="shared" si="26"/>
        <v>36630</v>
      </c>
      <c r="D139" s="188">
        <f t="shared" si="25"/>
        <v>654142</v>
      </c>
      <c r="E139" s="203">
        <f t="shared" si="27"/>
        <v>10421</v>
      </c>
      <c r="F139" s="204">
        <v>0</v>
      </c>
      <c r="G139" s="153">
        <f t="shared" si="18"/>
        <v>10421</v>
      </c>
      <c r="H139" s="153">
        <f t="shared" si="19"/>
        <v>664563</v>
      </c>
      <c r="I139" s="48">
        <f t="shared" si="20"/>
        <v>1706637</v>
      </c>
      <c r="J139" s="195">
        <f t="shared" si="15"/>
        <v>0.275869601889339</v>
      </c>
      <c r="K139" s="196">
        <f t="shared" si="16"/>
        <v>0.280264423076923</v>
      </c>
      <c r="L139" s="153">
        <f t="shared" si="21"/>
        <v>15789</v>
      </c>
      <c r="M139" s="153">
        <f t="shared" si="22"/>
        <v>9122</v>
      </c>
      <c r="N139" s="153">
        <f t="shared" si="23"/>
        <v>6667</v>
      </c>
    </row>
    <row r="140" spans="1:14">
      <c r="A140">
        <f t="shared" si="24"/>
        <v>4</v>
      </c>
      <c r="B140" t="str">
        <f t="shared" si="17"/>
        <v>Apr</v>
      </c>
      <c r="C140" s="187">
        <f t="shared" si="26"/>
        <v>36631</v>
      </c>
      <c r="D140" s="188">
        <f t="shared" si="25"/>
        <v>664563</v>
      </c>
      <c r="E140" s="203">
        <f t="shared" si="27"/>
        <v>10421</v>
      </c>
      <c r="F140" s="204">
        <v>0</v>
      </c>
      <c r="G140" s="153">
        <f t="shared" si="18"/>
        <v>10421</v>
      </c>
      <c r="H140" s="153">
        <f t="shared" si="19"/>
        <v>674984</v>
      </c>
      <c r="I140" s="48">
        <f t="shared" si="20"/>
        <v>1696216</v>
      </c>
      <c r="J140" s="195">
        <f t="shared" si="15"/>
        <v>0.280264423076923</v>
      </c>
      <c r="K140" s="196">
        <f t="shared" si="16"/>
        <v>0.284659244264507</v>
      </c>
      <c r="L140" s="153">
        <f t="shared" si="21"/>
        <v>15789</v>
      </c>
      <c r="M140" s="153">
        <f t="shared" si="22"/>
        <v>9122</v>
      </c>
      <c r="N140" s="153">
        <f t="shared" si="23"/>
        <v>6667</v>
      </c>
    </row>
    <row r="141" spans="1:14">
      <c r="A141">
        <f t="shared" si="24"/>
        <v>4</v>
      </c>
      <c r="B141" t="str">
        <f t="shared" si="17"/>
        <v>Apr</v>
      </c>
      <c r="C141" s="187">
        <f t="shared" si="26"/>
        <v>36632</v>
      </c>
      <c r="D141" s="188">
        <f t="shared" si="25"/>
        <v>674984</v>
      </c>
      <c r="E141" s="203">
        <f t="shared" si="27"/>
        <v>10421</v>
      </c>
      <c r="F141" s="204">
        <v>0</v>
      </c>
      <c r="G141" s="153">
        <f t="shared" si="18"/>
        <v>10421</v>
      </c>
      <c r="H141" s="153">
        <f t="shared" si="19"/>
        <v>685405</v>
      </c>
      <c r="I141" s="48">
        <f t="shared" si="20"/>
        <v>1685795</v>
      </c>
      <c r="J141" s="195">
        <f t="shared" si="15"/>
        <v>0.284659244264507</v>
      </c>
      <c r="K141" s="196">
        <f t="shared" si="16"/>
        <v>0.289054065452092</v>
      </c>
      <c r="L141" s="153">
        <f t="shared" si="21"/>
        <v>15789</v>
      </c>
      <c r="M141" s="153">
        <f t="shared" si="22"/>
        <v>9122</v>
      </c>
      <c r="N141" s="153">
        <f t="shared" si="23"/>
        <v>6667</v>
      </c>
    </row>
    <row r="142" spans="1:14">
      <c r="A142">
        <f t="shared" si="24"/>
        <v>4</v>
      </c>
      <c r="B142" t="str">
        <f t="shared" si="17"/>
        <v>Apr</v>
      </c>
      <c r="C142" s="187">
        <f t="shared" si="26"/>
        <v>36633</v>
      </c>
      <c r="D142" s="188">
        <f t="shared" si="25"/>
        <v>685405</v>
      </c>
      <c r="E142" s="203">
        <f t="shared" si="27"/>
        <v>10421</v>
      </c>
      <c r="F142" s="204">
        <v>0</v>
      </c>
      <c r="G142" s="153">
        <f t="shared" si="18"/>
        <v>10421</v>
      </c>
      <c r="H142" s="153">
        <f t="shared" si="19"/>
        <v>695826</v>
      </c>
      <c r="I142" s="48">
        <f t="shared" si="20"/>
        <v>1675374</v>
      </c>
      <c r="J142" s="195">
        <f t="shared" si="15"/>
        <v>0.289054065452092</v>
      </c>
      <c r="K142" s="196">
        <f t="shared" si="16"/>
        <v>0.293448886639676</v>
      </c>
      <c r="L142" s="153">
        <f t="shared" si="21"/>
        <v>15789</v>
      </c>
      <c r="M142" s="153">
        <f t="shared" si="22"/>
        <v>9122</v>
      </c>
      <c r="N142" s="153">
        <f t="shared" si="23"/>
        <v>6667</v>
      </c>
    </row>
    <row r="143" spans="1:14">
      <c r="A143">
        <f t="shared" si="24"/>
        <v>4</v>
      </c>
      <c r="B143" t="str">
        <f t="shared" si="17"/>
        <v>Apr</v>
      </c>
      <c r="C143" s="187">
        <f t="shared" si="26"/>
        <v>36634</v>
      </c>
      <c r="D143" s="188">
        <f t="shared" si="25"/>
        <v>695826</v>
      </c>
      <c r="E143" s="203">
        <f t="shared" si="27"/>
        <v>10421</v>
      </c>
      <c r="F143" s="204">
        <v>0</v>
      </c>
      <c r="G143" s="153">
        <f t="shared" si="18"/>
        <v>10421</v>
      </c>
      <c r="H143" s="153">
        <f t="shared" si="19"/>
        <v>706247</v>
      </c>
      <c r="I143" s="48">
        <f t="shared" si="20"/>
        <v>1664953</v>
      </c>
      <c r="J143" s="195">
        <f t="shared" ref="J143:J206" si="28">D143/$D$12</f>
        <v>0.293448886639676</v>
      </c>
      <c r="K143" s="196">
        <f t="shared" ref="K143:K206" si="29">H143/$D$12</f>
        <v>0.29784370782726</v>
      </c>
      <c r="L143" s="153">
        <f t="shared" si="21"/>
        <v>15789</v>
      </c>
      <c r="M143" s="153">
        <f t="shared" si="22"/>
        <v>9122</v>
      </c>
      <c r="N143" s="153">
        <f t="shared" si="23"/>
        <v>6667</v>
      </c>
    </row>
    <row r="144" spans="1:14">
      <c r="A144">
        <f t="shared" si="24"/>
        <v>4</v>
      </c>
      <c r="B144" t="str">
        <f t="shared" ref="B144:B207" si="30">VLOOKUP(A144,MonthTable,2,FALSE)</f>
        <v>Apr</v>
      </c>
      <c r="C144" s="187">
        <f t="shared" si="26"/>
        <v>36635</v>
      </c>
      <c r="D144" s="188">
        <f t="shared" si="25"/>
        <v>706247</v>
      </c>
      <c r="E144" s="203">
        <f t="shared" si="27"/>
        <v>10421</v>
      </c>
      <c r="F144" s="204">
        <v>0</v>
      </c>
      <c r="G144" s="153">
        <f t="shared" ref="G144:G207" si="31">SUM(E144:F144)</f>
        <v>10421</v>
      </c>
      <c r="H144" s="153">
        <f t="shared" ref="H144:H207" si="32">D144+G144</f>
        <v>716668</v>
      </c>
      <c r="I144" s="48">
        <f t="shared" ref="I144:I207" si="33">$D$12-H144</f>
        <v>1654532</v>
      </c>
      <c r="J144" s="195">
        <f t="shared" si="28"/>
        <v>0.29784370782726</v>
      </c>
      <c r="K144" s="196">
        <f t="shared" si="29"/>
        <v>0.302238529014845</v>
      </c>
      <c r="L144" s="153">
        <f t="shared" ref="L144:L207" si="34">IF($E144&lt;0,IF($K144&gt;0.5,-$F$7,-$G$7),IF($E144&gt;0,IF($K144&gt;0.67,$I$7,$H$7),0))</f>
        <v>15789</v>
      </c>
      <c r="M144" s="153">
        <f t="shared" ref="M144:M207" si="35">IF($E144&lt;0,IF($K144&gt;0.5,-$F$5,-$G$5),IF($E144&gt;0,IF($K144&gt;0.67,$I$5,$H$5),0))</f>
        <v>9122</v>
      </c>
      <c r="N144" s="153">
        <f t="shared" ref="N144:N207" si="36">IF($E144&lt;0,IF($K144&gt;0.5,-$F$6,-$G$6),IF($E144&gt;0,IF($K144&gt;0.67,$I$6,$H$6),0))</f>
        <v>6667</v>
      </c>
    </row>
    <row r="145" spans="1:14">
      <c r="A145">
        <f t="shared" ref="A145:A208" si="37">MONTH(C145)</f>
        <v>4</v>
      </c>
      <c r="B145" t="str">
        <f t="shared" si="30"/>
        <v>Apr</v>
      </c>
      <c r="C145" s="187">
        <f t="shared" si="26"/>
        <v>36636</v>
      </c>
      <c r="D145" s="188">
        <f t="shared" ref="D145:D208" si="38">H144</f>
        <v>716668</v>
      </c>
      <c r="E145" s="203">
        <f t="shared" si="27"/>
        <v>10421</v>
      </c>
      <c r="F145" s="204">
        <v>0</v>
      </c>
      <c r="G145" s="153">
        <f t="shared" si="31"/>
        <v>10421</v>
      </c>
      <c r="H145" s="153">
        <f t="shared" si="32"/>
        <v>727089</v>
      </c>
      <c r="I145" s="48">
        <f t="shared" si="33"/>
        <v>1644111</v>
      </c>
      <c r="J145" s="195">
        <f t="shared" si="28"/>
        <v>0.302238529014845</v>
      </c>
      <c r="K145" s="196">
        <f t="shared" si="29"/>
        <v>0.306633350202429</v>
      </c>
      <c r="L145" s="153">
        <f t="shared" si="34"/>
        <v>15789</v>
      </c>
      <c r="M145" s="153">
        <f t="shared" si="35"/>
        <v>9122</v>
      </c>
      <c r="N145" s="153">
        <f t="shared" si="36"/>
        <v>6667</v>
      </c>
    </row>
    <row r="146" spans="1:14">
      <c r="A146">
        <f t="shared" si="37"/>
        <v>4</v>
      </c>
      <c r="B146" t="str">
        <f t="shared" si="30"/>
        <v>Apr</v>
      </c>
      <c r="C146" s="187">
        <f t="shared" si="26"/>
        <v>36637</v>
      </c>
      <c r="D146" s="188">
        <f t="shared" si="38"/>
        <v>727089</v>
      </c>
      <c r="E146" s="203">
        <f t="shared" si="27"/>
        <v>10421</v>
      </c>
      <c r="F146" s="204">
        <v>0</v>
      </c>
      <c r="G146" s="153">
        <f t="shared" si="31"/>
        <v>10421</v>
      </c>
      <c r="H146" s="153">
        <f t="shared" si="32"/>
        <v>737510</v>
      </c>
      <c r="I146" s="48">
        <f t="shared" si="33"/>
        <v>1633690</v>
      </c>
      <c r="J146" s="195">
        <f t="shared" si="28"/>
        <v>0.306633350202429</v>
      </c>
      <c r="K146" s="196">
        <f t="shared" si="29"/>
        <v>0.311028171390013</v>
      </c>
      <c r="L146" s="153">
        <f t="shared" si="34"/>
        <v>15789</v>
      </c>
      <c r="M146" s="153">
        <f t="shared" si="35"/>
        <v>9122</v>
      </c>
      <c r="N146" s="153">
        <f t="shared" si="36"/>
        <v>6667</v>
      </c>
    </row>
    <row r="147" spans="1:14">
      <c r="A147">
        <f t="shared" si="37"/>
        <v>4</v>
      </c>
      <c r="B147" t="str">
        <f t="shared" si="30"/>
        <v>Apr</v>
      </c>
      <c r="C147" s="187">
        <f t="shared" si="26"/>
        <v>36638</v>
      </c>
      <c r="D147" s="188">
        <f t="shared" si="38"/>
        <v>737510</v>
      </c>
      <c r="E147" s="203">
        <f t="shared" si="27"/>
        <v>10421</v>
      </c>
      <c r="F147" s="204">
        <v>0</v>
      </c>
      <c r="G147" s="153">
        <f t="shared" si="31"/>
        <v>10421</v>
      </c>
      <c r="H147" s="153">
        <f t="shared" si="32"/>
        <v>747931</v>
      </c>
      <c r="I147" s="48">
        <f t="shared" si="33"/>
        <v>1623269</v>
      </c>
      <c r="J147" s="195">
        <f t="shared" si="28"/>
        <v>0.311028171390013</v>
      </c>
      <c r="K147" s="196">
        <f t="shared" si="29"/>
        <v>0.315422992577598</v>
      </c>
      <c r="L147" s="153">
        <f t="shared" si="34"/>
        <v>15789</v>
      </c>
      <c r="M147" s="153">
        <f t="shared" si="35"/>
        <v>9122</v>
      </c>
      <c r="N147" s="153">
        <f t="shared" si="36"/>
        <v>6667</v>
      </c>
    </row>
    <row r="148" spans="1:14">
      <c r="A148">
        <f t="shared" si="37"/>
        <v>4</v>
      </c>
      <c r="B148" t="str">
        <f t="shared" si="30"/>
        <v>Apr</v>
      </c>
      <c r="C148" s="187">
        <f t="shared" si="26"/>
        <v>36639</v>
      </c>
      <c r="D148" s="188">
        <f t="shared" si="38"/>
        <v>747931</v>
      </c>
      <c r="E148" s="203">
        <f t="shared" si="27"/>
        <v>10421</v>
      </c>
      <c r="F148" s="204">
        <v>0</v>
      </c>
      <c r="G148" s="153">
        <f t="shared" si="31"/>
        <v>10421</v>
      </c>
      <c r="H148" s="153">
        <f t="shared" si="32"/>
        <v>758352</v>
      </c>
      <c r="I148" s="48">
        <f t="shared" si="33"/>
        <v>1612848</v>
      </c>
      <c r="J148" s="195">
        <f t="shared" si="28"/>
        <v>0.315422992577598</v>
      </c>
      <c r="K148" s="196">
        <f t="shared" si="29"/>
        <v>0.319817813765182</v>
      </c>
      <c r="L148" s="153">
        <f t="shared" si="34"/>
        <v>15789</v>
      </c>
      <c r="M148" s="153">
        <f t="shared" si="35"/>
        <v>9122</v>
      </c>
      <c r="N148" s="153">
        <f t="shared" si="36"/>
        <v>6667</v>
      </c>
    </row>
    <row r="149" spans="1:14">
      <c r="A149">
        <f t="shared" si="37"/>
        <v>4</v>
      </c>
      <c r="B149" t="str">
        <f t="shared" si="30"/>
        <v>Apr</v>
      </c>
      <c r="C149" s="187">
        <f t="shared" si="26"/>
        <v>36640</v>
      </c>
      <c r="D149" s="188">
        <f t="shared" si="38"/>
        <v>758352</v>
      </c>
      <c r="E149" s="203">
        <f t="shared" si="27"/>
        <v>10421</v>
      </c>
      <c r="F149" s="204">
        <v>0</v>
      </c>
      <c r="G149" s="153">
        <f t="shared" si="31"/>
        <v>10421</v>
      </c>
      <c r="H149" s="153">
        <f t="shared" si="32"/>
        <v>768773</v>
      </c>
      <c r="I149" s="48">
        <f t="shared" si="33"/>
        <v>1602427</v>
      </c>
      <c r="J149" s="195">
        <f t="shared" si="28"/>
        <v>0.319817813765182</v>
      </c>
      <c r="K149" s="196">
        <f t="shared" si="29"/>
        <v>0.324212634952767</v>
      </c>
      <c r="L149" s="153">
        <f t="shared" si="34"/>
        <v>15789</v>
      </c>
      <c r="M149" s="153">
        <f t="shared" si="35"/>
        <v>9122</v>
      </c>
      <c r="N149" s="153">
        <f t="shared" si="36"/>
        <v>6667</v>
      </c>
    </row>
    <row r="150" spans="1:14">
      <c r="A150">
        <f t="shared" si="37"/>
        <v>4</v>
      </c>
      <c r="B150" t="str">
        <f t="shared" si="30"/>
        <v>Apr</v>
      </c>
      <c r="C150" s="187">
        <f t="shared" si="26"/>
        <v>36641</v>
      </c>
      <c r="D150" s="188">
        <f t="shared" si="38"/>
        <v>768773</v>
      </c>
      <c r="E150" s="203">
        <f t="shared" si="27"/>
        <v>10421</v>
      </c>
      <c r="F150" s="204">
        <v>0</v>
      </c>
      <c r="G150" s="153">
        <f t="shared" si="31"/>
        <v>10421</v>
      </c>
      <c r="H150" s="153">
        <f t="shared" si="32"/>
        <v>779194</v>
      </c>
      <c r="I150" s="48">
        <f t="shared" si="33"/>
        <v>1592006</v>
      </c>
      <c r="J150" s="195">
        <f t="shared" si="28"/>
        <v>0.324212634952767</v>
      </c>
      <c r="K150" s="196">
        <f t="shared" si="29"/>
        <v>0.328607456140351</v>
      </c>
      <c r="L150" s="153">
        <f t="shared" si="34"/>
        <v>15789</v>
      </c>
      <c r="M150" s="153">
        <f t="shared" si="35"/>
        <v>9122</v>
      </c>
      <c r="N150" s="153">
        <f t="shared" si="36"/>
        <v>6667</v>
      </c>
    </row>
    <row r="151" spans="1:14">
      <c r="A151">
        <f t="shared" si="37"/>
        <v>4</v>
      </c>
      <c r="B151" t="str">
        <f t="shared" si="30"/>
        <v>Apr</v>
      </c>
      <c r="C151" s="187">
        <f t="shared" si="26"/>
        <v>36642</v>
      </c>
      <c r="D151" s="188">
        <f t="shared" si="38"/>
        <v>779194</v>
      </c>
      <c r="E151" s="203">
        <f t="shared" si="27"/>
        <v>10421</v>
      </c>
      <c r="F151" s="204">
        <v>0</v>
      </c>
      <c r="G151" s="153">
        <f t="shared" si="31"/>
        <v>10421</v>
      </c>
      <c r="H151" s="153">
        <f t="shared" si="32"/>
        <v>789615</v>
      </c>
      <c r="I151" s="48">
        <f t="shared" si="33"/>
        <v>1581585</v>
      </c>
      <c r="J151" s="195">
        <f t="shared" si="28"/>
        <v>0.328607456140351</v>
      </c>
      <c r="K151" s="196">
        <f t="shared" si="29"/>
        <v>0.333002277327935</v>
      </c>
      <c r="L151" s="153">
        <f t="shared" si="34"/>
        <v>15789</v>
      </c>
      <c r="M151" s="153">
        <f t="shared" si="35"/>
        <v>9122</v>
      </c>
      <c r="N151" s="153">
        <f t="shared" si="36"/>
        <v>6667</v>
      </c>
    </row>
    <row r="152" spans="1:14">
      <c r="A152">
        <f t="shared" si="37"/>
        <v>4</v>
      </c>
      <c r="B152" t="str">
        <f t="shared" si="30"/>
        <v>Apr</v>
      </c>
      <c r="C152" s="187">
        <f t="shared" si="26"/>
        <v>36643</v>
      </c>
      <c r="D152" s="188">
        <f t="shared" si="38"/>
        <v>789615</v>
      </c>
      <c r="E152" s="203">
        <f t="shared" si="27"/>
        <v>10421</v>
      </c>
      <c r="F152" s="204">
        <v>0</v>
      </c>
      <c r="G152" s="153">
        <f t="shared" si="31"/>
        <v>10421</v>
      </c>
      <c r="H152" s="153">
        <f t="shared" si="32"/>
        <v>800036</v>
      </c>
      <c r="I152" s="48">
        <f t="shared" si="33"/>
        <v>1571164</v>
      </c>
      <c r="J152" s="195">
        <f t="shared" si="28"/>
        <v>0.333002277327935</v>
      </c>
      <c r="K152" s="196">
        <f t="shared" si="29"/>
        <v>0.33739709851552</v>
      </c>
      <c r="L152" s="153">
        <f t="shared" si="34"/>
        <v>15789</v>
      </c>
      <c r="M152" s="153">
        <f t="shared" si="35"/>
        <v>9122</v>
      </c>
      <c r="N152" s="153">
        <f t="shared" si="36"/>
        <v>6667</v>
      </c>
    </row>
    <row r="153" spans="1:14">
      <c r="A153">
        <f t="shared" si="37"/>
        <v>4</v>
      </c>
      <c r="B153" t="str">
        <f t="shared" si="30"/>
        <v>Apr</v>
      </c>
      <c r="C153" s="187">
        <f t="shared" si="26"/>
        <v>36644</v>
      </c>
      <c r="D153" s="188">
        <f t="shared" si="38"/>
        <v>800036</v>
      </c>
      <c r="E153" s="203">
        <f t="shared" si="27"/>
        <v>10421</v>
      </c>
      <c r="F153" s="204">
        <v>0</v>
      </c>
      <c r="G153" s="153">
        <f t="shared" si="31"/>
        <v>10421</v>
      </c>
      <c r="H153" s="153">
        <f t="shared" si="32"/>
        <v>810457</v>
      </c>
      <c r="I153" s="48">
        <f t="shared" si="33"/>
        <v>1560743</v>
      </c>
      <c r="J153" s="195">
        <f t="shared" si="28"/>
        <v>0.33739709851552</v>
      </c>
      <c r="K153" s="196">
        <f t="shared" si="29"/>
        <v>0.341791919703104</v>
      </c>
      <c r="L153" s="153">
        <f t="shared" si="34"/>
        <v>15789</v>
      </c>
      <c r="M153" s="153">
        <f t="shared" si="35"/>
        <v>9122</v>
      </c>
      <c r="N153" s="153">
        <f t="shared" si="36"/>
        <v>6667</v>
      </c>
    </row>
    <row r="154" spans="1:14">
      <c r="A154">
        <f t="shared" si="37"/>
        <v>4</v>
      </c>
      <c r="B154" t="str">
        <f t="shared" si="30"/>
        <v>Apr</v>
      </c>
      <c r="C154" s="187">
        <f t="shared" si="26"/>
        <v>36645</v>
      </c>
      <c r="D154" s="188">
        <f t="shared" si="38"/>
        <v>810457</v>
      </c>
      <c r="E154" s="203">
        <f t="shared" si="27"/>
        <v>10421</v>
      </c>
      <c r="F154" s="204">
        <v>0</v>
      </c>
      <c r="G154" s="153">
        <f t="shared" si="31"/>
        <v>10421</v>
      </c>
      <c r="H154" s="153">
        <f t="shared" si="32"/>
        <v>820878</v>
      </c>
      <c r="I154" s="48">
        <f t="shared" si="33"/>
        <v>1550322</v>
      </c>
      <c r="J154" s="195">
        <f t="shared" si="28"/>
        <v>0.341791919703104</v>
      </c>
      <c r="K154" s="196">
        <f t="shared" si="29"/>
        <v>0.346186740890688</v>
      </c>
      <c r="L154" s="153">
        <f t="shared" si="34"/>
        <v>15789</v>
      </c>
      <c r="M154" s="153">
        <f t="shared" si="35"/>
        <v>9122</v>
      </c>
      <c r="N154" s="153">
        <f t="shared" si="36"/>
        <v>6667</v>
      </c>
    </row>
    <row r="155" spans="1:14">
      <c r="A155">
        <f t="shared" si="37"/>
        <v>4</v>
      </c>
      <c r="B155" t="str">
        <f t="shared" si="30"/>
        <v>Apr</v>
      </c>
      <c r="C155" s="187">
        <f t="shared" si="26"/>
        <v>36646</v>
      </c>
      <c r="D155" s="188">
        <f t="shared" si="38"/>
        <v>820878</v>
      </c>
      <c r="E155" s="203">
        <f t="shared" si="27"/>
        <v>10421</v>
      </c>
      <c r="F155" s="204">
        <v>0</v>
      </c>
      <c r="G155" s="153">
        <f t="shared" si="31"/>
        <v>10421</v>
      </c>
      <c r="H155" s="153">
        <f t="shared" si="32"/>
        <v>831299</v>
      </c>
      <c r="I155" s="48">
        <f t="shared" si="33"/>
        <v>1539901</v>
      </c>
      <c r="J155" s="195">
        <f t="shared" si="28"/>
        <v>0.346186740890688</v>
      </c>
      <c r="K155" s="196">
        <f t="shared" si="29"/>
        <v>0.350581562078273</v>
      </c>
      <c r="L155" s="153">
        <f t="shared" si="34"/>
        <v>15789</v>
      </c>
      <c r="M155" s="153">
        <f t="shared" si="35"/>
        <v>9122</v>
      </c>
      <c r="N155" s="153">
        <f t="shared" si="36"/>
        <v>6667</v>
      </c>
    </row>
    <row r="156" spans="1:14">
      <c r="A156">
        <f t="shared" si="37"/>
        <v>5</v>
      </c>
      <c r="B156" t="str">
        <f t="shared" si="30"/>
        <v>May</v>
      </c>
      <c r="C156" s="187">
        <f t="shared" si="26"/>
        <v>36647</v>
      </c>
      <c r="D156" s="188">
        <f t="shared" si="38"/>
        <v>831299</v>
      </c>
      <c r="E156" s="203">
        <f>6258+9530</f>
        <v>15788</v>
      </c>
      <c r="F156" s="204">
        <v>0</v>
      </c>
      <c r="G156" s="153">
        <f t="shared" si="31"/>
        <v>15788</v>
      </c>
      <c r="H156" s="153">
        <f t="shared" si="32"/>
        <v>847087</v>
      </c>
      <c r="I156" s="48">
        <f t="shared" si="33"/>
        <v>1524113</v>
      </c>
      <c r="J156" s="195">
        <f t="shared" si="28"/>
        <v>0.350581562078273</v>
      </c>
      <c r="K156" s="196">
        <f t="shared" si="29"/>
        <v>0.357239794197031</v>
      </c>
      <c r="L156" s="153">
        <f t="shared" si="34"/>
        <v>15789</v>
      </c>
      <c r="M156" s="153">
        <f t="shared" si="35"/>
        <v>9122</v>
      </c>
      <c r="N156" s="153">
        <f t="shared" si="36"/>
        <v>6667</v>
      </c>
    </row>
    <row r="157" spans="1:14">
      <c r="A157">
        <f t="shared" si="37"/>
        <v>5</v>
      </c>
      <c r="B157" t="str">
        <f t="shared" si="30"/>
        <v>May</v>
      </c>
      <c r="C157" s="187">
        <f t="shared" si="26"/>
        <v>36648</v>
      </c>
      <c r="D157" s="188">
        <f t="shared" si="38"/>
        <v>847087</v>
      </c>
      <c r="E157" s="203">
        <f t="shared" ref="E157:E187" si="39">6258+9530</f>
        <v>15788</v>
      </c>
      <c r="F157" s="204">
        <v>0</v>
      </c>
      <c r="G157" s="153">
        <f t="shared" si="31"/>
        <v>15788</v>
      </c>
      <c r="H157" s="153">
        <f t="shared" si="32"/>
        <v>862875</v>
      </c>
      <c r="I157" s="48">
        <f t="shared" si="33"/>
        <v>1508325</v>
      </c>
      <c r="J157" s="195">
        <f t="shared" si="28"/>
        <v>0.357239794197031</v>
      </c>
      <c r="K157" s="196">
        <f t="shared" si="29"/>
        <v>0.363898026315789</v>
      </c>
      <c r="L157" s="153">
        <f t="shared" si="34"/>
        <v>15789</v>
      </c>
      <c r="M157" s="153">
        <f t="shared" si="35"/>
        <v>9122</v>
      </c>
      <c r="N157" s="153">
        <f t="shared" si="36"/>
        <v>6667</v>
      </c>
    </row>
    <row r="158" spans="1:14">
      <c r="A158">
        <f t="shared" si="37"/>
        <v>5</v>
      </c>
      <c r="B158" t="str">
        <f t="shared" si="30"/>
        <v>May</v>
      </c>
      <c r="C158" s="187">
        <f t="shared" si="26"/>
        <v>36649</v>
      </c>
      <c r="D158" s="188">
        <f t="shared" si="38"/>
        <v>862875</v>
      </c>
      <c r="E158" s="203">
        <f t="shared" si="39"/>
        <v>15788</v>
      </c>
      <c r="F158" s="204">
        <v>0</v>
      </c>
      <c r="G158" s="153">
        <f t="shared" si="31"/>
        <v>15788</v>
      </c>
      <c r="H158" s="153">
        <f t="shared" si="32"/>
        <v>878663</v>
      </c>
      <c r="I158" s="48">
        <f t="shared" si="33"/>
        <v>1492537</v>
      </c>
      <c r="J158" s="195">
        <f t="shared" si="28"/>
        <v>0.363898026315789</v>
      </c>
      <c r="K158" s="196">
        <f t="shared" si="29"/>
        <v>0.370556258434548</v>
      </c>
      <c r="L158" s="153">
        <f t="shared" si="34"/>
        <v>15789</v>
      </c>
      <c r="M158" s="153">
        <f t="shared" si="35"/>
        <v>9122</v>
      </c>
      <c r="N158" s="153">
        <f t="shared" si="36"/>
        <v>6667</v>
      </c>
    </row>
    <row r="159" spans="1:14">
      <c r="A159">
        <f t="shared" si="37"/>
        <v>5</v>
      </c>
      <c r="B159" t="str">
        <f t="shared" si="30"/>
        <v>May</v>
      </c>
      <c r="C159" s="187">
        <f t="shared" si="26"/>
        <v>36650</v>
      </c>
      <c r="D159" s="188">
        <f t="shared" si="38"/>
        <v>878663</v>
      </c>
      <c r="E159" s="203">
        <f t="shared" si="39"/>
        <v>15788</v>
      </c>
      <c r="F159" s="204">
        <v>0</v>
      </c>
      <c r="G159" s="153">
        <f t="shared" si="31"/>
        <v>15788</v>
      </c>
      <c r="H159" s="153">
        <f t="shared" si="32"/>
        <v>894451</v>
      </c>
      <c r="I159" s="48">
        <f t="shared" si="33"/>
        <v>1476749</v>
      </c>
      <c r="J159" s="195">
        <f t="shared" si="28"/>
        <v>0.370556258434548</v>
      </c>
      <c r="K159" s="196">
        <f t="shared" si="29"/>
        <v>0.377214490553306</v>
      </c>
      <c r="L159" s="153">
        <f t="shared" si="34"/>
        <v>15789</v>
      </c>
      <c r="M159" s="153">
        <f t="shared" si="35"/>
        <v>9122</v>
      </c>
      <c r="N159" s="153">
        <f t="shared" si="36"/>
        <v>6667</v>
      </c>
    </row>
    <row r="160" spans="1:14">
      <c r="A160">
        <f t="shared" si="37"/>
        <v>5</v>
      </c>
      <c r="B160" t="str">
        <f t="shared" si="30"/>
        <v>May</v>
      </c>
      <c r="C160" s="187">
        <f t="shared" si="26"/>
        <v>36651</v>
      </c>
      <c r="D160" s="188">
        <f t="shared" si="38"/>
        <v>894451</v>
      </c>
      <c r="E160" s="203">
        <f t="shared" si="39"/>
        <v>15788</v>
      </c>
      <c r="F160" s="204">
        <v>0</v>
      </c>
      <c r="G160" s="153">
        <f t="shared" si="31"/>
        <v>15788</v>
      </c>
      <c r="H160" s="153">
        <f t="shared" si="32"/>
        <v>910239</v>
      </c>
      <c r="I160" s="48">
        <f t="shared" si="33"/>
        <v>1460961</v>
      </c>
      <c r="J160" s="195">
        <f t="shared" si="28"/>
        <v>0.377214490553306</v>
      </c>
      <c r="K160" s="196">
        <f t="shared" si="29"/>
        <v>0.383872722672065</v>
      </c>
      <c r="L160" s="153">
        <f t="shared" si="34"/>
        <v>15789</v>
      </c>
      <c r="M160" s="153">
        <f t="shared" si="35"/>
        <v>9122</v>
      </c>
      <c r="N160" s="153">
        <f t="shared" si="36"/>
        <v>6667</v>
      </c>
    </row>
    <row r="161" spans="1:14">
      <c r="A161">
        <f t="shared" si="37"/>
        <v>5</v>
      </c>
      <c r="B161" t="str">
        <f t="shared" si="30"/>
        <v>May</v>
      </c>
      <c r="C161" s="187">
        <f t="shared" si="26"/>
        <v>36652</v>
      </c>
      <c r="D161" s="188">
        <f t="shared" si="38"/>
        <v>910239</v>
      </c>
      <c r="E161" s="203">
        <f t="shared" si="39"/>
        <v>15788</v>
      </c>
      <c r="F161" s="204">
        <v>0</v>
      </c>
      <c r="G161" s="153">
        <f t="shared" si="31"/>
        <v>15788</v>
      </c>
      <c r="H161" s="153">
        <f t="shared" si="32"/>
        <v>926027</v>
      </c>
      <c r="I161" s="48">
        <f t="shared" si="33"/>
        <v>1445173</v>
      </c>
      <c r="J161" s="195">
        <f t="shared" si="28"/>
        <v>0.383872722672065</v>
      </c>
      <c r="K161" s="196">
        <f t="shared" si="29"/>
        <v>0.390530954790823</v>
      </c>
      <c r="L161" s="153">
        <f t="shared" si="34"/>
        <v>15789</v>
      </c>
      <c r="M161" s="153">
        <f t="shared" si="35"/>
        <v>9122</v>
      </c>
      <c r="N161" s="153">
        <f t="shared" si="36"/>
        <v>6667</v>
      </c>
    </row>
    <row r="162" spans="1:14">
      <c r="A162">
        <f t="shared" si="37"/>
        <v>5</v>
      </c>
      <c r="B162" t="str">
        <f t="shared" si="30"/>
        <v>May</v>
      </c>
      <c r="C162" s="187">
        <f t="shared" si="26"/>
        <v>36653</v>
      </c>
      <c r="D162" s="188">
        <f t="shared" si="38"/>
        <v>926027</v>
      </c>
      <c r="E162" s="203">
        <f t="shared" si="39"/>
        <v>15788</v>
      </c>
      <c r="F162" s="204">
        <v>0</v>
      </c>
      <c r="G162" s="153">
        <f t="shared" si="31"/>
        <v>15788</v>
      </c>
      <c r="H162" s="153">
        <f t="shared" si="32"/>
        <v>941815</v>
      </c>
      <c r="I162" s="48">
        <f t="shared" si="33"/>
        <v>1429385</v>
      </c>
      <c r="J162" s="195">
        <f t="shared" si="28"/>
        <v>0.390530954790823</v>
      </c>
      <c r="K162" s="196">
        <f t="shared" si="29"/>
        <v>0.397189186909582</v>
      </c>
      <c r="L162" s="153">
        <f t="shared" si="34"/>
        <v>15789</v>
      </c>
      <c r="M162" s="153">
        <f t="shared" si="35"/>
        <v>9122</v>
      </c>
      <c r="N162" s="153">
        <f t="shared" si="36"/>
        <v>6667</v>
      </c>
    </row>
    <row r="163" spans="1:14">
      <c r="A163">
        <f t="shared" si="37"/>
        <v>5</v>
      </c>
      <c r="B163" t="str">
        <f t="shared" si="30"/>
        <v>May</v>
      </c>
      <c r="C163" s="187">
        <f t="shared" si="26"/>
        <v>36654</v>
      </c>
      <c r="D163" s="188">
        <f t="shared" si="38"/>
        <v>941815</v>
      </c>
      <c r="E163" s="203">
        <f t="shared" si="39"/>
        <v>15788</v>
      </c>
      <c r="F163" s="204">
        <v>0</v>
      </c>
      <c r="G163" s="153">
        <f t="shared" si="31"/>
        <v>15788</v>
      </c>
      <c r="H163" s="153">
        <f t="shared" si="32"/>
        <v>957603</v>
      </c>
      <c r="I163" s="48">
        <f t="shared" si="33"/>
        <v>1413597</v>
      </c>
      <c r="J163" s="195">
        <f t="shared" si="28"/>
        <v>0.397189186909582</v>
      </c>
      <c r="K163" s="196">
        <f t="shared" si="29"/>
        <v>0.40384741902834</v>
      </c>
      <c r="L163" s="153">
        <f t="shared" si="34"/>
        <v>15789</v>
      </c>
      <c r="M163" s="153">
        <f t="shared" si="35"/>
        <v>9122</v>
      </c>
      <c r="N163" s="153">
        <f t="shared" si="36"/>
        <v>6667</v>
      </c>
    </row>
    <row r="164" spans="1:14">
      <c r="A164">
        <f t="shared" si="37"/>
        <v>5</v>
      </c>
      <c r="B164" t="str">
        <f t="shared" si="30"/>
        <v>May</v>
      </c>
      <c r="C164" s="187">
        <f t="shared" si="26"/>
        <v>36655</v>
      </c>
      <c r="D164" s="188">
        <f t="shared" si="38"/>
        <v>957603</v>
      </c>
      <c r="E164" s="203">
        <f t="shared" si="39"/>
        <v>15788</v>
      </c>
      <c r="F164" s="204">
        <v>0</v>
      </c>
      <c r="G164" s="153">
        <f t="shared" si="31"/>
        <v>15788</v>
      </c>
      <c r="H164" s="153">
        <f t="shared" si="32"/>
        <v>973391</v>
      </c>
      <c r="I164" s="48">
        <f t="shared" si="33"/>
        <v>1397809</v>
      </c>
      <c r="J164" s="195">
        <f t="shared" si="28"/>
        <v>0.40384741902834</v>
      </c>
      <c r="K164" s="196">
        <f t="shared" si="29"/>
        <v>0.410505651147099</v>
      </c>
      <c r="L164" s="153">
        <f t="shared" si="34"/>
        <v>15789</v>
      </c>
      <c r="M164" s="153">
        <f t="shared" si="35"/>
        <v>9122</v>
      </c>
      <c r="N164" s="153">
        <f t="shared" si="36"/>
        <v>6667</v>
      </c>
    </row>
    <row r="165" spans="1:14">
      <c r="A165">
        <f t="shared" si="37"/>
        <v>5</v>
      </c>
      <c r="B165" t="str">
        <f t="shared" si="30"/>
        <v>May</v>
      </c>
      <c r="C165" s="187">
        <f t="shared" ref="C165:C228" si="40">C164+1</f>
        <v>36656</v>
      </c>
      <c r="D165" s="188">
        <f t="shared" si="38"/>
        <v>973391</v>
      </c>
      <c r="E165" s="203">
        <f t="shared" si="39"/>
        <v>15788</v>
      </c>
      <c r="F165" s="204">
        <v>0</v>
      </c>
      <c r="G165" s="153">
        <f t="shared" si="31"/>
        <v>15788</v>
      </c>
      <c r="H165" s="153">
        <f t="shared" si="32"/>
        <v>989179</v>
      </c>
      <c r="I165" s="48">
        <f t="shared" si="33"/>
        <v>1382021</v>
      </c>
      <c r="J165" s="195">
        <f t="shared" si="28"/>
        <v>0.410505651147099</v>
      </c>
      <c r="K165" s="196">
        <f t="shared" si="29"/>
        <v>0.417163883265857</v>
      </c>
      <c r="L165" s="153">
        <f t="shared" si="34"/>
        <v>15789</v>
      </c>
      <c r="M165" s="153">
        <f t="shared" si="35"/>
        <v>9122</v>
      </c>
      <c r="N165" s="153">
        <f t="shared" si="36"/>
        <v>6667</v>
      </c>
    </row>
    <row r="166" spans="1:14">
      <c r="A166">
        <f t="shared" si="37"/>
        <v>5</v>
      </c>
      <c r="B166" t="str">
        <f t="shared" si="30"/>
        <v>May</v>
      </c>
      <c r="C166" s="187">
        <f t="shared" si="40"/>
        <v>36657</v>
      </c>
      <c r="D166" s="188">
        <f t="shared" si="38"/>
        <v>989179</v>
      </c>
      <c r="E166" s="203">
        <f t="shared" si="39"/>
        <v>15788</v>
      </c>
      <c r="F166" s="204">
        <v>0</v>
      </c>
      <c r="G166" s="153">
        <f t="shared" si="31"/>
        <v>15788</v>
      </c>
      <c r="H166" s="153">
        <f t="shared" si="32"/>
        <v>1004967</v>
      </c>
      <c r="I166" s="48">
        <f t="shared" si="33"/>
        <v>1366233</v>
      </c>
      <c r="J166" s="195">
        <f t="shared" si="28"/>
        <v>0.417163883265857</v>
      </c>
      <c r="K166" s="196">
        <f t="shared" si="29"/>
        <v>0.423822115384615</v>
      </c>
      <c r="L166" s="153">
        <f t="shared" si="34"/>
        <v>15789</v>
      </c>
      <c r="M166" s="153">
        <f t="shared" si="35"/>
        <v>9122</v>
      </c>
      <c r="N166" s="153">
        <f t="shared" si="36"/>
        <v>6667</v>
      </c>
    </row>
    <row r="167" spans="1:14">
      <c r="A167">
        <f t="shared" si="37"/>
        <v>5</v>
      </c>
      <c r="B167" t="str">
        <f t="shared" si="30"/>
        <v>May</v>
      </c>
      <c r="C167" s="187">
        <f t="shared" si="40"/>
        <v>36658</v>
      </c>
      <c r="D167" s="188">
        <f t="shared" si="38"/>
        <v>1004967</v>
      </c>
      <c r="E167" s="203">
        <f t="shared" si="39"/>
        <v>15788</v>
      </c>
      <c r="F167" s="204">
        <v>0</v>
      </c>
      <c r="G167" s="153">
        <f t="shared" si="31"/>
        <v>15788</v>
      </c>
      <c r="H167" s="153">
        <f t="shared" si="32"/>
        <v>1020755</v>
      </c>
      <c r="I167" s="48">
        <f t="shared" si="33"/>
        <v>1350445</v>
      </c>
      <c r="J167" s="195">
        <f t="shared" si="28"/>
        <v>0.423822115384615</v>
      </c>
      <c r="K167" s="196">
        <f t="shared" si="29"/>
        <v>0.430480347503374</v>
      </c>
      <c r="L167" s="153">
        <f t="shared" si="34"/>
        <v>15789</v>
      </c>
      <c r="M167" s="153">
        <f t="shared" si="35"/>
        <v>9122</v>
      </c>
      <c r="N167" s="153">
        <f t="shared" si="36"/>
        <v>6667</v>
      </c>
    </row>
    <row r="168" spans="1:14">
      <c r="A168">
        <f t="shared" si="37"/>
        <v>5</v>
      </c>
      <c r="B168" t="str">
        <f t="shared" si="30"/>
        <v>May</v>
      </c>
      <c r="C168" s="187">
        <f t="shared" si="40"/>
        <v>36659</v>
      </c>
      <c r="D168" s="188">
        <f t="shared" si="38"/>
        <v>1020755</v>
      </c>
      <c r="E168" s="203">
        <f t="shared" si="39"/>
        <v>15788</v>
      </c>
      <c r="F168" s="204">
        <v>0</v>
      </c>
      <c r="G168" s="153">
        <f t="shared" si="31"/>
        <v>15788</v>
      </c>
      <c r="H168" s="153">
        <f t="shared" si="32"/>
        <v>1036543</v>
      </c>
      <c r="I168" s="48">
        <f t="shared" si="33"/>
        <v>1334657</v>
      </c>
      <c r="J168" s="195">
        <f t="shared" si="28"/>
        <v>0.430480347503374</v>
      </c>
      <c r="K168" s="196">
        <f t="shared" si="29"/>
        <v>0.437138579622132</v>
      </c>
      <c r="L168" s="153">
        <f t="shared" si="34"/>
        <v>15789</v>
      </c>
      <c r="M168" s="153">
        <f t="shared" si="35"/>
        <v>9122</v>
      </c>
      <c r="N168" s="153">
        <f t="shared" si="36"/>
        <v>6667</v>
      </c>
    </row>
    <row r="169" spans="1:14">
      <c r="A169">
        <f t="shared" si="37"/>
        <v>5</v>
      </c>
      <c r="B169" t="str">
        <f t="shared" si="30"/>
        <v>May</v>
      </c>
      <c r="C169" s="187">
        <f t="shared" si="40"/>
        <v>36660</v>
      </c>
      <c r="D169" s="188">
        <f t="shared" si="38"/>
        <v>1036543</v>
      </c>
      <c r="E169" s="203">
        <f t="shared" si="39"/>
        <v>15788</v>
      </c>
      <c r="F169" s="204">
        <v>0</v>
      </c>
      <c r="G169" s="153">
        <f t="shared" si="31"/>
        <v>15788</v>
      </c>
      <c r="H169" s="153">
        <f t="shared" si="32"/>
        <v>1052331</v>
      </c>
      <c r="I169" s="48">
        <f t="shared" si="33"/>
        <v>1318869</v>
      </c>
      <c r="J169" s="195">
        <f t="shared" si="28"/>
        <v>0.437138579622132</v>
      </c>
      <c r="K169" s="196">
        <f t="shared" si="29"/>
        <v>0.443796811740891</v>
      </c>
      <c r="L169" s="153">
        <f t="shared" si="34"/>
        <v>15789</v>
      </c>
      <c r="M169" s="153">
        <f t="shared" si="35"/>
        <v>9122</v>
      </c>
      <c r="N169" s="153">
        <f t="shared" si="36"/>
        <v>6667</v>
      </c>
    </row>
    <row r="170" spans="1:14">
      <c r="A170">
        <f t="shared" si="37"/>
        <v>5</v>
      </c>
      <c r="B170" t="str">
        <f t="shared" si="30"/>
        <v>May</v>
      </c>
      <c r="C170" s="187">
        <f t="shared" si="40"/>
        <v>36661</v>
      </c>
      <c r="D170" s="188">
        <f t="shared" si="38"/>
        <v>1052331</v>
      </c>
      <c r="E170" s="203">
        <f t="shared" si="39"/>
        <v>15788</v>
      </c>
      <c r="F170" s="204">
        <v>0</v>
      </c>
      <c r="G170" s="153">
        <f t="shared" si="31"/>
        <v>15788</v>
      </c>
      <c r="H170" s="153">
        <f t="shared" si="32"/>
        <v>1068119</v>
      </c>
      <c r="I170" s="48">
        <f t="shared" si="33"/>
        <v>1303081</v>
      </c>
      <c r="J170" s="195">
        <f t="shared" si="28"/>
        <v>0.443796811740891</v>
      </c>
      <c r="K170" s="196">
        <f t="shared" si="29"/>
        <v>0.450455043859649</v>
      </c>
      <c r="L170" s="153">
        <f t="shared" si="34"/>
        <v>15789</v>
      </c>
      <c r="M170" s="153">
        <f t="shared" si="35"/>
        <v>9122</v>
      </c>
      <c r="N170" s="153">
        <f t="shared" si="36"/>
        <v>6667</v>
      </c>
    </row>
    <row r="171" spans="1:14">
      <c r="A171">
        <f t="shared" si="37"/>
        <v>5</v>
      </c>
      <c r="B171" t="str">
        <f t="shared" si="30"/>
        <v>May</v>
      </c>
      <c r="C171" s="187">
        <f t="shared" si="40"/>
        <v>36662</v>
      </c>
      <c r="D171" s="188">
        <f t="shared" si="38"/>
        <v>1068119</v>
      </c>
      <c r="E171" s="203">
        <f t="shared" si="39"/>
        <v>15788</v>
      </c>
      <c r="F171" s="204">
        <v>0</v>
      </c>
      <c r="G171" s="153">
        <f t="shared" si="31"/>
        <v>15788</v>
      </c>
      <c r="H171" s="153">
        <f t="shared" si="32"/>
        <v>1083907</v>
      </c>
      <c r="I171" s="48">
        <f t="shared" si="33"/>
        <v>1287293</v>
      </c>
      <c r="J171" s="195">
        <f t="shared" si="28"/>
        <v>0.450455043859649</v>
      </c>
      <c r="K171" s="196">
        <f t="shared" si="29"/>
        <v>0.457113275978408</v>
      </c>
      <c r="L171" s="153">
        <f t="shared" si="34"/>
        <v>15789</v>
      </c>
      <c r="M171" s="153">
        <f t="shared" si="35"/>
        <v>9122</v>
      </c>
      <c r="N171" s="153">
        <f t="shared" si="36"/>
        <v>6667</v>
      </c>
    </row>
    <row r="172" spans="1:14">
      <c r="A172">
        <f t="shared" si="37"/>
        <v>5</v>
      </c>
      <c r="B172" t="str">
        <f t="shared" si="30"/>
        <v>May</v>
      </c>
      <c r="C172" s="187">
        <f t="shared" si="40"/>
        <v>36663</v>
      </c>
      <c r="D172" s="188">
        <f t="shared" si="38"/>
        <v>1083907</v>
      </c>
      <c r="E172" s="203">
        <f t="shared" si="39"/>
        <v>15788</v>
      </c>
      <c r="F172" s="204">
        <v>0</v>
      </c>
      <c r="G172" s="153">
        <f t="shared" si="31"/>
        <v>15788</v>
      </c>
      <c r="H172" s="153">
        <f t="shared" si="32"/>
        <v>1099695</v>
      </c>
      <c r="I172" s="48">
        <f t="shared" si="33"/>
        <v>1271505</v>
      </c>
      <c r="J172" s="195">
        <f t="shared" si="28"/>
        <v>0.457113275978408</v>
      </c>
      <c r="K172" s="196">
        <f t="shared" si="29"/>
        <v>0.463771508097166</v>
      </c>
      <c r="L172" s="153">
        <f t="shared" si="34"/>
        <v>15789</v>
      </c>
      <c r="M172" s="153">
        <f t="shared" si="35"/>
        <v>9122</v>
      </c>
      <c r="N172" s="153">
        <f t="shared" si="36"/>
        <v>6667</v>
      </c>
    </row>
    <row r="173" spans="1:14">
      <c r="A173">
        <f t="shared" si="37"/>
        <v>5</v>
      </c>
      <c r="B173" t="str">
        <f t="shared" si="30"/>
        <v>May</v>
      </c>
      <c r="C173" s="187">
        <f t="shared" si="40"/>
        <v>36664</v>
      </c>
      <c r="D173" s="188">
        <f t="shared" si="38"/>
        <v>1099695</v>
      </c>
      <c r="E173" s="203">
        <f t="shared" si="39"/>
        <v>15788</v>
      </c>
      <c r="F173" s="204">
        <v>0</v>
      </c>
      <c r="G173" s="153">
        <f t="shared" si="31"/>
        <v>15788</v>
      </c>
      <c r="H173" s="153">
        <f t="shared" si="32"/>
        <v>1115483</v>
      </c>
      <c r="I173" s="48">
        <f t="shared" si="33"/>
        <v>1255717</v>
      </c>
      <c r="J173" s="195">
        <f t="shared" si="28"/>
        <v>0.463771508097166</v>
      </c>
      <c r="K173" s="196">
        <f t="shared" si="29"/>
        <v>0.470429740215924</v>
      </c>
      <c r="L173" s="153">
        <f t="shared" si="34"/>
        <v>15789</v>
      </c>
      <c r="M173" s="153">
        <f t="shared" si="35"/>
        <v>9122</v>
      </c>
      <c r="N173" s="153">
        <f t="shared" si="36"/>
        <v>6667</v>
      </c>
    </row>
    <row r="174" spans="1:14">
      <c r="A174">
        <f t="shared" si="37"/>
        <v>5</v>
      </c>
      <c r="B174" t="str">
        <f t="shared" si="30"/>
        <v>May</v>
      </c>
      <c r="C174" s="187">
        <f t="shared" si="40"/>
        <v>36665</v>
      </c>
      <c r="D174" s="188">
        <f t="shared" si="38"/>
        <v>1115483</v>
      </c>
      <c r="E174" s="203">
        <f t="shared" si="39"/>
        <v>15788</v>
      </c>
      <c r="F174" s="204">
        <v>0</v>
      </c>
      <c r="G174" s="153">
        <f t="shared" si="31"/>
        <v>15788</v>
      </c>
      <c r="H174" s="153">
        <f t="shared" si="32"/>
        <v>1131271</v>
      </c>
      <c r="I174" s="48">
        <f t="shared" si="33"/>
        <v>1239929</v>
      </c>
      <c r="J174" s="195">
        <f t="shared" si="28"/>
        <v>0.470429740215924</v>
      </c>
      <c r="K174" s="196">
        <f t="shared" si="29"/>
        <v>0.477087972334683</v>
      </c>
      <c r="L174" s="153">
        <f t="shared" si="34"/>
        <v>15789</v>
      </c>
      <c r="M174" s="153">
        <f t="shared" si="35"/>
        <v>9122</v>
      </c>
      <c r="N174" s="153">
        <f t="shared" si="36"/>
        <v>6667</v>
      </c>
    </row>
    <row r="175" spans="1:14">
      <c r="A175">
        <f t="shared" si="37"/>
        <v>5</v>
      </c>
      <c r="B175" t="str">
        <f t="shared" si="30"/>
        <v>May</v>
      </c>
      <c r="C175" s="187">
        <f t="shared" si="40"/>
        <v>36666</v>
      </c>
      <c r="D175" s="188">
        <f t="shared" si="38"/>
        <v>1131271</v>
      </c>
      <c r="E175" s="203">
        <f t="shared" si="39"/>
        <v>15788</v>
      </c>
      <c r="F175" s="204">
        <v>0</v>
      </c>
      <c r="G175" s="153">
        <f t="shared" si="31"/>
        <v>15788</v>
      </c>
      <c r="H175" s="153">
        <f t="shared" si="32"/>
        <v>1147059</v>
      </c>
      <c r="I175" s="48">
        <f t="shared" si="33"/>
        <v>1224141</v>
      </c>
      <c r="J175" s="195">
        <f t="shared" si="28"/>
        <v>0.477087972334683</v>
      </c>
      <c r="K175" s="196">
        <f t="shared" si="29"/>
        <v>0.483746204453441</v>
      </c>
      <c r="L175" s="153">
        <f t="shared" si="34"/>
        <v>15789</v>
      </c>
      <c r="M175" s="153">
        <f t="shared" si="35"/>
        <v>9122</v>
      </c>
      <c r="N175" s="153">
        <f t="shared" si="36"/>
        <v>6667</v>
      </c>
    </row>
    <row r="176" spans="1:14">
      <c r="A176">
        <f t="shared" si="37"/>
        <v>5</v>
      </c>
      <c r="B176" t="str">
        <f t="shared" si="30"/>
        <v>May</v>
      </c>
      <c r="C176" s="187">
        <f t="shared" si="40"/>
        <v>36667</v>
      </c>
      <c r="D176" s="188">
        <f t="shared" si="38"/>
        <v>1147059</v>
      </c>
      <c r="E176" s="203">
        <f t="shared" si="39"/>
        <v>15788</v>
      </c>
      <c r="F176" s="204">
        <v>0</v>
      </c>
      <c r="G176" s="153">
        <f t="shared" si="31"/>
        <v>15788</v>
      </c>
      <c r="H176" s="153">
        <f t="shared" si="32"/>
        <v>1162847</v>
      </c>
      <c r="I176" s="48">
        <f t="shared" si="33"/>
        <v>1208353</v>
      </c>
      <c r="J176" s="195">
        <f t="shared" si="28"/>
        <v>0.483746204453441</v>
      </c>
      <c r="K176" s="196">
        <f t="shared" si="29"/>
        <v>0.4904044365722</v>
      </c>
      <c r="L176" s="153">
        <f t="shared" si="34"/>
        <v>15789</v>
      </c>
      <c r="M176" s="153">
        <f t="shared" si="35"/>
        <v>9122</v>
      </c>
      <c r="N176" s="153">
        <f t="shared" si="36"/>
        <v>6667</v>
      </c>
    </row>
    <row r="177" spans="1:14">
      <c r="A177">
        <f t="shared" si="37"/>
        <v>5</v>
      </c>
      <c r="B177" t="str">
        <f t="shared" si="30"/>
        <v>May</v>
      </c>
      <c r="C177" s="187">
        <f t="shared" si="40"/>
        <v>36668</v>
      </c>
      <c r="D177" s="188">
        <f t="shared" si="38"/>
        <v>1162847</v>
      </c>
      <c r="E177" s="203">
        <f t="shared" si="39"/>
        <v>15788</v>
      </c>
      <c r="F177" s="204">
        <v>0</v>
      </c>
      <c r="G177" s="153">
        <f t="shared" si="31"/>
        <v>15788</v>
      </c>
      <c r="H177" s="153">
        <f t="shared" si="32"/>
        <v>1178635</v>
      </c>
      <c r="I177" s="48">
        <f t="shared" si="33"/>
        <v>1192565</v>
      </c>
      <c r="J177" s="195">
        <f t="shared" si="28"/>
        <v>0.4904044365722</v>
      </c>
      <c r="K177" s="196">
        <f t="shared" si="29"/>
        <v>0.497062668690958</v>
      </c>
      <c r="L177" s="153">
        <f t="shared" si="34"/>
        <v>15789</v>
      </c>
      <c r="M177" s="153">
        <f t="shared" si="35"/>
        <v>9122</v>
      </c>
      <c r="N177" s="153">
        <f t="shared" si="36"/>
        <v>6667</v>
      </c>
    </row>
    <row r="178" spans="1:14">
      <c r="A178">
        <f t="shared" si="37"/>
        <v>5</v>
      </c>
      <c r="B178" t="str">
        <f t="shared" si="30"/>
        <v>May</v>
      </c>
      <c r="C178" s="187">
        <f t="shared" si="40"/>
        <v>36669</v>
      </c>
      <c r="D178" s="188">
        <f t="shared" si="38"/>
        <v>1178635</v>
      </c>
      <c r="E178" s="203">
        <f t="shared" si="39"/>
        <v>15788</v>
      </c>
      <c r="F178" s="204">
        <v>0</v>
      </c>
      <c r="G178" s="153">
        <f t="shared" si="31"/>
        <v>15788</v>
      </c>
      <c r="H178" s="153">
        <f t="shared" si="32"/>
        <v>1194423</v>
      </c>
      <c r="I178" s="48">
        <f t="shared" si="33"/>
        <v>1176777</v>
      </c>
      <c r="J178" s="195">
        <f t="shared" si="28"/>
        <v>0.497062668690958</v>
      </c>
      <c r="K178" s="196">
        <f t="shared" si="29"/>
        <v>0.503720900809717</v>
      </c>
      <c r="L178" s="153">
        <f t="shared" si="34"/>
        <v>15789</v>
      </c>
      <c r="M178" s="153">
        <f t="shared" si="35"/>
        <v>9122</v>
      </c>
      <c r="N178" s="153">
        <f t="shared" si="36"/>
        <v>6667</v>
      </c>
    </row>
    <row r="179" spans="1:14">
      <c r="A179">
        <f t="shared" si="37"/>
        <v>5</v>
      </c>
      <c r="B179" t="str">
        <f t="shared" si="30"/>
        <v>May</v>
      </c>
      <c r="C179" s="187">
        <f t="shared" si="40"/>
        <v>36670</v>
      </c>
      <c r="D179" s="188">
        <f t="shared" si="38"/>
        <v>1194423</v>
      </c>
      <c r="E179" s="203">
        <f t="shared" si="39"/>
        <v>15788</v>
      </c>
      <c r="F179" s="204">
        <v>0</v>
      </c>
      <c r="G179" s="153">
        <f t="shared" si="31"/>
        <v>15788</v>
      </c>
      <c r="H179" s="153">
        <f t="shared" si="32"/>
        <v>1210211</v>
      </c>
      <c r="I179" s="48">
        <f t="shared" si="33"/>
        <v>1160989</v>
      </c>
      <c r="J179" s="195">
        <f t="shared" si="28"/>
        <v>0.503720900809717</v>
      </c>
      <c r="K179" s="196">
        <f t="shared" si="29"/>
        <v>0.510379132928475</v>
      </c>
      <c r="L179" s="153">
        <f t="shared" si="34"/>
        <v>15789</v>
      </c>
      <c r="M179" s="153">
        <f t="shared" si="35"/>
        <v>9122</v>
      </c>
      <c r="N179" s="153">
        <f t="shared" si="36"/>
        <v>6667</v>
      </c>
    </row>
    <row r="180" spans="1:14">
      <c r="A180">
        <f t="shared" si="37"/>
        <v>5</v>
      </c>
      <c r="B180" t="str">
        <f t="shared" si="30"/>
        <v>May</v>
      </c>
      <c r="C180" s="187">
        <f t="shared" si="40"/>
        <v>36671</v>
      </c>
      <c r="D180" s="188">
        <f t="shared" si="38"/>
        <v>1210211</v>
      </c>
      <c r="E180" s="203">
        <f t="shared" si="39"/>
        <v>15788</v>
      </c>
      <c r="F180" s="204">
        <v>0</v>
      </c>
      <c r="G180" s="153">
        <f t="shared" si="31"/>
        <v>15788</v>
      </c>
      <c r="H180" s="153">
        <f t="shared" si="32"/>
        <v>1225999</v>
      </c>
      <c r="I180" s="48">
        <f t="shared" si="33"/>
        <v>1145201</v>
      </c>
      <c r="J180" s="195">
        <f t="shared" si="28"/>
        <v>0.510379132928475</v>
      </c>
      <c r="K180" s="196">
        <f t="shared" si="29"/>
        <v>0.517037365047234</v>
      </c>
      <c r="L180" s="153">
        <f t="shared" si="34"/>
        <v>15789</v>
      </c>
      <c r="M180" s="153">
        <f t="shared" si="35"/>
        <v>9122</v>
      </c>
      <c r="N180" s="153">
        <f t="shared" si="36"/>
        <v>6667</v>
      </c>
    </row>
    <row r="181" spans="1:14">
      <c r="A181">
        <f t="shared" si="37"/>
        <v>5</v>
      </c>
      <c r="B181" t="str">
        <f t="shared" si="30"/>
        <v>May</v>
      </c>
      <c r="C181" s="187">
        <f t="shared" si="40"/>
        <v>36672</v>
      </c>
      <c r="D181" s="188">
        <f t="shared" si="38"/>
        <v>1225999</v>
      </c>
      <c r="E181" s="203">
        <f t="shared" si="39"/>
        <v>15788</v>
      </c>
      <c r="F181" s="204">
        <v>0</v>
      </c>
      <c r="G181" s="153">
        <f t="shared" si="31"/>
        <v>15788</v>
      </c>
      <c r="H181" s="153">
        <f t="shared" si="32"/>
        <v>1241787</v>
      </c>
      <c r="I181" s="48">
        <f t="shared" si="33"/>
        <v>1129413</v>
      </c>
      <c r="J181" s="195">
        <f t="shared" si="28"/>
        <v>0.517037365047234</v>
      </c>
      <c r="K181" s="196">
        <f t="shared" si="29"/>
        <v>0.523695597165992</v>
      </c>
      <c r="L181" s="153">
        <f t="shared" si="34"/>
        <v>15789</v>
      </c>
      <c r="M181" s="153">
        <f t="shared" si="35"/>
        <v>9122</v>
      </c>
      <c r="N181" s="153">
        <f t="shared" si="36"/>
        <v>6667</v>
      </c>
    </row>
    <row r="182" spans="1:14">
      <c r="A182">
        <f t="shared" si="37"/>
        <v>5</v>
      </c>
      <c r="B182" t="str">
        <f t="shared" si="30"/>
        <v>May</v>
      </c>
      <c r="C182" s="187">
        <f t="shared" si="40"/>
        <v>36673</v>
      </c>
      <c r="D182" s="188">
        <f t="shared" si="38"/>
        <v>1241787</v>
      </c>
      <c r="E182" s="203">
        <f t="shared" si="39"/>
        <v>15788</v>
      </c>
      <c r="F182" s="204">
        <v>0</v>
      </c>
      <c r="G182" s="153">
        <f t="shared" si="31"/>
        <v>15788</v>
      </c>
      <c r="H182" s="153">
        <f t="shared" si="32"/>
        <v>1257575</v>
      </c>
      <c r="I182" s="48">
        <f t="shared" si="33"/>
        <v>1113625</v>
      </c>
      <c r="J182" s="195">
        <f t="shared" si="28"/>
        <v>0.523695597165992</v>
      </c>
      <c r="K182" s="196">
        <f t="shared" si="29"/>
        <v>0.53035382928475</v>
      </c>
      <c r="L182" s="153">
        <f t="shared" si="34"/>
        <v>15789</v>
      </c>
      <c r="M182" s="153">
        <f t="shared" si="35"/>
        <v>9122</v>
      </c>
      <c r="N182" s="153">
        <f t="shared" si="36"/>
        <v>6667</v>
      </c>
    </row>
    <row r="183" spans="1:14">
      <c r="A183">
        <f t="shared" si="37"/>
        <v>5</v>
      </c>
      <c r="B183" t="str">
        <f t="shared" si="30"/>
        <v>May</v>
      </c>
      <c r="C183" s="187">
        <f t="shared" si="40"/>
        <v>36674</v>
      </c>
      <c r="D183" s="188">
        <f t="shared" si="38"/>
        <v>1257575</v>
      </c>
      <c r="E183" s="203">
        <f t="shared" si="39"/>
        <v>15788</v>
      </c>
      <c r="F183" s="204">
        <v>0</v>
      </c>
      <c r="G183" s="153">
        <f t="shared" si="31"/>
        <v>15788</v>
      </c>
      <c r="H183" s="153">
        <f t="shared" si="32"/>
        <v>1273363</v>
      </c>
      <c r="I183" s="48">
        <f t="shared" si="33"/>
        <v>1097837</v>
      </c>
      <c r="J183" s="195">
        <f t="shared" si="28"/>
        <v>0.53035382928475</v>
      </c>
      <c r="K183" s="196">
        <f t="shared" si="29"/>
        <v>0.537012061403509</v>
      </c>
      <c r="L183" s="153">
        <f t="shared" si="34"/>
        <v>15789</v>
      </c>
      <c r="M183" s="153">
        <f t="shared" si="35"/>
        <v>9122</v>
      </c>
      <c r="N183" s="153">
        <f t="shared" si="36"/>
        <v>6667</v>
      </c>
    </row>
    <row r="184" spans="1:14">
      <c r="A184">
        <f t="shared" si="37"/>
        <v>5</v>
      </c>
      <c r="B184" t="str">
        <f t="shared" si="30"/>
        <v>May</v>
      </c>
      <c r="C184" s="187">
        <f t="shared" si="40"/>
        <v>36675</v>
      </c>
      <c r="D184" s="188">
        <f t="shared" si="38"/>
        <v>1273363</v>
      </c>
      <c r="E184" s="203">
        <f t="shared" si="39"/>
        <v>15788</v>
      </c>
      <c r="F184" s="204">
        <v>0</v>
      </c>
      <c r="G184" s="153">
        <f t="shared" si="31"/>
        <v>15788</v>
      </c>
      <c r="H184" s="153">
        <f t="shared" si="32"/>
        <v>1289151</v>
      </c>
      <c r="I184" s="48">
        <f t="shared" si="33"/>
        <v>1082049</v>
      </c>
      <c r="J184" s="195">
        <f t="shared" si="28"/>
        <v>0.537012061403509</v>
      </c>
      <c r="K184" s="196">
        <f t="shared" si="29"/>
        <v>0.543670293522267</v>
      </c>
      <c r="L184" s="153">
        <f t="shared" si="34"/>
        <v>15789</v>
      </c>
      <c r="M184" s="153">
        <f t="shared" si="35"/>
        <v>9122</v>
      </c>
      <c r="N184" s="153">
        <f t="shared" si="36"/>
        <v>6667</v>
      </c>
    </row>
    <row r="185" spans="1:14">
      <c r="A185">
        <f t="shared" si="37"/>
        <v>5</v>
      </c>
      <c r="B185" t="str">
        <f t="shared" si="30"/>
        <v>May</v>
      </c>
      <c r="C185" s="187">
        <f t="shared" si="40"/>
        <v>36676</v>
      </c>
      <c r="D185" s="188">
        <f t="shared" si="38"/>
        <v>1289151</v>
      </c>
      <c r="E185" s="203">
        <f t="shared" si="39"/>
        <v>15788</v>
      </c>
      <c r="F185" s="204">
        <v>0</v>
      </c>
      <c r="G185" s="153">
        <f t="shared" si="31"/>
        <v>15788</v>
      </c>
      <c r="H185" s="153">
        <f t="shared" si="32"/>
        <v>1304939</v>
      </c>
      <c r="I185" s="48">
        <f t="shared" si="33"/>
        <v>1066261</v>
      </c>
      <c r="J185" s="195">
        <f t="shared" si="28"/>
        <v>0.543670293522267</v>
      </c>
      <c r="K185" s="196">
        <f t="shared" si="29"/>
        <v>0.550328525641026</v>
      </c>
      <c r="L185" s="153">
        <f t="shared" si="34"/>
        <v>15789</v>
      </c>
      <c r="M185" s="153">
        <f t="shared" si="35"/>
        <v>9122</v>
      </c>
      <c r="N185" s="153">
        <f t="shared" si="36"/>
        <v>6667</v>
      </c>
    </row>
    <row r="186" spans="1:14">
      <c r="A186">
        <f t="shared" si="37"/>
        <v>5</v>
      </c>
      <c r="B186" t="str">
        <f t="shared" si="30"/>
        <v>May</v>
      </c>
      <c r="C186" s="187">
        <f t="shared" si="40"/>
        <v>36677</v>
      </c>
      <c r="D186" s="188">
        <f t="shared" si="38"/>
        <v>1304939</v>
      </c>
      <c r="E186" s="203">
        <f t="shared" si="39"/>
        <v>15788</v>
      </c>
      <c r="F186" s="204">
        <v>0</v>
      </c>
      <c r="G186" s="153">
        <f t="shared" si="31"/>
        <v>15788</v>
      </c>
      <c r="H186" s="153">
        <f t="shared" si="32"/>
        <v>1320727</v>
      </c>
      <c r="I186" s="48">
        <f t="shared" si="33"/>
        <v>1050473</v>
      </c>
      <c r="J186" s="195">
        <f t="shared" si="28"/>
        <v>0.550328525641026</v>
      </c>
      <c r="K186" s="196">
        <f t="shared" si="29"/>
        <v>0.556986757759784</v>
      </c>
      <c r="L186" s="153">
        <f t="shared" si="34"/>
        <v>15789</v>
      </c>
      <c r="M186" s="153">
        <f t="shared" si="35"/>
        <v>9122</v>
      </c>
      <c r="N186" s="153">
        <f t="shared" si="36"/>
        <v>6667</v>
      </c>
    </row>
    <row r="187" spans="1:14">
      <c r="A187">
        <f t="shared" si="37"/>
        <v>6</v>
      </c>
      <c r="B187" t="str">
        <f t="shared" si="30"/>
        <v>Jun</v>
      </c>
      <c r="C187" s="187">
        <f t="shared" si="40"/>
        <v>36678</v>
      </c>
      <c r="D187" s="188">
        <f t="shared" si="38"/>
        <v>1320727</v>
      </c>
      <c r="E187" s="203">
        <f t="shared" si="39"/>
        <v>15788</v>
      </c>
      <c r="F187" s="204">
        <v>0</v>
      </c>
      <c r="G187" s="153">
        <f t="shared" si="31"/>
        <v>15788</v>
      </c>
      <c r="H187" s="153">
        <f t="shared" si="32"/>
        <v>1336515</v>
      </c>
      <c r="I187" s="48">
        <f t="shared" si="33"/>
        <v>1034685</v>
      </c>
      <c r="J187" s="195">
        <f t="shared" si="28"/>
        <v>0.556986757759784</v>
      </c>
      <c r="K187" s="196">
        <f t="shared" si="29"/>
        <v>0.563644989878543</v>
      </c>
      <c r="L187" s="153">
        <f t="shared" si="34"/>
        <v>15789</v>
      </c>
      <c r="M187" s="153">
        <f t="shared" si="35"/>
        <v>9122</v>
      </c>
      <c r="N187" s="153">
        <f t="shared" si="36"/>
        <v>6667</v>
      </c>
    </row>
    <row r="188" spans="1:14">
      <c r="A188">
        <f t="shared" si="37"/>
        <v>6</v>
      </c>
      <c r="B188" t="str">
        <f t="shared" si="30"/>
        <v>Jun</v>
      </c>
      <c r="C188" s="187">
        <f t="shared" si="40"/>
        <v>36679</v>
      </c>
      <c r="D188" s="188">
        <f t="shared" si="38"/>
        <v>1336515</v>
      </c>
      <c r="E188" s="203">
        <f t="shared" ref="E188:E247" si="41">6258+9530</f>
        <v>15788</v>
      </c>
      <c r="F188" s="204">
        <v>0</v>
      </c>
      <c r="G188" s="153">
        <f t="shared" si="31"/>
        <v>15788</v>
      </c>
      <c r="H188" s="153">
        <f t="shared" si="32"/>
        <v>1352303</v>
      </c>
      <c r="I188" s="48">
        <f t="shared" si="33"/>
        <v>1018897</v>
      </c>
      <c r="J188" s="195">
        <f t="shared" si="28"/>
        <v>0.563644989878543</v>
      </c>
      <c r="K188" s="196">
        <f t="shared" si="29"/>
        <v>0.570303221997301</v>
      </c>
      <c r="L188" s="153">
        <f t="shared" si="34"/>
        <v>15789</v>
      </c>
      <c r="M188" s="153">
        <f t="shared" si="35"/>
        <v>9122</v>
      </c>
      <c r="N188" s="153">
        <f t="shared" si="36"/>
        <v>6667</v>
      </c>
    </row>
    <row r="189" spans="1:14">
      <c r="A189">
        <f t="shared" si="37"/>
        <v>6</v>
      </c>
      <c r="B189" t="str">
        <f t="shared" si="30"/>
        <v>Jun</v>
      </c>
      <c r="C189" s="187">
        <f t="shared" si="40"/>
        <v>36680</v>
      </c>
      <c r="D189" s="188">
        <f t="shared" si="38"/>
        <v>1352303</v>
      </c>
      <c r="E189" s="203">
        <f t="shared" si="41"/>
        <v>15788</v>
      </c>
      <c r="F189" s="204">
        <v>0</v>
      </c>
      <c r="G189" s="153">
        <f t="shared" si="31"/>
        <v>15788</v>
      </c>
      <c r="H189" s="153">
        <f t="shared" si="32"/>
        <v>1368091</v>
      </c>
      <c r="I189" s="48">
        <f t="shared" si="33"/>
        <v>1003109</v>
      </c>
      <c r="J189" s="195">
        <f t="shared" si="28"/>
        <v>0.570303221997301</v>
      </c>
      <c r="K189" s="196">
        <f t="shared" si="29"/>
        <v>0.576961454116059</v>
      </c>
      <c r="L189" s="153">
        <f t="shared" si="34"/>
        <v>15789</v>
      </c>
      <c r="M189" s="153">
        <f t="shared" si="35"/>
        <v>9122</v>
      </c>
      <c r="N189" s="153">
        <f t="shared" si="36"/>
        <v>6667</v>
      </c>
    </row>
    <row r="190" spans="1:14">
      <c r="A190">
        <f t="shared" si="37"/>
        <v>6</v>
      </c>
      <c r="B190" t="str">
        <f t="shared" si="30"/>
        <v>Jun</v>
      </c>
      <c r="C190" s="187">
        <f t="shared" si="40"/>
        <v>36681</v>
      </c>
      <c r="D190" s="188">
        <f t="shared" si="38"/>
        <v>1368091</v>
      </c>
      <c r="E190" s="203">
        <f t="shared" si="41"/>
        <v>15788</v>
      </c>
      <c r="F190" s="204">
        <v>0</v>
      </c>
      <c r="G190" s="153">
        <f t="shared" si="31"/>
        <v>15788</v>
      </c>
      <c r="H190" s="153">
        <f t="shared" si="32"/>
        <v>1383879</v>
      </c>
      <c r="I190" s="48">
        <f t="shared" si="33"/>
        <v>987321</v>
      </c>
      <c r="J190" s="195">
        <f t="shared" si="28"/>
        <v>0.576961454116059</v>
      </c>
      <c r="K190" s="196">
        <f t="shared" si="29"/>
        <v>0.583619686234818</v>
      </c>
      <c r="L190" s="153">
        <f t="shared" si="34"/>
        <v>15789</v>
      </c>
      <c r="M190" s="153">
        <f t="shared" si="35"/>
        <v>9122</v>
      </c>
      <c r="N190" s="153">
        <f t="shared" si="36"/>
        <v>6667</v>
      </c>
    </row>
    <row r="191" spans="1:14">
      <c r="A191">
        <f t="shared" si="37"/>
        <v>6</v>
      </c>
      <c r="B191" t="str">
        <f t="shared" si="30"/>
        <v>Jun</v>
      </c>
      <c r="C191" s="187">
        <f t="shared" si="40"/>
        <v>36682</v>
      </c>
      <c r="D191" s="188">
        <f t="shared" si="38"/>
        <v>1383879</v>
      </c>
      <c r="E191" s="203">
        <f t="shared" si="41"/>
        <v>15788</v>
      </c>
      <c r="F191" s="204">
        <v>0</v>
      </c>
      <c r="G191" s="153">
        <f t="shared" si="31"/>
        <v>15788</v>
      </c>
      <c r="H191" s="153">
        <f t="shared" si="32"/>
        <v>1399667</v>
      </c>
      <c r="I191" s="48">
        <f t="shared" si="33"/>
        <v>971533</v>
      </c>
      <c r="J191" s="195">
        <f t="shared" si="28"/>
        <v>0.583619686234818</v>
      </c>
      <c r="K191" s="196">
        <f t="shared" si="29"/>
        <v>0.590277918353576</v>
      </c>
      <c r="L191" s="153">
        <f t="shared" si="34"/>
        <v>15789</v>
      </c>
      <c r="M191" s="153">
        <f t="shared" si="35"/>
        <v>9122</v>
      </c>
      <c r="N191" s="153">
        <f t="shared" si="36"/>
        <v>6667</v>
      </c>
    </row>
    <row r="192" spans="1:14">
      <c r="A192">
        <f t="shared" si="37"/>
        <v>6</v>
      </c>
      <c r="B192" t="str">
        <f t="shared" si="30"/>
        <v>Jun</v>
      </c>
      <c r="C192" s="187">
        <f t="shared" si="40"/>
        <v>36683</v>
      </c>
      <c r="D192" s="188">
        <f t="shared" si="38"/>
        <v>1399667</v>
      </c>
      <c r="E192" s="203">
        <f t="shared" si="41"/>
        <v>15788</v>
      </c>
      <c r="F192" s="204">
        <v>0</v>
      </c>
      <c r="G192" s="153">
        <f t="shared" si="31"/>
        <v>15788</v>
      </c>
      <c r="H192" s="153">
        <f t="shared" si="32"/>
        <v>1415455</v>
      </c>
      <c r="I192" s="48">
        <f t="shared" si="33"/>
        <v>955745</v>
      </c>
      <c r="J192" s="195">
        <f t="shared" si="28"/>
        <v>0.590277918353576</v>
      </c>
      <c r="K192" s="196">
        <f t="shared" si="29"/>
        <v>0.596936150472335</v>
      </c>
      <c r="L192" s="153">
        <f t="shared" si="34"/>
        <v>15789</v>
      </c>
      <c r="M192" s="153">
        <f t="shared" si="35"/>
        <v>9122</v>
      </c>
      <c r="N192" s="153">
        <f t="shared" si="36"/>
        <v>6667</v>
      </c>
    </row>
    <row r="193" spans="1:14">
      <c r="A193">
        <f t="shared" si="37"/>
        <v>6</v>
      </c>
      <c r="B193" t="str">
        <f t="shared" si="30"/>
        <v>Jun</v>
      </c>
      <c r="C193" s="187">
        <f t="shared" si="40"/>
        <v>36684</v>
      </c>
      <c r="D193" s="188">
        <f t="shared" si="38"/>
        <v>1415455</v>
      </c>
      <c r="E193" s="203">
        <f t="shared" si="41"/>
        <v>15788</v>
      </c>
      <c r="F193" s="204">
        <v>0</v>
      </c>
      <c r="G193" s="153">
        <f t="shared" si="31"/>
        <v>15788</v>
      </c>
      <c r="H193" s="153">
        <f t="shared" si="32"/>
        <v>1431243</v>
      </c>
      <c r="I193" s="48">
        <f t="shared" si="33"/>
        <v>939957</v>
      </c>
      <c r="J193" s="195">
        <f t="shared" si="28"/>
        <v>0.596936150472335</v>
      </c>
      <c r="K193" s="196">
        <f t="shared" si="29"/>
        <v>0.603594382591093</v>
      </c>
      <c r="L193" s="153">
        <f t="shared" si="34"/>
        <v>15789</v>
      </c>
      <c r="M193" s="153">
        <f t="shared" si="35"/>
        <v>9122</v>
      </c>
      <c r="N193" s="153">
        <f t="shared" si="36"/>
        <v>6667</v>
      </c>
    </row>
    <row r="194" spans="1:14">
      <c r="A194">
        <f t="shared" si="37"/>
        <v>6</v>
      </c>
      <c r="B194" t="str">
        <f t="shared" si="30"/>
        <v>Jun</v>
      </c>
      <c r="C194" s="187">
        <f t="shared" si="40"/>
        <v>36685</v>
      </c>
      <c r="D194" s="188">
        <f t="shared" si="38"/>
        <v>1431243</v>
      </c>
      <c r="E194" s="203">
        <f t="shared" si="41"/>
        <v>15788</v>
      </c>
      <c r="F194" s="204">
        <v>0</v>
      </c>
      <c r="G194" s="153">
        <f t="shared" si="31"/>
        <v>15788</v>
      </c>
      <c r="H194" s="153">
        <f t="shared" si="32"/>
        <v>1447031</v>
      </c>
      <c r="I194" s="48">
        <f t="shared" si="33"/>
        <v>924169</v>
      </c>
      <c r="J194" s="195">
        <f t="shared" si="28"/>
        <v>0.603594382591093</v>
      </c>
      <c r="K194" s="196">
        <f t="shared" si="29"/>
        <v>0.610252614709852</v>
      </c>
      <c r="L194" s="153">
        <f t="shared" si="34"/>
        <v>15789</v>
      </c>
      <c r="M194" s="153">
        <f t="shared" si="35"/>
        <v>9122</v>
      </c>
      <c r="N194" s="153">
        <f t="shared" si="36"/>
        <v>6667</v>
      </c>
    </row>
    <row r="195" spans="1:14">
      <c r="A195">
        <f t="shared" si="37"/>
        <v>6</v>
      </c>
      <c r="B195" t="str">
        <f t="shared" si="30"/>
        <v>Jun</v>
      </c>
      <c r="C195" s="187">
        <f t="shared" si="40"/>
        <v>36686</v>
      </c>
      <c r="D195" s="188">
        <f t="shared" si="38"/>
        <v>1447031</v>
      </c>
      <c r="E195" s="203">
        <f t="shared" si="41"/>
        <v>15788</v>
      </c>
      <c r="F195" s="204">
        <v>0</v>
      </c>
      <c r="G195" s="153">
        <f t="shared" si="31"/>
        <v>15788</v>
      </c>
      <c r="H195" s="153">
        <f t="shared" si="32"/>
        <v>1462819</v>
      </c>
      <c r="I195" s="48">
        <f t="shared" si="33"/>
        <v>908381</v>
      </c>
      <c r="J195" s="195">
        <f t="shared" si="28"/>
        <v>0.610252614709852</v>
      </c>
      <c r="K195" s="196">
        <f t="shared" si="29"/>
        <v>0.61691084682861</v>
      </c>
      <c r="L195" s="153">
        <f t="shared" si="34"/>
        <v>15789</v>
      </c>
      <c r="M195" s="153">
        <f t="shared" si="35"/>
        <v>9122</v>
      </c>
      <c r="N195" s="153">
        <f t="shared" si="36"/>
        <v>6667</v>
      </c>
    </row>
    <row r="196" spans="1:14">
      <c r="A196">
        <f t="shared" si="37"/>
        <v>6</v>
      </c>
      <c r="B196" t="str">
        <f t="shared" si="30"/>
        <v>Jun</v>
      </c>
      <c r="C196" s="187">
        <f t="shared" si="40"/>
        <v>36687</v>
      </c>
      <c r="D196" s="188">
        <f t="shared" si="38"/>
        <v>1462819</v>
      </c>
      <c r="E196" s="203">
        <f t="shared" si="41"/>
        <v>15788</v>
      </c>
      <c r="F196" s="204">
        <v>0</v>
      </c>
      <c r="G196" s="153">
        <f t="shared" si="31"/>
        <v>15788</v>
      </c>
      <c r="H196" s="153">
        <f t="shared" si="32"/>
        <v>1478607</v>
      </c>
      <c r="I196" s="48">
        <f t="shared" si="33"/>
        <v>892593</v>
      </c>
      <c r="J196" s="195">
        <f t="shared" si="28"/>
        <v>0.61691084682861</v>
      </c>
      <c r="K196" s="196">
        <f t="shared" si="29"/>
        <v>0.623569078947368</v>
      </c>
      <c r="L196" s="153">
        <f t="shared" si="34"/>
        <v>15789</v>
      </c>
      <c r="M196" s="153">
        <f t="shared" si="35"/>
        <v>9122</v>
      </c>
      <c r="N196" s="153">
        <f t="shared" si="36"/>
        <v>6667</v>
      </c>
    </row>
    <row r="197" spans="1:14">
      <c r="A197">
        <f t="shared" si="37"/>
        <v>6</v>
      </c>
      <c r="B197" t="str">
        <f t="shared" si="30"/>
        <v>Jun</v>
      </c>
      <c r="C197" s="187">
        <f t="shared" si="40"/>
        <v>36688</v>
      </c>
      <c r="D197" s="188">
        <f t="shared" si="38"/>
        <v>1478607</v>
      </c>
      <c r="E197" s="203">
        <f t="shared" si="41"/>
        <v>15788</v>
      </c>
      <c r="F197" s="204">
        <v>0</v>
      </c>
      <c r="G197" s="153">
        <f t="shared" si="31"/>
        <v>15788</v>
      </c>
      <c r="H197" s="153">
        <f t="shared" si="32"/>
        <v>1494395</v>
      </c>
      <c r="I197" s="48">
        <f t="shared" si="33"/>
        <v>876805</v>
      </c>
      <c r="J197" s="195">
        <f t="shared" si="28"/>
        <v>0.623569078947368</v>
      </c>
      <c r="K197" s="196">
        <f t="shared" si="29"/>
        <v>0.630227311066127</v>
      </c>
      <c r="L197" s="153">
        <f t="shared" si="34"/>
        <v>15789</v>
      </c>
      <c r="M197" s="153">
        <f t="shared" si="35"/>
        <v>9122</v>
      </c>
      <c r="N197" s="153">
        <f t="shared" si="36"/>
        <v>6667</v>
      </c>
    </row>
    <row r="198" spans="1:14">
      <c r="A198">
        <f t="shared" si="37"/>
        <v>6</v>
      </c>
      <c r="B198" t="str">
        <f t="shared" si="30"/>
        <v>Jun</v>
      </c>
      <c r="C198" s="187">
        <f t="shared" si="40"/>
        <v>36689</v>
      </c>
      <c r="D198" s="188">
        <f t="shared" si="38"/>
        <v>1494395</v>
      </c>
      <c r="E198" s="203">
        <f t="shared" si="41"/>
        <v>15788</v>
      </c>
      <c r="F198" s="204">
        <v>0</v>
      </c>
      <c r="G198" s="153">
        <f t="shared" si="31"/>
        <v>15788</v>
      </c>
      <c r="H198" s="153">
        <f t="shared" si="32"/>
        <v>1510183</v>
      </c>
      <c r="I198" s="48">
        <f t="shared" si="33"/>
        <v>861017</v>
      </c>
      <c r="J198" s="195">
        <f t="shared" si="28"/>
        <v>0.630227311066127</v>
      </c>
      <c r="K198" s="196">
        <f t="shared" si="29"/>
        <v>0.636885543184885</v>
      </c>
      <c r="L198" s="153">
        <f t="shared" si="34"/>
        <v>15789</v>
      </c>
      <c r="M198" s="153">
        <f t="shared" si="35"/>
        <v>9122</v>
      </c>
      <c r="N198" s="153">
        <f t="shared" si="36"/>
        <v>6667</v>
      </c>
    </row>
    <row r="199" spans="1:14">
      <c r="A199">
        <f t="shared" si="37"/>
        <v>6</v>
      </c>
      <c r="B199" t="str">
        <f t="shared" si="30"/>
        <v>Jun</v>
      </c>
      <c r="C199" s="187">
        <f t="shared" si="40"/>
        <v>36690</v>
      </c>
      <c r="D199" s="188">
        <f t="shared" si="38"/>
        <v>1510183</v>
      </c>
      <c r="E199" s="203">
        <f t="shared" si="41"/>
        <v>15788</v>
      </c>
      <c r="F199" s="204">
        <v>0</v>
      </c>
      <c r="G199" s="153">
        <f t="shared" si="31"/>
        <v>15788</v>
      </c>
      <c r="H199" s="153">
        <f t="shared" si="32"/>
        <v>1525971</v>
      </c>
      <c r="I199" s="48">
        <f t="shared" si="33"/>
        <v>845229</v>
      </c>
      <c r="J199" s="195">
        <f t="shared" si="28"/>
        <v>0.636885543184885</v>
      </c>
      <c r="K199" s="196">
        <f t="shared" si="29"/>
        <v>0.643543775303644</v>
      </c>
      <c r="L199" s="153">
        <f t="shared" si="34"/>
        <v>15789</v>
      </c>
      <c r="M199" s="153">
        <f t="shared" si="35"/>
        <v>9122</v>
      </c>
      <c r="N199" s="153">
        <f t="shared" si="36"/>
        <v>6667</v>
      </c>
    </row>
    <row r="200" spans="1:14">
      <c r="A200">
        <f t="shared" si="37"/>
        <v>6</v>
      </c>
      <c r="B200" t="str">
        <f t="shared" si="30"/>
        <v>Jun</v>
      </c>
      <c r="C200" s="187">
        <f t="shared" si="40"/>
        <v>36691</v>
      </c>
      <c r="D200" s="188">
        <f t="shared" si="38"/>
        <v>1525971</v>
      </c>
      <c r="E200" s="203">
        <f t="shared" si="41"/>
        <v>15788</v>
      </c>
      <c r="F200" s="204">
        <v>0</v>
      </c>
      <c r="G200" s="153">
        <f t="shared" si="31"/>
        <v>15788</v>
      </c>
      <c r="H200" s="153">
        <f t="shared" si="32"/>
        <v>1541759</v>
      </c>
      <c r="I200" s="48">
        <f t="shared" si="33"/>
        <v>829441</v>
      </c>
      <c r="J200" s="195">
        <f t="shared" si="28"/>
        <v>0.643543775303644</v>
      </c>
      <c r="K200" s="196">
        <f t="shared" si="29"/>
        <v>0.650202007422402</v>
      </c>
      <c r="L200" s="153">
        <f t="shared" si="34"/>
        <v>15789</v>
      </c>
      <c r="M200" s="153">
        <f t="shared" si="35"/>
        <v>9122</v>
      </c>
      <c r="N200" s="153">
        <f t="shared" si="36"/>
        <v>6667</v>
      </c>
    </row>
    <row r="201" spans="1:14">
      <c r="A201">
        <f t="shared" si="37"/>
        <v>6</v>
      </c>
      <c r="B201" t="str">
        <f t="shared" si="30"/>
        <v>Jun</v>
      </c>
      <c r="C201" s="187">
        <f t="shared" si="40"/>
        <v>36692</v>
      </c>
      <c r="D201" s="188">
        <f t="shared" si="38"/>
        <v>1541759</v>
      </c>
      <c r="E201" s="203">
        <f t="shared" si="41"/>
        <v>15788</v>
      </c>
      <c r="F201" s="204">
        <v>0</v>
      </c>
      <c r="G201" s="153">
        <f t="shared" si="31"/>
        <v>15788</v>
      </c>
      <c r="H201" s="153">
        <f t="shared" si="32"/>
        <v>1557547</v>
      </c>
      <c r="I201" s="48">
        <f t="shared" si="33"/>
        <v>813653</v>
      </c>
      <c r="J201" s="195">
        <f t="shared" si="28"/>
        <v>0.650202007422402</v>
      </c>
      <c r="K201" s="196">
        <f t="shared" si="29"/>
        <v>0.656860239541161</v>
      </c>
      <c r="L201" s="153">
        <f t="shared" si="34"/>
        <v>15789</v>
      </c>
      <c r="M201" s="153">
        <f t="shared" si="35"/>
        <v>9122</v>
      </c>
      <c r="N201" s="153">
        <f t="shared" si="36"/>
        <v>6667</v>
      </c>
    </row>
    <row r="202" spans="1:14">
      <c r="A202">
        <f t="shared" si="37"/>
        <v>6</v>
      </c>
      <c r="B202" t="str">
        <f t="shared" si="30"/>
        <v>Jun</v>
      </c>
      <c r="C202" s="187">
        <f t="shared" si="40"/>
        <v>36693</v>
      </c>
      <c r="D202" s="188">
        <f t="shared" si="38"/>
        <v>1557547</v>
      </c>
      <c r="E202" s="203">
        <f t="shared" si="41"/>
        <v>15788</v>
      </c>
      <c r="F202" s="204">
        <v>0</v>
      </c>
      <c r="G202" s="153">
        <f t="shared" si="31"/>
        <v>15788</v>
      </c>
      <c r="H202" s="153">
        <f t="shared" si="32"/>
        <v>1573335</v>
      </c>
      <c r="I202" s="48">
        <f t="shared" si="33"/>
        <v>797865</v>
      </c>
      <c r="J202" s="195">
        <f t="shared" si="28"/>
        <v>0.656860239541161</v>
      </c>
      <c r="K202" s="196">
        <f t="shared" si="29"/>
        <v>0.663518471659919</v>
      </c>
      <c r="L202" s="153">
        <f t="shared" si="34"/>
        <v>15789</v>
      </c>
      <c r="M202" s="153">
        <f t="shared" si="35"/>
        <v>9122</v>
      </c>
      <c r="N202" s="153">
        <f t="shared" si="36"/>
        <v>6667</v>
      </c>
    </row>
    <row r="203" spans="1:14">
      <c r="A203">
        <f t="shared" si="37"/>
        <v>6</v>
      </c>
      <c r="B203" t="str">
        <f t="shared" si="30"/>
        <v>Jun</v>
      </c>
      <c r="C203" s="187">
        <f t="shared" si="40"/>
        <v>36694</v>
      </c>
      <c r="D203" s="188">
        <f t="shared" si="38"/>
        <v>1573335</v>
      </c>
      <c r="E203" s="203">
        <f t="shared" si="41"/>
        <v>15788</v>
      </c>
      <c r="F203" s="204">
        <v>0</v>
      </c>
      <c r="G203" s="153">
        <f t="shared" si="31"/>
        <v>15788</v>
      </c>
      <c r="H203" s="153">
        <f t="shared" si="32"/>
        <v>1589123</v>
      </c>
      <c r="I203" s="48">
        <f t="shared" si="33"/>
        <v>782077</v>
      </c>
      <c r="J203" s="195">
        <f t="shared" si="28"/>
        <v>0.663518471659919</v>
      </c>
      <c r="K203" s="196">
        <f t="shared" si="29"/>
        <v>0.670176703778677</v>
      </c>
      <c r="L203" s="153">
        <f t="shared" si="34"/>
        <v>10420</v>
      </c>
      <c r="M203" s="153">
        <f t="shared" si="35"/>
        <v>6020</v>
      </c>
      <c r="N203" s="153">
        <f t="shared" si="36"/>
        <v>4400</v>
      </c>
    </row>
    <row r="204" spans="1:14">
      <c r="A204">
        <f t="shared" si="37"/>
        <v>6</v>
      </c>
      <c r="B204" t="str">
        <f t="shared" si="30"/>
        <v>Jun</v>
      </c>
      <c r="C204" s="187">
        <f t="shared" si="40"/>
        <v>36695</v>
      </c>
      <c r="D204" s="188">
        <f t="shared" si="38"/>
        <v>1589123</v>
      </c>
      <c r="E204" s="203">
        <f t="shared" si="41"/>
        <v>15788</v>
      </c>
      <c r="F204" s="204">
        <v>0</v>
      </c>
      <c r="G204" s="153">
        <f t="shared" si="31"/>
        <v>15788</v>
      </c>
      <c r="H204" s="153">
        <f t="shared" si="32"/>
        <v>1604911</v>
      </c>
      <c r="I204" s="48">
        <f t="shared" si="33"/>
        <v>766289</v>
      </c>
      <c r="J204" s="195">
        <f t="shared" si="28"/>
        <v>0.670176703778677</v>
      </c>
      <c r="K204" s="196">
        <f t="shared" si="29"/>
        <v>0.676834935897436</v>
      </c>
      <c r="L204" s="153">
        <f t="shared" si="34"/>
        <v>10420</v>
      </c>
      <c r="M204" s="153">
        <f t="shared" si="35"/>
        <v>6020</v>
      </c>
      <c r="N204" s="153">
        <f t="shared" si="36"/>
        <v>4400</v>
      </c>
    </row>
    <row r="205" spans="1:14">
      <c r="A205">
        <f t="shared" si="37"/>
        <v>6</v>
      </c>
      <c r="B205" t="str">
        <f t="shared" si="30"/>
        <v>Jun</v>
      </c>
      <c r="C205" s="187">
        <f t="shared" si="40"/>
        <v>36696</v>
      </c>
      <c r="D205" s="188">
        <f t="shared" si="38"/>
        <v>1604911</v>
      </c>
      <c r="E205" s="203">
        <f t="shared" si="41"/>
        <v>15788</v>
      </c>
      <c r="F205" s="204">
        <v>0</v>
      </c>
      <c r="G205" s="153">
        <f t="shared" si="31"/>
        <v>15788</v>
      </c>
      <c r="H205" s="153">
        <f t="shared" si="32"/>
        <v>1620699</v>
      </c>
      <c r="I205" s="48">
        <f t="shared" si="33"/>
        <v>750501</v>
      </c>
      <c r="J205" s="195">
        <f t="shared" si="28"/>
        <v>0.676834935897436</v>
      </c>
      <c r="K205" s="196">
        <f t="shared" si="29"/>
        <v>0.683493168016194</v>
      </c>
      <c r="L205" s="153">
        <f t="shared" si="34"/>
        <v>10420</v>
      </c>
      <c r="M205" s="153">
        <f t="shared" si="35"/>
        <v>6020</v>
      </c>
      <c r="N205" s="153">
        <f t="shared" si="36"/>
        <v>4400</v>
      </c>
    </row>
    <row r="206" spans="1:14">
      <c r="A206">
        <f t="shared" si="37"/>
        <v>6</v>
      </c>
      <c r="B206" t="str">
        <f t="shared" si="30"/>
        <v>Jun</v>
      </c>
      <c r="C206" s="187">
        <f t="shared" si="40"/>
        <v>36697</v>
      </c>
      <c r="D206" s="188">
        <f t="shared" si="38"/>
        <v>1620699</v>
      </c>
      <c r="E206" s="203">
        <f t="shared" si="41"/>
        <v>15788</v>
      </c>
      <c r="F206" s="204">
        <v>0</v>
      </c>
      <c r="G206" s="153">
        <f t="shared" si="31"/>
        <v>15788</v>
      </c>
      <c r="H206" s="153">
        <f t="shared" si="32"/>
        <v>1636487</v>
      </c>
      <c r="I206" s="48">
        <f t="shared" si="33"/>
        <v>734713</v>
      </c>
      <c r="J206" s="195">
        <f t="shared" si="28"/>
        <v>0.683493168016194</v>
      </c>
      <c r="K206" s="196">
        <f t="shared" si="29"/>
        <v>0.690151400134953</v>
      </c>
      <c r="L206" s="153">
        <f t="shared" si="34"/>
        <v>10420</v>
      </c>
      <c r="M206" s="153">
        <f t="shared" si="35"/>
        <v>6020</v>
      </c>
      <c r="N206" s="153">
        <f t="shared" si="36"/>
        <v>4400</v>
      </c>
    </row>
    <row r="207" spans="1:14">
      <c r="A207">
        <f t="shared" si="37"/>
        <v>6</v>
      </c>
      <c r="B207" t="str">
        <f t="shared" si="30"/>
        <v>Jun</v>
      </c>
      <c r="C207" s="187">
        <f t="shared" si="40"/>
        <v>36698</v>
      </c>
      <c r="D207" s="188">
        <f t="shared" si="38"/>
        <v>1636487</v>
      </c>
      <c r="E207" s="203">
        <f t="shared" si="41"/>
        <v>15788</v>
      </c>
      <c r="F207" s="204">
        <v>0</v>
      </c>
      <c r="G207" s="153">
        <f t="shared" si="31"/>
        <v>15788</v>
      </c>
      <c r="H207" s="153">
        <f t="shared" si="32"/>
        <v>1652275</v>
      </c>
      <c r="I207" s="48">
        <f t="shared" si="33"/>
        <v>718925</v>
      </c>
      <c r="J207" s="195">
        <f t="shared" ref="J207:J270" si="42">D207/$D$12</f>
        <v>0.690151400134953</v>
      </c>
      <c r="K207" s="196">
        <f t="shared" ref="K207:K270" si="43">H207/$D$12</f>
        <v>0.696809632253711</v>
      </c>
      <c r="L207" s="153">
        <f t="shared" si="34"/>
        <v>10420</v>
      </c>
      <c r="M207" s="153">
        <f t="shared" si="35"/>
        <v>6020</v>
      </c>
      <c r="N207" s="153">
        <f t="shared" si="36"/>
        <v>4400</v>
      </c>
    </row>
    <row r="208" spans="1:14">
      <c r="A208">
        <f t="shared" si="37"/>
        <v>6</v>
      </c>
      <c r="B208" t="str">
        <f t="shared" ref="B208:B271" si="44">VLOOKUP(A208,MonthTable,2,FALSE)</f>
        <v>Jun</v>
      </c>
      <c r="C208" s="187">
        <f t="shared" si="40"/>
        <v>36699</v>
      </c>
      <c r="D208" s="188">
        <f t="shared" si="38"/>
        <v>1652275</v>
      </c>
      <c r="E208" s="203">
        <f t="shared" si="41"/>
        <v>15788</v>
      </c>
      <c r="F208" s="204">
        <v>0</v>
      </c>
      <c r="G208" s="153">
        <f t="shared" ref="G208:G271" si="45">SUM(E208:F208)</f>
        <v>15788</v>
      </c>
      <c r="H208" s="153">
        <f t="shared" ref="H208:H271" si="46">D208+G208</f>
        <v>1668063</v>
      </c>
      <c r="I208" s="48">
        <f t="shared" ref="I208:I271" si="47">$D$12-H208</f>
        <v>703137</v>
      </c>
      <c r="J208" s="195">
        <f t="shared" si="42"/>
        <v>0.696809632253711</v>
      </c>
      <c r="K208" s="196">
        <f t="shared" si="43"/>
        <v>0.70346786437247</v>
      </c>
      <c r="L208" s="153">
        <f t="shared" ref="L208:L271" si="48">IF($E208&lt;0,IF($K208&gt;0.5,-$F$7,-$G$7),IF($E208&gt;0,IF($K208&gt;0.67,$I$7,$H$7),0))</f>
        <v>10420</v>
      </c>
      <c r="M208" s="153">
        <f t="shared" ref="M208:M271" si="49">IF($E208&lt;0,IF($K208&gt;0.5,-$F$5,-$G$5),IF($E208&gt;0,IF($K208&gt;0.67,$I$5,$H$5),0))</f>
        <v>6020</v>
      </c>
      <c r="N208" s="153">
        <f t="shared" ref="N208:N271" si="50">IF($E208&lt;0,IF($K208&gt;0.5,-$F$6,-$G$6),IF($E208&gt;0,IF($K208&gt;0.67,$I$6,$H$6),0))</f>
        <v>4400</v>
      </c>
    </row>
    <row r="209" spans="1:14">
      <c r="A209">
        <f t="shared" ref="A209:A272" si="51">MONTH(C209)</f>
        <v>6</v>
      </c>
      <c r="B209" t="str">
        <f t="shared" si="44"/>
        <v>Jun</v>
      </c>
      <c r="C209" s="187">
        <f t="shared" si="40"/>
        <v>36700</v>
      </c>
      <c r="D209" s="188">
        <f t="shared" ref="D209:D272" si="52">H208</f>
        <v>1668063</v>
      </c>
      <c r="E209" s="203">
        <f t="shared" si="41"/>
        <v>15788</v>
      </c>
      <c r="F209" s="204">
        <v>0</v>
      </c>
      <c r="G209" s="153">
        <f t="shared" si="45"/>
        <v>15788</v>
      </c>
      <c r="H209" s="153">
        <f t="shared" si="46"/>
        <v>1683851</v>
      </c>
      <c r="I209" s="48">
        <f t="shared" si="47"/>
        <v>687349</v>
      </c>
      <c r="J209" s="195">
        <f t="shared" si="42"/>
        <v>0.70346786437247</v>
      </c>
      <c r="K209" s="196">
        <f t="shared" si="43"/>
        <v>0.710126096491228</v>
      </c>
      <c r="L209" s="153">
        <f t="shared" si="48"/>
        <v>10420</v>
      </c>
      <c r="M209" s="153">
        <f t="shared" si="49"/>
        <v>6020</v>
      </c>
      <c r="N209" s="153">
        <f t="shared" si="50"/>
        <v>4400</v>
      </c>
    </row>
    <row r="210" spans="1:14">
      <c r="A210">
        <f t="shared" si="51"/>
        <v>6</v>
      </c>
      <c r="B210" t="str">
        <f t="shared" si="44"/>
        <v>Jun</v>
      </c>
      <c r="C210" s="187">
        <f t="shared" si="40"/>
        <v>36701</v>
      </c>
      <c r="D210" s="188">
        <f t="shared" si="52"/>
        <v>1683851</v>
      </c>
      <c r="E210" s="203">
        <f t="shared" si="41"/>
        <v>15788</v>
      </c>
      <c r="F210" s="204">
        <v>0</v>
      </c>
      <c r="G210" s="153">
        <f t="shared" si="45"/>
        <v>15788</v>
      </c>
      <c r="H210" s="153">
        <f t="shared" si="46"/>
        <v>1699639</v>
      </c>
      <c r="I210" s="48">
        <f t="shared" si="47"/>
        <v>671561</v>
      </c>
      <c r="J210" s="195">
        <f t="shared" si="42"/>
        <v>0.710126096491228</v>
      </c>
      <c r="K210" s="196">
        <f t="shared" si="43"/>
        <v>0.716784328609987</v>
      </c>
      <c r="L210" s="153">
        <f t="shared" si="48"/>
        <v>10420</v>
      </c>
      <c r="M210" s="153">
        <f t="shared" si="49"/>
        <v>6020</v>
      </c>
      <c r="N210" s="153">
        <f t="shared" si="50"/>
        <v>4400</v>
      </c>
    </row>
    <row r="211" spans="1:14">
      <c r="A211">
        <f t="shared" si="51"/>
        <v>6</v>
      </c>
      <c r="B211" t="str">
        <f t="shared" si="44"/>
        <v>Jun</v>
      </c>
      <c r="C211" s="187">
        <f t="shared" si="40"/>
        <v>36702</v>
      </c>
      <c r="D211" s="188">
        <f t="shared" si="52"/>
        <v>1699639</v>
      </c>
      <c r="E211" s="203">
        <f t="shared" si="41"/>
        <v>15788</v>
      </c>
      <c r="F211" s="204">
        <v>0</v>
      </c>
      <c r="G211" s="153">
        <f t="shared" si="45"/>
        <v>15788</v>
      </c>
      <c r="H211" s="153">
        <f t="shared" si="46"/>
        <v>1715427</v>
      </c>
      <c r="I211" s="48">
        <f t="shared" si="47"/>
        <v>655773</v>
      </c>
      <c r="J211" s="195">
        <f t="shared" si="42"/>
        <v>0.716784328609987</v>
      </c>
      <c r="K211" s="196">
        <f t="shared" si="43"/>
        <v>0.723442560728745</v>
      </c>
      <c r="L211" s="153">
        <f t="shared" si="48"/>
        <v>10420</v>
      </c>
      <c r="M211" s="153">
        <f t="shared" si="49"/>
        <v>6020</v>
      </c>
      <c r="N211" s="153">
        <f t="shared" si="50"/>
        <v>4400</v>
      </c>
    </row>
    <row r="212" spans="1:14">
      <c r="A212">
        <f t="shared" si="51"/>
        <v>6</v>
      </c>
      <c r="B212" t="str">
        <f t="shared" si="44"/>
        <v>Jun</v>
      </c>
      <c r="C212" s="187">
        <f t="shared" si="40"/>
        <v>36703</v>
      </c>
      <c r="D212" s="188">
        <f t="shared" si="52"/>
        <v>1715427</v>
      </c>
      <c r="E212" s="203">
        <f t="shared" si="41"/>
        <v>15788</v>
      </c>
      <c r="F212" s="204">
        <v>0</v>
      </c>
      <c r="G212" s="153">
        <f t="shared" si="45"/>
        <v>15788</v>
      </c>
      <c r="H212" s="153">
        <f t="shared" si="46"/>
        <v>1731215</v>
      </c>
      <c r="I212" s="48">
        <f t="shared" si="47"/>
        <v>639985</v>
      </c>
      <c r="J212" s="195">
        <f t="shared" si="42"/>
        <v>0.723442560728745</v>
      </c>
      <c r="K212" s="196">
        <f t="shared" si="43"/>
        <v>0.730100792847503</v>
      </c>
      <c r="L212" s="153">
        <f t="shared" si="48"/>
        <v>10420</v>
      </c>
      <c r="M212" s="153">
        <f t="shared" si="49"/>
        <v>6020</v>
      </c>
      <c r="N212" s="153">
        <f t="shared" si="50"/>
        <v>4400</v>
      </c>
    </row>
    <row r="213" spans="1:14">
      <c r="A213">
        <f t="shared" si="51"/>
        <v>6</v>
      </c>
      <c r="B213" t="str">
        <f t="shared" si="44"/>
        <v>Jun</v>
      </c>
      <c r="C213" s="187">
        <f t="shared" si="40"/>
        <v>36704</v>
      </c>
      <c r="D213" s="188">
        <f t="shared" si="52"/>
        <v>1731215</v>
      </c>
      <c r="E213" s="203">
        <f t="shared" si="41"/>
        <v>15788</v>
      </c>
      <c r="F213" s="204">
        <v>0</v>
      </c>
      <c r="G213" s="153">
        <f t="shared" si="45"/>
        <v>15788</v>
      </c>
      <c r="H213" s="153">
        <f t="shared" si="46"/>
        <v>1747003</v>
      </c>
      <c r="I213" s="48">
        <f t="shared" si="47"/>
        <v>624197</v>
      </c>
      <c r="J213" s="195">
        <f t="shared" si="42"/>
        <v>0.730100792847503</v>
      </c>
      <c r="K213" s="196">
        <f t="shared" si="43"/>
        <v>0.736759024966262</v>
      </c>
      <c r="L213" s="153">
        <f t="shared" si="48"/>
        <v>10420</v>
      </c>
      <c r="M213" s="153">
        <f t="shared" si="49"/>
        <v>6020</v>
      </c>
      <c r="N213" s="153">
        <f t="shared" si="50"/>
        <v>4400</v>
      </c>
    </row>
    <row r="214" spans="1:14">
      <c r="A214">
        <f t="shared" si="51"/>
        <v>6</v>
      </c>
      <c r="B214" t="str">
        <f t="shared" si="44"/>
        <v>Jun</v>
      </c>
      <c r="C214" s="187">
        <f t="shared" si="40"/>
        <v>36705</v>
      </c>
      <c r="D214" s="188">
        <f t="shared" si="52"/>
        <v>1747003</v>
      </c>
      <c r="E214" s="203">
        <f t="shared" si="41"/>
        <v>15788</v>
      </c>
      <c r="F214" s="204">
        <v>0</v>
      </c>
      <c r="G214" s="153">
        <f t="shared" si="45"/>
        <v>15788</v>
      </c>
      <c r="H214" s="153">
        <f t="shared" si="46"/>
        <v>1762791</v>
      </c>
      <c r="I214" s="48">
        <f t="shared" si="47"/>
        <v>608409</v>
      </c>
      <c r="J214" s="195">
        <f t="shared" si="42"/>
        <v>0.736759024966262</v>
      </c>
      <c r="K214" s="196">
        <f t="shared" si="43"/>
        <v>0.74341725708502</v>
      </c>
      <c r="L214" s="153">
        <f t="shared" si="48"/>
        <v>10420</v>
      </c>
      <c r="M214" s="153">
        <f t="shared" si="49"/>
        <v>6020</v>
      </c>
      <c r="N214" s="153">
        <f t="shared" si="50"/>
        <v>4400</v>
      </c>
    </row>
    <row r="215" spans="1:14">
      <c r="A215">
        <f t="shared" si="51"/>
        <v>6</v>
      </c>
      <c r="B215" t="str">
        <f t="shared" si="44"/>
        <v>Jun</v>
      </c>
      <c r="C215" s="187">
        <f t="shared" si="40"/>
        <v>36706</v>
      </c>
      <c r="D215" s="188">
        <f t="shared" si="52"/>
        <v>1762791</v>
      </c>
      <c r="E215" s="203">
        <f t="shared" si="41"/>
        <v>15788</v>
      </c>
      <c r="F215" s="204">
        <v>0</v>
      </c>
      <c r="G215" s="153">
        <f t="shared" si="45"/>
        <v>15788</v>
      </c>
      <c r="H215" s="153">
        <f t="shared" si="46"/>
        <v>1778579</v>
      </c>
      <c r="I215" s="48">
        <f t="shared" si="47"/>
        <v>592621</v>
      </c>
      <c r="J215" s="195">
        <f t="shared" si="42"/>
        <v>0.74341725708502</v>
      </c>
      <c r="K215" s="196">
        <f t="shared" si="43"/>
        <v>0.750075489203779</v>
      </c>
      <c r="L215" s="153">
        <f t="shared" si="48"/>
        <v>10420</v>
      </c>
      <c r="M215" s="153">
        <f t="shared" si="49"/>
        <v>6020</v>
      </c>
      <c r="N215" s="153">
        <f t="shared" si="50"/>
        <v>4400</v>
      </c>
    </row>
    <row r="216" spans="1:14">
      <c r="A216">
        <f t="shared" si="51"/>
        <v>6</v>
      </c>
      <c r="B216" t="str">
        <f t="shared" si="44"/>
        <v>Jun</v>
      </c>
      <c r="C216" s="187">
        <f t="shared" si="40"/>
        <v>36707</v>
      </c>
      <c r="D216" s="188">
        <f t="shared" si="52"/>
        <v>1778579</v>
      </c>
      <c r="E216" s="203">
        <f t="shared" si="41"/>
        <v>15788</v>
      </c>
      <c r="F216" s="204">
        <v>0</v>
      </c>
      <c r="G216" s="153">
        <f t="shared" si="45"/>
        <v>15788</v>
      </c>
      <c r="H216" s="153">
        <f t="shared" si="46"/>
        <v>1794367</v>
      </c>
      <c r="I216" s="48">
        <f t="shared" si="47"/>
        <v>576833</v>
      </c>
      <c r="J216" s="195">
        <f t="shared" si="42"/>
        <v>0.750075489203779</v>
      </c>
      <c r="K216" s="196">
        <f t="shared" si="43"/>
        <v>0.756733721322537</v>
      </c>
      <c r="L216" s="153">
        <f t="shared" si="48"/>
        <v>10420</v>
      </c>
      <c r="M216" s="153">
        <f t="shared" si="49"/>
        <v>6020</v>
      </c>
      <c r="N216" s="153">
        <f t="shared" si="50"/>
        <v>4400</v>
      </c>
    </row>
    <row r="217" spans="1:14">
      <c r="A217">
        <f t="shared" si="51"/>
        <v>7</v>
      </c>
      <c r="B217" t="str">
        <f t="shared" si="44"/>
        <v>Jul</v>
      </c>
      <c r="C217" s="187">
        <f t="shared" si="40"/>
        <v>36708</v>
      </c>
      <c r="D217" s="188">
        <f t="shared" si="52"/>
        <v>1794367</v>
      </c>
      <c r="E217" s="203">
        <f t="shared" si="41"/>
        <v>15788</v>
      </c>
      <c r="F217" s="204">
        <v>0</v>
      </c>
      <c r="G217" s="153">
        <f t="shared" si="45"/>
        <v>15788</v>
      </c>
      <c r="H217" s="153">
        <f t="shared" si="46"/>
        <v>1810155</v>
      </c>
      <c r="I217" s="48">
        <f t="shared" si="47"/>
        <v>561045</v>
      </c>
      <c r="J217" s="195">
        <f t="shared" si="42"/>
        <v>0.756733721322537</v>
      </c>
      <c r="K217" s="196">
        <f t="shared" si="43"/>
        <v>0.763391953441296</v>
      </c>
      <c r="L217" s="153">
        <f t="shared" si="48"/>
        <v>10420</v>
      </c>
      <c r="M217" s="153">
        <f t="shared" si="49"/>
        <v>6020</v>
      </c>
      <c r="N217" s="153">
        <f t="shared" si="50"/>
        <v>4400</v>
      </c>
    </row>
    <row r="218" spans="1:14">
      <c r="A218">
        <f t="shared" si="51"/>
        <v>7</v>
      </c>
      <c r="B218" t="str">
        <f t="shared" si="44"/>
        <v>Jul</v>
      </c>
      <c r="C218" s="187">
        <f t="shared" si="40"/>
        <v>36709</v>
      </c>
      <c r="D218" s="188">
        <f t="shared" si="52"/>
        <v>1810155</v>
      </c>
      <c r="E218" s="203">
        <f t="shared" si="41"/>
        <v>15788</v>
      </c>
      <c r="F218" s="204">
        <v>0</v>
      </c>
      <c r="G218" s="153">
        <f t="shared" si="45"/>
        <v>15788</v>
      </c>
      <c r="H218" s="153">
        <f t="shared" si="46"/>
        <v>1825943</v>
      </c>
      <c r="I218" s="48">
        <f t="shared" si="47"/>
        <v>545257</v>
      </c>
      <c r="J218" s="195">
        <f t="shared" si="42"/>
        <v>0.763391953441296</v>
      </c>
      <c r="K218" s="196">
        <f t="shared" si="43"/>
        <v>0.770050185560054</v>
      </c>
      <c r="L218" s="153">
        <f t="shared" si="48"/>
        <v>10420</v>
      </c>
      <c r="M218" s="153">
        <f t="shared" si="49"/>
        <v>6020</v>
      </c>
      <c r="N218" s="153">
        <f t="shared" si="50"/>
        <v>4400</v>
      </c>
    </row>
    <row r="219" spans="1:14">
      <c r="A219">
        <f t="shared" si="51"/>
        <v>7</v>
      </c>
      <c r="B219" t="str">
        <f t="shared" si="44"/>
        <v>Jul</v>
      </c>
      <c r="C219" s="187">
        <f t="shared" si="40"/>
        <v>36710</v>
      </c>
      <c r="D219" s="188">
        <f t="shared" si="52"/>
        <v>1825943</v>
      </c>
      <c r="E219" s="203">
        <f t="shared" si="41"/>
        <v>15788</v>
      </c>
      <c r="F219" s="204">
        <v>0</v>
      </c>
      <c r="G219" s="153">
        <f t="shared" si="45"/>
        <v>15788</v>
      </c>
      <c r="H219" s="153">
        <f t="shared" si="46"/>
        <v>1841731</v>
      </c>
      <c r="I219" s="48">
        <f t="shared" si="47"/>
        <v>529469</v>
      </c>
      <c r="J219" s="195">
        <f t="shared" si="42"/>
        <v>0.770050185560054</v>
      </c>
      <c r="K219" s="196">
        <f t="shared" si="43"/>
        <v>0.776708417678812</v>
      </c>
      <c r="L219" s="153">
        <f t="shared" si="48"/>
        <v>10420</v>
      </c>
      <c r="M219" s="153">
        <f t="shared" si="49"/>
        <v>6020</v>
      </c>
      <c r="N219" s="153">
        <f t="shared" si="50"/>
        <v>4400</v>
      </c>
    </row>
    <row r="220" spans="1:14">
      <c r="A220">
        <f t="shared" si="51"/>
        <v>7</v>
      </c>
      <c r="B220" t="str">
        <f t="shared" si="44"/>
        <v>Jul</v>
      </c>
      <c r="C220" s="187">
        <f t="shared" si="40"/>
        <v>36711</v>
      </c>
      <c r="D220" s="188">
        <f t="shared" si="52"/>
        <v>1841731</v>
      </c>
      <c r="E220" s="203">
        <f t="shared" si="41"/>
        <v>15788</v>
      </c>
      <c r="F220" s="204">
        <v>0</v>
      </c>
      <c r="G220" s="153">
        <f t="shared" si="45"/>
        <v>15788</v>
      </c>
      <c r="H220" s="153">
        <f t="shared" si="46"/>
        <v>1857519</v>
      </c>
      <c r="I220" s="48">
        <f t="shared" si="47"/>
        <v>513681</v>
      </c>
      <c r="J220" s="195">
        <f t="shared" si="42"/>
        <v>0.776708417678812</v>
      </c>
      <c r="K220" s="196">
        <f t="shared" si="43"/>
        <v>0.783366649797571</v>
      </c>
      <c r="L220" s="153">
        <f t="shared" si="48"/>
        <v>10420</v>
      </c>
      <c r="M220" s="153">
        <f t="shared" si="49"/>
        <v>6020</v>
      </c>
      <c r="N220" s="153">
        <f t="shared" si="50"/>
        <v>4400</v>
      </c>
    </row>
    <row r="221" spans="1:14">
      <c r="A221">
        <f t="shared" si="51"/>
        <v>7</v>
      </c>
      <c r="B221" t="str">
        <f t="shared" si="44"/>
        <v>Jul</v>
      </c>
      <c r="C221" s="187">
        <f t="shared" si="40"/>
        <v>36712</v>
      </c>
      <c r="D221" s="188">
        <f t="shared" si="52"/>
        <v>1857519</v>
      </c>
      <c r="E221" s="203">
        <f t="shared" si="41"/>
        <v>15788</v>
      </c>
      <c r="F221" s="204">
        <v>0</v>
      </c>
      <c r="G221" s="153">
        <f t="shared" si="45"/>
        <v>15788</v>
      </c>
      <c r="H221" s="153">
        <f t="shared" si="46"/>
        <v>1873307</v>
      </c>
      <c r="I221" s="48">
        <f t="shared" si="47"/>
        <v>497893</v>
      </c>
      <c r="J221" s="195">
        <f t="shared" si="42"/>
        <v>0.783366649797571</v>
      </c>
      <c r="K221" s="196">
        <f t="shared" si="43"/>
        <v>0.790024881916329</v>
      </c>
      <c r="L221" s="153">
        <f t="shared" si="48"/>
        <v>10420</v>
      </c>
      <c r="M221" s="153">
        <f t="shared" si="49"/>
        <v>6020</v>
      </c>
      <c r="N221" s="153">
        <f t="shared" si="50"/>
        <v>4400</v>
      </c>
    </row>
    <row r="222" spans="1:14">
      <c r="A222">
        <f t="shared" si="51"/>
        <v>7</v>
      </c>
      <c r="B222" t="str">
        <f t="shared" si="44"/>
        <v>Jul</v>
      </c>
      <c r="C222" s="187">
        <f t="shared" si="40"/>
        <v>36713</v>
      </c>
      <c r="D222" s="188">
        <f t="shared" si="52"/>
        <v>1873307</v>
      </c>
      <c r="E222" s="203">
        <f t="shared" si="41"/>
        <v>15788</v>
      </c>
      <c r="F222" s="204">
        <v>0</v>
      </c>
      <c r="G222" s="153">
        <f t="shared" si="45"/>
        <v>15788</v>
      </c>
      <c r="H222" s="153">
        <f t="shared" si="46"/>
        <v>1889095</v>
      </c>
      <c r="I222" s="48">
        <f t="shared" si="47"/>
        <v>482105</v>
      </c>
      <c r="J222" s="195">
        <f t="shared" si="42"/>
        <v>0.790024881916329</v>
      </c>
      <c r="K222" s="196">
        <f t="shared" si="43"/>
        <v>0.796683114035088</v>
      </c>
      <c r="L222" s="153">
        <f t="shared" si="48"/>
        <v>10420</v>
      </c>
      <c r="M222" s="153">
        <f t="shared" si="49"/>
        <v>6020</v>
      </c>
      <c r="N222" s="153">
        <f t="shared" si="50"/>
        <v>4400</v>
      </c>
    </row>
    <row r="223" spans="1:14">
      <c r="A223">
        <f t="shared" si="51"/>
        <v>7</v>
      </c>
      <c r="B223" t="str">
        <f t="shared" si="44"/>
        <v>Jul</v>
      </c>
      <c r="C223" s="187">
        <f t="shared" si="40"/>
        <v>36714</v>
      </c>
      <c r="D223" s="188">
        <f t="shared" si="52"/>
        <v>1889095</v>
      </c>
      <c r="E223" s="203">
        <f t="shared" si="41"/>
        <v>15788</v>
      </c>
      <c r="F223" s="204">
        <v>0</v>
      </c>
      <c r="G223" s="153">
        <f t="shared" si="45"/>
        <v>15788</v>
      </c>
      <c r="H223" s="153">
        <f t="shared" si="46"/>
        <v>1904883</v>
      </c>
      <c r="I223" s="48">
        <f t="shared" si="47"/>
        <v>466317</v>
      </c>
      <c r="J223" s="195">
        <f t="shared" si="42"/>
        <v>0.796683114035088</v>
      </c>
      <c r="K223" s="196">
        <f t="shared" si="43"/>
        <v>0.803341346153846</v>
      </c>
      <c r="L223" s="153">
        <f t="shared" si="48"/>
        <v>10420</v>
      </c>
      <c r="M223" s="153">
        <f t="shared" si="49"/>
        <v>6020</v>
      </c>
      <c r="N223" s="153">
        <f t="shared" si="50"/>
        <v>4400</v>
      </c>
    </row>
    <row r="224" spans="1:14">
      <c r="A224">
        <f t="shared" si="51"/>
        <v>7</v>
      </c>
      <c r="B224" t="str">
        <f t="shared" si="44"/>
        <v>Jul</v>
      </c>
      <c r="C224" s="187">
        <f t="shared" si="40"/>
        <v>36715</v>
      </c>
      <c r="D224" s="188">
        <f t="shared" si="52"/>
        <v>1904883</v>
      </c>
      <c r="E224" s="203">
        <f t="shared" si="41"/>
        <v>15788</v>
      </c>
      <c r="F224" s="204">
        <v>0</v>
      </c>
      <c r="G224" s="153">
        <f t="shared" si="45"/>
        <v>15788</v>
      </c>
      <c r="H224" s="153">
        <f t="shared" si="46"/>
        <v>1920671</v>
      </c>
      <c r="I224" s="48">
        <f t="shared" si="47"/>
        <v>450529</v>
      </c>
      <c r="J224" s="195">
        <f t="shared" si="42"/>
        <v>0.803341346153846</v>
      </c>
      <c r="K224" s="196">
        <f t="shared" si="43"/>
        <v>0.809999578272605</v>
      </c>
      <c r="L224" s="153">
        <f t="shared" si="48"/>
        <v>10420</v>
      </c>
      <c r="M224" s="153">
        <f t="shared" si="49"/>
        <v>6020</v>
      </c>
      <c r="N224" s="153">
        <f t="shared" si="50"/>
        <v>4400</v>
      </c>
    </row>
    <row r="225" spans="1:14">
      <c r="A225">
        <f t="shared" si="51"/>
        <v>7</v>
      </c>
      <c r="B225" t="str">
        <f t="shared" si="44"/>
        <v>Jul</v>
      </c>
      <c r="C225" s="187">
        <f t="shared" si="40"/>
        <v>36716</v>
      </c>
      <c r="D225" s="188">
        <f t="shared" si="52"/>
        <v>1920671</v>
      </c>
      <c r="E225" s="203">
        <f t="shared" si="41"/>
        <v>15788</v>
      </c>
      <c r="F225" s="204">
        <v>0</v>
      </c>
      <c r="G225" s="153">
        <f t="shared" si="45"/>
        <v>15788</v>
      </c>
      <c r="H225" s="153">
        <f t="shared" si="46"/>
        <v>1936459</v>
      </c>
      <c r="I225" s="48">
        <f t="shared" si="47"/>
        <v>434741</v>
      </c>
      <c r="J225" s="195">
        <f t="shared" si="42"/>
        <v>0.809999578272605</v>
      </c>
      <c r="K225" s="196">
        <f t="shared" si="43"/>
        <v>0.816657810391363</v>
      </c>
      <c r="L225" s="153">
        <f t="shared" si="48"/>
        <v>10420</v>
      </c>
      <c r="M225" s="153">
        <f t="shared" si="49"/>
        <v>6020</v>
      </c>
      <c r="N225" s="153">
        <f t="shared" si="50"/>
        <v>4400</v>
      </c>
    </row>
    <row r="226" spans="1:14">
      <c r="A226">
        <f t="shared" si="51"/>
        <v>7</v>
      </c>
      <c r="B226" t="str">
        <f t="shared" si="44"/>
        <v>Jul</v>
      </c>
      <c r="C226" s="187">
        <f t="shared" si="40"/>
        <v>36717</v>
      </c>
      <c r="D226" s="188">
        <f t="shared" si="52"/>
        <v>1936459</v>
      </c>
      <c r="E226" s="203">
        <f t="shared" si="41"/>
        <v>15788</v>
      </c>
      <c r="F226" s="204">
        <v>0</v>
      </c>
      <c r="G226" s="153">
        <f t="shared" si="45"/>
        <v>15788</v>
      </c>
      <c r="H226" s="153">
        <f t="shared" si="46"/>
        <v>1952247</v>
      </c>
      <c r="I226" s="48">
        <f t="shared" si="47"/>
        <v>418953</v>
      </c>
      <c r="J226" s="195">
        <f t="shared" si="42"/>
        <v>0.816657810391363</v>
      </c>
      <c r="K226" s="196">
        <f t="shared" si="43"/>
        <v>0.823316042510121</v>
      </c>
      <c r="L226" s="153">
        <f t="shared" si="48"/>
        <v>10420</v>
      </c>
      <c r="M226" s="153">
        <f t="shared" si="49"/>
        <v>6020</v>
      </c>
      <c r="N226" s="153">
        <f t="shared" si="50"/>
        <v>4400</v>
      </c>
    </row>
    <row r="227" spans="1:14">
      <c r="A227">
        <f t="shared" si="51"/>
        <v>7</v>
      </c>
      <c r="B227" t="str">
        <f t="shared" si="44"/>
        <v>Jul</v>
      </c>
      <c r="C227" s="187">
        <f t="shared" si="40"/>
        <v>36718</v>
      </c>
      <c r="D227" s="188">
        <f t="shared" si="52"/>
        <v>1952247</v>
      </c>
      <c r="E227" s="203">
        <f t="shared" si="41"/>
        <v>15788</v>
      </c>
      <c r="F227" s="204">
        <v>0</v>
      </c>
      <c r="G227" s="153">
        <f t="shared" si="45"/>
        <v>15788</v>
      </c>
      <c r="H227" s="153">
        <f t="shared" si="46"/>
        <v>1968035</v>
      </c>
      <c r="I227" s="48">
        <f t="shared" si="47"/>
        <v>403165</v>
      </c>
      <c r="J227" s="195">
        <f t="shared" si="42"/>
        <v>0.823316042510121</v>
      </c>
      <c r="K227" s="196">
        <f t="shared" si="43"/>
        <v>0.82997427462888</v>
      </c>
      <c r="L227" s="153">
        <f t="shared" si="48"/>
        <v>10420</v>
      </c>
      <c r="M227" s="153">
        <f t="shared" si="49"/>
        <v>6020</v>
      </c>
      <c r="N227" s="153">
        <f t="shared" si="50"/>
        <v>4400</v>
      </c>
    </row>
    <row r="228" spans="1:14">
      <c r="A228">
        <f t="shared" si="51"/>
        <v>7</v>
      </c>
      <c r="B228" t="str">
        <f t="shared" si="44"/>
        <v>Jul</v>
      </c>
      <c r="C228" s="187">
        <f t="shared" si="40"/>
        <v>36719</v>
      </c>
      <c r="D228" s="188">
        <f t="shared" si="52"/>
        <v>1968035</v>
      </c>
      <c r="E228" s="203">
        <f t="shared" si="41"/>
        <v>15788</v>
      </c>
      <c r="F228" s="204">
        <v>0</v>
      </c>
      <c r="G228" s="153">
        <f t="shared" si="45"/>
        <v>15788</v>
      </c>
      <c r="H228" s="153">
        <f t="shared" si="46"/>
        <v>1983823</v>
      </c>
      <c r="I228" s="48">
        <f t="shared" si="47"/>
        <v>387377</v>
      </c>
      <c r="J228" s="195">
        <f t="shared" si="42"/>
        <v>0.82997427462888</v>
      </c>
      <c r="K228" s="196">
        <f t="shared" si="43"/>
        <v>0.836632506747638</v>
      </c>
      <c r="L228" s="153">
        <f t="shared" si="48"/>
        <v>10420</v>
      </c>
      <c r="M228" s="153">
        <f t="shared" si="49"/>
        <v>6020</v>
      </c>
      <c r="N228" s="153">
        <f t="shared" si="50"/>
        <v>4400</v>
      </c>
    </row>
    <row r="229" spans="1:14">
      <c r="A229">
        <f t="shared" si="51"/>
        <v>7</v>
      </c>
      <c r="B229" t="str">
        <f t="shared" si="44"/>
        <v>Jul</v>
      </c>
      <c r="C229" s="187">
        <f t="shared" ref="C229:C292" si="53">C228+1</f>
        <v>36720</v>
      </c>
      <c r="D229" s="188">
        <f t="shared" si="52"/>
        <v>1983823</v>
      </c>
      <c r="E229" s="203">
        <f t="shared" si="41"/>
        <v>15788</v>
      </c>
      <c r="F229" s="204">
        <v>0</v>
      </c>
      <c r="G229" s="153">
        <f t="shared" si="45"/>
        <v>15788</v>
      </c>
      <c r="H229" s="153">
        <f t="shared" si="46"/>
        <v>1999611</v>
      </c>
      <c r="I229" s="48">
        <f t="shared" si="47"/>
        <v>371589</v>
      </c>
      <c r="J229" s="195">
        <f t="shared" si="42"/>
        <v>0.836632506747638</v>
      </c>
      <c r="K229" s="196">
        <f t="shared" si="43"/>
        <v>0.843290738866397</v>
      </c>
      <c r="L229" s="153">
        <f t="shared" si="48"/>
        <v>10420</v>
      </c>
      <c r="M229" s="153">
        <f t="shared" si="49"/>
        <v>6020</v>
      </c>
      <c r="N229" s="153">
        <f t="shared" si="50"/>
        <v>4400</v>
      </c>
    </row>
    <row r="230" spans="1:14">
      <c r="A230">
        <f t="shared" si="51"/>
        <v>7</v>
      </c>
      <c r="B230" t="str">
        <f t="shared" si="44"/>
        <v>Jul</v>
      </c>
      <c r="C230" s="187">
        <f t="shared" si="53"/>
        <v>36721</v>
      </c>
      <c r="D230" s="188">
        <f t="shared" si="52"/>
        <v>1999611</v>
      </c>
      <c r="E230" s="203">
        <f t="shared" si="41"/>
        <v>15788</v>
      </c>
      <c r="F230" s="204">
        <v>0</v>
      </c>
      <c r="G230" s="153">
        <f t="shared" si="45"/>
        <v>15788</v>
      </c>
      <c r="H230" s="153">
        <f t="shared" si="46"/>
        <v>2015399</v>
      </c>
      <c r="I230" s="48">
        <f t="shared" si="47"/>
        <v>355801</v>
      </c>
      <c r="J230" s="195">
        <f t="shared" si="42"/>
        <v>0.843290738866397</v>
      </c>
      <c r="K230" s="196">
        <f t="shared" si="43"/>
        <v>0.849948970985155</v>
      </c>
      <c r="L230" s="153">
        <f t="shared" si="48"/>
        <v>10420</v>
      </c>
      <c r="M230" s="153">
        <f t="shared" si="49"/>
        <v>6020</v>
      </c>
      <c r="N230" s="153">
        <f t="shared" si="50"/>
        <v>4400</v>
      </c>
    </row>
    <row r="231" spans="1:14">
      <c r="A231">
        <f t="shared" si="51"/>
        <v>7</v>
      </c>
      <c r="B231" t="str">
        <f t="shared" si="44"/>
        <v>Jul</v>
      </c>
      <c r="C231" s="187">
        <f t="shared" si="53"/>
        <v>36722</v>
      </c>
      <c r="D231" s="188">
        <f t="shared" si="52"/>
        <v>2015399</v>
      </c>
      <c r="E231" s="203">
        <f t="shared" si="41"/>
        <v>15788</v>
      </c>
      <c r="F231" s="204">
        <v>0</v>
      </c>
      <c r="G231" s="153">
        <f t="shared" si="45"/>
        <v>15788</v>
      </c>
      <c r="H231" s="153">
        <f t="shared" si="46"/>
        <v>2031187</v>
      </c>
      <c r="I231" s="48">
        <f t="shared" si="47"/>
        <v>340013</v>
      </c>
      <c r="J231" s="195">
        <f t="shared" si="42"/>
        <v>0.849948970985155</v>
      </c>
      <c r="K231" s="196">
        <f t="shared" si="43"/>
        <v>0.856607203103914</v>
      </c>
      <c r="L231" s="153">
        <f t="shared" si="48"/>
        <v>10420</v>
      </c>
      <c r="M231" s="153">
        <f t="shared" si="49"/>
        <v>6020</v>
      </c>
      <c r="N231" s="153">
        <f t="shared" si="50"/>
        <v>4400</v>
      </c>
    </row>
    <row r="232" spans="1:14">
      <c r="A232">
        <f t="shared" si="51"/>
        <v>7</v>
      </c>
      <c r="B232" t="str">
        <f t="shared" si="44"/>
        <v>Jul</v>
      </c>
      <c r="C232" s="187">
        <f t="shared" si="53"/>
        <v>36723</v>
      </c>
      <c r="D232" s="188">
        <f t="shared" si="52"/>
        <v>2031187</v>
      </c>
      <c r="E232" s="203">
        <f t="shared" si="41"/>
        <v>15788</v>
      </c>
      <c r="F232" s="204">
        <v>0</v>
      </c>
      <c r="G232" s="153">
        <f t="shared" si="45"/>
        <v>15788</v>
      </c>
      <c r="H232" s="153">
        <f t="shared" si="46"/>
        <v>2046975</v>
      </c>
      <c r="I232" s="48">
        <f t="shared" si="47"/>
        <v>324225</v>
      </c>
      <c r="J232" s="195">
        <f t="shared" si="42"/>
        <v>0.856607203103914</v>
      </c>
      <c r="K232" s="196">
        <f t="shared" si="43"/>
        <v>0.863265435222672</v>
      </c>
      <c r="L232" s="153">
        <f t="shared" si="48"/>
        <v>10420</v>
      </c>
      <c r="M232" s="153">
        <f t="shared" si="49"/>
        <v>6020</v>
      </c>
      <c r="N232" s="153">
        <f t="shared" si="50"/>
        <v>4400</v>
      </c>
    </row>
    <row r="233" spans="1:14">
      <c r="A233">
        <f t="shared" si="51"/>
        <v>7</v>
      </c>
      <c r="B233" t="str">
        <f t="shared" si="44"/>
        <v>Jul</v>
      </c>
      <c r="C233" s="187">
        <f t="shared" si="53"/>
        <v>36724</v>
      </c>
      <c r="D233" s="188">
        <f t="shared" si="52"/>
        <v>2046975</v>
      </c>
      <c r="E233" s="203">
        <f t="shared" si="41"/>
        <v>15788</v>
      </c>
      <c r="F233" s="204">
        <v>0</v>
      </c>
      <c r="G233" s="153">
        <f t="shared" si="45"/>
        <v>15788</v>
      </c>
      <c r="H233" s="153">
        <f t="shared" si="46"/>
        <v>2062763</v>
      </c>
      <c r="I233" s="48">
        <f t="shared" si="47"/>
        <v>308437</v>
      </c>
      <c r="J233" s="195">
        <f t="shared" si="42"/>
        <v>0.863265435222672</v>
      </c>
      <c r="K233" s="196">
        <f t="shared" si="43"/>
        <v>0.86992366734143</v>
      </c>
      <c r="L233" s="153">
        <f t="shared" si="48"/>
        <v>10420</v>
      </c>
      <c r="M233" s="153">
        <f t="shared" si="49"/>
        <v>6020</v>
      </c>
      <c r="N233" s="153">
        <f t="shared" si="50"/>
        <v>4400</v>
      </c>
    </row>
    <row r="234" spans="1:14">
      <c r="A234">
        <f t="shared" si="51"/>
        <v>7</v>
      </c>
      <c r="B234" t="str">
        <f t="shared" si="44"/>
        <v>Jul</v>
      </c>
      <c r="C234" s="187">
        <f t="shared" si="53"/>
        <v>36725</v>
      </c>
      <c r="D234" s="188">
        <f t="shared" si="52"/>
        <v>2062763</v>
      </c>
      <c r="E234" s="203">
        <f t="shared" si="41"/>
        <v>15788</v>
      </c>
      <c r="F234" s="204">
        <v>0</v>
      </c>
      <c r="G234" s="153">
        <f t="shared" si="45"/>
        <v>15788</v>
      </c>
      <c r="H234" s="153">
        <f t="shared" si="46"/>
        <v>2078551</v>
      </c>
      <c r="I234" s="48">
        <f t="shared" si="47"/>
        <v>292649</v>
      </c>
      <c r="J234" s="195">
        <f t="shared" si="42"/>
        <v>0.86992366734143</v>
      </c>
      <c r="K234" s="196">
        <f t="shared" si="43"/>
        <v>0.876581899460189</v>
      </c>
      <c r="L234" s="153">
        <f t="shared" si="48"/>
        <v>10420</v>
      </c>
      <c r="M234" s="153">
        <f t="shared" si="49"/>
        <v>6020</v>
      </c>
      <c r="N234" s="153">
        <f t="shared" si="50"/>
        <v>4400</v>
      </c>
    </row>
    <row r="235" spans="1:14">
      <c r="A235">
        <f t="shared" si="51"/>
        <v>7</v>
      </c>
      <c r="B235" t="str">
        <f t="shared" si="44"/>
        <v>Jul</v>
      </c>
      <c r="C235" s="187">
        <f t="shared" si="53"/>
        <v>36726</v>
      </c>
      <c r="D235" s="188">
        <f t="shared" si="52"/>
        <v>2078551</v>
      </c>
      <c r="E235" s="203">
        <f t="shared" si="41"/>
        <v>15788</v>
      </c>
      <c r="F235" s="204">
        <v>0</v>
      </c>
      <c r="G235" s="153">
        <f t="shared" si="45"/>
        <v>15788</v>
      </c>
      <c r="H235" s="153">
        <f t="shared" si="46"/>
        <v>2094339</v>
      </c>
      <c r="I235" s="48">
        <f t="shared" si="47"/>
        <v>276861</v>
      </c>
      <c r="J235" s="195">
        <f t="shared" si="42"/>
        <v>0.876581899460189</v>
      </c>
      <c r="K235" s="196">
        <f t="shared" si="43"/>
        <v>0.883240131578947</v>
      </c>
      <c r="L235" s="153">
        <f t="shared" si="48"/>
        <v>10420</v>
      </c>
      <c r="M235" s="153">
        <f t="shared" si="49"/>
        <v>6020</v>
      </c>
      <c r="N235" s="153">
        <f t="shared" si="50"/>
        <v>4400</v>
      </c>
    </row>
    <row r="236" spans="1:14">
      <c r="A236">
        <f t="shared" si="51"/>
        <v>7</v>
      </c>
      <c r="B236" t="str">
        <f t="shared" si="44"/>
        <v>Jul</v>
      </c>
      <c r="C236" s="187">
        <f t="shared" si="53"/>
        <v>36727</v>
      </c>
      <c r="D236" s="188">
        <f t="shared" si="52"/>
        <v>2094339</v>
      </c>
      <c r="E236" s="203">
        <f t="shared" si="41"/>
        <v>15788</v>
      </c>
      <c r="F236" s="204">
        <v>0</v>
      </c>
      <c r="G236" s="153">
        <f t="shared" si="45"/>
        <v>15788</v>
      </c>
      <c r="H236" s="153">
        <f t="shared" si="46"/>
        <v>2110127</v>
      </c>
      <c r="I236" s="48">
        <f t="shared" si="47"/>
        <v>261073</v>
      </c>
      <c r="J236" s="195">
        <f t="shared" si="42"/>
        <v>0.883240131578947</v>
      </c>
      <c r="K236" s="196">
        <f t="shared" si="43"/>
        <v>0.889898363697706</v>
      </c>
      <c r="L236" s="153">
        <f t="shared" si="48"/>
        <v>10420</v>
      </c>
      <c r="M236" s="153">
        <f t="shared" si="49"/>
        <v>6020</v>
      </c>
      <c r="N236" s="153">
        <f t="shared" si="50"/>
        <v>4400</v>
      </c>
    </row>
    <row r="237" spans="1:14">
      <c r="A237">
        <f t="shared" si="51"/>
        <v>7</v>
      </c>
      <c r="B237" t="str">
        <f t="shared" si="44"/>
        <v>Jul</v>
      </c>
      <c r="C237" s="187">
        <f t="shared" si="53"/>
        <v>36728</v>
      </c>
      <c r="D237" s="188">
        <f t="shared" si="52"/>
        <v>2110127</v>
      </c>
      <c r="E237" s="203">
        <f t="shared" si="41"/>
        <v>15788</v>
      </c>
      <c r="F237" s="204">
        <v>0</v>
      </c>
      <c r="G237" s="153">
        <f t="shared" si="45"/>
        <v>15788</v>
      </c>
      <c r="H237" s="153">
        <f t="shared" si="46"/>
        <v>2125915</v>
      </c>
      <c r="I237" s="48">
        <f t="shared" si="47"/>
        <v>245285</v>
      </c>
      <c r="J237" s="195">
        <f t="shared" si="42"/>
        <v>0.889898363697706</v>
      </c>
      <c r="K237" s="196">
        <f t="shared" si="43"/>
        <v>0.896556595816464</v>
      </c>
      <c r="L237" s="153">
        <f t="shared" si="48"/>
        <v>10420</v>
      </c>
      <c r="M237" s="153">
        <f t="shared" si="49"/>
        <v>6020</v>
      </c>
      <c r="N237" s="153">
        <f t="shared" si="50"/>
        <v>4400</v>
      </c>
    </row>
    <row r="238" spans="1:14">
      <c r="A238">
        <f t="shared" si="51"/>
        <v>7</v>
      </c>
      <c r="B238" t="str">
        <f t="shared" si="44"/>
        <v>Jul</v>
      </c>
      <c r="C238" s="187">
        <f t="shared" si="53"/>
        <v>36729</v>
      </c>
      <c r="D238" s="188">
        <f t="shared" si="52"/>
        <v>2125915</v>
      </c>
      <c r="E238" s="203">
        <f t="shared" si="41"/>
        <v>15788</v>
      </c>
      <c r="F238" s="204">
        <v>0</v>
      </c>
      <c r="G238" s="153">
        <f t="shared" si="45"/>
        <v>15788</v>
      </c>
      <c r="H238" s="153">
        <f t="shared" si="46"/>
        <v>2141703</v>
      </c>
      <c r="I238" s="48">
        <f t="shared" si="47"/>
        <v>229497</v>
      </c>
      <c r="J238" s="195">
        <f t="shared" si="42"/>
        <v>0.896556595816464</v>
      </c>
      <c r="K238" s="196">
        <f t="shared" si="43"/>
        <v>0.903214827935223</v>
      </c>
      <c r="L238" s="153">
        <f t="shared" si="48"/>
        <v>10420</v>
      </c>
      <c r="M238" s="153">
        <f t="shared" si="49"/>
        <v>6020</v>
      </c>
      <c r="N238" s="153">
        <f t="shared" si="50"/>
        <v>4400</v>
      </c>
    </row>
    <row r="239" spans="1:14">
      <c r="A239">
        <f t="shared" si="51"/>
        <v>7</v>
      </c>
      <c r="B239" t="str">
        <f t="shared" si="44"/>
        <v>Jul</v>
      </c>
      <c r="C239" s="187">
        <f t="shared" si="53"/>
        <v>36730</v>
      </c>
      <c r="D239" s="188">
        <f t="shared" si="52"/>
        <v>2141703</v>
      </c>
      <c r="E239" s="203">
        <f t="shared" si="41"/>
        <v>15788</v>
      </c>
      <c r="F239" s="204">
        <v>0</v>
      </c>
      <c r="G239" s="153">
        <f t="shared" si="45"/>
        <v>15788</v>
      </c>
      <c r="H239" s="153">
        <f t="shared" si="46"/>
        <v>2157491</v>
      </c>
      <c r="I239" s="48">
        <f t="shared" si="47"/>
        <v>213709</v>
      </c>
      <c r="J239" s="195">
        <f t="shared" si="42"/>
        <v>0.903214827935223</v>
      </c>
      <c r="K239" s="196">
        <f t="shared" si="43"/>
        <v>0.909873060053981</v>
      </c>
      <c r="L239" s="153">
        <f t="shared" si="48"/>
        <v>10420</v>
      </c>
      <c r="M239" s="153">
        <f t="shared" si="49"/>
        <v>6020</v>
      </c>
      <c r="N239" s="153">
        <f t="shared" si="50"/>
        <v>4400</v>
      </c>
    </row>
    <row r="240" spans="1:14">
      <c r="A240">
        <f t="shared" si="51"/>
        <v>7</v>
      </c>
      <c r="B240" t="str">
        <f t="shared" si="44"/>
        <v>Jul</v>
      </c>
      <c r="C240" s="187">
        <f t="shared" si="53"/>
        <v>36731</v>
      </c>
      <c r="D240" s="188">
        <f t="shared" si="52"/>
        <v>2157491</v>
      </c>
      <c r="E240" s="203">
        <f t="shared" si="41"/>
        <v>15788</v>
      </c>
      <c r="F240" s="204">
        <v>0</v>
      </c>
      <c r="G240" s="153">
        <f t="shared" si="45"/>
        <v>15788</v>
      </c>
      <c r="H240" s="153">
        <f t="shared" si="46"/>
        <v>2173279</v>
      </c>
      <c r="I240" s="48">
        <f t="shared" si="47"/>
        <v>197921</v>
      </c>
      <c r="J240" s="195">
        <f t="shared" si="42"/>
        <v>0.909873060053981</v>
      </c>
      <c r="K240" s="196">
        <f t="shared" si="43"/>
        <v>0.91653129217274</v>
      </c>
      <c r="L240" s="153">
        <f t="shared" si="48"/>
        <v>10420</v>
      </c>
      <c r="M240" s="153">
        <f t="shared" si="49"/>
        <v>6020</v>
      </c>
      <c r="N240" s="153">
        <f t="shared" si="50"/>
        <v>4400</v>
      </c>
    </row>
    <row r="241" spans="1:14">
      <c r="A241">
        <f t="shared" si="51"/>
        <v>7</v>
      </c>
      <c r="B241" t="str">
        <f t="shared" si="44"/>
        <v>Jul</v>
      </c>
      <c r="C241" s="187">
        <f t="shared" si="53"/>
        <v>36732</v>
      </c>
      <c r="D241" s="188">
        <f t="shared" si="52"/>
        <v>2173279</v>
      </c>
      <c r="E241" s="203">
        <f t="shared" si="41"/>
        <v>15788</v>
      </c>
      <c r="F241" s="204">
        <v>0</v>
      </c>
      <c r="G241" s="153">
        <f t="shared" si="45"/>
        <v>15788</v>
      </c>
      <c r="H241" s="153">
        <f t="shared" si="46"/>
        <v>2189067</v>
      </c>
      <c r="I241" s="48">
        <f t="shared" si="47"/>
        <v>182133</v>
      </c>
      <c r="J241" s="195">
        <f t="shared" si="42"/>
        <v>0.91653129217274</v>
      </c>
      <c r="K241" s="196">
        <f t="shared" si="43"/>
        <v>0.923189524291498</v>
      </c>
      <c r="L241" s="153">
        <f t="shared" si="48"/>
        <v>10420</v>
      </c>
      <c r="M241" s="153">
        <f t="shared" si="49"/>
        <v>6020</v>
      </c>
      <c r="N241" s="153">
        <f t="shared" si="50"/>
        <v>4400</v>
      </c>
    </row>
    <row r="242" spans="1:14">
      <c r="A242">
        <f t="shared" si="51"/>
        <v>7</v>
      </c>
      <c r="B242" t="str">
        <f t="shared" si="44"/>
        <v>Jul</v>
      </c>
      <c r="C242" s="187">
        <f t="shared" si="53"/>
        <v>36733</v>
      </c>
      <c r="D242" s="188">
        <f t="shared" si="52"/>
        <v>2189067</v>
      </c>
      <c r="E242" s="203">
        <f t="shared" si="41"/>
        <v>15788</v>
      </c>
      <c r="F242" s="204">
        <v>0</v>
      </c>
      <c r="G242" s="153">
        <f t="shared" si="45"/>
        <v>15788</v>
      </c>
      <c r="H242" s="153">
        <f t="shared" si="46"/>
        <v>2204855</v>
      </c>
      <c r="I242" s="48">
        <f t="shared" si="47"/>
        <v>166345</v>
      </c>
      <c r="J242" s="195">
        <f t="shared" si="42"/>
        <v>0.923189524291498</v>
      </c>
      <c r="K242" s="196">
        <f t="shared" si="43"/>
        <v>0.929847756410256</v>
      </c>
      <c r="L242" s="153">
        <f t="shared" si="48"/>
        <v>10420</v>
      </c>
      <c r="M242" s="153">
        <f t="shared" si="49"/>
        <v>6020</v>
      </c>
      <c r="N242" s="153">
        <f t="shared" si="50"/>
        <v>4400</v>
      </c>
    </row>
    <row r="243" spans="1:14">
      <c r="A243">
        <f t="shared" si="51"/>
        <v>7</v>
      </c>
      <c r="B243" t="str">
        <f t="shared" si="44"/>
        <v>Jul</v>
      </c>
      <c r="C243" s="187">
        <f t="shared" si="53"/>
        <v>36734</v>
      </c>
      <c r="D243" s="188">
        <f t="shared" si="52"/>
        <v>2204855</v>
      </c>
      <c r="E243" s="203">
        <f t="shared" si="41"/>
        <v>15788</v>
      </c>
      <c r="F243" s="204">
        <v>0</v>
      </c>
      <c r="G243" s="153">
        <f t="shared" si="45"/>
        <v>15788</v>
      </c>
      <c r="H243" s="153">
        <f t="shared" si="46"/>
        <v>2220643</v>
      </c>
      <c r="I243" s="48">
        <f t="shared" si="47"/>
        <v>150557</v>
      </c>
      <c r="J243" s="195">
        <f t="shared" si="42"/>
        <v>0.929847756410256</v>
      </c>
      <c r="K243" s="196">
        <f t="shared" si="43"/>
        <v>0.936505988529015</v>
      </c>
      <c r="L243" s="153">
        <f t="shared" si="48"/>
        <v>10420</v>
      </c>
      <c r="M243" s="153">
        <f t="shared" si="49"/>
        <v>6020</v>
      </c>
      <c r="N243" s="153">
        <f t="shared" si="50"/>
        <v>4400</v>
      </c>
    </row>
    <row r="244" spans="1:14">
      <c r="A244">
        <f t="shared" si="51"/>
        <v>7</v>
      </c>
      <c r="B244" t="str">
        <f t="shared" si="44"/>
        <v>Jul</v>
      </c>
      <c r="C244" s="187">
        <f t="shared" si="53"/>
        <v>36735</v>
      </c>
      <c r="D244" s="188">
        <f t="shared" si="52"/>
        <v>2220643</v>
      </c>
      <c r="E244" s="203">
        <f t="shared" si="41"/>
        <v>15788</v>
      </c>
      <c r="F244" s="204">
        <v>0</v>
      </c>
      <c r="G244" s="153">
        <f t="shared" si="45"/>
        <v>15788</v>
      </c>
      <c r="H244" s="153">
        <f t="shared" si="46"/>
        <v>2236431</v>
      </c>
      <c r="I244" s="48">
        <f t="shared" si="47"/>
        <v>134769</v>
      </c>
      <c r="J244" s="195">
        <f t="shared" si="42"/>
        <v>0.936505988529015</v>
      </c>
      <c r="K244" s="196">
        <f t="shared" si="43"/>
        <v>0.943164220647773</v>
      </c>
      <c r="L244" s="153">
        <f t="shared" si="48"/>
        <v>10420</v>
      </c>
      <c r="M244" s="153">
        <f t="shared" si="49"/>
        <v>6020</v>
      </c>
      <c r="N244" s="153">
        <f t="shared" si="50"/>
        <v>4400</v>
      </c>
    </row>
    <row r="245" spans="1:14">
      <c r="A245">
        <f t="shared" si="51"/>
        <v>7</v>
      </c>
      <c r="B245" t="str">
        <f t="shared" si="44"/>
        <v>Jul</v>
      </c>
      <c r="C245" s="187">
        <f t="shared" si="53"/>
        <v>36736</v>
      </c>
      <c r="D245" s="188">
        <f t="shared" si="52"/>
        <v>2236431</v>
      </c>
      <c r="E245" s="203">
        <f t="shared" si="41"/>
        <v>15788</v>
      </c>
      <c r="F245" s="204">
        <v>0</v>
      </c>
      <c r="G245" s="153">
        <f t="shared" si="45"/>
        <v>15788</v>
      </c>
      <c r="H245" s="153">
        <f t="shared" si="46"/>
        <v>2252219</v>
      </c>
      <c r="I245" s="48">
        <f t="shared" si="47"/>
        <v>118981</v>
      </c>
      <c r="J245" s="195">
        <f t="shared" si="42"/>
        <v>0.943164220647773</v>
      </c>
      <c r="K245" s="196">
        <f t="shared" si="43"/>
        <v>0.949822452766532</v>
      </c>
      <c r="L245" s="153">
        <f t="shared" si="48"/>
        <v>10420</v>
      </c>
      <c r="M245" s="153">
        <f t="shared" si="49"/>
        <v>6020</v>
      </c>
      <c r="N245" s="153">
        <f t="shared" si="50"/>
        <v>4400</v>
      </c>
    </row>
    <row r="246" spans="1:14">
      <c r="A246">
        <f t="shared" si="51"/>
        <v>7</v>
      </c>
      <c r="B246" t="str">
        <f t="shared" si="44"/>
        <v>Jul</v>
      </c>
      <c r="C246" s="187">
        <f t="shared" si="53"/>
        <v>36737</v>
      </c>
      <c r="D246" s="188">
        <f t="shared" si="52"/>
        <v>2252219</v>
      </c>
      <c r="E246" s="203">
        <f t="shared" si="41"/>
        <v>15788</v>
      </c>
      <c r="F246" s="204">
        <v>0</v>
      </c>
      <c r="G246" s="153">
        <f t="shared" si="45"/>
        <v>15788</v>
      </c>
      <c r="H246" s="153">
        <f t="shared" si="46"/>
        <v>2268007</v>
      </c>
      <c r="I246" s="48">
        <f t="shared" si="47"/>
        <v>103193</v>
      </c>
      <c r="J246" s="195">
        <f t="shared" si="42"/>
        <v>0.949822452766532</v>
      </c>
      <c r="K246" s="196">
        <f t="shared" si="43"/>
        <v>0.95648068488529</v>
      </c>
      <c r="L246" s="153">
        <f t="shared" si="48"/>
        <v>10420</v>
      </c>
      <c r="M246" s="153">
        <f t="shared" si="49"/>
        <v>6020</v>
      </c>
      <c r="N246" s="153">
        <f t="shared" si="50"/>
        <v>4400</v>
      </c>
    </row>
    <row r="247" spans="1:14">
      <c r="A247">
        <f t="shared" si="51"/>
        <v>7</v>
      </c>
      <c r="B247" t="str">
        <f t="shared" si="44"/>
        <v>Jul</v>
      </c>
      <c r="C247" s="187">
        <f t="shared" si="53"/>
        <v>36738</v>
      </c>
      <c r="D247" s="188">
        <f t="shared" si="52"/>
        <v>2268007</v>
      </c>
      <c r="E247" s="203">
        <f t="shared" si="41"/>
        <v>15788</v>
      </c>
      <c r="F247" s="204">
        <v>0</v>
      </c>
      <c r="G247" s="153">
        <f t="shared" si="45"/>
        <v>15788</v>
      </c>
      <c r="H247" s="153">
        <f t="shared" si="46"/>
        <v>2283795</v>
      </c>
      <c r="I247" s="48">
        <f t="shared" si="47"/>
        <v>87405</v>
      </c>
      <c r="J247" s="195">
        <f t="shared" si="42"/>
        <v>0.95648068488529</v>
      </c>
      <c r="K247" s="196">
        <f t="shared" si="43"/>
        <v>0.963138917004049</v>
      </c>
      <c r="L247" s="153">
        <f t="shared" si="48"/>
        <v>10420</v>
      </c>
      <c r="M247" s="153">
        <f t="shared" si="49"/>
        <v>6020</v>
      </c>
      <c r="N247" s="153">
        <f t="shared" si="50"/>
        <v>4400</v>
      </c>
    </row>
    <row r="248" spans="1:14">
      <c r="A248">
        <f t="shared" si="51"/>
        <v>8</v>
      </c>
      <c r="B248" t="str">
        <f t="shared" si="44"/>
        <v>Aug</v>
      </c>
      <c r="C248" s="187">
        <f t="shared" si="53"/>
        <v>36739</v>
      </c>
      <c r="D248" s="188">
        <f t="shared" si="52"/>
        <v>2283795</v>
      </c>
      <c r="E248" s="203">
        <f>1223+1862</f>
        <v>3085</v>
      </c>
      <c r="F248" s="204">
        <v>0</v>
      </c>
      <c r="G248" s="153">
        <f t="shared" si="45"/>
        <v>3085</v>
      </c>
      <c r="H248" s="153">
        <f t="shared" si="46"/>
        <v>2286880</v>
      </c>
      <c r="I248" s="48">
        <f t="shared" si="47"/>
        <v>84320</v>
      </c>
      <c r="J248" s="195">
        <f t="shared" si="42"/>
        <v>0.963138917004049</v>
      </c>
      <c r="K248" s="196">
        <f t="shared" si="43"/>
        <v>0.964439946018893</v>
      </c>
      <c r="L248" s="153">
        <f t="shared" si="48"/>
        <v>10420</v>
      </c>
      <c r="M248" s="153">
        <f t="shared" si="49"/>
        <v>6020</v>
      </c>
      <c r="N248" s="153">
        <f t="shared" si="50"/>
        <v>4400</v>
      </c>
    </row>
    <row r="249" spans="1:14">
      <c r="A249">
        <f t="shared" si="51"/>
        <v>8</v>
      </c>
      <c r="B249" t="str">
        <f t="shared" si="44"/>
        <v>Aug</v>
      </c>
      <c r="C249" s="187">
        <f t="shared" si="53"/>
        <v>36740</v>
      </c>
      <c r="D249" s="188">
        <f t="shared" si="52"/>
        <v>2286880</v>
      </c>
      <c r="E249" s="203">
        <f t="shared" ref="E249:E278" si="54">1223+1862</f>
        <v>3085</v>
      </c>
      <c r="F249" s="204">
        <v>0</v>
      </c>
      <c r="G249" s="153">
        <f t="shared" si="45"/>
        <v>3085</v>
      </c>
      <c r="H249" s="153">
        <f t="shared" si="46"/>
        <v>2289965</v>
      </c>
      <c r="I249" s="48">
        <f t="shared" si="47"/>
        <v>81235</v>
      </c>
      <c r="J249" s="195">
        <f t="shared" si="42"/>
        <v>0.964439946018893</v>
      </c>
      <c r="K249" s="196">
        <f t="shared" si="43"/>
        <v>0.965740975033738</v>
      </c>
      <c r="L249" s="153">
        <f t="shared" si="48"/>
        <v>10420</v>
      </c>
      <c r="M249" s="153">
        <f t="shared" si="49"/>
        <v>6020</v>
      </c>
      <c r="N249" s="153">
        <f t="shared" si="50"/>
        <v>4400</v>
      </c>
    </row>
    <row r="250" spans="1:14">
      <c r="A250">
        <f t="shared" si="51"/>
        <v>8</v>
      </c>
      <c r="B250" t="str">
        <f t="shared" si="44"/>
        <v>Aug</v>
      </c>
      <c r="C250" s="187">
        <f t="shared" si="53"/>
        <v>36741</v>
      </c>
      <c r="D250" s="188">
        <f t="shared" si="52"/>
        <v>2289965</v>
      </c>
      <c r="E250" s="203">
        <f t="shared" si="54"/>
        <v>3085</v>
      </c>
      <c r="F250" s="204">
        <v>0</v>
      </c>
      <c r="G250" s="153">
        <f t="shared" si="45"/>
        <v>3085</v>
      </c>
      <c r="H250" s="153">
        <f t="shared" si="46"/>
        <v>2293050</v>
      </c>
      <c r="I250" s="48">
        <f t="shared" si="47"/>
        <v>78150</v>
      </c>
      <c r="J250" s="195">
        <f t="shared" si="42"/>
        <v>0.965740975033738</v>
      </c>
      <c r="K250" s="196">
        <f t="shared" si="43"/>
        <v>0.967042004048583</v>
      </c>
      <c r="L250" s="153">
        <f t="shared" si="48"/>
        <v>10420</v>
      </c>
      <c r="M250" s="153">
        <f t="shared" si="49"/>
        <v>6020</v>
      </c>
      <c r="N250" s="153">
        <f t="shared" si="50"/>
        <v>4400</v>
      </c>
    </row>
    <row r="251" spans="1:14">
      <c r="A251">
        <f t="shared" si="51"/>
        <v>8</v>
      </c>
      <c r="B251" t="str">
        <f t="shared" si="44"/>
        <v>Aug</v>
      </c>
      <c r="C251" s="187">
        <f t="shared" si="53"/>
        <v>36742</v>
      </c>
      <c r="D251" s="188">
        <f t="shared" si="52"/>
        <v>2293050</v>
      </c>
      <c r="E251" s="203">
        <f t="shared" si="54"/>
        <v>3085</v>
      </c>
      <c r="F251" s="204">
        <v>0</v>
      </c>
      <c r="G251" s="153">
        <f t="shared" si="45"/>
        <v>3085</v>
      </c>
      <c r="H251" s="153">
        <f t="shared" si="46"/>
        <v>2296135</v>
      </c>
      <c r="I251" s="48">
        <f t="shared" si="47"/>
        <v>75065</v>
      </c>
      <c r="J251" s="195">
        <f t="shared" si="42"/>
        <v>0.967042004048583</v>
      </c>
      <c r="K251" s="196">
        <f t="shared" si="43"/>
        <v>0.968343033063428</v>
      </c>
      <c r="L251" s="153">
        <f t="shared" si="48"/>
        <v>10420</v>
      </c>
      <c r="M251" s="153">
        <f t="shared" si="49"/>
        <v>6020</v>
      </c>
      <c r="N251" s="153">
        <f t="shared" si="50"/>
        <v>4400</v>
      </c>
    </row>
    <row r="252" spans="1:14">
      <c r="A252">
        <f t="shared" si="51"/>
        <v>8</v>
      </c>
      <c r="B252" t="str">
        <f t="shared" si="44"/>
        <v>Aug</v>
      </c>
      <c r="C252" s="187">
        <f t="shared" si="53"/>
        <v>36743</v>
      </c>
      <c r="D252" s="188">
        <f t="shared" si="52"/>
        <v>2296135</v>
      </c>
      <c r="E252" s="203">
        <f t="shared" si="54"/>
        <v>3085</v>
      </c>
      <c r="F252" s="204">
        <v>0</v>
      </c>
      <c r="G252" s="153">
        <f t="shared" si="45"/>
        <v>3085</v>
      </c>
      <c r="H252" s="153">
        <f t="shared" si="46"/>
        <v>2299220</v>
      </c>
      <c r="I252" s="48">
        <f t="shared" si="47"/>
        <v>71980</v>
      </c>
      <c r="J252" s="195">
        <f t="shared" si="42"/>
        <v>0.968343033063428</v>
      </c>
      <c r="K252" s="196">
        <f t="shared" si="43"/>
        <v>0.969644062078273</v>
      </c>
      <c r="L252" s="153">
        <f t="shared" si="48"/>
        <v>10420</v>
      </c>
      <c r="M252" s="153">
        <f t="shared" si="49"/>
        <v>6020</v>
      </c>
      <c r="N252" s="153">
        <f t="shared" si="50"/>
        <v>4400</v>
      </c>
    </row>
    <row r="253" spans="1:14">
      <c r="A253">
        <f t="shared" si="51"/>
        <v>8</v>
      </c>
      <c r="B253" t="str">
        <f t="shared" si="44"/>
        <v>Aug</v>
      </c>
      <c r="C253" s="187">
        <f t="shared" si="53"/>
        <v>36744</v>
      </c>
      <c r="D253" s="188">
        <f t="shared" si="52"/>
        <v>2299220</v>
      </c>
      <c r="E253" s="203">
        <f t="shared" si="54"/>
        <v>3085</v>
      </c>
      <c r="F253" s="204">
        <v>0</v>
      </c>
      <c r="G253" s="153">
        <f t="shared" si="45"/>
        <v>3085</v>
      </c>
      <c r="H253" s="153">
        <f t="shared" si="46"/>
        <v>2302305</v>
      </c>
      <c r="I253" s="48">
        <f t="shared" si="47"/>
        <v>68895</v>
      </c>
      <c r="J253" s="195">
        <f t="shared" si="42"/>
        <v>0.969644062078273</v>
      </c>
      <c r="K253" s="196">
        <f t="shared" si="43"/>
        <v>0.970945091093117</v>
      </c>
      <c r="L253" s="153">
        <f t="shared" si="48"/>
        <v>10420</v>
      </c>
      <c r="M253" s="153">
        <f t="shared" si="49"/>
        <v>6020</v>
      </c>
      <c r="N253" s="153">
        <f t="shared" si="50"/>
        <v>4400</v>
      </c>
    </row>
    <row r="254" spans="1:14">
      <c r="A254">
        <f t="shared" si="51"/>
        <v>8</v>
      </c>
      <c r="B254" t="str">
        <f t="shared" si="44"/>
        <v>Aug</v>
      </c>
      <c r="C254" s="187">
        <f t="shared" si="53"/>
        <v>36745</v>
      </c>
      <c r="D254" s="188">
        <f t="shared" si="52"/>
        <v>2302305</v>
      </c>
      <c r="E254" s="203">
        <f t="shared" si="54"/>
        <v>3085</v>
      </c>
      <c r="F254" s="204">
        <v>0</v>
      </c>
      <c r="G254" s="153">
        <f t="shared" si="45"/>
        <v>3085</v>
      </c>
      <c r="H254" s="153">
        <f t="shared" si="46"/>
        <v>2305390</v>
      </c>
      <c r="I254" s="48">
        <f t="shared" si="47"/>
        <v>65810</v>
      </c>
      <c r="J254" s="195">
        <f t="shared" si="42"/>
        <v>0.970945091093117</v>
      </c>
      <c r="K254" s="196">
        <f t="shared" si="43"/>
        <v>0.972246120107962</v>
      </c>
      <c r="L254" s="153">
        <f t="shared" si="48"/>
        <v>10420</v>
      </c>
      <c r="M254" s="153">
        <f t="shared" si="49"/>
        <v>6020</v>
      </c>
      <c r="N254" s="153">
        <f t="shared" si="50"/>
        <v>4400</v>
      </c>
    </row>
    <row r="255" spans="1:14">
      <c r="A255">
        <f t="shared" si="51"/>
        <v>8</v>
      </c>
      <c r="B255" t="str">
        <f t="shared" si="44"/>
        <v>Aug</v>
      </c>
      <c r="C255" s="187">
        <f t="shared" si="53"/>
        <v>36746</v>
      </c>
      <c r="D255" s="188">
        <f t="shared" si="52"/>
        <v>2305390</v>
      </c>
      <c r="E255" s="203">
        <f t="shared" si="54"/>
        <v>3085</v>
      </c>
      <c r="F255" s="204">
        <v>0</v>
      </c>
      <c r="G255" s="153">
        <f t="shared" si="45"/>
        <v>3085</v>
      </c>
      <c r="H255" s="153">
        <f t="shared" si="46"/>
        <v>2308475</v>
      </c>
      <c r="I255" s="48">
        <f t="shared" si="47"/>
        <v>62725</v>
      </c>
      <c r="J255" s="195">
        <f t="shared" si="42"/>
        <v>0.972246120107962</v>
      </c>
      <c r="K255" s="196">
        <f t="shared" si="43"/>
        <v>0.973547149122807</v>
      </c>
      <c r="L255" s="153">
        <f t="shared" si="48"/>
        <v>10420</v>
      </c>
      <c r="M255" s="153">
        <f t="shared" si="49"/>
        <v>6020</v>
      </c>
      <c r="N255" s="153">
        <f t="shared" si="50"/>
        <v>4400</v>
      </c>
    </row>
    <row r="256" spans="1:14">
      <c r="A256">
        <f t="shared" si="51"/>
        <v>8</v>
      </c>
      <c r="B256" t="str">
        <f t="shared" si="44"/>
        <v>Aug</v>
      </c>
      <c r="C256" s="187">
        <f t="shared" si="53"/>
        <v>36747</v>
      </c>
      <c r="D256" s="188">
        <f t="shared" si="52"/>
        <v>2308475</v>
      </c>
      <c r="E256" s="203">
        <f t="shared" si="54"/>
        <v>3085</v>
      </c>
      <c r="F256" s="204">
        <v>0</v>
      </c>
      <c r="G256" s="153">
        <f t="shared" si="45"/>
        <v>3085</v>
      </c>
      <c r="H256" s="153">
        <f t="shared" si="46"/>
        <v>2311560</v>
      </c>
      <c r="I256" s="48">
        <f t="shared" si="47"/>
        <v>59640</v>
      </c>
      <c r="J256" s="195">
        <f t="shared" si="42"/>
        <v>0.973547149122807</v>
      </c>
      <c r="K256" s="196">
        <f t="shared" si="43"/>
        <v>0.974848178137652</v>
      </c>
      <c r="L256" s="153">
        <f t="shared" si="48"/>
        <v>10420</v>
      </c>
      <c r="M256" s="153">
        <f t="shared" si="49"/>
        <v>6020</v>
      </c>
      <c r="N256" s="153">
        <f t="shared" si="50"/>
        <v>4400</v>
      </c>
    </row>
    <row r="257" spans="1:14">
      <c r="A257">
        <f t="shared" si="51"/>
        <v>8</v>
      </c>
      <c r="B257" t="str">
        <f t="shared" si="44"/>
        <v>Aug</v>
      </c>
      <c r="C257" s="187">
        <f t="shared" si="53"/>
        <v>36748</v>
      </c>
      <c r="D257" s="188">
        <f t="shared" si="52"/>
        <v>2311560</v>
      </c>
      <c r="E257" s="203">
        <f t="shared" si="54"/>
        <v>3085</v>
      </c>
      <c r="F257" s="204">
        <v>0</v>
      </c>
      <c r="G257" s="153">
        <f t="shared" si="45"/>
        <v>3085</v>
      </c>
      <c r="H257" s="153">
        <f t="shared" si="46"/>
        <v>2314645</v>
      </c>
      <c r="I257" s="48">
        <f t="shared" si="47"/>
        <v>56555</v>
      </c>
      <c r="J257" s="195">
        <f t="shared" si="42"/>
        <v>0.974848178137652</v>
      </c>
      <c r="K257" s="196">
        <f t="shared" si="43"/>
        <v>0.976149207152497</v>
      </c>
      <c r="L257" s="153">
        <f t="shared" si="48"/>
        <v>10420</v>
      </c>
      <c r="M257" s="153">
        <f t="shared" si="49"/>
        <v>6020</v>
      </c>
      <c r="N257" s="153">
        <f t="shared" si="50"/>
        <v>4400</v>
      </c>
    </row>
    <row r="258" spans="1:14">
      <c r="A258">
        <f t="shared" si="51"/>
        <v>8</v>
      </c>
      <c r="B258" t="str">
        <f t="shared" si="44"/>
        <v>Aug</v>
      </c>
      <c r="C258" s="187">
        <f t="shared" si="53"/>
        <v>36749</v>
      </c>
      <c r="D258" s="188">
        <f t="shared" si="52"/>
        <v>2314645</v>
      </c>
      <c r="E258" s="203">
        <f t="shared" si="54"/>
        <v>3085</v>
      </c>
      <c r="F258" s="204">
        <v>0</v>
      </c>
      <c r="G258" s="153">
        <f t="shared" si="45"/>
        <v>3085</v>
      </c>
      <c r="H258" s="153">
        <f t="shared" si="46"/>
        <v>2317730</v>
      </c>
      <c r="I258" s="48">
        <f t="shared" si="47"/>
        <v>53470</v>
      </c>
      <c r="J258" s="195">
        <f t="shared" si="42"/>
        <v>0.976149207152497</v>
      </c>
      <c r="K258" s="196">
        <f t="shared" si="43"/>
        <v>0.977450236167341</v>
      </c>
      <c r="L258" s="153">
        <f t="shared" si="48"/>
        <v>10420</v>
      </c>
      <c r="M258" s="153">
        <f t="shared" si="49"/>
        <v>6020</v>
      </c>
      <c r="N258" s="153">
        <f t="shared" si="50"/>
        <v>4400</v>
      </c>
    </row>
    <row r="259" spans="1:14">
      <c r="A259">
        <f t="shared" si="51"/>
        <v>8</v>
      </c>
      <c r="B259" t="str">
        <f t="shared" si="44"/>
        <v>Aug</v>
      </c>
      <c r="C259" s="187">
        <f t="shared" si="53"/>
        <v>36750</v>
      </c>
      <c r="D259" s="188">
        <f t="shared" si="52"/>
        <v>2317730</v>
      </c>
      <c r="E259" s="203">
        <f t="shared" si="54"/>
        <v>3085</v>
      </c>
      <c r="F259" s="204">
        <v>0</v>
      </c>
      <c r="G259" s="153">
        <f t="shared" si="45"/>
        <v>3085</v>
      </c>
      <c r="H259" s="153">
        <f t="shared" si="46"/>
        <v>2320815</v>
      </c>
      <c r="I259" s="48">
        <f t="shared" si="47"/>
        <v>50385</v>
      </c>
      <c r="J259" s="195">
        <f t="shared" si="42"/>
        <v>0.977450236167341</v>
      </c>
      <c r="K259" s="196">
        <f t="shared" si="43"/>
        <v>0.978751265182186</v>
      </c>
      <c r="L259" s="153">
        <f t="shared" si="48"/>
        <v>10420</v>
      </c>
      <c r="M259" s="153">
        <f t="shared" si="49"/>
        <v>6020</v>
      </c>
      <c r="N259" s="153">
        <f t="shared" si="50"/>
        <v>4400</v>
      </c>
    </row>
    <row r="260" spans="1:14">
      <c r="A260">
        <f t="shared" si="51"/>
        <v>8</v>
      </c>
      <c r="B260" t="str">
        <f t="shared" si="44"/>
        <v>Aug</v>
      </c>
      <c r="C260" s="187">
        <f t="shared" si="53"/>
        <v>36751</v>
      </c>
      <c r="D260" s="188">
        <f t="shared" si="52"/>
        <v>2320815</v>
      </c>
      <c r="E260" s="203">
        <f t="shared" si="54"/>
        <v>3085</v>
      </c>
      <c r="F260" s="204">
        <v>0</v>
      </c>
      <c r="G260" s="153">
        <f t="shared" si="45"/>
        <v>3085</v>
      </c>
      <c r="H260" s="153">
        <f t="shared" si="46"/>
        <v>2323900</v>
      </c>
      <c r="I260" s="48">
        <f t="shared" si="47"/>
        <v>47300</v>
      </c>
      <c r="J260" s="195">
        <f t="shared" si="42"/>
        <v>0.978751265182186</v>
      </c>
      <c r="K260" s="196">
        <f t="shared" si="43"/>
        <v>0.980052294197031</v>
      </c>
      <c r="L260" s="153">
        <f t="shared" si="48"/>
        <v>10420</v>
      </c>
      <c r="M260" s="153">
        <f t="shared" si="49"/>
        <v>6020</v>
      </c>
      <c r="N260" s="153">
        <f t="shared" si="50"/>
        <v>4400</v>
      </c>
    </row>
    <row r="261" spans="1:14">
      <c r="A261">
        <f t="shared" si="51"/>
        <v>8</v>
      </c>
      <c r="B261" t="str">
        <f t="shared" si="44"/>
        <v>Aug</v>
      </c>
      <c r="C261" s="187">
        <f t="shared" si="53"/>
        <v>36752</v>
      </c>
      <c r="D261" s="188">
        <f t="shared" si="52"/>
        <v>2323900</v>
      </c>
      <c r="E261" s="203">
        <f t="shared" si="54"/>
        <v>3085</v>
      </c>
      <c r="F261" s="204">
        <v>0</v>
      </c>
      <c r="G261" s="153">
        <f t="shared" si="45"/>
        <v>3085</v>
      </c>
      <c r="H261" s="153">
        <f t="shared" si="46"/>
        <v>2326985</v>
      </c>
      <c r="I261" s="48">
        <f t="shared" si="47"/>
        <v>44215</v>
      </c>
      <c r="J261" s="195">
        <f t="shared" si="42"/>
        <v>0.980052294197031</v>
      </c>
      <c r="K261" s="196">
        <f t="shared" si="43"/>
        <v>0.981353323211876</v>
      </c>
      <c r="L261" s="153">
        <f t="shared" si="48"/>
        <v>10420</v>
      </c>
      <c r="M261" s="153">
        <f t="shared" si="49"/>
        <v>6020</v>
      </c>
      <c r="N261" s="153">
        <f t="shared" si="50"/>
        <v>4400</v>
      </c>
    </row>
    <row r="262" spans="1:14">
      <c r="A262">
        <f t="shared" si="51"/>
        <v>8</v>
      </c>
      <c r="B262" t="str">
        <f t="shared" si="44"/>
        <v>Aug</v>
      </c>
      <c r="C262" s="187">
        <f t="shared" si="53"/>
        <v>36753</v>
      </c>
      <c r="D262" s="188">
        <f t="shared" si="52"/>
        <v>2326985</v>
      </c>
      <c r="E262" s="203">
        <f t="shared" si="54"/>
        <v>3085</v>
      </c>
      <c r="F262" s="204">
        <v>0</v>
      </c>
      <c r="G262" s="153">
        <f t="shared" si="45"/>
        <v>3085</v>
      </c>
      <c r="H262" s="153">
        <f t="shared" si="46"/>
        <v>2330070</v>
      </c>
      <c r="I262" s="48">
        <f t="shared" si="47"/>
        <v>41130</v>
      </c>
      <c r="J262" s="195">
        <f t="shared" si="42"/>
        <v>0.981353323211876</v>
      </c>
      <c r="K262" s="196">
        <f t="shared" si="43"/>
        <v>0.982654352226721</v>
      </c>
      <c r="L262" s="153">
        <f t="shared" si="48"/>
        <v>10420</v>
      </c>
      <c r="M262" s="153">
        <f t="shared" si="49"/>
        <v>6020</v>
      </c>
      <c r="N262" s="153">
        <f t="shared" si="50"/>
        <v>4400</v>
      </c>
    </row>
    <row r="263" spans="1:14">
      <c r="A263">
        <f t="shared" si="51"/>
        <v>8</v>
      </c>
      <c r="B263" t="str">
        <f t="shared" si="44"/>
        <v>Aug</v>
      </c>
      <c r="C263" s="187">
        <f t="shared" si="53"/>
        <v>36754</v>
      </c>
      <c r="D263" s="188">
        <f t="shared" si="52"/>
        <v>2330070</v>
      </c>
      <c r="E263" s="203">
        <f t="shared" si="54"/>
        <v>3085</v>
      </c>
      <c r="F263" s="204">
        <v>0</v>
      </c>
      <c r="G263" s="153">
        <f t="shared" si="45"/>
        <v>3085</v>
      </c>
      <c r="H263" s="153">
        <f t="shared" si="46"/>
        <v>2333155</v>
      </c>
      <c r="I263" s="48">
        <f t="shared" si="47"/>
        <v>38045</v>
      </c>
      <c r="J263" s="195">
        <f t="shared" si="42"/>
        <v>0.982654352226721</v>
      </c>
      <c r="K263" s="196">
        <f t="shared" si="43"/>
        <v>0.983955381241565</v>
      </c>
      <c r="L263" s="153">
        <f t="shared" si="48"/>
        <v>10420</v>
      </c>
      <c r="M263" s="153">
        <f t="shared" si="49"/>
        <v>6020</v>
      </c>
      <c r="N263" s="153">
        <f t="shared" si="50"/>
        <v>4400</v>
      </c>
    </row>
    <row r="264" spans="1:14">
      <c r="A264">
        <f t="shared" si="51"/>
        <v>8</v>
      </c>
      <c r="B264" t="str">
        <f t="shared" si="44"/>
        <v>Aug</v>
      </c>
      <c r="C264" s="187">
        <f t="shared" si="53"/>
        <v>36755</v>
      </c>
      <c r="D264" s="188">
        <f t="shared" si="52"/>
        <v>2333155</v>
      </c>
      <c r="E264" s="203">
        <f t="shared" si="54"/>
        <v>3085</v>
      </c>
      <c r="F264" s="204">
        <v>0</v>
      </c>
      <c r="G264" s="153">
        <f t="shared" si="45"/>
        <v>3085</v>
      </c>
      <c r="H264" s="153">
        <f t="shared" si="46"/>
        <v>2336240</v>
      </c>
      <c r="I264" s="48">
        <f t="shared" si="47"/>
        <v>34960</v>
      </c>
      <c r="J264" s="195">
        <f t="shared" si="42"/>
        <v>0.983955381241565</v>
      </c>
      <c r="K264" s="196">
        <f t="shared" si="43"/>
        <v>0.98525641025641</v>
      </c>
      <c r="L264" s="153">
        <f t="shared" si="48"/>
        <v>10420</v>
      </c>
      <c r="M264" s="153">
        <f t="shared" si="49"/>
        <v>6020</v>
      </c>
      <c r="N264" s="153">
        <f t="shared" si="50"/>
        <v>4400</v>
      </c>
    </row>
    <row r="265" spans="1:14">
      <c r="A265">
        <f t="shared" si="51"/>
        <v>8</v>
      </c>
      <c r="B265" t="str">
        <f t="shared" si="44"/>
        <v>Aug</v>
      </c>
      <c r="C265" s="187">
        <f t="shared" si="53"/>
        <v>36756</v>
      </c>
      <c r="D265" s="188">
        <f t="shared" si="52"/>
        <v>2336240</v>
      </c>
      <c r="E265" s="203">
        <f t="shared" si="54"/>
        <v>3085</v>
      </c>
      <c r="F265" s="204">
        <v>0</v>
      </c>
      <c r="G265" s="153">
        <f t="shared" si="45"/>
        <v>3085</v>
      </c>
      <c r="H265" s="153">
        <f t="shared" si="46"/>
        <v>2339325</v>
      </c>
      <c r="I265" s="48">
        <f t="shared" si="47"/>
        <v>31875</v>
      </c>
      <c r="J265" s="195">
        <f t="shared" si="42"/>
        <v>0.98525641025641</v>
      </c>
      <c r="K265" s="196">
        <f t="shared" si="43"/>
        <v>0.986557439271255</v>
      </c>
      <c r="L265" s="153">
        <f t="shared" si="48"/>
        <v>10420</v>
      </c>
      <c r="M265" s="153">
        <f t="shared" si="49"/>
        <v>6020</v>
      </c>
      <c r="N265" s="153">
        <f t="shared" si="50"/>
        <v>4400</v>
      </c>
    </row>
    <row r="266" spans="1:14">
      <c r="A266">
        <f t="shared" si="51"/>
        <v>8</v>
      </c>
      <c r="B266" t="str">
        <f t="shared" si="44"/>
        <v>Aug</v>
      </c>
      <c r="C266" s="187">
        <f t="shared" si="53"/>
        <v>36757</v>
      </c>
      <c r="D266" s="188">
        <f t="shared" si="52"/>
        <v>2339325</v>
      </c>
      <c r="E266" s="203">
        <f t="shared" si="54"/>
        <v>3085</v>
      </c>
      <c r="F266" s="204">
        <v>0</v>
      </c>
      <c r="G266" s="153">
        <f t="shared" si="45"/>
        <v>3085</v>
      </c>
      <c r="H266" s="153">
        <f t="shared" si="46"/>
        <v>2342410</v>
      </c>
      <c r="I266" s="48">
        <f t="shared" si="47"/>
        <v>28790</v>
      </c>
      <c r="J266" s="195">
        <f t="shared" si="42"/>
        <v>0.986557439271255</v>
      </c>
      <c r="K266" s="196">
        <f t="shared" si="43"/>
        <v>0.9878584682861</v>
      </c>
      <c r="L266" s="153">
        <f t="shared" si="48"/>
        <v>10420</v>
      </c>
      <c r="M266" s="153">
        <f t="shared" si="49"/>
        <v>6020</v>
      </c>
      <c r="N266" s="153">
        <f t="shared" si="50"/>
        <v>4400</v>
      </c>
    </row>
    <row r="267" spans="1:14">
      <c r="A267">
        <f t="shared" si="51"/>
        <v>8</v>
      </c>
      <c r="B267" t="str">
        <f t="shared" si="44"/>
        <v>Aug</v>
      </c>
      <c r="C267" s="187">
        <f t="shared" si="53"/>
        <v>36758</v>
      </c>
      <c r="D267" s="188">
        <f t="shared" si="52"/>
        <v>2342410</v>
      </c>
      <c r="E267" s="203">
        <f t="shared" si="54"/>
        <v>3085</v>
      </c>
      <c r="F267" s="204">
        <v>0</v>
      </c>
      <c r="G267" s="153">
        <f t="shared" si="45"/>
        <v>3085</v>
      </c>
      <c r="H267" s="153">
        <f t="shared" si="46"/>
        <v>2345495</v>
      </c>
      <c r="I267" s="48">
        <f t="shared" si="47"/>
        <v>25705</v>
      </c>
      <c r="J267" s="195">
        <f t="shared" si="42"/>
        <v>0.9878584682861</v>
      </c>
      <c r="K267" s="196">
        <f t="shared" si="43"/>
        <v>0.989159497300945</v>
      </c>
      <c r="L267" s="153">
        <f t="shared" si="48"/>
        <v>10420</v>
      </c>
      <c r="M267" s="153">
        <f t="shared" si="49"/>
        <v>6020</v>
      </c>
      <c r="N267" s="153">
        <f t="shared" si="50"/>
        <v>4400</v>
      </c>
    </row>
    <row r="268" spans="1:14">
      <c r="A268">
        <f t="shared" si="51"/>
        <v>8</v>
      </c>
      <c r="B268" t="str">
        <f t="shared" si="44"/>
        <v>Aug</v>
      </c>
      <c r="C268" s="187">
        <f t="shared" si="53"/>
        <v>36759</v>
      </c>
      <c r="D268" s="188">
        <f t="shared" si="52"/>
        <v>2345495</v>
      </c>
      <c r="E268" s="203">
        <f t="shared" si="54"/>
        <v>3085</v>
      </c>
      <c r="F268" s="204">
        <v>0</v>
      </c>
      <c r="G268" s="153">
        <f t="shared" si="45"/>
        <v>3085</v>
      </c>
      <c r="H268" s="153">
        <f t="shared" si="46"/>
        <v>2348580</v>
      </c>
      <c r="I268" s="48">
        <f t="shared" si="47"/>
        <v>22620</v>
      </c>
      <c r="J268" s="195">
        <f t="shared" si="42"/>
        <v>0.989159497300945</v>
      </c>
      <c r="K268" s="196">
        <f t="shared" si="43"/>
        <v>0.99046052631579</v>
      </c>
      <c r="L268" s="153">
        <f t="shared" si="48"/>
        <v>10420</v>
      </c>
      <c r="M268" s="153">
        <f t="shared" si="49"/>
        <v>6020</v>
      </c>
      <c r="N268" s="153">
        <f t="shared" si="50"/>
        <v>4400</v>
      </c>
    </row>
    <row r="269" spans="1:14">
      <c r="A269">
        <f t="shared" si="51"/>
        <v>8</v>
      </c>
      <c r="B269" t="str">
        <f t="shared" si="44"/>
        <v>Aug</v>
      </c>
      <c r="C269" s="187">
        <f t="shared" si="53"/>
        <v>36760</v>
      </c>
      <c r="D269" s="188">
        <f t="shared" si="52"/>
        <v>2348580</v>
      </c>
      <c r="E269" s="203">
        <f t="shared" si="54"/>
        <v>3085</v>
      </c>
      <c r="F269" s="204">
        <v>0</v>
      </c>
      <c r="G269" s="153">
        <f t="shared" si="45"/>
        <v>3085</v>
      </c>
      <c r="H269" s="153">
        <f t="shared" si="46"/>
        <v>2351665</v>
      </c>
      <c r="I269" s="48">
        <f t="shared" si="47"/>
        <v>19535</v>
      </c>
      <c r="J269" s="195">
        <f t="shared" si="42"/>
        <v>0.99046052631579</v>
      </c>
      <c r="K269" s="196">
        <f t="shared" si="43"/>
        <v>0.991761555330634</v>
      </c>
      <c r="L269" s="153">
        <f t="shared" si="48"/>
        <v>10420</v>
      </c>
      <c r="M269" s="153">
        <f t="shared" si="49"/>
        <v>6020</v>
      </c>
      <c r="N269" s="153">
        <f t="shared" si="50"/>
        <v>4400</v>
      </c>
    </row>
    <row r="270" spans="1:14">
      <c r="A270">
        <f t="shared" si="51"/>
        <v>8</v>
      </c>
      <c r="B270" t="str">
        <f t="shared" si="44"/>
        <v>Aug</v>
      </c>
      <c r="C270" s="187">
        <f t="shared" si="53"/>
        <v>36761</v>
      </c>
      <c r="D270" s="188">
        <f t="shared" si="52"/>
        <v>2351665</v>
      </c>
      <c r="E270" s="203">
        <f t="shared" si="54"/>
        <v>3085</v>
      </c>
      <c r="F270" s="204">
        <v>0</v>
      </c>
      <c r="G270" s="153">
        <f t="shared" si="45"/>
        <v>3085</v>
      </c>
      <c r="H270" s="153">
        <f t="shared" si="46"/>
        <v>2354750</v>
      </c>
      <c r="I270" s="48">
        <f t="shared" si="47"/>
        <v>16450</v>
      </c>
      <c r="J270" s="195">
        <f t="shared" si="42"/>
        <v>0.991761555330634</v>
      </c>
      <c r="K270" s="196">
        <f t="shared" si="43"/>
        <v>0.993062584345479</v>
      </c>
      <c r="L270" s="153">
        <f t="shared" si="48"/>
        <v>10420</v>
      </c>
      <c r="M270" s="153">
        <f t="shared" si="49"/>
        <v>6020</v>
      </c>
      <c r="N270" s="153">
        <f t="shared" si="50"/>
        <v>4400</v>
      </c>
    </row>
    <row r="271" spans="1:14">
      <c r="A271">
        <f t="shared" si="51"/>
        <v>8</v>
      </c>
      <c r="B271" t="str">
        <f t="shared" si="44"/>
        <v>Aug</v>
      </c>
      <c r="C271" s="187">
        <f t="shared" si="53"/>
        <v>36762</v>
      </c>
      <c r="D271" s="188">
        <f t="shared" si="52"/>
        <v>2354750</v>
      </c>
      <c r="E271" s="203">
        <f t="shared" si="54"/>
        <v>3085</v>
      </c>
      <c r="F271" s="204">
        <v>0</v>
      </c>
      <c r="G271" s="153">
        <f t="shared" si="45"/>
        <v>3085</v>
      </c>
      <c r="H271" s="153">
        <f t="shared" si="46"/>
        <v>2357835</v>
      </c>
      <c r="I271" s="48">
        <f t="shared" si="47"/>
        <v>13365</v>
      </c>
      <c r="J271" s="195">
        <f t="shared" ref="J271:J334" si="55">D271/$D$12</f>
        <v>0.993062584345479</v>
      </c>
      <c r="K271" s="196">
        <f t="shared" ref="K271:K334" si="56">H271/$D$12</f>
        <v>0.994363613360324</v>
      </c>
      <c r="L271" s="153">
        <f t="shared" si="48"/>
        <v>10420</v>
      </c>
      <c r="M271" s="153">
        <f t="shared" si="49"/>
        <v>6020</v>
      </c>
      <c r="N271" s="153">
        <f t="shared" si="50"/>
        <v>4400</v>
      </c>
    </row>
    <row r="272" spans="1:14">
      <c r="A272">
        <f t="shared" si="51"/>
        <v>8</v>
      </c>
      <c r="B272" t="str">
        <f t="shared" ref="B272:B335" si="57">VLOOKUP(A272,MonthTable,2,FALSE)</f>
        <v>Aug</v>
      </c>
      <c r="C272" s="187">
        <f t="shared" si="53"/>
        <v>36763</v>
      </c>
      <c r="D272" s="188">
        <f t="shared" si="52"/>
        <v>2357835</v>
      </c>
      <c r="E272" s="203">
        <f t="shared" si="54"/>
        <v>3085</v>
      </c>
      <c r="F272" s="204">
        <v>0</v>
      </c>
      <c r="G272" s="153">
        <f t="shared" ref="G272:G335" si="58">SUM(E272:F272)</f>
        <v>3085</v>
      </c>
      <c r="H272" s="153">
        <f t="shared" ref="H272:H288" si="59">D272+G272</f>
        <v>2360920</v>
      </c>
      <c r="I272" s="48">
        <f t="shared" ref="I272:I335" si="60">$D$12-H272</f>
        <v>10280</v>
      </c>
      <c r="J272" s="195">
        <f t="shared" si="55"/>
        <v>0.994363613360324</v>
      </c>
      <c r="K272" s="196">
        <f t="shared" si="56"/>
        <v>0.995664642375169</v>
      </c>
      <c r="L272" s="153">
        <f t="shared" ref="L272:L335" si="61">IF($E272&lt;0,IF($K272&gt;0.5,-$F$7,-$G$7),IF($E272&gt;0,IF($K272&gt;0.67,$I$7,$H$7),0))</f>
        <v>10420</v>
      </c>
      <c r="M272" s="153">
        <f t="shared" ref="M272:M335" si="62">IF($E272&lt;0,IF($K272&gt;0.5,-$F$5,-$G$5),IF($E272&gt;0,IF($K272&gt;0.67,$I$5,$H$5),0))</f>
        <v>6020</v>
      </c>
      <c r="N272" s="153">
        <f t="shared" ref="N272:N335" si="63">IF($E272&lt;0,IF($K272&gt;0.5,-$F$6,-$G$6),IF($E272&gt;0,IF($K272&gt;0.67,$I$6,$H$6),0))</f>
        <v>4400</v>
      </c>
    </row>
    <row r="273" spans="1:14">
      <c r="A273">
        <f t="shared" ref="A273:A336" si="64">MONTH(C273)</f>
        <v>8</v>
      </c>
      <c r="B273" t="str">
        <f t="shared" si="57"/>
        <v>Aug</v>
      </c>
      <c r="C273" s="187">
        <f t="shared" si="53"/>
        <v>36764</v>
      </c>
      <c r="D273" s="188">
        <f t="shared" ref="D273:D336" si="65">H272</f>
        <v>2360920</v>
      </c>
      <c r="E273" s="203">
        <f t="shared" si="54"/>
        <v>3085</v>
      </c>
      <c r="F273" s="204">
        <v>0</v>
      </c>
      <c r="G273" s="153">
        <f t="shared" si="58"/>
        <v>3085</v>
      </c>
      <c r="H273" s="153">
        <f t="shared" si="59"/>
        <v>2364005</v>
      </c>
      <c r="I273" s="48">
        <f t="shared" si="60"/>
        <v>7195</v>
      </c>
      <c r="J273" s="195">
        <f t="shared" si="55"/>
        <v>0.995664642375169</v>
      </c>
      <c r="K273" s="196">
        <f t="shared" si="56"/>
        <v>0.996965671390013</v>
      </c>
      <c r="L273" s="153">
        <f t="shared" si="61"/>
        <v>10420</v>
      </c>
      <c r="M273" s="153">
        <f t="shared" si="62"/>
        <v>6020</v>
      </c>
      <c r="N273" s="153">
        <f t="shared" si="63"/>
        <v>4400</v>
      </c>
    </row>
    <row r="274" spans="1:14">
      <c r="A274">
        <f t="shared" si="64"/>
        <v>8</v>
      </c>
      <c r="B274" t="str">
        <f t="shared" si="57"/>
        <v>Aug</v>
      </c>
      <c r="C274" s="187">
        <f t="shared" si="53"/>
        <v>36765</v>
      </c>
      <c r="D274" s="188">
        <f t="shared" si="65"/>
        <v>2364005</v>
      </c>
      <c r="E274" s="203">
        <f t="shared" si="54"/>
        <v>3085</v>
      </c>
      <c r="F274" s="204">
        <v>0</v>
      </c>
      <c r="G274" s="153">
        <f t="shared" si="58"/>
        <v>3085</v>
      </c>
      <c r="H274" s="153">
        <f t="shared" si="59"/>
        <v>2367090</v>
      </c>
      <c r="I274" s="48">
        <f t="shared" si="60"/>
        <v>4110</v>
      </c>
      <c r="J274" s="195">
        <f t="shared" si="55"/>
        <v>0.996965671390013</v>
      </c>
      <c r="K274" s="196">
        <f t="shared" si="56"/>
        <v>0.998266700404858</v>
      </c>
      <c r="L274" s="153">
        <f t="shared" si="61"/>
        <v>10420</v>
      </c>
      <c r="M274" s="153">
        <f t="shared" si="62"/>
        <v>6020</v>
      </c>
      <c r="N274" s="153">
        <f t="shared" si="63"/>
        <v>4400</v>
      </c>
    </row>
    <row r="275" spans="1:14">
      <c r="A275">
        <f t="shared" si="64"/>
        <v>8</v>
      </c>
      <c r="B275" t="str">
        <f t="shared" si="57"/>
        <v>Aug</v>
      </c>
      <c r="C275" s="187">
        <f t="shared" si="53"/>
        <v>36766</v>
      </c>
      <c r="D275" s="188">
        <f t="shared" si="65"/>
        <v>2367090</v>
      </c>
      <c r="E275" s="203">
        <f t="shared" si="54"/>
        <v>3085</v>
      </c>
      <c r="F275" s="204">
        <v>0</v>
      </c>
      <c r="G275" s="153">
        <f t="shared" si="58"/>
        <v>3085</v>
      </c>
      <c r="H275" s="153">
        <f t="shared" si="59"/>
        <v>2370175</v>
      </c>
      <c r="I275" s="48">
        <f t="shared" si="60"/>
        <v>1025</v>
      </c>
      <c r="J275" s="195">
        <f t="shared" si="55"/>
        <v>0.998266700404858</v>
      </c>
      <c r="K275" s="196">
        <f t="shared" si="56"/>
        <v>0.999567729419703</v>
      </c>
      <c r="L275" s="153">
        <f t="shared" si="61"/>
        <v>10420</v>
      </c>
      <c r="M275" s="153">
        <f t="shared" si="62"/>
        <v>6020</v>
      </c>
      <c r="N275" s="153">
        <f t="shared" si="63"/>
        <v>4400</v>
      </c>
    </row>
    <row r="276" spans="1:14">
      <c r="A276">
        <f t="shared" si="64"/>
        <v>8</v>
      </c>
      <c r="B276" t="str">
        <f t="shared" si="57"/>
        <v>Aug</v>
      </c>
      <c r="C276" s="187">
        <f t="shared" si="53"/>
        <v>36767</v>
      </c>
      <c r="D276" s="188">
        <f t="shared" si="65"/>
        <v>2370175</v>
      </c>
      <c r="E276" s="203">
        <f t="shared" si="54"/>
        <v>3085</v>
      </c>
      <c r="F276" s="204">
        <v>0</v>
      </c>
      <c r="G276" s="153">
        <f t="shared" si="58"/>
        <v>3085</v>
      </c>
      <c r="H276" s="153">
        <f t="shared" si="59"/>
        <v>2373260</v>
      </c>
      <c r="I276" s="48">
        <f t="shared" si="60"/>
        <v>-2060</v>
      </c>
      <c r="J276" s="195">
        <f t="shared" si="55"/>
        <v>0.999567729419703</v>
      </c>
      <c r="K276" s="196">
        <f t="shared" si="56"/>
        <v>1.00086875843455</v>
      </c>
      <c r="L276" s="153">
        <f t="shared" si="61"/>
        <v>10420</v>
      </c>
      <c r="M276" s="153">
        <f t="shared" si="62"/>
        <v>6020</v>
      </c>
      <c r="N276" s="153">
        <f t="shared" si="63"/>
        <v>4400</v>
      </c>
    </row>
    <row r="277" spans="1:14">
      <c r="A277">
        <f t="shared" si="64"/>
        <v>8</v>
      </c>
      <c r="B277" t="str">
        <f t="shared" si="57"/>
        <v>Aug</v>
      </c>
      <c r="C277" s="187">
        <f t="shared" si="53"/>
        <v>36768</v>
      </c>
      <c r="D277" s="188">
        <f t="shared" si="65"/>
        <v>2373260</v>
      </c>
      <c r="E277" s="203">
        <f t="shared" si="54"/>
        <v>3085</v>
      </c>
      <c r="F277" s="204">
        <v>0</v>
      </c>
      <c r="G277" s="153">
        <f t="shared" si="58"/>
        <v>3085</v>
      </c>
      <c r="H277" s="153">
        <f t="shared" si="59"/>
        <v>2376345</v>
      </c>
      <c r="I277" s="48">
        <f t="shared" si="60"/>
        <v>-5145</v>
      </c>
      <c r="J277" s="195">
        <f t="shared" si="55"/>
        <v>1.00086875843455</v>
      </c>
      <c r="K277" s="196">
        <f t="shared" si="56"/>
        <v>1.00216978744939</v>
      </c>
      <c r="L277" s="153">
        <f t="shared" si="61"/>
        <v>10420</v>
      </c>
      <c r="M277" s="153">
        <f t="shared" si="62"/>
        <v>6020</v>
      </c>
      <c r="N277" s="153">
        <f t="shared" si="63"/>
        <v>4400</v>
      </c>
    </row>
    <row r="278" spans="1:14">
      <c r="A278">
        <f t="shared" si="64"/>
        <v>8</v>
      </c>
      <c r="B278" t="str">
        <f t="shared" si="57"/>
        <v>Aug</v>
      </c>
      <c r="C278" s="187">
        <f t="shared" si="53"/>
        <v>36769</v>
      </c>
      <c r="D278" s="188">
        <f t="shared" si="65"/>
        <v>2376345</v>
      </c>
      <c r="E278" s="203">
        <f t="shared" si="54"/>
        <v>3085</v>
      </c>
      <c r="F278" s="204">
        <v>0</v>
      </c>
      <c r="G278" s="153">
        <f t="shared" si="58"/>
        <v>3085</v>
      </c>
      <c r="H278" s="153">
        <f t="shared" si="59"/>
        <v>2379430</v>
      </c>
      <c r="I278" s="48">
        <f t="shared" si="60"/>
        <v>-8230</v>
      </c>
      <c r="J278" s="195">
        <f t="shared" si="55"/>
        <v>1.00216978744939</v>
      </c>
      <c r="K278" s="196">
        <f t="shared" si="56"/>
        <v>1.00347081646424</v>
      </c>
      <c r="L278" s="153">
        <f t="shared" si="61"/>
        <v>10420</v>
      </c>
      <c r="M278" s="153">
        <f t="shared" si="62"/>
        <v>6020</v>
      </c>
      <c r="N278" s="153">
        <f t="shared" si="63"/>
        <v>4400</v>
      </c>
    </row>
    <row r="279" spans="1:14">
      <c r="A279">
        <f t="shared" si="64"/>
        <v>9</v>
      </c>
      <c r="B279" t="str">
        <f t="shared" si="57"/>
        <v>Sep</v>
      </c>
      <c r="C279" s="187">
        <f t="shared" si="53"/>
        <v>36770</v>
      </c>
      <c r="D279" s="188">
        <f t="shared" si="65"/>
        <v>2379430</v>
      </c>
      <c r="E279" s="203">
        <v>0</v>
      </c>
      <c r="F279" s="204">
        <v>0</v>
      </c>
      <c r="G279" s="153">
        <f t="shared" si="58"/>
        <v>0</v>
      </c>
      <c r="H279" s="153">
        <f t="shared" si="59"/>
        <v>2379430</v>
      </c>
      <c r="I279" s="48">
        <f t="shared" si="60"/>
        <v>-8230</v>
      </c>
      <c r="J279" s="195">
        <f t="shared" si="55"/>
        <v>1.00347081646424</v>
      </c>
      <c r="K279" s="196">
        <f t="shared" si="56"/>
        <v>1.00347081646424</v>
      </c>
      <c r="L279" s="153">
        <f t="shared" si="61"/>
        <v>0</v>
      </c>
      <c r="M279" s="153">
        <f t="shared" si="62"/>
        <v>0</v>
      </c>
      <c r="N279" s="153">
        <f t="shared" si="63"/>
        <v>0</v>
      </c>
    </row>
    <row r="280" spans="1:14">
      <c r="A280">
        <f t="shared" si="64"/>
        <v>9</v>
      </c>
      <c r="B280" t="str">
        <f t="shared" si="57"/>
        <v>Sep</v>
      </c>
      <c r="C280" s="187">
        <f t="shared" si="53"/>
        <v>36771</v>
      </c>
      <c r="D280" s="188">
        <f t="shared" si="65"/>
        <v>2379430</v>
      </c>
      <c r="E280" s="203">
        <v>0</v>
      </c>
      <c r="F280" s="204">
        <v>0</v>
      </c>
      <c r="G280" s="153">
        <f t="shared" si="58"/>
        <v>0</v>
      </c>
      <c r="H280" s="153">
        <f t="shared" si="59"/>
        <v>2379430</v>
      </c>
      <c r="I280" s="48">
        <f t="shared" si="60"/>
        <v>-8230</v>
      </c>
      <c r="J280" s="195">
        <f t="shared" si="55"/>
        <v>1.00347081646424</v>
      </c>
      <c r="K280" s="196">
        <f t="shared" si="56"/>
        <v>1.00347081646424</v>
      </c>
      <c r="L280" s="153">
        <f t="shared" si="61"/>
        <v>0</v>
      </c>
      <c r="M280" s="153">
        <f t="shared" si="62"/>
        <v>0</v>
      </c>
      <c r="N280" s="153">
        <f t="shared" si="63"/>
        <v>0</v>
      </c>
    </row>
    <row r="281" spans="1:14">
      <c r="A281">
        <f t="shared" si="64"/>
        <v>9</v>
      </c>
      <c r="B281" t="str">
        <f t="shared" si="57"/>
        <v>Sep</v>
      </c>
      <c r="C281" s="187">
        <f t="shared" si="53"/>
        <v>36772</v>
      </c>
      <c r="D281" s="188">
        <f t="shared" si="65"/>
        <v>2379430</v>
      </c>
      <c r="E281" s="203">
        <v>0</v>
      </c>
      <c r="F281" s="204">
        <v>0</v>
      </c>
      <c r="G281" s="153">
        <f t="shared" si="58"/>
        <v>0</v>
      </c>
      <c r="H281" s="153">
        <f t="shared" si="59"/>
        <v>2379430</v>
      </c>
      <c r="I281" s="48">
        <f t="shared" si="60"/>
        <v>-8230</v>
      </c>
      <c r="J281" s="195">
        <f t="shared" si="55"/>
        <v>1.00347081646424</v>
      </c>
      <c r="K281" s="196">
        <f t="shared" si="56"/>
        <v>1.00347081646424</v>
      </c>
      <c r="L281" s="153">
        <f t="shared" si="61"/>
        <v>0</v>
      </c>
      <c r="M281" s="153">
        <f t="shared" si="62"/>
        <v>0</v>
      </c>
      <c r="N281" s="153">
        <f t="shared" si="63"/>
        <v>0</v>
      </c>
    </row>
    <row r="282" spans="1:14">
      <c r="A282">
        <f t="shared" si="64"/>
        <v>9</v>
      </c>
      <c r="B282" t="str">
        <f t="shared" si="57"/>
        <v>Sep</v>
      </c>
      <c r="C282" s="187">
        <f t="shared" si="53"/>
        <v>36773</v>
      </c>
      <c r="D282" s="188">
        <f t="shared" si="65"/>
        <v>2379430</v>
      </c>
      <c r="E282" s="203">
        <v>0</v>
      </c>
      <c r="F282" s="204">
        <v>0</v>
      </c>
      <c r="G282" s="153">
        <f t="shared" si="58"/>
        <v>0</v>
      </c>
      <c r="H282" s="153">
        <f t="shared" si="59"/>
        <v>2379430</v>
      </c>
      <c r="I282" s="48">
        <f t="shared" si="60"/>
        <v>-8230</v>
      </c>
      <c r="J282" s="195">
        <f t="shared" si="55"/>
        <v>1.00347081646424</v>
      </c>
      <c r="K282" s="196">
        <f t="shared" si="56"/>
        <v>1.00347081646424</v>
      </c>
      <c r="L282" s="153">
        <f t="shared" si="61"/>
        <v>0</v>
      </c>
      <c r="M282" s="153">
        <f t="shared" si="62"/>
        <v>0</v>
      </c>
      <c r="N282" s="153">
        <f t="shared" si="63"/>
        <v>0</v>
      </c>
    </row>
    <row r="283" spans="1:14">
      <c r="A283">
        <f t="shared" si="64"/>
        <v>9</v>
      </c>
      <c r="B283" t="str">
        <f t="shared" si="57"/>
        <v>Sep</v>
      </c>
      <c r="C283" s="187">
        <f t="shared" si="53"/>
        <v>36774</v>
      </c>
      <c r="D283" s="188">
        <f t="shared" si="65"/>
        <v>2379430</v>
      </c>
      <c r="E283" s="203">
        <v>0</v>
      </c>
      <c r="F283" s="204">
        <v>0</v>
      </c>
      <c r="G283" s="153">
        <f t="shared" si="58"/>
        <v>0</v>
      </c>
      <c r="H283" s="153">
        <f t="shared" si="59"/>
        <v>2379430</v>
      </c>
      <c r="I283" s="48">
        <f t="shared" si="60"/>
        <v>-8230</v>
      </c>
      <c r="J283" s="195">
        <f t="shared" si="55"/>
        <v>1.00347081646424</v>
      </c>
      <c r="K283" s="196">
        <f t="shared" si="56"/>
        <v>1.00347081646424</v>
      </c>
      <c r="L283" s="153">
        <f t="shared" si="61"/>
        <v>0</v>
      </c>
      <c r="M283" s="153">
        <f t="shared" si="62"/>
        <v>0</v>
      </c>
      <c r="N283" s="153">
        <f t="shared" si="63"/>
        <v>0</v>
      </c>
    </row>
    <row r="284" spans="1:14">
      <c r="A284">
        <f t="shared" si="64"/>
        <v>9</v>
      </c>
      <c r="B284" t="str">
        <f t="shared" si="57"/>
        <v>Sep</v>
      </c>
      <c r="C284" s="187">
        <f t="shared" si="53"/>
        <v>36775</v>
      </c>
      <c r="D284" s="188">
        <f t="shared" si="65"/>
        <v>2379430</v>
      </c>
      <c r="E284" s="203">
        <v>0</v>
      </c>
      <c r="F284" s="204">
        <v>0</v>
      </c>
      <c r="G284" s="153">
        <f t="shared" si="58"/>
        <v>0</v>
      </c>
      <c r="H284" s="153">
        <f t="shared" si="59"/>
        <v>2379430</v>
      </c>
      <c r="I284" s="48">
        <f t="shared" si="60"/>
        <v>-8230</v>
      </c>
      <c r="J284" s="195">
        <f t="shared" si="55"/>
        <v>1.00347081646424</v>
      </c>
      <c r="K284" s="196">
        <f t="shared" si="56"/>
        <v>1.00347081646424</v>
      </c>
      <c r="L284" s="153">
        <f t="shared" si="61"/>
        <v>0</v>
      </c>
      <c r="M284" s="153">
        <f t="shared" si="62"/>
        <v>0</v>
      </c>
      <c r="N284" s="153">
        <f t="shared" si="63"/>
        <v>0</v>
      </c>
    </row>
    <row r="285" spans="1:14">
      <c r="A285">
        <f t="shared" si="64"/>
        <v>9</v>
      </c>
      <c r="B285" t="str">
        <f t="shared" si="57"/>
        <v>Sep</v>
      </c>
      <c r="C285" s="187">
        <f t="shared" si="53"/>
        <v>36776</v>
      </c>
      <c r="D285" s="188">
        <f t="shared" si="65"/>
        <v>2379430</v>
      </c>
      <c r="E285" s="203">
        <v>0</v>
      </c>
      <c r="F285" s="204">
        <v>0</v>
      </c>
      <c r="G285" s="153">
        <f t="shared" si="58"/>
        <v>0</v>
      </c>
      <c r="H285" s="153">
        <f t="shared" si="59"/>
        <v>2379430</v>
      </c>
      <c r="I285" s="48">
        <f t="shared" si="60"/>
        <v>-8230</v>
      </c>
      <c r="J285" s="195">
        <f t="shared" si="55"/>
        <v>1.00347081646424</v>
      </c>
      <c r="K285" s="196">
        <f t="shared" si="56"/>
        <v>1.00347081646424</v>
      </c>
      <c r="L285" s="153">
        <f t="shared" si="61"/>
        <v>0</v>
      </c>
      <c r="M285" s="153">
        <f t="shared" si="62"/>
        <v>0</v>
      </c>
      <c r="N285" s="153">
        <f t="shared" si="63"/>
        <v>0</v>
      </c>
    </row>
    <row r="286" spans="1:14">
      <c r="A286">
        <f t="shared" si="64"/>
        <v>9</v>
      </c>
      <c r="B286" t="str">
        <f t="shared" si="57"/>
        <v>Sep</v>
      </c>
      <c r="C286" s="187">
        <f t="shared" si="53"/>
        <v>36777</v>
      </c>
      <c r="D286" s="188">
        <f t="shared" si="65"/>
        <v>2379430</v>
      </c>
      <c r="E286" s="203">
        <v>0</v>
      </c>
      <c r="F286" s="204">
        <v>0</v>
      </c>
      <c r="G286" s="153">
        <f t="shared" si="58"/>
        <v>0</v>
      </c>
      <c r="H286" s="153">
        <f t="shared" si="59"/>
        <v>2379430</v>
      </c>
      <c r="I286" s="48">
        <f t="shared" si="60"/>
        <v>-8230</v>
      </c>
      <c r="J286" s="195">
        <f t="shared" si="55"/>
        <v>1.00347081646424</v>
      </c>
      <c r="K286" s="196">
        <f t="shared" si="56"/>
        <v>1.00347081646424</v>
      </c>
      <c r="L286" s="153">
        <f t="shared" si="61"/>
        <v>0</v>
      </c>
      <c r="M286" s="153">
        <f t="shared" si="62"/>
        <v>0</v>
      </c>
      <c r="N286" s="153">
        <f t="shared" si="63"/>
        <v>0</v>
      </c>
    </row>
    <row r="287" spans="1:14">
      <c r="A287">
        <f t="shared" si="64"/>
        <v>9</v>
      </c>
      <c r="B287" t="str">
        <f t="shared" si="57"/>
        <v>Sep</v>
      </c>
      <c r="C287" s="187">
        <f t="shared" si="53"/>
        <v>36778</v>
      </c>
      <c r="D287" s="188">
        <f t="shared" si="65"/>
        <v>2379430</v>
      </c>
      <c r="E287" s="203">
        <v>0</v>
      </c>
      <c r="F287" s="204">
        <v>0</v>
      </c>
      <c r="G287" s="153">
        <f t="shared" si="58"/>
        <v>0</v>
      </c>
      <c r="H287" s="153">
        <f t="shared" si="59"/>
        <v>2379430</v>
      </c>
      <c r="I287" s="48">
        <f t="shared" si="60"/>
        <v>-8230</v>
      </c>
      <c r="J287" s="195">
        <f t="shared" si="55"/>
        <v>1.00347081646424</v>
      </c>
      <c r="K287" s="196">
        <f t="shared" si="56"/>
        <v>1.00347081646424</v>
      </c>
      <c r="L287" s="153">
        <f t="shared" si="61"/>
        <v>0</v>
      </c>
      <c r="M287" s="153">
        <f t="shared" si="62"/>
        <v>0</v>
      </c>
      <c r="N287" s="153">
        <f t="shared" si="63"/>
        <v>0</v>
      </c>
    </row>
    <row r="288" spans="1:14">
      <c r="A288">
        <f t="shared" si="64"/>
        <v>9</v>
      </c>
      <c r="B288" t="str">
        <f t="shared" si="57"/>
        <v>Sep</v>
      </c>
      <c r="C288" s="187">
        <f t="shared" si="53"/>
        <v>36779</v>
      </c>
      <c r="D288" s="188">
        <f t="shared" si="65"/>
        <v>2379430</v>
      </c>
      <c r="E288" s="203">
        <v>0</v>
      </c>
      <c r="F288" s="204">
        <v>0</v>
      </c>
      <c r="G288" s="153">
        <f t="shared" si="58"/>
        <v>0</v>
      </c>
      <c r="H288" s="153">
        <f t="shared" si="59"/>
        <v>2379430</v>
      </c>
      <c r="I288" s="48">
        <f t="shared" si="60"/>
        <v>-8230</v>
      </c>
      <c r="J288" s="195">
        <f t="shared" si="55"/>
        <v>1.00347081646424</v>
      </c>
      <c r="K288" s="196">
        <f t="shared" si="56"/>
        <v>1.00347081646424</v>
      </c>
      <c r="L288" s="153">
        <f t="shared" si="61"/>
        <v>0</v>
      </c>
      <c r="M288" s="153">
        <f t="shared" si="62"/>
        <v>0</v>
      </c>
      <c r="N288" s="153">
        <f t="shared" si="63"/>
        <v>0</v>
      </c>
    </row>
    <row r="289" spans="1:14">
      <c r="A289">
        <f t="shared" si="64"/>
        <v>9</v>
      </c>
      <c r="B289" t="str">
        <f t="shared" si="57"/>
        <v>Sep</v>
      </c>
      <c r="C289" s="187">
        <f t="shared" si="53"/>
        <v>36780</v>
      </c>
      <c r="D289" s="188">
        <f t="shared" si="65"/>
        <v>2379430</v>
      </c>
      <c r="E289" s="203">
        <v>0</v>
      </c>
      <c r="F289" s="204">
        <v>0</v>
      </c>
      <c r="G289" s="153">
        <f t="shared" si="58"/>
        <v>0</v>
      </c>
      <c r="H289" s="153">
        <f t="shared" ref="H289:H352" si="66">D289+G289</f>
        <v>2379430</v>
      </c>
      <c r="I289" s="48">
        <f t="shared" si="60"/>
        <v>-8230</v>
      </c>
      <c r="J289" s="195">
        <f t="shared" si="55"/>
        <v>1.00347081646424</v>
      </c>
      <c r="K289" s="196">
        <f t="shared" si="56"/>
        <v>1.00347081646424</v>
      </c>
      <c r="L289" s="153">
        <f t="shared" si="61"/>
        <v>0</v>
      </c>
      <c r="M289" s="153">
        <f t="shared" si="62"/>
        <v>0</v>
      </c>
      <c r="N289" s="153">
        <f t="shared" si="63"/>
        <v>0</v>
      </c>
    </row>
    <row r="290" spans="1:14">
      <c r="A290">
        <f t="shared" si="64"/>
        <v>9</v>
      </c>
      <c r="B290" t="str">
        <f t="shared" si="57"/>
        <v>Sep</v>
      </c>
      <c r="C290" s="187">
        <f t="shared" si="53"/>
        <v>36781</v>
      </c>
      <c r="D290" s="188">
        <f t="shared" si="65"/>
        <v>2379430</v>
      </c>
      <c r="E290" s="203">
        <v>0</v>
      </c>
      <c r="F290" s="204">
        <v>0</v>
      </c>
      <c r="G290" s="153">
        <f t="shared" si="58"/>
        <v>0</v>
      </c>
      <c r="H290" s="153">
        <f t="shared" si="66"/>
        <v>2379430</v>
      </c>
      <c r="I290" s="48">
        <f t="shared" si="60"/>
        <v>-8230</v>
      </c>
      <c r="J290" s="195">
        <f t="shared" si="55"/>
        <v>1.00347081646424</v>
      </c>
      <c r="K290" s="196">
        <f t="shared" si="56"/>
        <v>1.00347081646424</v>
      </c>
      <c r="L290" s="153">
        <f t="shared" si="61"/>
        <v>0</v>
      </c>
      <c r="M290" s="153">
        <f t="shared" si="62"/>
        <v>0</v>
      </c>
      <c r="N290" s="153">
        <f t="shared" si="63"/>
        <v>0</v>
      </c>
    </row>
    <row r="291" spans="1:14">
      <c r="A291">
        <f t="shared" si="64"/>
        <v>9</v>
      </c>
      <c r="B291" t="str">
        <f t="shared" si="57"/>
        <v>Sep</v>
      </c>
      <c r="C291" s="187">
        <f t="shared" si="53"/>
        <v>36782</v>
      </c>
      <c r="D291" s="188">
        <f t="shared" si="65"/>
        <v>2379430</v>
      </c>
      <c r="E291" s="203">
        <v>0</v>
      </c>
      <c r="F291" s="204">
        <v>0</v>
      </c>
      <c r="G291" s="153">
        <f t="shared" si="58"/>
        <v>0</v>
      </c>
      <c r="H291" s="153">
        <f t="shared" si="66"/>
        <v>2379430</v>
      </c>
      <c r="I291" s="48">
        <f t="shared" si="60"/>
        <v>-8230</v>
      </c>
      <c r="J291" s="195">
        <f t="shared" si="55"/>
        <v>1.00347081646424</v>
      </c>
      <c r="K291" s="196">
        <f t="shared" si="56"/>
        <v>1.00347081646424</v>
      </c>
      <c r="L291" s="153">
        <f t="shared" si="61"/>
        <v>0</v>
      </c>
      <c r="M291" s="153">
        <f t="shared" si="62"/>
        <v>0</v>
      </c>
      <c r="N291" s="153">
        <f t="shared" si="63"/>
        <v>0</v>
      </c>
    </row>
    <row r="292" spans="1:14">
      <c r="A292">
        <f t="shared" si="64"/>
        <v>9</v>
      </c>
      <c r="B292" t="str">
        <f t="shared" si="57"/>
        <v>Sep</v>
      </c>
      <c r="C292" s="187">
        <f t="shared" si="53"/>
        <v>36783</v>
      </c>
      <c r="D292" s="188">
        <f t="shared" si="65"/>
        <v>2379430</v>
      </c>
      <c r="E292" s="203">
        <v>0</v>
      </c>
      <c r="F292" s="204">
        <v>0</v>
      </c>
      <c r="G292" s="153">
        <f t="shared" si="58"/>
        <v>0</v>
      </c>
      <c r="H292" s="153">
        <f t="shared" si="66"/>
        <v>2379430</v>
      </c>
      <c r="I292" s="48">
        <f t="shared" si="60"/>
        <v>-8230</v>
      </c>
      <c r="J292" s="195">
        <f t="shared" si="55"/>
        <v>1.00347081646424</v>
      </c>
      <c r="K292" s="196">
        <f t="shared" si="56"/>
        <v>1.00347081646424</v>
      </c>
      <c r="L292" s="153">
        <f t="shared" si="61"/>
        <v>0</v>
      </c>
      <c r="M292" s="153">
        <f t="shared" si="62"/>
        <v>0</v>
      </c>
      <c r="N292" s="153">
        <f t="shared" si="63"/>
        <v>0</v>
      </c>
    </row>
    <row r="293" spans="1:14">
      <c r="A293">
        <f t="shared" si="64"/>
        <v>9</v>
      </c>
      <c r="B293" t="str">
        <f t="shared" si="57"/>
        <v>Sep</v>
      </c>
      <c r="C293" s="187">
        <f t="shared" ref="C293:C356" si="67">C292+1</f>
        <v>36784</v>
      </c>
      <c r="D293" s="188">
        <f t="shared" si="65"/>
        <v>2379430</v>
      </c>
      <c r="E293" s="203">
        <v>0</v>
      </c>
      <c r="F293" s="204">
        <v>0</v>
      </c>
      <c r="G293" s="153">
        <f t="shared" si="58"/>
        <v>0</v>
      </c>
      <c r="H293" s="153">
        <f t="shared" si="66"/>
        <v>2379430</v>
      </c>
      <c r="I293" s="48">
        <f t="shared" si="60"/>
        <v>-8230</v>
      </c>
      <c r="J293" s="195">
        <f t="shared" si="55"/>
        <v>1.00347081646424</v>
      </c>
      <c r="K293" s="196">
        <f t="shared" si="56"/>
        <v>1.00347081646424</v>
      </c>
      <c r="L293" s="153">
        <f t="shared" si="61"/>
        <v>0</v>
      </c>
      <c r="M293" s="153">
        <f t="shared" si="62"/>
        <v>0</v>
      </c>
      <c r="N293" s="153">
        <f t="shared" si="63"/>
        <v>0</v>
      </c>
    </row>
    <row r="294" spans="1:14">
      <c r="A294">
        <f t="shared" si="64"/>
        <v>9</v>
      </c>
      <c r="B294" t="str">
        <f t="shared" si="57"/>
        <v>Sep</v>
      </c>
      <c r="C294" s="187">
        <f t="shared" si="67"/>
        <v>36785</v>
      </c>
      <c r="D294" s="188">
        <f t="shared" si="65"/>
        <v>2379430</v>
      </c>
      <c r="E294" s="203">
        <v>0</v>
      </c>
      <c r="F294" s="204">
        <v>0</v>
      </c>
      <c r="G294" s="153">
        <f t="shared" si="58"/>
        <v>0</v>
      </c>
      <c r="H294" s="153">
        <f t="shared" si="66"/>
        <v>2379430</v>
      </c>
      <c r="I294" s="48">
        <f t="shared" si="60"/>
        <v>-8230</v>
      </c>
      <c r="J294" s="195">
        <f t="shared" si="55"/>
        <v>1.00347081646424</v>
      </c>
      <c r="K294" s="196">
        <f t="shared" si="56"/>
        <v>1.00347081646424</v>
      </c>
      <c r="L294" s="153">
        <f t="shared" si="61"/>
        <v>0</v>
      </c>
      <c r="M294" s="153">
        <f t="shared" si="62"/>
        <v>0</v>
      </c>
      <c r="N294" s="153">
        <f t="shared" si="63"/>
        <v>0</v>
      </c>
    </row>
    <row r="295" spans="1:14">
      <c r="A295">
        <f t="shared" si="64"/>
        <v>9</v>
      </c>
      <c r="B295" t="str">
        <f t="shared" si="57"/>
        <v>Sep</v>
      </c>
      <c r="C295" s="187">
        <f t="shared" si="67"/>
        <v>36786</v>
      </c>
      <c r="D295" s="188">
        <f t="shared" si="65"/>
        <v>2379430</v>
      </c>
      <c r="E295" s="203">
        <v>0</v>
      </c>
      <c r="F295" s="204">
        <v>0</v>
      </c>
      <c r="G295" s="153">
        <f t="shared" si="58"/>
        <v>0</v>
      </c>
      <c r="H295" s="153">
        <f t="shared" si="66"/>
        <v>2379430</v>
      </c>
      <c r="I295" s="48">
        <f t="shared" si="60"/>
        <v>-8230</v>
      </c>
      <c r="J295" s="195">
        <f t="shared" si="55"/>
        <v>1.00347081646424</v>
      </c>
      <c r="K295" s="196">
        <f t="shared" si="56"/>
        <v>1.00347081646424</v>
      </c>
      <c r="L295" s="153">
        <f t="shared" si="61"/>
        <v>0</v>
      </c>
      <c r="M295" s="153">
        <f t="shared" si="62"/>
        <v>0</v>
      </c>
      <c r="N295" s="153">
        <f t="shared" si="63"/>
        <v>0</v>
      </c>
    </row>
    <row r="296" spans="1:14">
      <c r="A296">
        <f t="shared" si="64"/>
        <v>9</v>
      </c>
      <c r="B296" t="str">
        <f t="shared" si="57"/>
        <v>Sep</v>
      </c>
      <c r="C296" s="187">
        <f t="shared" si="67"/>
        <v>36787</v>
      </c>
      <c r="D296" s="188">
        <f t="shared" si="65"/>
        <v>2379430</v>
      </c>
      <c r="E296" s="203">
        <v>0</v>
      </c>
      <c r="F296" s="204">
        <v>0</v>
      </c>
      <c r="G296" s="153">
        <f t="shared" si="58"/>
        <v>0</v>
      </c>
      <c r="H296" s="153">
        <f t="shared" si="66"/>
        <v>2379430</v>
      </c>
      <c r="I296" s="48">
        <f t="shared" si="60"/>
        <v>-8230</v>
      </c>
      <c r="J296" s="195">
        <f t="shared" si="55"/>
        <v>1.00347081646424</v>
      </c>
      <c r="K296" s="196">
        <f t="shared" si="56"/>
        <v>1.00347081646424</v>
      </c>
      <c r="L296" s="153">
        <f t="shared" si="61"/>
        <v>0</v>
      </c>
      <c r="M296" s="153">
        <f t="shared" si="62"/>
        <v>0</v>
      </c>
      <c r="N296" s="153">
        <f t="shared" si="63"/>
        <v>0</v>
      </c>
    </row>
    <row r="297" spans="1:14">
      <c r="A297">
        <f t="shared" si="64"/>
        <v>9</v>
      </c>
      <c r="B297" t="str">
        <f t="shared" si="57"/>
        <v>Sep</v>
      </c>
      <c r="C297" s="187">
        <f t="shared" si="67"/>
        <v>36788</v>
      </c>
      <c r="D297" s="188">
        <f t="shared" si="65"/>
        <v>2379430</v>
      </c>
      <c r="E297" s="203">
        <v>0</v>
      </c>
      <c r="F297" s="204">
        <v>0</v>
      </c>
      <c r="G297" s="153">
        <f t="shared" si="58"/>
        <v>0</v>
      </c>
      <c r="H297" s="153">
        <f t="shared" si="66"/>
        <v>2379430</v>
      </c>
      <c r="I297" s="48">
        <f t="shared" si="60"/>
        <v>-8230</v>
      </c>
      <c r="J297" s="195">
        <f t="shared" si="55"/>
        <v>1.00347081646424</v>
      </c>
      <c r="K297" s="196">
        <f t="shared" si="56"/>
        <v>1.00347081646424</v>
      </c>
      <c r="L297" s="153">
        <f t="shared" si="61"/>
        <v>0</v>
      </c>
      <c r="M297" s="153">
        <f t="shared" si="62"/>
        <v>0</v>
      </c>
      <c r="N297" s="153">
        <f t="shared" si="63"/>
        <v>0</v>
      </c>
    </row>
    <row r="298" spans="1:14">
      <c r="A298">
        <f t="shared" si="64"/>
        <v>9</v>
      </c>
      <c r="B298" t="str">
        <f t="shared" si="57"/>
        <v>Sep</v>
      </c>
      <c r="C298" s="187">
        <f t="shared" si="67"/>
        <v>36789</v>
      </c>
      <c r="D298" s="188">
        <f t="shared" si="65"/>
        <v>2379430</v>
      </c>
      <c r="E298" s="203">
        <v>0</v>
      </c>
      <c r="F298" s="204">
        <v>0</v>
      </c>
      <c r="G298" s="153">
        <f t="shared" si="58"/>
        <v>0</v>
      </c>
      <c r="H298" s="153">
        <f t="shared" si="66"/>
        <v>2379430</v>
      </c>
      <c r="I298" s="48">
        <f t="shared" si="60"/>
        <v>-8230</v>
      </c>
      <c r="J298" s="195">
        <f t="shared" si="55"/>
        <v>1.00347081646424</v>
      </c>
      <c r="K298" s="196">
        <f t="shared" si="56"/>
        <v>1.00347081646424</v>
      </c>
      <c r="L298" s="153">
        <f t="shared" si="61"/>
        <v>0</v>
      </c>
      <c r="M298" s="153">
        <f t="shared" si="62"/>
        <v>0</v>
      </c>
      <c r="N298" s="153">
        <f t="shared" si="63"/>
        <v>0</v>
      </c>
    </row>
    <row r="299" spans="1:14">
      <c r="A299">
        <f t="shared" si="64"/>
        <v>9</v>
      </c>
      <c r="B299" t="str">
        <f t="shared" si="57"/>
        <v>Sep</v>
      </c>
      <c r="C299" s="187">
        <f t="shared" si="67"/>
        <v>36790</v>
      </c>
      <c r="D299" s="188">
        <f t="shared" si="65"/>
        <v>2379430</v>
      </c>
      <c r="E299" s="203">
        <v>0</v>
      </c>
      <c r="F299" s="204">
        <v>0</v>
      </c>
      <c r="G299" s="153">
        <f t="shared" si="58"/>
        <v>0</v>
      </c>
      <c r="H299" s="153">
        <f t="shared" si="66"/>
        <v>2379430</v>
      </c>
      <c r="I299" s="48">
        <f t="shared" si="60"/>
        <v>-8230</v>
      </c>
      <c r="J299" s="195">
        <f t="shared" si="55"/>
        <v>1.00347081646424</v>
      </c>
      <c r="K299" s="196">
        <f t="shared" si="56"/>
        <v>1.00347081646424</v>
      </c>
      <c r="L299" s="153">
        <f t="shared" si="61"/>
        <v>0</v>
      </c>
      <c r="M299" s="153">
        <f t="shared" si="62"/>
        <v>0</v>
      </c>
      <c r="N299" s="153">
        <f t="shared" si="63"/>
        <v>0</v>
      </c>
    </row>
    <row r="300" spans="1:14">
      <c r="A300">
        <f t="shared" si="64"/>
        <v>9</v>
      </c>
      <c r="B300" t="str">
        <f t="shared" si="57"/>
        <v>Sep</v>
      </c>
      <c r="C300" s="187">
        <f t="shared" si="67"/>
        <v>36791</v>
      </c>
      <c r="D300" s="188">
        <f t="shared" si="65"/>
        <v>2379430</v>
      </c>
      <c r="E300" s="203">
        <v>0</v>
      </c>
      <c r="F300" s="204">
        <v>0</v>
      </c>
      <c r="G300" s="153">
        <f t="shared" si="58"/>
        <v>0</v>
      </c>
      <c r="H300" s="153">
        <f t="shared" si="66"/>
        <v>2379430</v>
      </c>
      <c r="I300" s="48">
        <f t="shared" si="60"/>
        <v>-8230</v>
      </c>
      <c r="J300" s="195">
        <f t="shared" si="55"/>
        <v>1.00347081646424</v>
      </c>
      <c r="K300" s="196">
        <f t="shared" si="56"/>
        <v>1.00347081646424</v>
      </c>
      <c r="L300" s="153">
        <f t="shared" si="61"/>
        <v>0</v>
      </c>
      <c r="M300" s="153">
        <f t="shared" si="62"/>
        <v>0</v>
      </c>
      <c r="N300" s="153">
        <f t="shared" si="63"/>
        <v>0</v>
      </c>
    </row>
    <row r="301" spans="1:14">
      <c r="A301">
        <f t="shared" si="64"/>
        <v>9</v>
      </c>
      <c r="B301" t="str">
        <f t="shared" si="57"/>
        <v>Sep</v>
      </c>
      <c r="C301" s="187">
        <f t="shared" si="67"/>
        <v>36792</v>
      </c>
      <c r="D301" s="188">
        <f t="shared" si="65"/>
        <v>2379430</v>
      </c>
      <c r="E301" s="203">
        <v>0</v>
      </c>
      <c r="F301" s="204">
        <v>0</v>
      </c>
      <c r="G301" s="153">
        <f t="shared" si="58"/>
        <v>0</v>
      </c>
      <c r="H301" s="153">
        <f t="shared" si="66"/>
        <v>2379430</v>
      </c>
      <c r="I301" s="48">
        <f t="shared" si="60"/>
        <v>-8230</v>
      </c>
      <c r="J301" s="195">
        <f t="shared" si="55"/>
        <v>1.00347081646424</v>
      </c>
      <c r="K301" s="196">
        <f t="shared" si="56"/>
        <v>1.00347081646424</v>
      </c>
      <c r="L301" s="153">
        <f t="shared" si="61"/>
        <v>0</v>
      </c>
      <c r="M301" s="153">
        <f t="shared" si="62"/>
        <v>0</v>
      </c>
      <c r="N301" s="153">
        <f t="shared" si="63"/>
        <v>0</v>
      </c>
    </row>
    <row r="302" spans="1:14">
      <c r="A302">
        <f t="shared" si="64"/>
        <v>9</v>
      </c>
      <c r="B302" t="str">
        <f t="shared" si="57"/>
        <v>Sep</v>
      </c>
      <c r="C302" s="187">
        <f t="shared" si="67"/>
        <v>36793</v>
      </c>
      <c r="D302" s="188">
        <f t="shared" si="65"/>
        <v>2379430</v>
      </c>
      <c r="E302" s="203">
        <v>0</v>
      </c>
      <c r="F302" s="204">
        <v>0</v>
      </c>
      <c r="G302" s="153">
        <f t="shared" si="58"/>
        <v>0</v>
      </c>
      <c r="H302" s="153">
        <f t="shared" si="66"/>
        <v>2379430</v>
      </c>
      <c r="I302" s="48">
        <f t="shared" si="60"/>
        <v>-8230</v>
      </c>
      <c r="J302" s="195">
        <f t="shared" si="55"/>
        <v>1.00347081646424</v>
      </c>
      <c r="K302" s="196">
        <f t="shared" si="56"/>
        <v>1.00347081646424</v>
      </c>
      <c r="L302" s="153">
        <f t="shared" si="61"/>
        <v>0</v>
      </c>
      <c r="M302" s="153">
        <f t="shared" si="62"/>
        <v>0</v>
      </c>
      <c r="N302" s="153">
        <f t="shared" si="63"/>
        <v>0</v>
      </c>
    </row>
    <row r="303" spans="1:14">
      <c r="A303">
        <f t="shared" si="64"/>
        <v>9</v>
      </c>
      <c r="B303" t="str">
        <f t="shared" si="57"/>
        <v>Sep</v>
      </c>
      <c r="C303" s="187">
        <f t="shared" si="67"/>
        <v>36794</v>
      </c>
      <c r="D303" s="188">
        <f t="shared" si="65"/>
        <v>2379430</v>
      </c>
      <c r="E303" s="203">
        <v>0</v>
      </c>
      <c r="F303" s="204">
        <v>0</v>
      </c>
      <c r="G303" s="153">
        <f t="shared" si="58"/>
        <v>0</v>
      </c>
      <c r="H303" s="153">
        <f t="shared" si="66"/>
        <v>2379430</v>
      </c>
      <c r="I303" s="48">
        <f t="shared" si="60"/>
        <v>-8230</v>
      </c>
      <c r="J303" s="195">
        <f t="shared" si="55"/>
        <v>1.00347081646424</v>
      </c>
      <c r="K303" s="196">
        <f t="shared" si="56"/>
        <v>1.00347081646424</v>
      </c>
      <c r="L303" s="153">
        <f t="shared" si="61"/>
        <v>0</v>
      </c>
      <c r="M303" s="153">
        <f t="shared" si="62"/>
        <v>0</v>
      </c>
      <c r="N303" s="153">
        <f t="shared" si="63"/>
        <v>0</v>
      </c>
    </row>
    <row r="304" spans="1:14">
      <c r="A304">
        <f t="shared" si="64"/>
        <v>9</v>
      </c>
      <c r="B304" t="str">
        <f t="shared" si="57"/>
        <v>Sep</v>
      </c>
      <c r="C304" s="187">
        <f t="shared" si="67"/>
        <v>36795</v>
      </c>
      <c r="D304" s="188">
        <f t="shared" si="65"/>
        <v>2379430</v>
      </c>
      <c r="E304" s="203">
        <v>0</v>
      </c>
      <c r="F304" s="204">
        <v>0</v>
      </c>
      <c r="G304" s="153">
        <f t="shared" si="58"/>
        <v>0</v>
      </c>
      <c r="H304" s="153">
        <f t="shared" si="66"/>
        <v>2379430</v>
      </c>
      <c r="I304" s="48">
        <f t="shared" si="60"/>
        <v>-8230</v>
      </c>
      <c r="J304" s="195">
        <f t="shared" si="55"/>
        <v>1.00347081646424</v>
      </c>
      <c r="K304" s="196">
        <f t="shared" si="56"/>
        <v>1.00347081646424</v>
      </c>
      <c r="L304" s="153">
        <f t="shared" si="61"/>
        <v>0</v>
      </c>
      <c r="M304" s="153">
        <f t="shared" si="62"/>
        <v>0</v>
      </c>
      <c r="N304" s="153">
        <f t="shared" si="63"/>
        <v>0</v>
      </c>
    </row>
    <row r="305" spans="1:14">
      <c r="A305">
        <f t="shared" si="64"/>
        <v>9</v>
      </c>
      <c r="B305" t="str">
        <f t="shared" si="57"/>
        <v>Sep</v>
      </c>
      <c r="C305" s="187">
        <f t="shared" si="67"/>
        <v>36796</v>
      </c>
      <c r="D305" s="188">
        <f t="shared" si="65"/>
        <v>2379430</v>
      </c>
      <c r="E305" s="203">
        <v>0</v>
      </c>
      <c r="F305" s="204">
        <v>0</v>
      </c>
      <c r="G305" s="153">
        <f t="shared" si="58"/>
        <v>0</v>
      </c>
      <c r="H305" s="153">
        <f t="shared" si="66"/>
        <v>2379430</v>
      </c>
      <c r="I305" s="48">
        <f t="shared" si="60"/>
        <v>-8230</v>
      </c>
      <c r="J305" s="195">
        <f t="shared" si="55"/>
        <v>1.00347081646424</v>
      </c>
      <c r="K305" s="196">
        <f t="shared" si="56"/>
        <v>1.00347081646424</v>
      </c>
      <c r="L305" s="153">
        <f t="shared" si="61"/>
        <v>0</v>
      </c>
      <c r="M305" s="153">
        <f t="shared" si="62"/>
        <v>0</v>
      </c>
      <c r="N305" s="153">
        <f t="shared" si="63"/>
        <v>0</v>
      </c>
    </row>
    <row r="306" spans="1:14">
      <c r="A306">
        <f t="shared" si="64"/>
        <v>9</v>
      </c>
      <c r="B306" t="str">
        <f t="shared" si="57"/>
        <v>Sep</v>
      </c>
      <c r="C306" s="187">
        <f t="shared" si="67"/>
        <v>36797</v>
      </c>
      <c r="D306" s="188">
        <f t="shared" si="65"/>
        <v>2379430</v>
      </c>
      <c r="E306" s="203">
        <v>0</v>
      </c>
      <c r="F306" s="204">
        <v>0</v>
      </c>
      <c r="G306" s="153">
        <f t="shared" si="58"/>
        <v>0</v>
      </c>
      <c r="H306" s="153">
        <f t="shared" si="66"/>
        <v>2379430</v>
      </c>
      <c r="I306" s="48">
        <f t="shared" si="60"/>
        <v>-8230</v>
      </c>
      <c r="J306" s="195">
        <f t="shared" si="55"/>
        <v>1.00347081646424</v>
      </c>
      <c r="K306" s="196">
        <f t="shared" si="56"/>
        <v>1.00347081646424</v>
      </c>
      <c r="L306" s="153">
        <f t="shared" si="61"/>
        <v>0</v>
      </c>
      <c r="M306" s="153">
        <f t="shared" si="62"/>
        <v>0</v>
      </c>
      <c r="N306" s="153">
        <f t="shared" si="63"/>
        <v>0</v>
      </c>
    </row>
    <row r="307" spans="1:14">
      <c r="A307">
        <f t="shared" si="64"/>
        <v>9</v>
      </c>
      <c r="B307" t="str">
        <f t="shared" si="57"/>
        <v>Sep</v>
      </c>
      <c r="C307" s="187">
        <f t="shared" si="67"/>
        <v>36798</v>
      </c>
      <c r="D307" s="188">
        <f t="shared" si="65"/>
        <v>2379430</v>
      </c>
      <c r="E307" s="203">
        <v>0</v>
      </c>
      <c r="F307" s="204">
        <v>0</v>
      </c>
      <c r="G307" s="153">
        <f t="shared" si="58"/>
        <v>0</v>
      </c>
      <c r="H307" s="153">
        <f t="shared" si="66"/>
        <v>2379430</v>
      </c>
      <c r="I307" s="48">
        <f t="shared" si="60"/>
        <v>-8230</v>
      </c>
      <c r="J307" s="195">
        <f t="shared" si="55"/>
        <v>1.00347081646424</v>
      </c>
      <c r="K307" s="196">
        <f t="shared" si="56"/>
        <v>1.00347081646424</v>
      </c>
      <c r="L307" s="153">
        <f t="shared" si="61"/>
        <v>0</v>
      </c>
      <c r="M307" s="153">
        <f t="shared" si="62"/>
        <v>0</v>
      </c>
      <c r="N307" s="153">
        <f t="shared" si="63"/>
        <v>0</v>
      </c>
    </row>
    <row r="308" spans="1:14">
      <c r="A308">
        <f t="shared" si="64"/>
        <v>9</v>
      </c>
      <c r="B308" t="str">
        <f t="shared" si="57"/>
        <v>Sep</v>
      </c>
      <c r="C308" s="187">
        <f t="shared" si="67"/>
        <v>36799</v>
      </c>
      <c r="D308" s="188">
        <f t="shared" si="65"/>
        <v>2379430</v>
      </c>
      <c r="E308" s="203">
        <v>0</v>
      </c>
      <c r="F308" s="204">
        <v>0</v>
      </c>
      <c r="G308" s="153">
        <f t="shared" si="58"/>
        <v>0</v>
      </c>
      <c r="H308" s="153">
        <f t="shared" si="66"/>
        <v>2379430</v>
      </c>
      <c r="I308" s="48">
        <f t="shared" si="60"/>
        <v>-8230</v>
      </c>
      <c r="J308" s="195">
        <f t="shared" si="55"/>
        <v>1.00347081646424</v>
      </c>
      <c r="K308" s="196">
        <f t="shared" si="56"/>
        <v>1.00347081646424</v>
      </c>
      <c r="L308" s="153">
        <f t="shared" si="61"/>
        <v>0</v>
      </c>
      <c r="M308" s="153">
        <f t="shared" si="62"/>
        <v>0</v>
      </c>
      <c r="N308" s="153">
        <f t="shared" si="63"/>
        <v>0</v>
      </c>
    </row>
    <row r="309" spans="1:14">
      <c r="A309">
        <f t="shared" si="64"/>
        <v>10</v>
      </c>
      <c r="B309" t="str">
        <f t="shared" si="57"/>
        <v>Oct</v>
      </c>
      <c r="C309" s="187">
        <f t="shared" si="67"/>
        <v>36800</v>
      </c>
      <c r="D309" s="188">
        <f t="shared" si="65"/>
        <v>2379430</v>
      </c>
      <c r="E309" s="203">
        <v>0</v>
      </c>
      <c r="F309" s="204">
        <v>0</v>
      </c>
      <c r="G309" s="153">
        <f t="shared" si="58"/>
        <v>0</v>
      </c>
      <c r="H309" s="153">
        <f t="shared" si="66"/>
        <v>2379430</v>
      </c>
      <c r="I309" s="48">
        <f t="shared" si="60"/>
        <v>-8230</v>
      </c>
      <c r="J309" s="195">
        <f t="shared" si="55"/>
        <v>1.00347081646424</v>
      </c>
      <c r="K309" s="196">
        <f t="shared" si="56"/>
        <v>1.00347081646424</v>
      </c>
      <c r="L309" s="153">
        <f t="shared" si="61"/>
        <v>0</v>
      </c>
      <c r="M309" s="153">
        <f t="shared" si="62"/>
        <v>0</v>
      </c>
      <c r="N309" s="153">
        <f t="shared" si="63"/>
        <v>0</v>
      </c>
    </row>
    <row r="310" spans="1:14">
      <c r="A310">
        <f t="shared" si="64"/>
        <v>10</v>
      </c>
      <c r="B310" t="str">
        <f t="shared" si="57"/>
        <v>Oct</v>
      </c>
      <c r="C310" s="187">
        <f t="shared" si="67"/>
        <v>36801</v>
      </c>
      <c r="D310" s="188">
        <f t="shared" si="65"/>
        <v>2379430</v>
      </c>
      <c r="E310" s="203">
        <v>0</v>
      </c>
      <c r="F310" s="204">
        <v>0</v>
      </c>
      <c r="G310" s="153">
        <f t="shared" si="58"/>
        <v>0</v>
      </c>
      <c r="H310" s="153">
        <f t="shared" si="66"/>
        <v>2379430</v>
      </c>
      <c r="I310" s="48">
        <f t="shared" si="60"/>
        <v>-8230</v>
      </c>
      <c r="J310" s="195">
        <f t="shared" si="55"/>
        <v>1.00347081646424</v>
      </c>
      <c r="K310" s="196">
        <f t="shared" si="56"/>
        <v>1.00347081646424</v>
      </c>
      <c r="L310" s="153">
        <f t="shared" si="61"/>
        <v>0</v>
      </c>
      <c r="M310" s="153">
        <f t="shared" si="62"/>
        <v>0</v>
      </c>
      <c r="N310" s="153">
        <f t="shared" si="63"/>
        <v>0</v>
      </c>
    </row>
    <row r="311" spans="1:14">
      <c r="A311">
        <f t="shared" si="64"/>
        <v>10</v>
      </c>
      <c r="B311" t="str">
        <f t="shared" si="57"/>
        <v>Oct</v>
      </c>
      <c r="C311" s="187">
        <f t="shared" si="67"/>
        <v>36802</v>
      </c>
      <c r="D311" s="188">
        <f t="shared" si="65"/>
        <v>2379430</v>
      </c>
      <c r="E311" s="203">
        <v>0</v>
      </c>
      <c r="F311" s="204">
        <v>0</v>
      </c>
      <c r="G311" s="153">
        <f t="shared" si="58"/>
        <v>0</v>
      </c>
      <c r="H311" s="153">
        <f t="shared" si="66"/>
        <v>2379430</v>
      </c>
      <c r="I311" s="48">
        <f t="shared" si="60"/>
        <v>-8230</v>
      </c>
      <c r="J311" s="195">
        <f t="shared" si="55"/>
        <v>1.00347081646424</v>
      </c>
      <c r="K311" s="196">
        <f t="shared" si="56"/>
        <v>1.00347081646424</v>
      </c>
      <c r="L311" s="153">
        <f t="shared" si="61"/>
        <v>0</v>
      </c>
      <c r="M311" s="153">
        <f t="shared" si="62"/>
        <v>0</v>
      </c>
      <c r="N311" s="153">
        <f t="shared" si="63"/>
        <v>0</v>
      </c>
    </row>
    <row r="312" spans="1:14">
      <c r="A312">
        <f t="shared" si="64"/>
        <v>10</v>
      </c>
      <c r="B312" t="str">
        <f t="shared" si="57"/>
        <v>Oct</v>
      </c>
      <c r="C312" s="187">
        <f t="shared" si="67"/>
        <v>36803</v>
      </c>
      <c r="D312" s="188">
        <f t="shared" si="65"/>
        <v>2379430</v>
      </c>
      <c r="E312" s="203">
        <v>0</v>
      </c>
      <c r="F312" s="204">
        <v>0</v>
      </c>
      <c r="G312" s="153">
        <f t="shared" si="58"/>
        <v>0</v>
      </c>
      <c r="H312" s="153">
        <f t="shared" si="66"/>
        <v>2379430</v>
      </c>
      <c r="I312" s="48">
        <f t="shared" si="60"/>
        <v>-8230</v>
      </c>
      <c r="J312" s="195">
        <f t="shared" si="55"/>
        <v>1.00347081646424</v>
      </c>
      <c r="K312" s="196">
        <f t="shared" si="56"/>
        <v>1.00347081646424</v>
      </c>
      <c r="L312" s="153">
        <f t="shared" si="61"/>
        <v>0</v>
      </c>
      <c r="M312" s="153">
        <f t="shared" si="62"/>
        <v>0</v>
      </c>
      <c r="N312" s="153">
        <f t="shared" si="63"/>
        <v>0</v>
      </c>
    </row>
    <row r="313" spans="1:14">
      <c r="A313">
        <f t="shared" si="64"/>
        <v>10</v>
      </c>
      <c r="B313" t="str">
        <f t="shared" si="57"/>
        <v>Oct</v>
      </c>
      <c r="C313" s="187">
        <f t="shared" si="67"/>
        <v>36804</v>
      </c>
      <c r="D313" s="188">
        <f t="shared" si="65"/>
        <v>2379430</v>
      </c>
      <c r="E313" s="203">
        <v>0</v>
      </c>
      <c r="F313" s="204">
        <v>0</v>
      </c>
      <c r="G313" s="153">
        <f t="shared" si="58"/>
        <v>0</v>
      </c>
      <c r="H313" s="153">
        <f t="shared" si="66"/>
        <v>2379430</v>
      </c>
      <c r="I313" s="48">
        <f t="shared" si="60"/>
        <v>-8230</v>
      </c>
      <c r="J313" s="195">
        <f t="shared" si="55"/>
        <v>1.00347081646424</v>
      </c>
      <c r="K313" s="196">
        <f t="shared" si="56"/>
        <v>1.00347081646424</v>
      </c>
      <c r="L313" s="153">
        <f t="shared" si="61"/>
        <v>0</v>
      </c>
      <c r="M313" s="153">
        <f t="shared" si="62"/>
        <v>0</v>
      </c>
      <c r="N313" s="153">
        <f t="shared" si="63"/>
        <v>0</v>
      </c>
    </row>
    <row r="314" spans="1:14">
      <c r="A314">
        <f t="shared" si="64"/>
        <v>10</v>
      </c>
      <c r="B314" t="str">
        <f t="shared" si="57"/>
        <v>Oct</v>
      </c>
      <c r="C314" s="187">
        <f t="shared" si="67"/>
        <v>36805</v>
      </c>
      <c r="D314" s="188">
        <f t="shared" si="65"/>
        <v>2379430</v>
      </c>
      <c r="E314" s="203">
        <v>0</v>
      </c>
      <c r="F314" s="204">
        <v>0</v>
      </c>
      <c r="G314" s="153">
        <f t="shared" si="58"/>
        <v>0</v>
      </c>
      <c r="H314" s="153">
        <f t="shared" si="66"/>
        <v>2379430</v>
      </c>
      <c r="I314" s="48">
        <f t="shared" si="60"/>
        <v>-8230</v>
      </c>
      <c r="J314" s="195">
        <f t="shared" si="55"/>
        <v>1.00347081646424</v>
      </c>
      <c r="K314" s="196">
        <f t="shared" si="56"/>
        <v>1.00347081646424</v>
      </c>
      <c r="L314" s="153">
        <f t="shared" si="61"/>
        <v>0</v>
      </c>
      <c r="M314" s="153">
        <f t="shared" si="62"/>
        <v>0</v>
      </c>
      <c r="N314" s="153">
        <f t="shared" si="63"/>
        <v>0</v>
      </c>
    </row>
    <row r="315" spans="1:14">
      <c r="A315">
        <f t="shared" si="64"/>
        <v>10</v>
      </c>
      <c r="B315" t="str">
        <f t="shared" si="57"/>
        <v>Oct</v>
      </c>
      <c r="C315" s="187">
        <f t="shared" si="67"/>
        <v>36806</v>
      </c>
      <c r="D315" s="188">
        <f t="shared" si="65"/>
        <v>2379430</v>
      </c>
      <c r="E315" s="203">
        <v>0</v>
      </c>
      <c r="F315" s="204">
        <v>0</v>
      </c>
      <c r="G315" s="153">
        <f t="shared" si="58"/>
        <v>0</v>
      </c>
      <c r="H315" s="153">
        <f t="shared" si="66"/>
        <v>2379430</v>
      </c>
      <c r="I315" s="48">
        <f t="shared" si="60"/>
        <v>-8230</v>
      </c>
      <c r="J315" s="195">
        <f t="shared" si="55"/>
        <v>1.00347081646424</v>
      </c>
      <c r="K315" s="196">
        <f t="shared" si="56"/>
        <v>1.00347081646424</v>
      </c>
      <c r="L315" s="153">
        <f t="shared" si="61"/>
        <v>0</v>
      </c>
      <c r="M315" s="153">
        <f t="shared" si="62"/>
        <v>0</v>
      </c>
      <c r="N315" s="153">
        <f t="shared" si="63"/>
        <v>0</v>
      </c>
    </row>
    <row r="316" spans="1:14">
      <c r="A316">
        <f t="shared" si="64"/>
        <v>10</v>
      </c>
      <c r="B316" t="str">
        <f t="shared" si="57"/>
        <v>Oct</v>
      </c>
      <c r="C316" s="187">
        <f t="shared" si="67"/>
        <v>36807</v>
      </c>
      <c r="D316" s="188">
        <f t="shared" si="65"/>
        <v>2379430</v>
      </c>
      <c r="E316" s="203">
        <v>0</v>
      </c>
      <c r="F316" s="204">
        <v>0</v>
      </c>
      <c r="G316" s="153">
        <f t="shared" si="58"/>
        <v>0</v>
      </c>
      <c r="H316" s="153">
        <f t="shared" si="66"/>
        <v>2379430</v>
      </c>
      <c r="I316" s="48">
        <f t="shared" si="60"/>
        <v>-8230</v>
      </c>
      <c r="J316" s="195">
        <f t="shared" si="55"/>
        <v>1.00347081646424</v>
      </c>
      <c r="K316" s="196">
        <f t="shared" si="56"/>
        <v>1.00347081646424</v>
      </c>
      <c r="L316" s="153">
        <f t="shared" si="61"/>
        <v>0</v>
      </c>
      <c r="M316" s="153">
        <f t="shared" si="62"/>
        <v>0</v>
      </c>
      <c r="N316" s="153">
        <f t="shared" si="63"/>
        <v>0</v>
      </c>
    </row>
    <row r="317" spans="1:14">
      <c r="A317">
        <f t="shared" si="64"/>
        <v>10</v>
      </c>
      <c r="B317" t="str">
        <f t="shared" si="57"/>
        <v>Oct</v>
      </c>
      <c r="C317" s="187">
        <f t="shared" si="67"/>
        <v>36808</v>
      </c>
      <c r="D317" s="188">
        <f t="shared" si="65"/>
        <v>2379430</v>
      </c>
      <c r="E317" s="203">
        <v>0</v>
      </c>
      <c r="F317" s="204">
        <v>0</v>
      </c>
      <c r="G317" s="153">
        <f t="shared" si="58"/>
        <v>0</v>
      </c>
      <c r="H317" s="153">
        <f t="shared" si="66"/>
        <v>2379430</v>
      </c>
      <c r="I317" s="48">
        <f t="shared" si="60"/>
        <v>-8230</v>
      </c>
      <c r="J317" s="195">
        <f t="shared" si="55"/>
        <v>1.00347081646424</v>
      </c>
      <c r="K317" s="196">
        <f t="shared" si="56"/>
        <v>1.00347081646424</v>
      </c>
      <c r="L317" s="153">
        <f t="shared" si="61"/>
        <v>0</v>
      </c>
      <c r="M317" s="153">
        <f t="shared" si="62"/>
        <v>0</v>
      </c>
      <c r="N317" s="153">
        <f t="shared" si="63"/>
        <v>0</v>
      </c>
    </row>
    <row r="318" spans="1:14">
      <c r="A318">
        <f t="shared" si="64"/>
        <v>10</v>
      </c>
      <c r="B318" t="str">
        <f t="shared" si="57"/>
        <v>Oct</v>
      </c>
      <c r="C318" s="187">
        <f t="shared" si="67"/>
        <v>36809</v>
      </c>
      <c r="D318" s="188">
        <f t="shared" si="65"/>
        <v>2379430</v>
      </c>
      <c r="E318" s="203">
        <v>0</v>
      </c>
      <c r="F318" s="204">
        <v>0</v>
      </c>
      <c r="G318" s="153">
        <f t="shared" si="58"/>
        <v>0</v>
      </c>
      <c r="H318" s="153">
        <f t="shared" si="66"/>
        <v>2379430</v>
      </c>
      <c r="I318" s="48">
        <f t="shared" si="60"/>
        <v>-8230</v>
      </c>
      <c r="J318" s="195">
        <f t="shared" si="55"/>
        <v>1.00347081646424</v>
      </c>
      <c r="K318" s="196">
        <f t="shared" si="56"/>
        <v>1.00347081646424</v>
      </c>
      <c r="L318" s="153">
        <f t="shared" si="61"/>
        <v>0</v>
      </c>
      <c r="M318" s="153">
        <f t="shared" si="62"/>
        <v>0</v>
      </c>
      <c r="N318" s="153">
        <f t="shared" si="63"/>
        <v>0</v>
      </c>
    </row>
    <row r="319" spans="1:14">
      <c r="A319">
        <f t="shared" si="64"/>
        <v>10</v>
      </c>
      <c r="B319" t="str">
        <f t="shared" si="57"/>
        <v>Oct</v>
      </c>
      <c r="C319" s="187">
        <f t="shared" si="67"/>
        <v>36810</v>
      </c>
      <c r="D319" s="188">
        <f t="shared" si="65"/>
        <v>2379430</v>
      </c>
      <c r="E319" s="203">
        <v>0</v>
      </c>
      <c r="F319" s="204">
        <v>0</v>
      </c>
      <c r="G319" s="153">
        <f t="shared" si="58"/>
        <v>0</v>
      </c>
      <c r="H319" s="153">
        <f t="shared" si="66"/>
        <v>2379430</v>
      </c>
      <c r="I319" s="48">
        <f t="shared" si="60"/>
        <v>-8230</v>
      </c>
      <c r="J319" s="195">
        <f t="shared" si="55"/>
        <v>1.00347081646424</v>
      </c>
      <c r="K319" s="196">
        <f t="shared" si="56"/>
        <v>1.00347081646424</v>
      </c>
      <c r="L319" s="153">
        <f t="shared" si="61"/>
        <v>0</v>
      </c>
      <c r="M319" s="153">
        <f t="shared" si="62"/>
        <v>0</v>
      </c>
      <c r="N319" s="153">
        <f t="shared" si="63"/>
        <v>0</v>
      </c>
    </row>
    <row r="320" spans="1:14">
      <c r="A320">
        <f t="shared" si="64"/>
        <v>10</v>
      </c>
      <c r="B320" t="str">
        <f t="shared" si="57"/>
        <v>Oct</v>
      </c>
      <c r="C320" s="187">
        <f t="shared" si="67"/>
        <v>36811</v>
      </c>
      <c r="D320" s="188">
        <f t="shared" si="65"/>
        <v>2379430</v>
      </c>
      <c r="E320" s="203">
        <v>0</v>
      </c>
      <c r="F320" s="204">
        <v>0</v>
      </c>
      <c r="G320" s="153">
        <f t="shared" si="58"/>
        <v>0</v>
      </c>
      <c r="H320" s="153">
        <f t="shared" si="66"/>
        <v>2379430</v>
      </c>
      <c r="I320" s="48">
        <f t="shared" si="60"/>
        <v>-8230</v>
      </c>
      <c r="J320" s="195">
        <f t="shared" si="55"/>
        <v>1.00347081646424</v>
      </c>
      <c r="K320" s="196">
        <f t="shared" si="56"/>
        <v>1.00347081646424</v>
      </c>
      <c r="L320" s="153">
        <f t="shared" si="61"/>
        <v>0</v>
      </c>
      <c r="M320" s="153">
        <f t="shared" si="62"/>
        <v>0</v>
      </c>
      <c r="N320" s="153">
        <f t="shared" si="63"/>
        <v>0</v>
      </c>
    </row>
    <row r="321" spans="1:14">
      <c r="A321">
        <f t="shared" si="64"/>
        <v>10</v>
      </c>
      <c r="B321" t="str">
        <f t="shared" si="57"/>
        <v>Oct</v>
      </c>
      <c r="C321" s="187">
        <f t="shared" si="67"/>
        <v>36812</v>
      </c>
      <c r="D321" s="188">
        <f t="shared" si="65"/>
        <v>2379430</v>
      </c>
      <c r="E321" s="203">
        <v>0</v>
      </c>
      <c r="F321" s="204">
        <v>0</v>
      </c>
      <c r="G321" s="153">
        <f t="shared" si="58"/>
        <v>0</v>
      </c>
      <c r="H321" s="153">
        <f t="shared" si="66"/>
        <v>2379430</v>
      </c>
      <c r="I321" s="48">
        <f t="shared" si="60"/>
        <v>-8230</v>
      </c>
      <c r="J321" s="195">
        <f t="shared" si="55"/>
        <v>1.00347081646424</v>
      </c>
      <c r="K321" s="196">
        <f t="shared" si="56"/>
        <v>1.00347081646424</v>
      </c>
      <c r="L321" s="153">
        <f t="shared" si="61"/>
        <v>0</v>
      </c>
      <c r="M321" s="153">
        <f t="shared" si="62"/>
        <v>0</v>
      </c>
      <c r="N321" s="153">
        <f t="shared" si="63"/>
        <v>0</v>
      </c>
    </row>
    <row r="322" spans="1:14">
      <c r="A322">
        <f t="shared" si="64"/>
        <v>10</v>
      </c>
      <c r="B322" t="str">
        <f t="shared" si="57"/>
        <v>Oct</v>
      </c>
      <c r="C322" s="187">
        <f t="shared" si="67"/>
        <v>36813</v>
      </c>
      <c r="D322" s="188">
        <f t="shared" si="65"/>
        <v>2379430</v>
      </c>
      <c r="E322" s="203">
        <v>0</v>
      </c>
      <c r="F322" s="204">
        <v>0</v>
      </c>
      <c r="G322" s="153">
        <f t="shared" si="58"/>
        <v>0</v>
      </c>
      <c r="H322" s="153">
        <f t="shared" si="66"/>
        <v>2379430</v>
      </c>
      <c r="I322" s="48">
        <f t="shared" si="60"/>
        <v>-8230</v>
      </c>
      <c r="J322" s="195">
        <f t="shared" si="55"/>
        <v>1.00347081646424</v>
      </c>
      <c r="K322" s="196">
        <f t="shared" si="56"/>
        <v>1.00347081646424</v>
      </c>
      <c r="L322" s="153">
        <f t="shared" si="61"/>
        <v>0</v>
      </c>
      <c r="M322" s="153">
        <f t="shared" si="62"/>
        <v>0</v>
      </c>
      <c r="N322" s="153">
        <f t="shared" si="63"/>
        <v>0</v>
      </c>
    </row>
    <row r="323" spans="1:14">
      <c r="A323">
        <f t="shared" si="64"/>
        <v>10</v>
      </c>
      <c r="B323" t="str">
        <f t="shared" si="57"/>
        <v>Oct</v>
      </c>
      <c r="C323" s="187">
        <f t="shared" si="67"/>
        <v>36814</v>
      </c>
      <c r="D323" s="188">
        <f t="shared" si="65"/>
        <v>2379430</v>
      </c>
      <c r="E323" s="203">
        <v>0</v>
      </c>
      <c r="F323" s="204">
        <v>0</v>
      </c>
      <c r="G323" s="153">
        <f t="shared" si="58"/>
        <v>0</v>
      </c>
      <c r="H323" s="153">
        <f t="shared" si="66"/>
        <v>2379430</v>
      </c>
      <c r="I323" s="48">
        <f t="shared" si="60"/>
        <v>-8230</v>
      </c>
      <c r="J323" s="195">
        <f t="shared" si="55"/>
        <v>1.00347081646424</v>
      </c>
      <c r="K323" s="196">
        <f t="shared" si="56"/>
        <v>1.00347081646424</v>
      </c>
      <c r="L323" s="153">
        <f t="shared" si="61"/>
        <v>0</v>
      </c>
      <c r="M323" s="153">
        <f t="shared" si="62"/>
        <v>0</v>
      </c>
      <c r="N323" s="153">
        <f t="shared" si="63"/>
        <v>0</v>
      </c>
    </row>
    <row r="324" spans="1:14">
      <c r="A324">
        <f t="shared" si="64"/>
        <v>10</v>
      </c>
      <c r="B324" t="str">
        <f t="shared" si="57"/>
        <v>Oct</v>
      </c>
      <c r="C324" s="187">
        <f t="shared" si="67"/>
        <v>36815</v>
      </c>
      <c r="D324" s="188">
        <f t="shared" si="65"/>
        <v>2379430</v>
      </c>
      <c r="E324" s="203">
        <v>0</v>
      </c>
      <c r="F324" s="204">
        <v>0</v>
      </c>
      <c r="G324" s="153">
        <f t="shared" si="58"/>
        <v>0</v>
      </c>
      <c r="H324" s="153">
        <f t="shared" si="66"/>
        <v>2379430</v>
      </c>
      <c r="I324" s="48">
        <f t="shared" si="60"/>
        <v>-8230</v>
      </c>
      <c r="J324" s="195">
        <f t="shared" si="55"/>
        <v>1.00347081646424</v>
      </c>
      <c r="K324" s="196">
        <f t="shared" si="56"/>
        <v>1.00347081646424</v>
      </c>
      <c r="L324" s="153">
        <f t="shared" si="61"/>
        <v>0</v>
      </c>
      <c r="M324" s="153">
        <f t="shared" si="62"/>
        <v>0</v>
      </c>
      <c r="N324" s="153">
        <f t="shared" si="63"/>
        <v>0</v>
      </c>
    </row>
    <row r="325" spans="1:14">
      <c r="A325">
        <f t="shared" si="64"/>
        <v>10</v>
      </c>
      <c r="B325" t="str">
        <f t="shared" si="57"/>
        <v>Oct</v>
      </c>
      <c r="C325" s="187">
        <f t="shared" si="67"/>
        <v>36816</v>
      </c>
      <c r="D325" s="188">
        <f t="shared" si="65"/>
        <v>2379430</v>
      </c>
      <c r="E325" s="203">
        <v>0</v>
      </c>
      <c r="F325" s="204">
        <v>0</v>
      </c>
      <c r="G325" s="153">
        <f t="shared" si="58"/>
        <v>0</v>
      </c>
      <c r="H325" s="153">
        <f t="shared" si="66"/>
        <v>2379430</v>
      </c>
      <c r="I325" s="48">
        <f t="shared" si="60"/>
        <v>-8230</v>
      </c>
      <c r="J325" s="195">
        <f t="shared" si="55"/>
        <v>1.00347081646424</v>
      </c>
      <c r="K325" s="196">
        <f t="shared" si="56"/>
        <v>1.00347081646424</v>
      </c>
      <c r="L325" s="153">
        <f t="shared" si="61"/>
        <v>0</v>
      </c>
      <c r="M325" s="153">
        <f t="shared" si="62"/>
        <v>0</v>
      </c>
      <c r="N325" s="153">
        <f t="shared" si="63"/>
        <v>0</v>
      </c>
    </row>
    <row r="326" spans="1:14">
      <c r="A326">
        <f t="shared" si="64"/>
        <v>10</v>
      </c>
      <c r="B326" t="str">
        <f t="shared" si="57"/>
        <v>Oct</v>
      </c>
      <c r="C326" s="187">
        <f t="shared" si="67"/>
        <v>36817</v>
      </c>
      <c r="D326" s="188">
        <f t="shared" si="65"/>
        <v>2379430</v>
      </c>
      <c r="E326" s="203">
        <v>0</v>
      </c>
      <c r="F326" s="204">
        <v>0</v>
      </c>
      <c r="G326" s="153">
        <f t="shared" si="58"/>
        <v>0</v>
      </c>
      <c r="H326" s="153">
        <f t="shared" si="66"/>
        <v>2379430</v>
      </c>
      <c r="I326" s="48">
        <f t="shared" si="60"/>
        <v>-8230</v>
      </c>
      <c r="J326" s="195">
        <f t="shared" si="55"/>
        <v>1.00347081646424</v>
      </c>
      <c r="K326" s="196">
        <f t="shared" si="56"/>
        <v>1.00347081646424</v>
      </c>
      <c r="L326" s="153">
        <f t="shared" si="61"/>
        <v>0</v>
      </c>
      <c r="M326" s="153">
        <f t="shared" si="62"/>
        <v>0</v>
      </c>
      <c r="N326" s="153">
        <f t="shared" si="63"/>
        <v>0</v>
      </c>
    </row>
    <row r="327" spans="1:14">
      <c r="A327">
        <f t="shared" si="64"/>
        <v>10</v>
      </c>
      <c r="B327" t="str">
        <f t="shared" si="57"/>
        <v>Oct</v>
      </c>
      <c r="C327" s="187">
        <f t="shared" si="67"/>
        <v>36818</v>
      </c>
      <c r="D327" s="188">
        <f t="shared" si="65"/>
        <v>2379430</v>
      </c>
      <c r="E327" s="203">
        <v>0</v>
      </c>
      <c r="F327" s="204">
        <v>0</v>
      </c>
      <c r="G327" s="153">
        <f t="shared" si="58"/>
        <v>0</v>
      </c>
      <c r="H327" s="153">
        <f t="shared" si="66"/>
        <v>2379430</v>
      </c>
      <c r="I327" s="48">
        <f t="shared" si="60"/>
        <v>-8230</v>
      </c>
      <c r="J327" s="195">
        <f t="shared" si="55"/>
        <v>1.00347081646424</v>
      </c>
      <c r="K327" s="196">
        <f t="shared" si="56"/>
        <v>1.00347081646424</v>
      </c>
      <c r="L327" s="153">
        <f t="shared" si="61"/>
        <v>0</v>
      </c>
      <c r="M327" s="153">
        <f t="shared" si="62"/>
        <v>0</v>
      </c>
      <c r="N327" s="153">
        <f t="shared" si="63"/>
        <v>0</v>
      </c>
    </row>
    <row r="328" spans="1:14">
      <c r="A328">
        <f t="shared" si="64"/>
        <v>10</v>
      </c>
      <c r="B328" t="str">
        <f t="shared" si="57"/>
        <v>Oct</v>
      </c>
      <c r="C328" s="187">
        <f t="shared" si="67"/>
        <v>36819</v>
      </c>
      <c r="D328" s="188">
        <f t="shared" si="65"/>
        <v>2379430</v>
      </c>
      <c r="E328" s="203">
        <v>0</v>
      </c>
      <c r="F328" s="204">
        <v>0</v>
      </c>
      <c r="G328" s="153">
        <f t="shared" si="58"/>
        <v>0</v>
      </c>
      <c r="H328" s="153">
        <f t="shared" si="66"/>
        <v>2379430</v>
      </c>
      <c r="I328" s="48">
        <f t="shared" si="60"/>
        <v>-8230</v>
      </c>
      <c r="J328" s="195">
        <f t="shared" si="55"/>
        <v>1.00347081646424</v>
      </c>
      <c r="K328" s="196">
        <f t="shared" si="56"/>
        <v>1.00347081646424</v>
      </c>
      <c r="L328" s="153">
        <f t="shared" si="61"/>
        <v>0</v>
      </c>
      <c r="M328" s="153">
        <f t="shared" si="62"/>
        <v>0</v>
      </c>
      <c r="N328" s="153">
        <f t="shared" si="63"/>
        <v>0</v>
      </c>
    </row>
    <row r="329" spans="1:14">
      <c r="A329">
        <f t="shared" si="64"/>
        <v>10</v>
      </c>
      <c r="B329" t="str">
        <f t="shared" si="57"/>
        <v>Oct</v>
      </c>
      <c r="C329" s="187">
        <f t="shared" si="67"/>
        <v>36820</v>
      </c>
      <c r="D329" s="188">
        <f t="shared" si="65"/>
        <v>2379430</v>
      </c>
      <c r="E329" s="203">
        <v>0</v>
      </c>
      <c r="F329" s="204">
        <v>0</v>
      </c>
      <c r="G329" s="153">
        <f t="shared" si="58"/>
        <v>0</v>
      </c>
      <c r="H329" s="153">
        <f t="shared" si="66"/>
        <v>2379430</v>
      </c>
      <c r="I329" s="48">
        <f t="shared" si="60"/>
        <v>-8230</v>
      </c>
      <c r="J329" s="195">
        <f t="shared" si="55"/>
        <v>1.00347081646424</v>
      </c>
      <c r="K329" s="196">
        <f t="shared" si="56"/>
        <v>1.00347081646424</v>
      </c>
      <c r="L329" s="153">
        <f t="shared" si="61"/>
        <v>0</v>
      </c>
      <c r="M329" s="153">
        <f t="shared" si="62"/>
        <v>0</v>
      </c>
      <c r="N329" s="153">
        <f t="shared" si="63"/>
        <v>0</v>
      </c>
    </row>
    <row r="330" spans="1:14">
      <c r="A330">
        <f t="shared" si="64"/>
        <v>10</v>
      </c>
      <c r="B330" t="str">
        <f t="shared" si="57"/>
        <v>Oct</v>
      </c>
      <c r="C330" s="187">
        <f t="shared" si="67"/>
        <v>36821</v>
      </c>
      <c r="D330" s="188">
        <f t="shared" si="65"/>
        <v>2379430</v>
      </c>
      <c r="E330" s="203">
        <v>0</v>
      </c>
      <c r="F330" s="204">
        <v>0</v>
      </c>
      <c r="G330" s="153">
        <f t="shared" si="58"/>
        <v>0</v>
      </c>
      <c r="H330" s="153">
        <f t="shared" si="66"/>
        <v>2379430</v>
      </c>
      <c r="I330" s="48">
        <f t="shared" si="60"/>
        <v>-8230</v>
      </c>
      <c r="J330" s="195">
        <f t="shared" si="55"/>
        <v>1.00347081646424</v>
      </c>
      <c r="K330" s="196">
        <f t="shared" si="56"/>
        <v>1.00347081646424</v>
      </c>
      <c r="L330" s="153">
        <f t="shared" si="61"/>
        <v>0</v>
      </c>
      <c r="M330" s="153">
        <f t="shared" si="62"/>
        <v>0</v>
      </c>
      <c r="N330" s="153">
        <f t="shared" si="63"/>
        <v>0</v>
      </c>
    </row>
    <row r="331" spans="1:14">
      <c r="A331">
        <f t="shared" si="64"/>
        <v>10</v>
      </c>
      <c r="B331" t="str">
        <f t="shared" si="57"/>
        <v>Oct</v>
      </c>
      <c r="C331" s="187">
        <f t="shared" si="67"/>
        <v>36822</v>
      </c>
      <c r="D331" s="188">
        <f t="shared" si="65"/>
        <v>2379430</v>
      </c>
      <c r="E331" s="203">
        <v>0</v>
      </c>
      <c r="F331" s="204">
        <v>0</v>
      </c>
      <c r="G331" s="153">
        <f t="shared" si="58"/>
        <v>0</v>
      </c>
      <c r="H331" s="153">
        <f t="shared" si="66"/>
        <v>2379430</v>
      </c>
      <c r="I331" s="48">
        <f t="shared" si="60"/>
        <v>-8230</v>
      </c>
      <c r="J331" s="195">
        <f t="shared" si="55"/>
        <v>1.00347081646424</v>
      </c>
      <c r="K331" s="196">
        <f t="shared" si="56"/>
        <v>1.00347081646424</v>
      </c>
      <c r="L331" s="153">
        <f t="shared" si="61"/>
        <v>0</v>
      </c>
      <c r="M331" s="153">
        <f t="shared" si="62"/>
        <v>0</v>
      </c>
      <c r="N331" s="153">
        <f t="shared" si="63"/>
        <v>0</v>
      </c>
    </row>
    <row r="332" spans="1:14">
      <c r="A332">
        <f t="shared" si="64"/>
        <v>10</v>
      </c>
      <c r="B332" t="str">
        <f t="shared" si="57"/>
        <v>Oct</v>
      </c>
      <c r="C332" s="187">
        <f t="shared" si="67"/>
        <v>36823</v>
      </c>
      <c r="D332" s="188">
        <f t="shared" si="65"/>
        <v>2379430</v>
      </c>
      <c r="E332" s="203">
        <v>0</v>
      </c>
      <c r="F332" s="204">
        <v>0</v>
      </c>
      <c r="G332" s="153">
        <f t="shared" si="58"/>
        <v>0</v>
      </c>
      <c r="H332" s="153">
        <f t="shared" si="66"/>
        <v>2379430</v>
      </c>
      <c r="I332" s="48">
        <f t="shared" si="60"/>
        <v>-8230</v>
      </c>
      <c r="J332" s="195">
        <f t="shared" si="55"/>
        <v>1.00347081646424</v>
      </c>
      <c r="K332" s="196">
        <f t="shared" si="56"/>
        <v>1.00347081646424</v>
      </c>
      <c r="L332" s="153">
        <f t="shared" si="61"/>
        <v>0</v>
      </c>
      <c r="M332" s="153">
        <f t="shared" si="62"/>
        <v>0</v>
      </c>
      <c r="N332" s="153">
        <f t="shared" si="63"/>
        <v>0</v>
      </c>
    </row>
    <row r="333" spans="1:14">
      <c r="A333">
        <f t="shared" si="64"/>
        <v>10</v>
      </c>
      <c r="B333" t="str">
        <f t="shared" si="57"/>
        <v>Oct</v>
      </c>
      <c r="C333" s="187">
        <f t="shared" si="67"/>
        <v>36824</v>
      </c>
      <c r="D333" s="188">
        <f t="shared" si="65"/>
        <v>2379430</v>
      </c>
      <c r="E333" s="203">
        <v>0</v>
      </c>
      <c r="F333" s="204">
        <v>0</v>
      </c>
      <c r="G333" s="153">
        <f t="shared" si="58"/>
        <v>0</v>
      </c>
      <c r="H333" s="153">
        <f t="shared" si="66"/>
        <v>2379430</v>
      </c>
      <c r="I333" s="48">
        <f t="shared" si="60"/>
        <v>-8230</v>
      </c>
      <c r="J333" s="195">
        <f t="shared" si="55"/>
        <v>1.00347081646424</v>
      </c>
      <c r="K333" s="196">
        <f t="shared" si="56"/>
        <v>1.00347081646424</v>
      </c>
      <c r="L333" s="153">
        <f t="shared" si="61"/>
        <v>0</v>
      </c>
      <c r="M333" s="153">
        <f t="shared" si="62"/>
        <v>0</v>
      </c>
      <c r="N333" s="153">
        <f t="shared" si="63"/>
        <v>0</v>
      </c>
    </row>
    <row r="334" spans="1:14">
      <c r="A334">
        <f t="shared" si="64"/>
        <v>10</v>
      </c>
      <c r="B334" t="str">
        <f t="shared" si="57"/>
        <v>Oct</v>
      </c>
      <c r="C334" s="187">
        <f t="shared" si="67"/>
        <v>36825</v>
      </c>
      <c r="D334" s="188">
        <f t="shared" si="65"/>
        <v>2379430</v>
      </c>
      <c r="E334" s="203">
        <v>0</v>
      </c>
      <c r="F334" s="204">
        <v>0</v>
      </c>
      <c r="G334" s="153">
        <f t="shared" si="58"/>
        <v>0</v>
      </c>
      <c r="H334" s="153">
        <f t="shared" si="66"/>
        <v>2379430</v>
      </c>
      <c r="I334" s="48">
        <f t="shared" si="60"/>
        <v>-8230</v>
      </c>
      <c r="J334" s="195">
        <f t="shared" si="55"/>
        <v>1.00347081646424</v>
      </c>
      <c r="K334" s="196">
        <f t="shared" si="56"/>
        <v>1.00347081646424</v>
      </c>
      <c r="L334" s="153">
        <f t="shared" si="61"/>
        <v>0</v>
      </c>
      <c r="M334" s="153">
        <f t="shared" si="62"/>
        <v>0</v>
      </c>
      <c r="N334" s="153">
        <f t="shared" si="63"/>
        <v>0</v>
      </c>
    </row>
    <row r="335" spans="1:14">
      <c r="A335">
        <f t="shared" si="64"/>
        <v>10</v>
      </c>
      <c r="B335" t="str">
        <f t="shared" si="57"/>
        <v>Oct</v>
      </c>
      <c r="C335" s="187">
        <f t="shared" si="67"/>
        <v>36826</v>
      </c>
      <c r="D335" s="188">
        <f t="shared" si="65"/>
        <v>2379430</v>
      </c>
      <c r="E335" s="203">
        <v>0</v>
      </c>
      <c r="F335" s="204">
        <v>0</v>
      </c>
      <c r="G335" s="153">
        <f t="shared" si="58"/>
        <v>0</v>
      </c>
      <c r="H335" s="153">
        <f t="shared" si="66"/>
        <v>2379430</v>
      </c>
      <c r="I335" s="48">
        <f t="shared" si="60"/>
        <v>-8230</v>
      </c>
      <c r="J335" s="195">
        <f t="shared" ref="J335:J398" si="68">D335/$D$12</f>
        <v>1.00347081646424</v>
      </c>
      <c r="K335" s="196">
        <f t="shared" ref="K335:K398" si="69">H335/$D$12</f>
        <v>1.00347081646424</v>
      </c>
      <c r="L335" s="153">
        <f t="shared" si="61"/>
        <v>0</v>
      </c>
      <c r="M335" s="153">
        <f t="shared" si="62"/>
        <v>0</v>
      </c>
      <c r="N335" s="153">
        <f t="shared" si="63"/>
        <v>0</v>
      </c>
    </row>
    <row r="336" spans="1:14">
      <c r="A336">
        <f t="shared" si="64"/>
        <v>10</v>
      </c>
      <c r="B336" t="str">
        <f t="shared" ref="B336:B399" si="70">VLOOKUP(A336,MonthTable,2,FALSE)</f>
        <v>Oct</v>
      </c>
      <c r="C336" s="187">
        <f t="shared" si="67"/>
        <v>36827</v>
      </c>
      <c r="D336" s="188">
        <f t="shared" si="65"/>
        <v>2379430</v>
      </c>
      <c r="E336" s="203">
        <v>0</v>
      </c>
      <c r="F336" s="204">
        <v>0</v>
      </c>
      <c r="G336" s="153">
        <f t="shared" ref="G336:G399" si="71">SUM(E336:F336)</f>
        <v>0</v>
      </c>
      <c r="H336" s="153">
        <f t="shared" si="66"/>
        <v>2379430</v>
      </c>
      <c r="I336" s="48">
        <f t="shared" ref="I336:I399" si="72">$D$12-H336</f>
        <v>-8230</v>
      </c>
      <c r="J336" s="195">
        <f t="shared" si="68"/>
        <v>1.00347081646424</v>
      </c>
      <c r="K336" s="196">
        <f t="shared" si="69"/>
        <v>1.00347081646424</v>
      </c>
      <c r="L336" s="153">
        <f t="shared" ref="L336:L399" si="73">IF($E336&lt;0,IF($K336&gt;0.5,-$F$7,-$G$7),IF($E336&gt;0,IF($K336&gt;0.67,$I$7,$H$7),0))</f>
        <v>0</v>
      </c>
      <c r="M336" s="153">
        <f t="shared" ref="M336:M399" si="74">IF($E336&lt;0,IF($K336&gt;0.5,-$F$5,-$G$5),IF($E336&gt;0,IF($K336&gt;0.67,$I$5,$H$5),0))</f>
        <v>0</v>
      </c>
      <c r="N336" s="153">
        <f t="shared" ref="N336:N399" si="75">IF($E336&lt;0,IF($K336&gt;0.5,-$F$6,-$G$6),IF($E336&gt;0,IF($K336&gt;0.67,$I$6,$H$6),0))</f>
        <v>0</v>
      </c>
    </row>
    <row r="337" spans="1:14">
      <c r="A337">
        <f t="shared" ref="A337:A400" si="76">MONTH(C337)</f>
        <v>10</v>
      </c>
      <c r="B337" t="str">
        <f t="shared" si="70"/>
        <v>Oct</v>
      </c>
      <c r="C337" s="187">
        <f t="shared" si="67"/>
        <v>36828</v>
      </c>
      <c r="D337" s="188">
        <f t="shared" ref="D337:D400" si="77">H336</f>
        <v>2379430</v>
      </c>
      <c r="E337" s="203">
        <v>0</v>
      </c>
      <c r="F337" s="204">
        <v>0</v>
      </c>
      <c r="G337" s="153">
        <f t="shared" si="71"/>
        <v>0</v>
      </c>
      <c r="H337" s="153">
        <f t="shared" si="66"/>
        <v>2379430</v>
      </c>
      <c r="I337" s="48">
        <f t="shared" si="72"/>
        <v>-8230</v>
      </c>
      <c r="J337" s="195">
        <f t="shared" si="68"/>
        <v>1.00347081646424</v>
      </c>
      <c r="K337" s="196">
        <f t="shared" si="69"/>
        <v>1.00347081646424</v>
      </c>
      <c r="L337" s="153">
        <f t="shared" si="73"/>
        <v>0</v>
      </c>
      <c r="M337" s="153">
        <f t="shared" si="74"/>
        <v>0</v>
      </c>
      <c r="N337" s="153">
        <f t="shared" si="75"/>
        <v>0</v>
      </c>
    </row>
    <row r="338" spans="1:14">
      <c r="A338">
        <f t="shared" si="76"/>
        <v>10</v>
      </c>
      <c r="B338" t="str">
        <f t="shared" si="70"/>
        <v>Oct</v>
      </c>
      <c r="C338" s="187">
        <f t="shared" si="67"/>
        <v>36829</v>
      </c>
      <c r="D338" s="188">
        <f t="shared" si="77"/>
        <v>2379430</v>
      </c>
      <c r="E338" s="203">
        <v>0</v>
      </c>
      <c r="F338" s="204">
        <v>0</v>
      </c>
      <c r="G338" s="153">
        <f t="shared" si="71"/>
        <v>0</v>
      </c>
      <c r="H338" s="153">
        <f t="shared" si="66"/>
        <v>2379430</v>
      </c>
      <c r="I338" s="48">
        <f t="shared" si="72"/>
        <v>-8230</v>
      </c>
      <c r="J338" s="195">
        <f t="shared" si="68"/>
        <v>1.00347081646424</v>
      </c>
      <c r="K338" s="196">
        <f t="shared" si="69"/>
        <v>1.00347081646424</v>
      </c>
      <c r="L338" s="153">
        <f t="shared" si="73"/>
        <v>0</v>
      </c>
      <c r="M338" s="153">
        <f t="shared" si="74"/>
        <v>0</v>
      </c>
      <c r="N338" s="153">
        <f t="shared" si="75"/>
        <v>0</v>
      </c>
    </row>
    <row r="339" spans="1:14">
      <c r="A339">
        <f t="shared" si="76"/>
        <v>10</v>
      </c>
      <c r="B339" t="str">
        <f t="shared" si="70"/>
        <v>Oct</v>
      </c>
      <c r="C339" s="187">
        <f t="shared" si="67"/>
        <v>36830</v>
      </c>
      <c r="D339" s="188">
        <f t="shared" si="77"/>
        <v>2379430</v>
      </c>
      <c r="E339" s="203">
        <v>0</v>
      </c>
      <c r="F339" s="204">
        <v>0</v>
      </c>
      <c r="G339" s="153">
        <f t="shared" si="71"/>
        <v>0</v>
      </c>
      <c r="H339" s="153">
        <f t="shared" si="66"/>
        <v>2379430</v>
      </c>
      <c r="I339" s="48">
        <f t="shared" si="72"/>
        <v>-8230</v>
      </c>
      <c r="J339" s="195">
        <f t="shared" si="68"/>
        <v>1.00347081646424</v>
      </c>
      <c r="K339" s="196">
        <f t="shared" si="69"/>
        <v>1.00347081646424</v>
      </c>
      <c r="L339" s="153">
        <f t="shared" si="73"/>
        <v>0</v>
      </c>
      <c r="M339" s="153">
        <f t="shared" si="74"/>
        <v>0</v>
      </c>
      <c r="N339" s="153">
        <f t="shared" si="75"/>
        <v>0</v>
      </c>
    </row>
    <row r="340" spans="1:14">
      <c r="A340">
        <f t="shared" si="76"/>
        <v>11</v>
      </c>
      <c r="B340" t="str">
        <f t="shared" si="70"/>
        <v>Nov</v>
      </c>
      <c r="C340" s="187">
        <f t="shared" si="67"/>
        <v>36831</v>
      </c>
      <c r="D340" s="188">
        <f t="shared" si="77"/>
        <v>2379430</v>
      </c>
      <c r="E340" s="203">
        <v>0</v>
      </c>
      <c r="F340" s="204">
        <v>0</v>
      </c>
      <c r="G340" s="153">
        <f t="shared" si="71"/>
        <v>0</v>
      </c>
      <c r="H340" s="153">
        <f t="shared" si="66"/>
        <v>2379430</v>
      </c>
      <c r="I340" s="48">
        <f t="shared" si="72"/>
        <v>-8230</v>
      </c>
      <c r="J340" s="195">
        <f t="shared" si="68"/>
        <v>1.00347081646424</v>
      </c>
      <c r="K340" s="196">
        <f t="shared" si="69"/>
        <v>1.00347081646424</v>
      </c>
      <c r="L340" s="153">
        <f t="shared" si="73"/>
        <v>0</v>
      </c>
      <c r="M340" s="153">
        <f t="shared" si="74"/>
        <v>0</v>
      </c>
      <c r="N340" s="153">
        <f t="shared" si="75"/>
        <v>0</v>
      </c>
    </row>
    <row r="341" spans="1:14">
      <c r="A341">
        <f t="shared" si="76"/>
        <v>11</v>
      </c>
      <c r="B341" t="str">
        <f t="shared" si="70"/>
        <v>Nov</v>
      </c>
      <c r="C341" s="187">
        <f t="shared" si="67"/>
        <v>36832</v>
      </c>
      <c r="D341" s="188">
        <f t="shared" si="77"/>
        <v>2379430</v>
      </c>
      <c r="E341" s="203">
        <v>0</v>
      </c>
      <c r="F341" s="204">
        <v>0</v>
      </c>
      <c r="G341" s="153">
        <f t="shared" si="71"/>
        <v>0</v>
      </c>
      <c r="H341" s="153">
        <f t="shared" si="66"/>
        <v>2379430</v>
      </c>
      <c r="I341" s="48">
        <f t="shared" si="72"/>
        <v>-8230</v>
      </c>
      <c r="J341" s="195">
        <f t="shared" si="68"/>
        <v>1.00347081646424</v>
      </c>
      <c r="K341" s="196">
        <f t="shared" si="69"/>
        <v>1.00347081646424</v>
      </c>
      <c r="L341" s="153">
        <f t="shared" si="73"/>
        <v>0</v>
      </c>
      <c r="M341" s="153">
        <f t="shared" si="74"/>
        <v>0</v>
      </c>
      <c r="N341" s="153">
        <f t="shared" si="75"/>
        <v>0</v>
      </c>
    </row>
    <row r="342" spans="1:14">
      <c r="A342">
        <f t="shared" si="76"/>
        <v>11</v>
      </c>
      <c r="B342" t="str">
        <f t="shared" si="70"/>
        <v>Nov</v>
      </c>
      <c r="C342" s="187">
        <f t="shared" si="67"/>
        <v>36833</v>
      </c>
      <c r="D342" s="188">
        <f t="shared" si="77"/>
        <v>2379430</v>
      </c>
      <c r="E342" s="203">
        <v>0</v>
      </c>
      <c r="F342" s="204">
        <v>0</v>
      </c>
      <c r="G342" s="153">
        <f t="shared" si="71"/>
        <v>0</v>
      </c>
      <c r="H342" s="153">
        <f t="shared" si="66"/>
        <v>2379430</v>
      </c>
      <c r="I342" s="48">
        <f t="shared" si="72"/>
        <v>-8230</v>
      </c>
      <c r="J342" s="195">
        <f t="shared" si="68"/>
        <v>1.00347081646424</v>
      </c>
      <c r="K342" s="196">
        <f t="shared" si="69"/>
        <v>1.00347081646424</v>
      </c>
      <c r="L342" s="153">
        <f t="shared" si="73"/>
        <v>0</v>
      </c>
      <c r="M342" s="153">
        <f t="shared" si="74"/>
        <v>0</v>
      </c>
      <c r="N342" s="153">
        <f t="shared" si="75"/>
        <v>0</v>
      </c>
    </row>
    <row r="343" spans="1:14">
      <c r="A343">
        <f t="shared" si="76"/>
        <v>11</v>
      </c>
      <c r="B343" t="str">
        <f t="shared" si="70"/>
        <v>Nov</v>
      </c>
      <c r="C343" s="187">
        <f t="shared" si="67"/>
        <v>36834</v>
      </c>
      <c r="D343" s="188">
        <f t="shared" si="77"/>
        <v>2379430</v>
      </c>
      <c r="E343" s="203">
        <v>0</v>
      </c>
      <c r="F343" s="204">
        <v>0</v>
      </c>
      <c r="G343" s="153">
        <f t="shared" si="71"/>
        <v>0</v>
      </c>
      <c r="H343" s="153">
        <f t="shared" si="66"/>
        <v>2379430</v>
      </c>
      <c r="I343" s="48">
        <f t="shared" si="72"/>
        <v>-8230</v>
      </c>
      <c r="J343" s="195">
        <f t="shared" si="68"/>
        <v>1.00347081646424</v>
      </c>
      <c r="K343" s="196">
        <f t="shared" si="69"/>
        <v>1.00347081646424</v>
      </c>
      <c r="L343" s="153">
        <f t="shared" si="73"/>
        <v>0</v>
      </c>
      <c r="M343" s="153">
        <f t="shared" si="74"/>
        <v>0</v>
      </c>
      <c r="N343" s="153">
        <f t="shared" si="75"/>
        <v>0</v>
      </c>
    </row>
    <row r="344" spans="1:14">
      <c r="A344">
        <f t="shared" si="76"/>
        <v>11</v>
      </c>
      <c r="B344" t="str">
        <f t="shared" si="70"/>
        <v>Nov</v>
      </c>
      <c r="C344" s="187">
        <f t="shared" si="67"/>
        <v>36835</v>
      </c>
      <c r="D344" s="188">
        <f t="shared" si="77"/>
        <v>2379430</v>
      </c>
      <c r="E344" s="203">
        <v>0</v>
      </c>
      <c r="F344" s="204">
        <v>0</v>
      </c>
      <c r="G344" s="153">
        <f t="shared" si="71"/>
        <v>0</v>
      </c>
      <c r="H344" s="153">
        <f t="shared" si="66"/>
        <v>2379430</v>
      </c>
      <c r="I344" s="48">
        <f t="shared" si="72"/>
        <v>-8230</v>
      </c>
      <c r="J344" s="195">
        <f t="shared" si="68"/>
        <v>1.00347081646424</v>
      </c>
      <c r="K344" s="196">
        <f t="shared" si="69"/>
        <v>1.00347081646424</v>
      </c>
      <c r="L344" s="153">
        <f t="shared" si="73"/>
        <v>0</v>
      </c>
      <c r="M344" s="153">
        <f t="shared" si="74"/>
        <v>0</v>
      </c>
      <c r="N344" s="153">
        <f t="shared" si="75"/>
        <v>0</v>
      </c>
    </row>
    <row r="345" spans="1:14">
      <c r="A345">
        <f t="shared" si="76"/>
        <v>11</v>
      </c>
      <c r="B345" t="str">
        <f t="shared" si="70"/>
        <v>Nov</v>
      </c>
      <c r="C345" s="187">
        <f t="shared" si="67"/>
        <v>36836</v>
      </c>
      <c r="D345" s="188">
        <f t="shared" si="77"/>
        <v>2379430</v>
      </c>
      <c r="E345" s="203">
        <v>0</v>
      </c>
      <c r="F345" s="204">
        <v>0</v>
      </c>
      <c r="G345" s="153">
        <f t="shared" si="71"/>
        <v>0</v>
      </c>
      <c r="H345" s="153">
        <f t="shared" si="66"/>
        <v>2379430</v>
      </c>
      <c r="I345" s="48">
        <f t="shared" si="72"/>
        <v>-8230</v>
      </c>
      <c r="J345" s="195">
        <f t="shared" si="68"/>
        <v>1.00347081646424</v>
      </c>
      <c r="K345" s="196">
        <f t="shared" si="69"/>
        <v>1.00347081646424</v>
      </c>
      <c r="L345" s="153">
        <f t="shared" si="73"/>
        <v>0</v>
      </c>
      <c r="M345" s="153">
        <f t="shared" si="74"/>
        <v>0</v>
      </c>
      <c r="N345" s="153">
        <f t="shared" si="75"/>
        <v>0</v>
      </c>
    </row>
    <row r="346" spans="1:14">
      <c r="A346">
        <f t="shared" si="76"/>
        <v>11</v>
      </c>
      <c r="B346" t="str">
        <f t="shared" si="70"/>
        <v>Nov</v>
      </c>
      <c r="C346" s="187">
        <f t="shared" si="67"/>
        <v>36837</v>
      </c>
      <c r="D346" s="188">
        <f t="shared" si="77"/>
        <v>2379430</v>
      </c>
      <c r="E346" s="203">
        <v>0</v>
      </c>
      <c r="F346" s="204">
        <v>0</v>
      </c>
      <c r="G346" s="153">
        <f t="shared" si="71"/>
        <v>0</v>
      </c>
      <c r="H346" s="153">
        <f t="shared" si="66"/>
        <v>2379430</v>
      </c>
      <c r="I346" s="48">
        <f t="shared" si="72"/>
        <v>-8230</v>
      </c>
      <c r="J346" s="195">
        <f t="shared" si="68"/>
        <v>1.00347081646424</v>
      </c>
      <c r="K346" s="196">
        <f t="shared" si="69"/>
        <v>1.00347081646424</v>
      </c>
      <c r="L346" s="153">
        <f t="shared" si="73"/>
        <v>0</v>
      </c>
      <c r="M346" s="153">
        <f t="shared" si="74"/>
        <v>0</v>
      </c>
      <c r="N346" s="153">
        <f t="shared" si="75"/>
        <v>0</v>
      </c>
    </row>
    <row r="347" spans="1:14">
      <c r="A347">
        <f t="shared" si="76"/>
        <v>11</v>
      </c>
      <c r="B347" t="str">
        <f t="shared" si="70"/>
        <v>Nov</v>
      </c>
      <c r="C347" s="187">
        <f t="shared" si="67"/>
        <v>36838</v>
      </c>
      <c r="D347" s="188">
        <f t="shared" si="77"/>
        <v>2379430</v>
      </c>
      <c r="E347" s="203">
        <v>0</v>
      </c>
      <c r="F347" s="204">
        <v>0</v>
      </c>
      <c r="G347" s="153">
        <f t="shared" si="71"/>
        <v>0</v>
      </c>
      <c r="H347" s="153">
        <f t="shared" si="66"/>
        <v>2379430</v>
      </c>
      <c r="I347" s="48">
        <f t="shared" si="72"/>
        <v>-8230</v>
      </c>
      <c r="J347" s="195">
        <f t="shared" si="68"/>
        <v>1.00347081646424</v>
      </c>
      <c r="K347" s="196">
        <f t="shared" si="69"/>
        <v>1.00347081646424</v>
      </c>
      <c r="L347" s="153">
        <f t="shared" si="73"/>
        <v>0</v>
      </c>
      <c r="M347" s="153">
        <f t="shared" si="74"/>
        <v>0</v>
      </c>
      <c r="N347" s="153">
        <f t="shared" si="75"/>
        <v>0</v>
      </c>
    </row>
    <row r="348" spans="1:14">
      <c r="A348">
        <f t="shared" si="76"/>
        <v>11</v>
      </c>
      <c r="B348" t="str">
        <f t="shared" si="70"/>
        <v>Nov</v>
      </c>
      <c r="C348" s="187">
        <f t="shared" si="67"/>
        <v>36839</v>
      </c>
      <c r="D348" s="188">
        <f t="shared" si="77"/>
        <v>2379430</v>
      </c>
      <c r="E348" s="203">
        <v>0</v>
      </c>
      <c r="F348" s="204">
        <v>0</v>
      </c>
      <c r="G348" s="153">
        <f t="shared" si="71"/>
        <v>0</v>
      </c>
      <c r="H348" s="153">
        <f t="shared" si="66"/>
        <v>2379430</v>
      </c>
      <c r="I348" s="48">
        <f t="shared" si="72"/>
        <v>-8230</v>
      </c>
      <c r="J348" s="195">
        <f t="shared" si="68"/>
        <v>1.00347081646424</v>
      </c>
      <c r="K348" s="196">
        <f t="shared" si="69"/>
        <v>1.00347081646424</v>
      </c>
      <c r="L348" s="153">
        <f t="shared" si="73"/>
        <v>0</v>
      </c>
      <c r="M348" s="153">
        <f t="shared" si="74"/>
        <v>0</v>
      </c>
      <c r="N348" s="153">
        <f t="shared" si="75"/>
        <v>0</v>
      </c>
    </row>
    <row r="349" spans="1:14">
      <c r="A349">
        <f t="shared" si="76"/>
        <v>11</v>
      </c>
      <c r="B349" t="str">
        <f t="shared" si="70"/>
        <v>Nov</v>
      </c>
      <c r="C349" s="187">
        <f t="shared" si="67"/>
        <v>36840</v>
      </c>
      <c r="D349" s="188">
        <f t="shared" si="77"/>
        <v>2379430</v>
      </c>
      <c r="E349" s="203">
        <v>0</v>
      </c>
      <c r="F349" s="204">
        <v>0</v>
      </c>
      <c r="G349" s="153">
        <f t="shared" si="71"/>
        <v>0</v>
      </c>
      <c r="H349" s="153">
        <f t="shared" si="66"/>
        <v>2379430</v>
      </c>
      <c r="I349" s="48">
        <f t="shared" si="72"/>
        <v>-8230</v>
      </c>
      <c r="J349" s="195">
        <f t="shared" si="68"/>
        <v>1.00347081646424</v>
      </c>
      <c r="K349" s="196">
        <f t="shared" si="69"/>
        <v>1.00347081646424</v>
      </c>
      <c r="L349" s="153">
        <f t="shared" si="73"/>
        <v>0</v>
      </c>
      <c r="M349" s="153">
        <f t="shared" si="74"/>
        <v>0</v>
      </c>
      <c r="N349" s="153">
        <f t="shared" si="75"/>
        <v>0</v>
      </c>
    </row>
    <row r="350" spans="1:14">
      <c r="A350">
        <f t="shared" si="76"/>
        <v>11</v>
      </c>
      <c r="B350" t="str">
        <f t="shared" si="70"/>
        <v>Nov</v>
      </c>
      <c r="C350" s="187">
        <f t="shared" si="67"/>
        <v>36841</v>
      </c>
      <c r="D350" s="188">
        <f t="shared" si="77"/>
        <v>2379430</v>
      </c>
      <c r="E350" s="203">
        <v>0</v>
      </c>
      <c r="F350" s="204">
        <v>0</v>
      </c>
      <c r="G350" s="153">
        <f t="shared" si="71"/>
        <v>0</v>
      </c>
      <c r="H350" s="153">
        <f t="shared" si="66"/>
        <v>2379430</v>
      </c>
      <c r="I350" s="48">
        <f t="shared" si="72"/>
        <v>-8230</v>
      </c>
      <c r="J350" s="195">
        <f t="shared" si="68"/>
        <v>1.00347081646424</v>
      </c>
      <c r="K350" s="196">
        <f t="shared" si="69"/>
        <v>1.00347081646424</v>
      </c>
      <c r="L350" s="153">
        <f t="shared" si="73"/>
        <v>0</v>
      </c>
      <c r="M350" s="153">
        <f t="shared" si="74"/>
        <v>0</v>
      </c>
      <c r="N350" s="153">
        <f t="shared" si="75"/>
        <v>0</v>
      </c>
    </row>
    <row r="351" spans="1:14">
      <c r="A351">
        <f t="shared" si="76"/>
        <v>11</v>
      </c>
      <c r="B351" t="str">
        <f t="shared" si="70"/>
        <v>Nov</v>
      </c>
      <c r="C351" s="187">
        <f t="shared" si="67"/>
        <v>36842</v>
      </c>
      <c r="D351" s="188">
        <f t="shared" si="77"/>
        <v>2379430</v>
      </c>
      <c r="E351" s="203">
        <v>0</v>
      </c>
      <c r="F351" s="204">
        <v>0</v>
      </c>
      <c r="G351" s="153">
        <f t="shared" si="71"/>
        <v>0</v>
      </c>
      <c r="H351" s="153">
        <f t="shared" si="66"/>
        <v>2379430</v>
      </c>
      <c r="I351" s="48">
        <f t="shared" si="72"/>
        <v>-8230</v>
      </c>
      <c r="J351" s="195">
        <f t="shared" si="68"/>
        <v>1.00347081646424</v>
      </c>
      <c r="K351" s="196">
        <f t="shared" si="69"/>
        <v>1.00347081646424</v>
      </c>
      <c r="L351" s="153">
        <f t="shared" si="73"/>
        <v>0</v>
      </c>
      <c r="M351" s="153">
        <f t="shared" si="74"/>
        <v>0</v>
      </c>
      <c r="N351" s="153">
        <f t="shared" si="75"/>
        <v>0</v>
      </c>
    </row>
    <row r="352" spans="1:14">
      <c r="A352">
        <f t="shared" si="76"/>
        <v>11</v>
      </c>
      <c r="B352" t="str">
        <f t="shared" si="70"/>
        <v>Nov</v>
      </c>
      <c r="C352" s="187">
        <f t="shared" si="67"/>
        <v>36843</v>
      </c>
      <c r="D352" s="188">
        <f t="shared" si="77"/>
        <v>2379430</v>
      </c>
      <c r="E352" s="203">
        <v>0</v>
      </c>
      <c r="F352" s="204">
        <v>0</v>
      </c>
      <c r="G352" s="153">
        <f t="shared" si="71"/>
        <v>0</v>
      </c>
      <c r="H352" s="153">
        <f t="shared" si="66"/>
        <v>2379430</v>
      </c>
      <c r="I352" s="48">
        <f t="shared" si="72"/>
        <v>-8230</v>
      </c>
      <c r="J352" s="195">
        <f t="shared" si="68"/>
        <v>1.00347081646424</v>
      </c>
      <c r="K352" s="196">
        <f t="shared" si="69"/>
        <v>1.00347081646424</v>
      </c>
      <c r="L352" s="153">
        <f t="shared" si="73"/>
        <v>0</v>
      </c>
      <c r="M352" s="153">
        <f t="shared" si="74"/>
        <v>0</v>
      </c>
      <c r="N352" s="153">
        <f t="shared" si="75"/>
        <v>0</v>
      </c>
    </row>
    <row r="353" spans="1:14">
      <c r="A353">
        <f t="shared" si="76"/>
        <v>11</v>
      </c>
      <c r="B353" t="str">
        <f t="shared" si="70"/>
        <v>Nov</v>
      </c>
      <c r="C353" s="187">
        <f t="shared" si="67"/>
        <v>36844</v>
      </c>
      <c r="D353" s="188">
        <f t="shared" si="77"/>
        <v>2379430</v>
      </c>
      <c r="E353" s="203">
        <v>0</v>
      </c>
      <c r="F353" s="204">
        <v>0</v>
      </c>
      <c r="G353" s="153">
        <f t="shared" si="71"/>
        <v>0</v>
      </c>
      <c r="H353" s="153">
        <f t="shared" ref="H353:H416" si="78">D353+G353</f>
        <v>2379430</v>
      </c>
      <c r="I353" s="48">
        <f t="shared" si="72"/>
        <v>-8230</v>
      </c>
      <c r="J353" s="195">
        <f t="shared" si="68"/>
        <v>1.00347081646424</v>
      </c>
      <c r="K353" s="196">
        <f t="shared" si="69"/>
        <v>1.00347081646424</v>
      </c>
      <c r="L353" s="153">
        <f t="shared" si="73"/>
        <v>0</v>
      </c>
      <c r="M353" s="153">
        <f t="shared" si="74"/>
        <v>0</v>
      </c>
      <c r="N353" s="153">
        <f t="shared" si="75"/>
        <v>0</v>
      </c>
    </row>
    <row r="354" spans="1:14">
      <c r="A354">
        <f t="shared" si="76"/>
        <v>11</v>
      </c>
      <c r="B354" t="str">
        <f t="shared" si="70"/>
        <v>Nov</v>
      </c>
      <c r="C354" s="187">
        <f t="shared" si="67"/>
        <v>36845</v>
      </c>
      <c r="D354" s="188">
        <f t="shared" si="77"/>
        <v>2379430</v>
      </c>
      <c r="E354" s="203">
        <v>0</v>
      </c>
      <c r="F354" s="204">
        <v>0</v>
      </c>
      <c r="G354" s="153">
        <f t="shared" si="71"/>
        <v>0</v>
      </c>
      <c r="H354" s="153">
        <f t="shared" si="78"/>
        <v>2379430</v>
      </c>
      <c r="I354" s="48">
        <f t="shared" si="72"/>
        <v>-8230</v>
      </c>
      <c r="J354" s="195">
        <f t="shared" si="68"/>
        <v>1.00347081646424</v>
      </c>
      <c r="K354" s="196">
        <f t="shared" si="69"/>
        <v>1.00347081646424</v>
      </c>
      <c r="L354" s="153">
        <f t="shared" si="73"/>
        <v>0</v>
      </c>
      <c r="M354" s="153">
        <f t="shared" si="74"/>
        <v>0</v>
      </c>
      <c r="N354" s="153">
        <f t="shared" si="75"/>
        <v>0</v>
      </c>
    </row>
    <row r="355" spans="1:14">
      <c r="A355">
        <f t="shared" si="76"/>
        <v>11</v>
      </c>
      <c r="B355" t="str">
        <f t="shared" si="70"/>
        <v>Nov</v>
      </c>
      <c r="C355" s="187">
        <f t="shared" si="67"/>
        <v>36846</v>
      </c>
      <c r="D355" s="188">
        <f t="shared" si="77"/>
        <v>2379430</v>
      </c>
      <c r="E355" s="203">
        <v>0</v>
      </c>
      <c r="F355" s="204">
        <v>0</v>
      </c>
      <c r="G355" s="153">
        <f t="shared" si="71"/>
        <v>0</v>
      </c>
      <c r="H355" s="153">
        <f t="shared" si="78"/>
        <v>2379430</v>
      </c>
      <c r="I355" s="48">
        <f t="shared" si="72"/>
        <v>-8230</v>
      </c>
      <c r="J355" s="195">
        <f t="shared" si="68"/>
        <v>1.00347081646424</v>
      </c>
      <c r="K355" s="196">
        <f t="shared" si="69"/>
        <v>1.00347081646424</v>
      </c>
      <c r="L355" s="153">
        <f t="shared" si="73"/>
        <v>0</v>
      </c>
      <c r="M355" s="153">
        <f t="shared" si="74"/>
        <v>0</v>
      </c>
      <c r="N355" s="153">
        <f t="shared" si="75"/>
        <v>0</v>
      </c>
    </row>
    <row r="356" spans="1:14">
      <c r="A356">
        <f t="shared" si="76"/>
        <v>11</v>
      </c>
      <c r="B356" t="str">
        <f t="shared" si="70"/>
        <v>Nov</v>
      </c>
      <c r="C356" s="187">
        <f t="shared" si="67"/>
        <v>36847</v>
      </c>
      <c r="D356" s="188">
        <f t="shared" si="77"/>
        <v>2379430</v>
      </c>
      <c r="E356" s="203">
        <v>0</v>
      </c>
      <c r="F356" s="204">
        <v>0</v>
      </c>
      <c r="G356" s="153">
        <f t="shared" si="71"/>
        <v>0</v>
      </c>
      <c r="H356" s="153">
        <f t="shared" si="78"/>
        <v>2379430</v>
      </c>
      <c r="I356" s="48">
        <f t="shared" si="72"/>
        <v>-8230</v>
      </c>
      <c r="J356" s="195">
        <f t="shared" si="68"/>
        <v>1.00347081646424</v>
      </c>
      <c r="K356" s="196">
        <f t="shared" si="69"/>
        <v>1.00347081646424</v>
      </c>
      <c r="L356" s="153">
        <f t="shared" si="73"/>
        <v>0</v>
      </c>
      <c r="M356" s="153">
        <f t="shared" si="74"/>
        <v>0</v>
      </c>
      <c r="N356" s="153">
        <f t="shared" si="75"/>
        <v>0</v>
      </c>
    </row>
    <row r="357" spans="1:14">
      <c r="A357">
        <f t="shared" si="76"/>
        <v>11</v>
      </c>
      <c r="B357" t="str">
        <f t="shared" si="70"/>
        <v>Nov</v>
      </c>
      <c r="C357" s="187">
        <f t="shared" ref="C357:C420" si="79">C356+1</f>
        <v>36848</v>
      </c>
      <c r="D357" s="188">
        <f t="shared" si="77"/>
        <v>2379430</v>
      </c>
      <c r="E357" s="203">
        <v>0</v>
      </c>
      <c r="F357" s="204">
        <v>0</v>
      </c>
      <c r="G357" s="153">
        <f t="shared" si="71"/>
        <v>0</v>
      </c>
      <c r="H357" s="153">
        <f t="shared" si="78"/>
        <v>2379430</v>
      </c>
      <c r="I357" s="48">
        <f t="shared" si="72"/>
        <v>-8230</v>
      </c>
      <c r="J357" s="195">
        <f t="shared" si="68"/>
        <v>1.00347081646424</v>
      </c>
      <c r="K357" s="196">
        <f t="shared" si="69"/>
        <v>1.00347081646424</v>
      </c>
      <c r="L357" s="153">
        <f t="shared" si="73"/>
        <v>0</v>
      </c>
      <c r="M357" s="153">
        <f t="shared" si="74"/>
        <v>0</v>
      </c>
      <c r="N357" s="153">
        <f t="shared" si="75"/>
        <v>0</v>
      </c>
    </row>
    <row r="358" spans="1:14">
      <c r="A358">
        <f t="shared" si="76"/>
        <v>11</v>
      </c>
      <c r="B358" t="str">
        <f t="shared" si="70"/>
        <v>Nov</v>
      </c>
      <c r="C358" s="187">
        <f t="shared" si="79"/>
        <v>36849</v>
      </c>
      <c r="D358" s="188">
        <f t="shared" si="77"/>
        <v>2379430</v>
      </c>
      <c r="E358" s="203">
        <v>0</v>
      </c>
      <c r="F358" s="204">
        <v>0</v>
      </c>
      <c r="G358" s="153">
        <f t="shared" si="71"/>
        <v>0</v>
      </c>
      <c r="H358" s="153">
        <f t="shared" si="78"/>
        <v>2379430</v>
      </c>
      <c r="I358" s="48">
        <f t="shared" si="72"/>
        <v>-8230</v>
      </c>
      <c r="J358" s="195">
        <f t="shared" si="68"/>
        <v>1.00347081646424</v>
      </c>
      <c r="K358" s="196">
        <f t="shared" si="69"/>
        <v>1.00347081646424</v>
      </c>
      <c r="L358" s="153">
        <f t="shared" si="73"/>
        <v>0</v>
      </c>
      <c r="M358" s="153">
        <f t="shared" si="74"/>
        <v>0</v>
      </c>
      <c r="N358" s="153">
        <f t="shared" si="75"/>
        <v>0</v>
      </c>
    </row>
    <row r="359" spans="1:14">
      <c r="A359">
        <f t="shared" si="76"/>
        <v>11</v>
      </c>
      <c r="B359" t="str">
        <f t="shared" si="70"/>
        <v>Nov</v>
      </c>
      <c r="C359" s="187">
        <f t="shared" si="79"/>
        <v>36850</v>
      </c>
      <c r="D359" s="188">
        <f t="shared" si="77"/>
        <v>2379430</v>
      </c>
      <c r="E359" s="203">
        <v>0</v>
      </c>
      <c r="F359" s="204">
        <v>0</v>
      </c>
      <c r="G359" s="153">
        <f t="shared" si="71"/>
        <v>0</v>
      </c>
      <c r="H359" s="153">
        <f t="shared" si="78"/>
        <v>2379430</v>
      </c>
      <c r="I359" s="48">
        <f t="shared" si="72"/>
        <v>-8230</v>
      </c>
      <c r="J359" s="195">
        <f t="shared" si="68"/>
        <v>1.00347081646424</v>
      </c>
      <c r="K359" s="196">
        <f t="shared" si="69"/>
        <v>1.00347081646424</v>
      </c>
      <c r="L359" s="153">
        <f t="shared" si="73"/>
        <v>0</v>
      </c>
      <c r="M359" s="153">
        <f t="shared" si="74"/>
        <v>0</v>
      </c>
      <c r="N359" s="153">
        <f t="shared" si="75"/>
        <v>0</v>
      </c>
    </row>
    <row r="360" spans="1:14">
      <c r="A360">
        <f t="shared" si="76"/>
        <v>11</v>
      </c>
      <c r="B360" t="str">
        <f t="shared" si="70"/>
        <v>Nov</v>
      </c>
      <c r="C360" s="187">
        <f t="shared" si="79"/>
        <v>36851</v>
      </c>
      <c r="D360" s="188">
        <f t="shared" si="77"/>
        <v>2379430</v>
      </c>
      <c r="E360" s="203">
        <v>0</v>
      </c>
      <c r="F360" s="204">
        <v>0</v>
      </c>
      <c r="G360" s="153">
        <f t="shared" si="71"/>
        <v>0</v>
      </c>
      <c r="H360" s="153">
        <f t="shared" si="78"/>
        <v>2379430</v>
      </c>
      <c r="I360" s="48">
        <f t="shared" si="72"/>
        <v>-8230</v>
      </c>
      <c r="J360" s="195">
        <f t="shared" si="68"/>
        <v>1.00347081646424</v>
      </c>
      <c r="K360" s="196">
        <f t="shared" si="69"/>
        <v>1.00347081646424</v>
      </c>
      <c r="L360" s="153">
        <f t="shared" si="73"/>
        <v>0</v>
      </c>
      <c r="M360" s="153">
        <f t="shared" si="74"/>
        <v>0</v>
      </c>
      <c r="N360" s="153">
        <f t="shared" si="75"/>
        <v>0</v>
      </c>
    </row>
    <row r="361" spans="1:14">
      <c r="A361">
        <f t="shared" si="76"/>
        <v>11</v>
      </c>
      <c r="B361" t="str">
        <f t="shared" si="70"/>
        <v>Nov</v>
      </c>
      <c r="C361" s="187">
        <f t="shared" si="79"/>
        <v>36852</v>
      </c>
      <c r="D361" s="188">
        <f t="shared" si="77"/>
        <v>2379430</v>
      </c>
      <c r="E361" s="203">
        <v>0</v>
      </c>
      <c r="F361" s="204">
        <v>0</v>
      </c>
      <c r="G361" s="153">
        <f t="shared" si="71"/>
        <v>0</v>
      </c>
      <c r="H361" s="153">
        <f t="shared" si="78"/>
        <v>2379430</v>
      </c>
      <c r="I361" s="48">
        <f t="shared" si="72"/>
        <v>-8230</v>
      </c>
      <c r="J361" s="195">
        <f t="shared" si="68"/>
        <v>1.00347081646424</v>
      </c>
      <c r="K361" s="196">
        <f t="shared" si="69"/>
        <v>1.00347081646424</v>
      </c>
      <c r="L361" s="153">
        <f t="shared" si="73"/>
        <v>0</v>
      </c>
      <c r="M361" s="153">
        <f t="shared" si="74"/>
        <v>0</v>
      </c>
      <c r="N361" s="153">
        <f t="shared" si="75"/>
        <v>0</v>
      </c>
    </row>
    <row r="362" spans="1:14">
      <c r="A362">
        <f t="shared" si="76"/>
        <v>11</v>
      </c>
      <c r="B362" t="str">
        <f t="shared" si="70"/>
        <v>Nov</v>
      </c>
      <c r="C362" s="187">
        <f t="shared" si="79"/>
        <v>36853</v>
      </c>
      <c r="D362" s="188">
        <f t="shared" si="77"/>
        <v>2379430</v>
      </c>
      <c r="E362" s="203">
        <v>0</v>
      </c>
      <c r="F362" s="204">
        <v>0</v>
      </c>
      <c r="G362" s="153">
        <f t="shared" si="71"/>
        <v>0</v>
      </c>
      <c r="H362" s="153">
        <f t="shared" si="78"/>
        <v>2379430</v>
      </c>
      <c r="I362" s="48">
        <f t="shared" si="72"/>
        <v>-8230</v>
      </c>
      <c r="J362" s="195">
        <f t="shared" si="68"/>
        <v>1.00347081646424</v>
      </c>
      <c r="K362" s="196">
        <f t="shared" si="69"/>
        <v>1.00347081646424</v>
      </c>
      <c r="L362" s="153">
        <f t="shared" si="73"/>
        <v>0</v>
      </c>
      <c r="M362" s="153">
        <f t="shared" si="74"/>
        <v>0</v>
      </c>
      <c r="N362" s="153">
        <f t="shared" si="75"/>
        <v>0</v>
      </c>
    </row>
    <row r="363" spans="1:14">
      <c r="A363">
        <f t="shared" si="76"/>
        <v>11</v>
      </c>
      <c r="B363" t="str">
        <f t="shared" si="70"/>
        <v>Nov</v>
      </c>
      <c r="C363" s="187">
        <f t="shared" si="79"/>
        <v>36854</v>
      </c>
      <c r="D363" s="188">
        <f t="shared" si="77"/>
        <v>2379430</v>
      </c>
      <c r="E363" s="203">
        <v>0</v>
      </c>
      <c r="F363" s="204">
        <v>0</v>
      </c>
      <c r="G363" s="153">
        <f t="shared" si="71"/>
        <v>0</v>
      </c>
      <c r="H363" s="153">
        <f t="shared" si="78"/>
        <v>2379430</v>
      </c>
      <c r="I363" s="48">
        <f t="shared" si="72"/>
        <v>-8230</v>
      </c>
      <c r="J363" s="195">
        <f t="shared" si="68"/>
        <v>1.00347081646424</v>
      </c>
      <c r="K363" s="196">
        <f t="shared" si="69"/>
        <v>1.00347081646424</v>
      </c>
      <c r="L363" s="153">
        <f t="shared" si="73"/>
        <v>0</v>
      </c>
      <c r="M363" s="153">
        <f t="shared" si="74"/>
        <v>0</v>
      </c>
      <c r="N363" s="153">
        <f t="shared" si="75"/>
        <v>0</v>
      </c>
    </row>
    <row r="364" spans="1:14">
      <c r="A364">
        <f t="shared" si="76"/>
        <v>11</v>
      </c>
      <c r="B364" t="str">
        <f t="shared" si="70"/>
        <v>Nov</v>
      </c>
      <c r="C364" s="187">
        <f t="shared" si="79"/>
        <v>36855</v>
      </c>
      <c r="D364" s="188">
        <f t="shared" si="77"/>
        <v>2379430</v>
      </c>
      <c r="E364" s="203">
        <v>0</v>
      </c>
      <c r="F364" s="204">
        <v>0</v>
      </c>
      <c r="G364" s="153">
        <f t="shared" si="71"/>
        <v>0</v>
      </c>
      <c r="H364" s="153">
        <f t="shared" si="78"/>
        <v>2379430</v>
      </c>
      <c r="I364" s="48">
        <f t="shared" si="72"/>
        <v>-8230</v>
      </c>
      <c r="J364" s="195">
        <f t="shared" si="68"/>
        <v>1.00347081646424</v>
      </c>
      <c r="K364" s="196">
        <f t="shared" si="69"/>
        <v>1.00347081646424</v>
      </c>
      <c r="L364" s="153">
        <f t="shared" si="73"/>
        <v>0</v>
      </c>
      <c r="M364" s="153">
        <f t="shared" si="74"/>
        <v>0</v>
      </c>
      <c r="N364" s="153">
        <f t="shared" si="75"/>
        <v>0</v>
      </c>
    </row>
    <row r="365" spans="1:14">
      <c r="A365">
        <f t="shared" si="76"/>
        <v>11</v>
      </c>
      <c r="B365" t="str">
        <f t="shared" si="70"/>
        <v>Nov</v>
      </c>
      <c r="C365" s="187">
        <f t="shared" si="79"/>
        <v>36856</v>
      </c>
      <c r="D365" s="188">
        <f t="shared" si="77"/>
        <v>2379430</v>
      </c>
      <c r="E365" s="203">
        <v>0</v>
      </c>
      <c r="F365" s="204">
        <v>0</v>
      </c>
      <c r="G365" s="153">
        <f t="shared" si="71"/>
        <v>0</v>
      </c>
      <c r="H365" s="153">
        <f t="shared" si="78"/>
        <v>2379430</v>
      </c>
      <c r="I365" s="48">
        <f t="shared" si="72"/>
        <v>-8230</v>
      </c>
      <c r="J365" s="195">
        <f t="shared" si="68"/>
        <v>1.00347081646424</v>
      </c>
      <c r="K365" s="196">
        <f t="shared" si="69"/>
        <v>1.00347081646424</v>
      </c>
      <c r="L365" s="153">
        <f t="shared" si="73"/>
        <v>0</v>
      </c>
      <c r="M365" s="153">
        <f t="shared" si="74"/>
        <v>0</v>
      </c>
      <c r="N365" s="153">
        <f t="shared" si="75"/>
        <v>0</v>
      </c>
    </row>
    <row r="366" spans="1:14">
      <c r="A366">
        <f t="shared" si="76"/>
        <v>11</v>
      </c>
      <c r="B366" t="str">
        <f t="shared" si="70"/>
        <v>Nov</v>
      </c>
      <c r="C366" s="187">
        <f t="shared" si="79"/>
        <v>36857</v>
      </c>
      <c r="D366" s="188">
        <f t="shared" si="77"/>
        <v>2379430</v>
      </c>
      <c r="E366" s="203">
        <v>0</v>
      </c>
      <c r="F366" s="204">
        <v>0</v>
      </c>
      <c r="G366" s="153">
        <f t="shared" si="71"/>
        <v>0</v>
      </c>
      <c r="H366" s="153">
        <f t="shared" si="78"/>
        <v>2379430</v>
      </c>
      <c r="I366" s="48">
        <f t="shared" si="72"/>
        <v>-8230</v>
      </c>
      <c r="J366" s="195">
        <f t="shared" si="68"/>
        <v>1.00347081646424</v>
      </c>
      <c r="K366" s="196">
        <f t="shared" si="69"/>
        <v>1.00347081646424</v>
      </c>
      <c r="L366" s="153">
        <f t="shared" si="73"/>
        <v>0</v>
      </c>
      <c r="M366" s="153">
        <f t="shared" si="74"/>
        <v>0</v>
      </c>
      <c r="N366" s="153">
        <f t="shared" si="75"/>
        <v>0</v>
      </c>
    </row>
    <row r="367" spans="1:14">
      <c r="A367">
        <f t="shared" si="76"/>
        <v>11</v>
      </c>
      <c r="B367" t="str">
        <f t="shared" si="70"/>
        <v>Nov</v>
      </c>
      <c r="C367" s="187">
        <f t="shared" si="79"/>
        <v>36858</v>
      </c>
      <c r="D367" s="188">
        <f t="shared" si="77"/>
        <v>2379430</v>
      </c>
      <c r="E367" s="203">
        <v>0</v>
      </c>
      <c r="F367" s="204">
        <v>0</v>
      </c>
      <c r="G367" s="153">
        <f t="shared" si="71"/>
        <v>0</v>
      </c>
      <c r="H367" s="153">
        <f t="shared" si="78"/>
        <v>2379430</v>
      </c>
      <c r="I367" s="48">
        <f t="shared" si="72"/>
        <v>-8230</v>
      </c>
      <c r="J367" s="195">
        <f t="shared" si="68"/>
        <v>1.00347081646424</v>
      </c>
      <c r="K367" s="196">
        <f t="shared" si="69"/>
        <v>1.00347081646424</v>
      </c>
      <c r="L367" s="153">
        <f t="shared" si="73"/>
        <v>0</v>
      </c>
      <c r="M367" s="153">
        <f t="shared" si="74"/>
        <v>0</v>
      </c>
      <c r="N367" s="153">
        <f t="shared" si="75"/>
        <v>0</v>
      </c>
    </row>
    <row r="368" spans="1:14">
      <c r="A368">
        <f t="shared" si="76"/>
        <v>11</v>
      </c>
      <c r="B368" t="str">
        <f t="shared" si="70"/>
        <v>Nov</v>
      </c>
      <c r="C368" s="187">
        <f t="shared" si="79"/>
        <v>36859</v>
      </c>
      <c r="D368" s="188">
        <f t="shared" si="77"/>
        <v>2379430</v>
      </c>
      <c r="E368" s="203">
        <v>0</v>
      </c>
      <c r="F368" s="204">
        <v>0</v>
      </c>
      <c r="G368" s="153">
        <f t="shared" si="71"/>
        <v>0</v>
      </c>
      <c r="H368" s="153">
        <f t="shared" si="78"/>
        <v>2379430</v>
      </c>
      <c r="I368" s="48">
        <f t="shared" si="72"/>
        <v>-8230</v>
      </c>
      <c r="J368" s="195">
        <f t="shared" si="68"/>
        <v>1.00347081646424</v>
      </c>
      <c r="K368" s="196">
        <f t="shared" si="69"/>
        <v>1.00347081646424</v>
      </c>
      <c r="L368" s="153">
        <f t="shared" si="73"/>
        <v>0</v>
      </c>
      <c r="M368" s="153">
        <f t="shared" si="74"/>
        <v>0</v>
      </c>
      <c r="N368" s="153">
        <f t="shared" si="75"/>
        <v>0</v>
      </c>
    </row>
    <row r="369" spans="1:14">
      <c r="A369">
        <f t="shared" si="76"/>
        <v>11</v>
      </c>
      <c r="B369" t="str">
        <f t="shared" si="70"/>
        <v>Nov</v>
      </c>
      <c r="C369" s="187">
        <f t="shared" si="79"/>
        <v>36860</v>
      </c>
      <c r="D369" s="188">
        <f t="shared" si="77"/>
        <v>2379430</v>
      </c>
      <c r="E369" s="203">
        <v>0</v>
      </c>
      <c r="F369" s="204">
        <v>0</v>
      </c>
      <c r="G369" s="153">
        <f t="shared" si="71"/>
        <v>0</v>
      </c>
      <c r="H369" s="153">
        <f t="shared" si="78"/>
        <v>2379430</v>
      </c>
      <c r="I369" s="48">
        <f t="shared" si="72"/>
        <v>-8230</v>
      </c>
      <c r="J369" s="195">
        <f t="shared" si="68"/>
        <v>1.00347081646424</v>
      </c>
      <c r="K369" s="196">
        <f t="shared" si="69"/>
        <v>1.00347081646424</v>
      </c>
      <c r="L369" s="153">
        <f t="shared" si="73"/>
        <v>0</v>
      </c>
      <c r="M369" s="153">
        <f t="shared" si="74"/>
        <v>0</v>
      </c>
      <c r="N369" s="153">
        <f t="shared" si="75"/>
        <v>0</v>
      </c>
    </row>
    <row r="370" spans="1:14">
      <c r="A370">
        <f t="shared" si="76"/>
        <v>12</v>
      </c>
      <c r="B370" t="str">
        <f t="shared" si="70"/>
        <v>Dec</v>
      </c>
      <c r="C370" s="187">
        <f t="shared" si="79"/>
        <v>36861</v>
      </c>
      <c r="D370" s="188">
        <f t="shared" si="77"/>
        <v>2379430</v>
      </c>
      <c r="E370" s="203">
        <f>-12517-19059</f>
        <v>-31576</v>
      </c>
      <c r="F370" s="204">
        <v>0</v>
      </c>
      <c r="G370" s="153">
        <f t="shared" si="71"/>
        <v>-31576</v>
      </c>
      <c r="H370" s="153">
        <f t="shared" si="78"/>
        <v>2347854</v>
      </c>
      <c r="I370" s="48">
        <f t="shared" si="72"/>
        <v>23346</v>
      </c>
      <c r="J370" s="195">
        <f t="shared" si="68"/>
        <v>1.00347081646424</v>
      </c>
      <c r="K370" s="196">
        <f t="shared" si="69"/>
        <v>0.990154352226721</v>
      </c>
      <c r="L370" s="153">
        <f t="shared" si="73"/>
        <v>-31576</v>
      </c>
      <c r="M370" s="153">
        <f t="shared" si="74"/>
        <v>-18243</v>
      </c>
      <c r="N370" s="153">
        <f t="shared" si="75"/>
        <v>-13333</v>
      </c>
    </row>
    <row r="371" spans="1:14">
      <c r="A371">
        <f t="shared" si="76"/>
        <v>12</v>
      </c>
      <c r="B371" t="str">
        <f t="shared" si="70"/>
        <v>Dec</v>
      </c>
      <c r="C371" s="187">
        <f t="shared" si="79"/>
        <v>36862</v>
      </c>
      <c r="D371" s="188">
        <f t="shared" si="77"/>
        <v>2347854</v>
      </c>
      <c r="E371" s="203">
        <f t="shared" ref="E371:E431" si="80">-12517-19059</f>
        <v>-31576</v>
      </c>
      <c r="F371" s="204">
        <v>0</v>
      </c>
      <c r="G371" s="153">
        <f t="shared" si="71"/>
        <v>-31576</v>
      </c>
      <c r="H371" s="153">
        <f t="shared" si="78"/>
        <v>2316278</v>
      </c>
      <c r="I371" s="48">
        <f t="shared" si="72"/>
        <v>54922</v>
      </c>
      <c r="J371" s="195">
        <f t="shared" si="68"/>
        <v>0.990154352226721</v>
      </c>
      <c r="K371" s="196">
        <f t="shared" si="69"/>
        <v>0.976837887989204</v>
      </c>
      <c r="L371" s="153">
        <f t="shared" si="73"/>
        <v>-31576</v>
      </c>
      <c r="M371" s="153">
        <f t="shared" si="74"/>
        <v>-18243</v>
      </c>
      <c r="N371" s="153">
        <f t="shared" si="75"/>
        <v>-13333</v>
      </c>
    </row>
    <row r="372" spans="1:14">
      <c r="A372">
        <f t="shared" si="76"/>
        <v>12</v>
      </c>
      <c r="B372" t="str">
        <f t="shared" si="70"/>
        <v>Dec</v>
      </c>
      <c r="C372" s="187">
        <f t="shared" si="79"/>
        <v>36863</v>
      </c>
      <c r="D372" s="188">
        <f t="shared" si="77"/>
        <v>2316278</v>
      </c>
      <c r="E372" s="203">
        <f t="shared" si="80"/>
        <v>-31576</v>
      </c>
      <c r="F372" s="204">
        <v>0</v>
      </c>
      <c r="G372" s="153">
        <f t="shared" si="71"/>
        <v>-31576</v>
      </c>
      <c r="H372" s="153">
        <f t="shared" si="78"/>
        <v>2284702</v>
      </c>
      <c r="I372" s="48">
        <f t="shared" si="72"/>
        <v>86498</v>
      </c>
      <c r="J372" s="195">
        <f t="shared" si="68"/>
        <v>0.976837887989204</v>
      </c>
      <c r="K372" s="196">
        <f t="shared" si="69"/>
        <v>0.963521423751687</v>
      </c>
      <c r="L372" s="153">
        <f t="shared" si="73"/>
        <v>-31576</v>
      </c>
      <c r="M372" s="153">
        <f t="shared" si="74"/>
        <v>-18243</v>
      </c>
      <c r="N372" s="153">
        <f t="shared" si="75"/>
        <v>-13333</v>
      </c>
    </row>
    <row r="373" spans="1:14">
      <c r="A373">
        <f t="shared" si="76"/>
        <v>12</v>
      </c>
      <c r="B373" t="str">
        <f t="shared" si="70"/>
        <v>Dec</v>
      </c>
      <c r="C373" s="187">
        <f t="shared" si="79"/>
        <v>36864</v>
      </c>
      <c r="D373" s="188">
        <f t="shared" si="77"/>
        <v>2284702</v>
      </c>
      <c r="E373" s="203">
        <f t="shared" si="80"/>
        <v>-31576</v>
      </c>
      <c r="F373" s="204">
        <v>0</v>
      </c>
      <c r="G373" s="153">
        <f t="shared" si="71"/>
        <v>-31576</v>
      </c>
      <c r="H373" s="153">
        <f t="shared" si="78"/>
        <v>2253126</v>
      </c>
      <c r="I373" s="48">
        <f t="shared" si="72"/>
        <v>118074</v>
      </c>
      <c r="J373" s="195">
        <f t="shared" si="68"/>
        <v>0.963521423751687</v>
      </c>
      <c r="K373" s="196">
        <f t="shared" si="69"/>
        <v>0.95020495951417</v>
      </c>
      <c r="L373" s="153">
        <f t="shared" si="73"/>
        <v>-31576</v>
      </c>
      <c r="M373" s="153">
        <f t="shared" si="74"/>
        <v>-18243</v>
      </c>
      <c r="N373" s="153">
        <f t="shared" si="75"/>
        <v>-13333</v>
      </c>
    </row>
    <row r="374" spans="1:14">
      <c r="A374">
        <f t="shared" si="76"/>
        <v>12</v>
      </c>
      <c r="B374" t="str">
        <f t="shared" si="70"/>
        <v>Dec</v>
      </c>
      <c r="C374" s="187">
        <f t="shared" si="79"/>
        <v>36865</v>
      </c>
      <c r="D374" s="188">
        <f t="shared" si="77"/>
        <v>2253126</v>
      </c>
      <c r="E374" s="203">
        <f t="shared" si="80"/>
        <v>-31576</v>
      </c>
      <c r="F374" s="204">
        <v>0</v>
      </c>
      <c r="G374" s="153">
        <f t="shared" si="71"/>
        <v>-31576</v>
      </c>
      <c r="H374" s="153">
        <f t="shared" si="78"/>
        <v>2221550</v>
      </c>
      <c r="I374" s="48">
        <f t="shared" si="72"/>
        <v>149650</v>
      </c>
      <c r="J374" s="195">
        <f t="shared" si="68"/>
        <v>0.95020495951417</v>
      </c>
      <c r="K374" s="196">
        <f t="shared" si="69"/>
        <v>0.936888495276653</v>
      </c>
      <c r="L374" s="153">
        <f t="shared" si="73"/>
        <v>-31576</v>
      </c>
      <c r="M374" s="153">
        <f t="shared" si="74"/>
        <v>-18243</v>
      </c>
      <c r="N374" s="153">
        <f t="shared" si="75"/>
        <v>-13333</v>
      </c>
    </row>
    <row r="375" spans="1:14">
      <c r="A375">
        <f t="shared" si="76"/>
        <v>12</v>
      </c>
      <c r="B375" t="str">
        <f t="shared" si="70"/>
        <v>Dec</v>
      </c>
      <c r="C375" s="187">
        <f t="shared" si="79"/>
        <v>36866</v>
      </c>
      <c r="D375" s="188">
        <f t="shared" si="77"/>
        <v>2221550</v>
      </c>
      <c r="E375" s="203">
        <f t="shared" si="80"/>
        <v>-31576</v>
      </c>
      <c r="F375" s="204">
        <v>0</v>
      </c>
      <c r="G375" s="153">
        <f t="shared" si="71"/>
        <v>-31576</v>
      </c>
      <c r="H375" s="153">
        <f t="shared" si="78"/>
        <v>2189974</v>
      </c>
      <c r="I375" s="48">
        <f t="shared" si="72"/>
        <v>181226</v>
      </c>
      <c r="J375" s="195">
        <f t="shared" si="68"/>
        <v>0.936888495276653</v>
      </c>
      <c r="K375" s="196">
        <f t="shared" si="69"/>
        <v>0.923572031039136</v>
      </c>
      <c r="L375" s="153">
        <f t="shared" si="73"/>
        <v>-31576</v>
      </c>
      <c r="M375" s="153">
        <f t="shared" si="74"/>
        <v>-18243</v>
      </c>
      <c r="N375" s="153">
        <f t="shared" si="75"/>
        <v>-13333</v>
      </c>
    </row>
    <row r="376" spans="1:14">
      <c r="A376">
        <f t="shared" si="76"/>
        <v>12</v>
      </c>
      <c r="B376" t="str">
        <f t="shared" si="70"/>
        <v>Dec</v>
      </c>
      <c r="C376" s="187">
        <f t="shared" si="79"/>
        <v>36867</v>
      </c>
      <c r="D376" s="188">
        <f t="shared" si="77"/>
        <v>2189974</v>
      </c>
      <c r="E376" s="203">
        <f t="shared" si="80"/>
        <v>-31576</v>
      </c>
      <c r="F376" s="204">
        <v>0</v>
      </c>
      <c r="G376" s="153">
        <f t="shared" si="71"/>
        <v>-31576</v>
      </c>
      <c r="H376" s="153">
        <f t="shared" si="78"/>
        <v>2158398</v>
      </c>
      <c r="I376" s="48">
        <f t="shared" si="72"/>
        <v>212802</v>
      </c>
      <c r="J376" s="195">
        <f t="shared" si="68"/>
        <v>0.923572031039136</v>
      </c>
      <c r="K376" s="196">
        <f t="shared" si="69"/>
        <v>0.910255566801619</v>
      </c>
      <c r="L376" s="153">
        <f t="shared" si="73"/>
        <v>-31576</v>
      </c>
      <c r="M376" s="153">
        <f t="shared" si="74"/>
        <v>-18243</v>
      </c>
      <c r="N376" s="153">
        <f t="shared" si="75"/>
        <v>-13333</v>
      </c>
    </row>
    <row r="377" spans="1:14">
      <c r="A377">
        <f t="shared" si="76"/>
        <v>12</v>
      </c>
      <c r="B377" t="str">
        <f t="shared" si="70"/>
        <v>Dec</v>
      </c>
      <c r="C377" s="187">
        <f t="shared" si="79"/>
        <v>36868</v>
      </c>
      <c r="D377" s="188">
        <f t="shared" si="77"/>
        <v>2158398</v>
      </c>
      <c r="E377" s="203">
        <f t="shared" si="80"/>
        <v>-31576</v>
      </c>
      <c r="F377" s="204">
        <v>0</v>
      </c>
      <c r="G377" s="153">
        <f t="shared" si="71"/>
        <v>-31576</v>
      </c>
      <c r="H377" s="153">
        <f t="shared" si="78"/>
        <v>2126822</v>
      </c>
      <c r="I377" s="48">
        <f t="shared" si="72"/>
        <v>244378</v>
      </c>
      <c r="J377" s="195">
        <f t="shared" si="68"/>
        <v>0.910255566801619</v>
      </c>
      <c r="K377" s="196">
        <f t="shared" si="69"/>
        <v>0.896939102564103</v>
      </c>
      <c r="L377" s="153">
        <f t="shared" si="73"/>
        <v>-31576</v>
      </c>
      <c r="M377" s="153">
        <f t="shared" si="74"/>
        <v>-18243</v>
      </c>
      <c r="N377" s="153">
        <f t="shared" si="75"/>
        <v>-13333</v>
      </c>
    </row>
    <row r="378" spans="1:14">
      <c r="A378">
        <f t="shared" si="76"/>
        <v>12</v>
      </c>
      <c r="B378" t="str">
        <f t="shared" si="70"/>
        <v>Dec</v>
      </c>
      <c r="C378" s="187">
        <f t="shared" si="79"/>
        <v>36869</v>
      </c>
      <c r="D378" s="188">
        <f t="shared" si="77"/>
        <v>2126822</v>
      </c>
      <c r="E378" s="203">
        <f t="shared" si="80"/>
        <v>-31576</v>
      </c>
      <c r="F378" s="204">
        <v>0</v>
      </c>
      <c r="G378" s="153">
        <f t="shared" si="71"/>
        <v>-31576</v>
      </c>
      <c r="H378" s="153">
        <f t="shared" si="78"/>
        <v>2095246</v>
      </c>
      <c r="I378" s="48">
        <f t="shared" si="72"/>
        <v>275954</v>
      </c>
      <c r="J378" s="195">
        <f t="shared" si="68"/>
        <v>0.896939102564103</v>
      </c>
      <c r="K378" s="196">
        <f t="shared" si="69"/>
        <v>0.883622638326586</v>
      </c>
      <c r="L378" s="153">
        <f t="shared" si="73"/>
        <v>-31576</v>
      </c>
      <c r="M378" s="153">
        <f t="shared" si="74"/>
        <v>-18243</v>
      </c>
      <c r="N378" s="153">
        <f t="shared" si="75"/>
        <v>-13333</v>
      </c>
    </row>
    <row r="379" spans="1:14">
      <c r="A379">
        <f t="shared" si="76"/>
        <v>12</v>
      </c>
      <c r="B379" t="str">
        <f t="shared" si="70"/>
        <v>Dec</v>
      </c>
      <c r="C379" s="187">
        <f t="shared" si="79"/>
        <v>36870</v>
      </c>
      <c r="D379" s="188">
        <f t="shared" si="77"/>
        <v>2095246</v>
      </c>
      <c r="E379" s="203">
        <f t="shared" si="80"/>
        <v>-31576</v>
      </c>
      <c r="F379" s="204">
        <v>0</v>
      </c>
      <c r="G379" s="153">
        <f t="shared" si="71"/>
        <v>-31576</v>
      </c>
      <c r="H379" s="153">
        <f t="shared" si="78"/>
        <v>2063670</v>
      </c>
      <c r="I379" s="48">
        <f t="shared" si="72"/>
        <v>307530</v>
      </c>
      <c r="J379" s="195">
        <f t="shared" si="68"/>
        <v>0.883622638326586</v>
      </c>
      <c r="K379" s="196">
        <f t="shared" si="69"/>
        <v>0.870306174089069</v>
      </c>
      <c r="L379" s="153">
        <f t="shared" si="73"/>
        <v>-31576</v>
      </c>
      <c r="M379" s="153">
        <f t="shared" si="74"/>
        <v>-18243</v>
      </c>
      <c r="N379" s="153">
        <f t="shared" si="75"/>
        <v>-13333</v>
      </c>
    </row>
    <row r="380" spans="1:14">
      <c r="A380">
        <f t="shared" si="76"/>
        <v>12</v>
      </c>
      <c r="B380" t="str">
        <f t="shared" si="70"/>
        <v>Dec</v>
      </c>
      <c r="C380" s="187">
        <f t="shared" si="79"/>
        <v>36871</v>
      </c>
      <c r="D380" s="188">
        <f t="shared" si="77"/>
        <v>2063670</v>
      </c>
      <c r="E380" s="203">
        <f t="shared" si="80"/>
        <v>-31576</v>
      </c>
      <c r="F380" s="204">
        <v>0</v>
      </c>
      <c r="G380" s="153">
        <f t="shared" si="71"/>
        <v>-31576</v>
      </c>
      <c r="H380" s="153">
        <f t="shared" si="78"/>
        <v>2032094</v>
      </c>
      <c r="I380" s="48">
        <f t="shared" si="72"/>
        <v>339106</v>
      </c>
      <c r="J380" s="195">
        <f t="shared" si="68"/>
        <v>0.870306174089069</v>
      </c>
      <c r="K380" s="196">
        <f t="shared" si="69"/>
        <v>0.856989709851552</v>
      </c>
      <c r="L380" s="153">
        <f t="shared" si="73"/>
        <v>-31576</v>
      </c>
      <c r="M380" s="153">
        <f t="shared" si="74"/>
        <v>-18243</v>
      </c>
      <c r="N380" s="153">
        <f t="shared" si="75"/>
        <v>-13333</v>
      </c>
    </row>
    <row r="381" spans="1:14">
      <c r="A381">
        <f t="shared" si="76"/>
        <v>12</v>
      </c>
      <c r="B381" t="str">
        <f t="shared" si="70"/>
        <v>Dec</v>
      </c>
      <c r="C381" s="187">
        <f t="shared" si="79"/>
        <v>36872</v>
      </c>
      <c r="D381" s="188">
        <f t="shared" si="77"/>
        <v>2032094</v>
      </c>
      <c r="E381" s="203">
        <f t="shared" si="80"/>
        <v>-31576</v>
      </c>
      <c r="F381" s="204">
        <v>0</v>
      </c>
      <c r="G381" s="153">
        <f t="shared" si="71"/>
        <v>-31576</v>
      </c>
      <c r="H381" s="153">
        <f t="shared" si="78"/>
        <v>2000518</v>
      </c>
      <c r="I381" s="48">
        <f t="shared" si="72"/>
        <v>370682</v>
      </c>
      <c r="J381" s="195">
        <f t="shared" si="68"/>
        <v>0.856989709851552</v>
      </c>
      <c r="K381" s="196">
        <f t="shared" si="69"/>
        <v>0.843673245614035</v>
      </c>
      <c r="L381" s="153">
        <f t="shared" si="73"/>
        <v>-31576</v>
      </c>
      <c r="M381" s="153">
        <f t="shared" si="74"/>
        <v>-18243</v>
      </c>
      <c r="N381" s="153">
        <f t="shared" si="75"/>
        <v>-13333</v>
      </c>
    </row>
    <row r="382" spans="1:14">
      <c r="A382">
        <f t="shared" si="76"/>
        <v>12</v>
      </c>
      <c r="B382" t="str">
        <f t="shared" si="70"/>
        <v>Dec</v>
      </c>
      <c r="C382" s="187">
        <f t="shared" si="79"/>
        <v>36873</v>
      </c>
      <c r="D382" s="188">
        <f t="shared" si="77"/>
        <v>2000518</v>
      </c>
      <c r="E382" s="203">
        <f t="shared" si="80"/>
        <v>-31576</v>
      </c>
      <c r="F382" s="204">
        <v>0</v>
      </c>
      <c r="G382" s="153">
        <f t="shared" si="71"/>
        <v>-31576</v>
      </c>
      <c r="H382" s="153">
        <f t="shared" si="78"/>
        <v>1968942</v>
      </c>
      <c r="I382" s="48">
        <f t="shared" si="72"/>
        <v>402258</v>
      </c>
      <c r="J382" s="195">
        <f t="shared" si="68"/>
        <v>0.843673245614035</v>
      </c>
      <c r="K382" s="196">
        <f t="shared" si="69"/>
        <v>0.830356781376518</v>
      </c>
      <c r="L382" s="153">
        <f t="shared" si="73"/>
        <v>-31576</v>
      </c>
      <c r="M382" s="153">
        <f t="shared" si="74"/>
        <v>-18243</v>
      </c>
      <c r="N382" s="153">
        <f t="shared" si="75"/>
        <v>-13333</v>
      </c>
    </row>
    <row r="383" spans="1:14">
      <c r="A383">
        <f t="shared" si="76"/>
        <v>12</v>
      </c>
      <c r="B383" t="str">
        <f t="shared" si="70"/>
        <v>Dec</v>
      </c>
      <c r="C383" s="187">
        <f t="shared" si="79"/>
        <v>36874</v>
      </c>
      <c r="D383" s="188">
        <f t="shared" si="77"/>
        <v>1968942</v>
      </c>
      <c r="E383" s="203">
        <f t="shared" si="80"/>
        <v>-31576</v>
      </c>
      <c r="F383" s="204">
        <v>0</v>
      </c>
      <c r="G383" s="153">
        <f t="shared" si="71"/>
        <v>-31576</v>
      </c>
      <c r="H383" s="153">
        <f t="shared" si="78"/>
        <v>1937366</v>
      </c>
      <c r="I383" s="48">
        <f t="shared" si="72"/>
        <v>433834</v>
      </c>
      <c r="J383" s="195">
        <f t="shared" si="68"/>
        <v>0.830356781376518</v>
      </c>
      <c r="K383" s="196">
        <f t="shared" si="69"/>
        <v>0.817040317139001</v>
      </c>
      <c r="L383" s="153">
        <f t="shared" si="73"/>
        <v>-31576</v>
      </c>
      <c r="M383" s="153">
        <f t="shared" si="74"/>
        <v>-18243</v>
      </c>
      <c r="N383" s="153">
        <f t="shared" si="75"/>
        <v>-13333</v>
      </c>
    </row>
    <row r="384" spans="1:14">
      <c r="A384">
        <f t="shared" si="76"/>
        <v>12</v>
      </c>
      <c r="B384" t="str">
        <f t="shared" si="70"/>
        <v>Dec</v>
      </c>
      <c r="C384" s="187">
        <f t="shared" si="79"/>
        <v>36875</v>
      </c>
      <c r="D384" s="188">
        <f t="shared" si="77"/>
        <v>1937366</v>
      </c>
      <c r="E384" s="203">
        <f t="shared" si="80"/>
        <v>-31576</v>
      </c>
      <c r="F384" s="204">
        <v>0</v>
      </c>
      <c r="G384" s="153">
        <f t="shared" si="71"/>
        <v>-31576</v>
      </c>
      <c r="H384" s="153">
        <f t="shared" si="78"/>
        <v>1905790</v>
      </c>
      <c r="I384" s="48">
        <f t="shared" si="72"/>
        <v>465410</v>
      </c>
      <c r="J384" s="195">
        <f t="shared" si="68"/>
        <v>0.817040317139001</v>
      </c>
      <c r="K384" s="196">
        <f t="shared" si="69"/>
        <v>0.803723852901485</v>
      </c>
      <c r="L384" s="153">
        <f t="shared" si="73"/>
        <v>-31576</v>
      </c>
      <c r="M384" s="153">
        <f t="shared" si="74"/>
        <v>-18243</v>
      </c>
      <c r="N384" s="153">
        <f t="shared" si="75"/>
        <v>-13333</v>
      </c>
    </row>
    <row r="385" spans="1:14">
      <c r="A385">
        <f t="shared" si="76"/>
        <v>12</v>
      </c>
      <c r="B385" t="str">
        <f t="shared" si="70"/>
        <v>Dec</v>
      </c>
      <c r="C385" s="187">
        <f t="shared" si="79"/>
        <v>36876</v>
      </c>
      <c r="D385" s="188">
        <f t="shared" si="77"/>
        <v>1905790</v>
      </c>
      <c r="E385" s="203">
        <f t="shared" si="80"/>
        <v>-31576</v>
      </c>
      <c r="F385" s="204">
        <v>0</v>
      </c>
      <c r="G385" s="153">
        <f t="shared" si="71"/>
        <v>-31576</v>
      </c>
      <c r="H385" s="153">
        <f t="shared" si="78"/>
        <v>1874214</v>
      </c>
      <c r="I385" s="48">
        <f t="shared" si="72"/>
        <v>496986</v>
      </c>
      <c r="J385" s="195">
        <f t="shared" si="68"/>
        <v>0.803723852901485</v>
      </c>
      <c r="K385" s="196">
        <f t="shared" si="69"/>
        <v>0.790407388663968</v>
      </c>
      <c r="L385" s="153">
        <f t="shared" si="73"/>
        <v>-31576</v>
      </c>
      <c r="M385" s="153">
        <f t="shared" si="74"/>
        <v>-18243</v>
      </c>
      <c r="N385" s="153">
        <f t="shared" si="75"/>
        <v>-13333</v>
      </c>
    </row>
    <row r="386" spans="1:14">
      <c r="A386">
        <f t="shared" si="76"/>
        <v>12</v>
      </c>
      <c r="B386" t="str">
        <f t="shared" si="70"/>
        <v>Dec</v>
      </c>
      <c r="C386" s="187">
        <f t="shared" si="79"/>
        <v>36877</v>
      </c>
      <c r="D386" s="188">
        <f t="shared" si="77"/>
        <v>1874214</v>
      </c>
      <c r="E386" s="203">
        <f t="shared" si="80"/>
        <v>-31576</v>
      </c>
      <c r="F386" s="204">
        <v>0</v>
      </c>
      <c r="G386" s="153">
        <f t="shared" si="71"/>
        <v>-31576</v>
      </c>
      <c r="H386" s="153">
        <f t="shared" si="78"/>
        <v>1842638</v>
      </c>
      <c r="I386" s="48">
        <f t="shared" si="72"/>
        <v>528562</v>
      </c>
      <c r="J386" s="195">
        <f t="shared" si="68"/>
        <v>0.790407388663968</v>
      </c>
      <c r="K386" s="196">
        <f t="shared" si="69"/>
        <v>0.777090924426451</v>
      </c>
      <c r="L386" s="153">
        <f t="shared" si="73"/>
        <v>-31576</v>
      </c>
      <c r="M386" s="153">
        <f t="shared" si="74"/>
        <v>-18243</v>
      </c>
      <c r="N386" s="153">
        <f t="shared" si="75"/>
        <v>-13333</v>
      </c>
    </row>
    <row r="387" spans="1:14">
      <c r="A387">
        <f t="shared" si="76"/>
        <v>12</v>
      </c>
      <c r="B387" t="str">
        <f t="shared" si="70"/>
        <v>Dec</v>
      </c>
      <c r="C387" s="187">
        <f t="shared" si="79"/>
        <v>36878</v>
      </c>
      <c r="D387" s="188">
        <f t="shared" si="77"/>
        <v>1842638</v>
      </c>
      <c r="E387" s="203">
        <f t="shared" si="80"/>
        <v>-31576</v>
      </c>
      <c r="F387" s="204">
        <v>0</v>
      </c>
      <c r="G387" s="153">
        <f t="shared" si="71"/>
        <v>-31576</v>
      </c>
      <c r="H387" s="153">
        <f t="shared" si="78"/>
        <v>1811062</v>
      </c>
      <c r="I387" s="48">
        <f t="shared" si="72"/>
        <v>560138</v>
      </c>
      <c r="J387" s="195">
        <f t="shared" si="68"/>
        <v>0.777090924426451</v>
      </c>
      <c r="K387" s="196">
        <f t="shared" si="69"/>
        <v>0.763774460188934</v>
      </c>
      <c r="L387" s="153">
        <f t="shared" si="73"/>
        <v>-31576</v>
      </c>
      <c r="M387" s="153">
        <f t="shared" si="74"/>
        <v>-18243</v>
      </c>
      <c r="N387" s="153">
        <f t="shared" si="75"/>
        <v>-13333</v>
      </c>
    </row>
    <row r="388" spans="1:14">
      <c r="A388">
        <f t="shared" si="76"/>
        <v>12</v>
      </c>
      <c r="B388" t="str">
        <f t="shared" si="70"/>
        <v>Dec</v>
      </c>
      <c r="C388" s="187">
        <f t="shared" si="79"/>
        <v>36879</v>
      </c>
      <c r="D388" s="188">
        <f t="shared" si="77"/>
        <v>1811062</v>
      </c>
      <c r="E388" s="203">
        <f t="shared" si="80"/>
        <v>-31576</v>
      </c>
      <c r="F388" s="204">
        <v>0</v>
      </c>
      <c r="G388" s="153">
        <f t="shared" si="71"/>
        <v>-31576</v>
      </c>
      <c r="H388" s="153">
        <f t="shared" si="78"/>
        <v>1779486</v>
      </c>
      <c r="I388" s="48">
        <f t="shared" si="72"/>
        <v>591714</v>
      </c>
      <c r="J388" s="195">
        <f t="shared" si="68"/>
        <v>0.763774460188934</v>
      </c>
      <c r="K388" s="196">
        <f t="shared" si="69"/>
        <v>0.750457995951417</v>
      </c>
      <c r="L388" s="153">
        <f t="shared" si="73"/>
        <v>-31576</v>
      </c>
      <c r="M388" s="153">
        <f t="shared" si="74"/>
        <v>-18243</v>
      </c>
      <c r="N388" s="153">
        <f t="shared" si="75"/>
        <v>-13333</v>
      </c>
    </row>
    <row r="389" spans="1:14">
      <c r="A389">
        <f t="shared" si="76"/>
        <v>12</v>
      </c>
      <c r="B389" t="str">
        <f t="shared" si="70"/>
        <v>Dec</v>
      </c>
      <c r="C389" s="187">
        <f t="shared" si="79"/>
        <v>36880</v>
      </c>
      <c r="D389" s="188">
        <f t="shared" si="77"/>
        <v>1779486</v>
      </c>
      <c r="E389" s="203">
        <f t="shared" si="80"/>
        <v>-31576</v>
      </c>
      <c r="F389" s="204">
        <v>0</v>
      </c>
      <c r="G389" s="153">
        <f t="shared" si="71"/>
        <v>-31576</v>
      </c>
      <c r="H389" s="153">
        <f t="shared" si="78"/>
        <v>1747910</v>
      </c>
      <c r="I389" s="48">
        <f t="shared" si="72"/>
        <v>623290</v>
      </c>
      <c r="J389" s="195">
        <f t="shared" si="68"/>
        <v>0.750457995951417</v>
      </c>
      <c r="K389" s="196">
        <f t="shared" si="69"/>
        <v>0.7371415317139</v>
      </c>
      <c r="L389" s="153">
        <f t="shared" si="73"/>
        <v>-31576</v>
      </c>
      <c r="M389" s="153">
        <f t="shared" si="74"/>
        <v>-18243</v>
      </c>
      <c r="N389" s="153">
        <f t="shared" si="75"/>
        <v>-13333</v>
      </c>
    </row>
    <row r="390" spans="1:14">
      <c r="A390">
        <f t="shared" si="76"/>
        <v>12</v>
      </c>
      <c r="B390" t="str">
        <f t="shared" si="70"/>
        <v>Dec</v>
      </c>
      <c r="C390" s="187">
        <f t="shared" si="79"/>
        <v>36881</v>
      </c>
      <c r="D390" s="188">
        <f t="shared" si="77"/>
        <v>1747910</v>
      </c>
      <c r="E390" s="203">
        <f t="shared" si="80"/>
        <v>-31576</v>
      </c>
      <c r="F390" s="204">
        <v>0</v>
      </c>
      <c r="G390" s="153">
        <f t="shared" si="71"/>
        <v>-31576</v>
      </c>
      <c r="H390" s="153">
        <f t="shared" si="78"/>
        <v>1716334</v>
      </c>
      <c r="I390" s="48">
        <f t="shared" si="72"/>
        <v>654866</v>
      </c>
      <c r="J390" s="195">
        <f t="shared" si="68"/>
        <v>0.7371415317139</v>
      </c>
      <c r="K390" s="196">
        <f t="shared" si="69"/>
        <v>0.723825067476383</v>
      </c>
      <c r="L390" s="153">
        <f t="shared" si="73"/>
        <v>-31576</v>
      </c>
      <c r="M390" s="153">
        <f t="shared" si="74"/>
        <v>-18243</v>
      </c>
      <c r="N390" s="153">
        <f t="shared" si="75"/>
        <v>-13333</v>
      </c>
    </row>
    <row r="391" spans="1:14">
      <c r="A391">
        <f t="shared" si="76"/>
        <v>12</v>
      </c>
      <c r="B391" t="str">
        <f t="shared" si="70"/>
        <v>Dec</v>
      </c>
      <c r="C391" s="187">
        <f t="shared" si="79"/>
        <v>36882</v>
      </c>
      <c r="D391" s="188">
        <f t="shared" si="77"/>
        <v>1716334</v>
      </c>
      <c r="E391" s="203">
        <f t="shared" si="80"/>
        <v>-31576</v>
      </c>
      <c r="F391" s="204">
        <v>0</v>
      </c>
      <c r="G391" s="153">
        <f t="shared" si="71"/>
        <v>-31576</v>
      </c>
      <c r="H391" s="153">
        <f t="shared" si="78"/>
        <v>1684758</v>
      </c>
      <c r="I391" s="48">
        <f t="shared" si="72"/>
        <v>686442</v>
      </c>
      <c r="J391" s="195">
        <f t="shared" si="68"/>
        <v>0.723825067476383</v>
      </c>
      <c r="K391" s="196">
        <f t="shared" si="69"/>
        <v>0.710508603238866</v>
      </c>
      <c r="L391" s="153">
        <f t="shared" si="73"/>
        <v>-31576</v>
      </c>
      <c r="M391" s="153">
        <f t="shared" si="74"/>
        <v>-18243</v>
      </c>
      <c r="N391" s="153">
        <f t="shared" si="75"/>
        <v>-13333</v>
      </c>
    </row>
    <row r="392" spans="1:14">
      <c r="A392">
        <f t="shared" si="76"/>
        <v>12</v>
      </c>
      <c r="B392" t="str">
        <f t="shared" si="70"/>
        <v>Dec</v>
      </c>
      <c r="C392" s="187">
        <f t="shared" si="79"/>
        <v>36883</v>
      </c>
      <c r="D392" s="188">
        <f t="shared" si="77"/>
        <v>1684758</v>
      </c>
      <c r="E392" s="203">
        <f t="shared" si="80"/>
        <v>-31576</v>
      </c>
      <c r="F392" s="204">
        <v>0</v>
      </c>
      <c r="G392" s="153">
        <f t="shared" si="71"/>
        <v>-31576</v>
      </c>
      <c r="H392" s="153">
        <f t="shared" si="78"/>
        <v>1653182</v>
      </c>
      <c r="I392" s="48">
        <f t="shared" si="72"/>
        <v>718018</v>
      </c>
      <c r="J392" s="195">
        <f t="shared" si="68"/>
        <v>0.710508603238866</v>
      </c>
      <c r="K392" s="196">
        <f t="shared" si="69"/>
        <v>0.69719213900135</v>
      </c>
      <c r="L392" s="153">
        <f t="shared" si="73"/>
        <v>-31576</v>
      </c>
      <c r="M392" s="153">
        <f t="shared" si="74"/>
        <v>-18243</v>
      </c>
      <c r="N392" s="153">
        <f t="shared" si="75"/>
        <v>-13333</v>
      </c>
    </row>
    <row r="393" spans="1:14">
      <c r="A393">
        <f t="shared" si="76"/>
        <v>12</v>
      </c>
      <c r="B393" t="str">
        <f t="shared" si="70"/>
        <v>Dec</v>
      </c>
      <c r="C393" s="187">
        <f t="shared" si="79"/>
        <v>36884</v>
      </c>
      <c r="D393" s="188">
        <f t="shared" si="77"/>
        <v>1653182</v>
      </c>
      <c r="E393" s="203">
        <f t="shared" si="80"/>
        <v>-31576</v>
      </c>
      <c r="F393" s="204">
        <v>0</v>
      </c>
      <c r="G393" s="153">
        <f t="shared" si="71"/>
        <v>-31576</v>
      </c>
      <c r="H393" s="153">
        <f t="shared" si="78"/>
        <v>1621606</v>
      </c>
      <c r="I393" s="48">
        <f t="shared" si="72"/>
        <v>749594</v>
      </c>
      <c r="J393" s="195">
        <f t="shared" si="68"/>
        <v>0.69719213900135</v>
      </c>
      <c r="K393" s="196">
        <f t="shared" si="69"/>
        <v>0.683875674763833</v>
      </c>
      <c r="L393" s="153">
        <f t="shared" si="73"/>
        <v>-31576</v>
      </c>
      <c r="M393" s="153">
        <f t="shared" si="74"/>
        <v>-18243</v>
      </c>
      <c r="N393" s="153">
        <f t="shared" si="75"/>
        <v>-13333</v>
      </c>
    </row>
    <row r="394" spans="1:14">
      <c r="A394">
        <f t="shared" si="76"/>
        <v>12</v>
      </c>
      <c r="B394" t="str">
        <f t="shared" si="70"/>
        <v>Dec</v>
      </c>
      <c r="C394" s="187">
        <f t="shared" si="79"/>
        <v>36885</v>
      </c>
      <c r="D394" s="188">
        <f t="shared" si="77"/>
        <v>1621606</v>
      </c>
      <c r="E394" s="203">
        <f t="shared" si="80"/>
        <v>-31576</v>
      </c>
      <c r="F394" s="204">
        <v>0</v>
      </c>
      <c r="G394" s="153">
        <f t="shared" si="71"/>
        <v>-31576</v>
      </c>
      <c r="H394" s="153">
        <f t="shared" si="78"/>
        <v>1590030</v>
      </c>
      <c r="I394" s="48">
        <f t="shared" si="72"/>
        <v>781170</v>
      </c>
      <c r="J394" s="195">
        <f t="shared" si="68"/>
        <v>0.683875674763833</v>
      </c>
      <c r="K394" s="196">
        <f t="shared" si="69"/>
        <v>0.670559210526316</v>
      </c>
      <c r="L394" s="153">
        <f t="shared" si="73"/>
        <v>-31576</v>
      </c>
      <c r="M394" s="153">
        <f t="shared" si="74"/>
        <v>-18243</v>
      </c>
      <c r="N394" s="153">
        <f t="shared" si="75"/>
        <v>-13333</v>
      </c>
    </row>
    <row r="395" spans="1:14">
      <c r="A395">
        <f t="shared" si="76"/>
        <v>12</v>
      </c>
      <c r="B395" t="str">
        <f t="shared" si="70"/>
        <v>Dec</v>
      </c>
      <c r="C395" s="187">
        <f t="shared" si="79"/>
        <v>36886</v>
      </c>
      <c r="D395" s="188">
        <f t="shared" si="77"/>
        <v>1590030</v>
      </c>
      <c r="E395" s="203">
        <f t="shared" si="80"/>
        <v>-31576</v>
      </c>
      <c r="F395" s="204">
        <v>0</v>
      </c>
      <c r="G395" s="153">
        <f t="shared" si="71"/>
        <v>-31576</v>
      </c>
      <c r="H395" s="153">
        <f t="shared" si="78"/>
        <v>1558454</v>
      </c>
      <c r="I395" s="48">
        <f t="shared" si="72"/>
        <v>812746</v>
      </c>
      <c r="J395" s="195">
        <f t="shared" si="68"/>
        <v>0.670559210526316</v>
      </c>
      <c r="K395" s="196">
        <f t="shared" si="69"/>
        <v>0.657242746288799</v>
      </c>
      <c r="L395" s="153">
        <f t="shared" si="73"/>
        <v>-31576</v>
      </c>
      <c r="M395" s="153">
        <f t="shared" si="74"/>
        <v>-18243</v>
      </c>
      <c r="N395" s="153">
        <f t="shared" si="75"/>
        <v>-13333</v>
      </c>
    </row>
    <row r="396" spans="1:14">
      <c r="A396">
        <f t="shared" si="76"/>
        <v>12</v>
      </c>
      <c r="B396" t="str">
        <f t="shared" si="70"/>
        <v>Dec</v>
      </c>
      <c r="C396" s="187">
        <f t="shared" si="79"/>
        <v>36887</v>
      </c>
      <c r="D396" s="188">
        <f t="shared" si="77"/>
        <v>1558454</v>
      </c>
      <c r="E396" s="203">
        <f t="shared" si="80"/>
        <v>-31576</v>
      </c>
      <c r="F396" s="204">
        <v>0</v>
      </c>
      <c r="G396" s="153">
        <f t="shared" si="71"/>
        <v>-31576</v>
      </c>
      <c r="H396" s="153">
        <f t="shared" si="78"/>
        <v>1526878</v>
      </c>
      <c r="I396" s="48">
        <f t="shared" si="72"/>
        <v>844322</v>
      </c>
      <c r="J396" s="195">
        <f t="shared" si="68"/>
        <v>0.657242746288799</v>
      </c>
      <c r="K396" s="196">
        <f t="shared" si="69"/>
        <v>0.643926282051282</v>
      </c>
      <c r="L396" s="153">
        <f t="shared" si="73"/>
        <v>-31576</v>
      </c>
      <c r="M396" s="153">
        <f t="shared" si="74"/>
        <v>-18243</v>
      </c>
      <c r="N396" s="153">
        <f t="shared" si="75"/>
        <v>-13333</v>
      </c>
    </row>
    <row r="397" spans="1:14">
      <c r="A397">
        <f t="shared" si="76"/>
        <v>12</v>
      </c>
      <c r="B397" t="str">
        <f t="shared" si="70"/>
        <v>Dec</v>
      </c>
      <c r="C397" s="187">
        <f t="shared" si="79"/>
        <v>36888</v>
      </c>
      <c r="D397" s="188">
        <f t="shared" si="77"/>
        <v>1526878</v>
      </c>
      <c r="E397" s="203">
        <f t="shared" si="80"/>
        <v>-31576</v>
      </c>
      <c r="F397" s="204">
        <v>0</v>
      </c>
      <c r="G397" s="153">
        <f t="shared" si="71"/>
        <v>-31576</v>
      </c>
      <c r="H397" s="153">
        <f t="shared" si="78"/>
        <v>1495302</v>
      </c>
      <c r="I397" s="48">
        <f t="shared" si="72"/>
        <v>875898</v>
      </c>
      <c r="J397" s="195">
        <f t="shared" si="68"/>
        <v>0.643926282051282</v>
      </c>
      <c r="K397" s="196">
        <f t="shared" si="69"/>
        <v>0.630609817813765</v>
      </c>
      <c r="L397" s="153">
        <f t="shared" si="73"/>
        <v>-31576</v>
      </c>
      <c r="M397" s="153">
        <f t="shared" si="74"/>
        <v>-18243</v>
      </c>
      <c r="N397" s="153">
        <f t="shared" si="75"/>
        <v>-13333</v>
      </c>
    </row>
    <row r="398" spans="1:14">
      <c r="A398">
        <f t="shared" si="76"/>
        <v>12</v>
      </c>
      <c r="B398" t="str">
        <f t="shared" si="70"/>
        <v>Dec</v>
      </c>
      <c r="C398" s="187">
        <f t="shared" si="79"/>
        <v>36889</v>
      </c>
      <c r="D398" s="188">
        <f t="shared" si="77"/>
        <v>1495302</v>
      </c>
      <c r="E398" s="203">
        <f t="shared" si="80"/>
        <v>-31576</v>
      </c>
      <c r="F398" s="204">
        <v>0</v>
      </c>
      <c r="G398" s="153">
        <f t="shared" si="71"/>
        <v>-31576</v>
      </c>
      <c r="H398" s="153">
        <f t="shared" si="78"/>
        <v>1463726</v>
      </c>
      <c r="I398" s="48">
        <f t="shared" si="72"/>
        <v>907474</v>
      </c>
      <c r="J398" s="195">
        <f t="shared" si="68"/>
        <v>0.630609817813765</v>
      </c>
      <c r="K398" s="196">
        <f t="shared" si="69"/>
        <v>0.617293353576248</v>
      </c>
      <c r="L398" s="153">
        <f t="shared" si="73"/>
        <v>-31576</v>
      </c>
      <c r="M398" s="153">
        <f t="shared" si="74"/>
        <v>-18243</v>
      </c>
      <c r="N398" s="153">
        <f t="shared" si="75"/>
        <v>-13333</v>
      </c>
    </row>
    <row r="399" spans="1:14">
      <c r="A399">
        <f t="shared" si="76"/>
        <v>12</v>
      </c>
      <c r="B399" t="str">
        <f t="shared" si="70"/>
        <v>Dec</v>
      </c>
      <c r="C399" s="187">
        <f t="shared" si="79"/>
        <v>36890</v>
      </c>
      <c r="D399" s="188">
        <f t="shared" si="77"/>
        <v>1463726</v>
      </c>
      <c r="E399" s="203">
        <f t="shared" si="80"/>
        <v>-31576</v>
      </c>
      <c r="F399" s="204">
        <v>0</v>
      </c>
      <c r="G399" s="153">
        <f t="shared" si="71"/>
        <v>-31576</v>
      </c>
      <c r="H399" s="153">
        <f t="shared" si="78"/>
        <v>1432150</v>
      </c>
      <c r="I399" s="48">
        <f t="shared" si="72"/>
        <v>939050</v>
      </c>
      <c r="J399" s="195">
        <f t="shared" ref="J399:J462" si="81">D399/$D$12</f>
        <v>0.617293353576248</v>
      </c>
      <c r="K399" s="196">
        <f t="shared" ref="K399:K462" si="82">H399/$D$12</f>
        <v>0.603976889338731</v>
      </c>
      <c r="L399" s="153">
        <f t="shared" si="73"/>
        <v>-31576</v>
      </c>
      <c r="M399" s="153">
        <f t="shared" si="74"/>
        <v>-18243</v>
      </c>
      <c r="N399" s="153">
        <f t="shared" si="75"/>
        <v>-13333</v>
      </c>
    </row>
    <row r="400" spans="1:14">
      <c r="A400">
        <f t="shared" si="76"/>
        <v>12</v>
      </c>
      <c r="B400" t="str">
        <f t="shared" ref="B400:B463" si="83">VLOOKUP(A400,MonthTable,2,FALSE)</f>
        <v>Dec</v>
      </c>
      <c r="C400" s="187">
        <f t="shared" si="79"/>
        <v>36891</v>
      </c>
      <c r="D400" s="188">
        <f t="shared" si="77"/>
        <v>1432150</v>
      </c>
      <c r="E400" s="203">
        <f t="shared" si="80"/>
        <v>-31576</v>
      </c>
      <c r="F400" s="204">
        <v>0</v>
      </c>
      <c r="G400" s="153">
        <f t="shared" ref="G400:G463" si="84">SUM(E400:F400)</f>
        <v>-31576</v>
      </c>
      <c r="H400" s="153">
        <f t="shared" si="78"/>
        <v>1400574</v>
      </c>
      <c r="I400" s="48">
        <f t="shared" ref="I400:I463" si="85">$D$12-H400</f>
        <v>970626</v>
      </c>
      <c r="J400" s="195">
        <f t="shared" si="81"/>
        <v>0.603976889338731</v>
      </c>
      <c r="K400" s="196">
        <f t="shared" si="82"/>
        <v>0.590660425101215</v>
      </c>
      <c r="L400" s="153">
        <f t="shared" ref="L400:L463" si="86">IF($E400&lt;0,IF($K400&gt;0.5,-$F$7,-$G$7),IF($E400&gt;0,IF($K400&gt;0.67,$I$7,$H$7),0))</f>
        <v>-31576</v>
      </c>
      <c r="M400" s="153">
        <f t="shared" ref="M400:M463" si="87">IF($E400&lt;0,IF($K400&gt;0.5,-$F$5,-$G$5),IF($E400&gt;0,IF($K400&gt;0.67,$I$5,$H$5),0))</f>
        <v>-18243</v>
      </c>
      <c r="N400" s="153">
        <f t="shared" ref="N400:N463" si="88">IF($E400&lt;0,IF($K400&gt;0.5,-$F$6,-$G$6),IF($E400&gt;0,IF($K400&gt;0.67,$I$6,$H$6),0))</f>
        <v>-13333</v>
      </c>
    </row>
    <row r="401" spans="1:14">
      <c r="A401">
        <f t="shared" ref="A401:A464" si="89">MONTH(C401)</f>
        <v>1</v>
      </c>
      <c r="B401" t="str">
        <f t="shared" si="83"/>
        <v>Jan</v>
      </c>
      <c r="C401" s="187">
        <f t="shared" si="79"/>
        <v>36892</v>
      </c>
      <c r="D401" s="188">
        <f t="shared" ref="D401:D464" si="90">H400</f>
        <v>1400574</v>
      </c>
      <c r="E401" s="203">
        <f t="shared" si="80"/>
        <v>-31576</v>
      </c>
      <c r="F401" s="204">
        <v>0</v>
      </c>
      <c r="G401" s="153">
        <f t="shared" si="84"/>
        <v>-31576</v>
      </c>
      <c r="H401" s="153">
        <f t="shared" si="78"/>
        <v>1368998</v>
      </c>
      <c r="I401" s="48">
        <f t="shared" si="85"/>
        <v>1002202</v>
      </c>
      <c r="J401" s="195">
        <f t="shared" si="81"/>
        <v>0.590660425101215</v>
      </c>
      <c r="K401" s="196">
        <f t="shared" si="82"/>
        <v>0.577343960863698</v>
      </c>
      <c r="L401" s="153">
        <f t="shared" si="86"/>
        <v>-31576</v>
      </c>
      <c r="M401" s="153">
        <f t="shared" si="87"/>
        <v>-18243</v>
      </c>
      <c r="N401" s="153">
        <f t="shared" si="88"/>
        <v>-13333</v>
      </c>
    </row>
    <row r="402" spans="1:14">
      <c r="A402">
        <f t="shared" si="89"/>
        <v>1</v>
      </c>
      <c r="B402" t="str">
        <f t="shared" si="83"/>
        <v>Jan</v>
      </c>
      <c r="C402" s="187">
        <f t="shared" si="79"/>
        <v>36893</v>
      </c>
      <c r="D402" s="188">
        <f t="shared" si="90"/>
        <v>1368998</v>
      </c>
      <c r="E402" s="203">
        <f t="shared" si="80"/>
        <v>-31576</v>
      </c>
      <c r="F402" s="204">
        <v>0</v>
      </c>
      <c r="G402" s="153">
        <f t="shared" si="84"/>
        <v>-31576</v>
      </c>
      <c r="H402" s="153">
        <f t="shared" si="78"/>
        <v>1337422</v>
      </c>
      <c r="I402" s="48">
        <f t="shared" si="85"/>
        <v>1033778</v>
      </c>
      <c r="J402" s="195">
        <f t="shared" si="81"/>
        <v>0.577343960863698</v>
      </c>
      <c r="K402" s="196">
        <f t="shared" si="82"/>
        <v>0.564027496626181</v>
      </c>
      <c r="L402" s="153">
        <f t="shared" si="86"/>
        <v>-31576</v>
      </c>
      <c r="M402" s="153">
        <f t="shared" si="87"/>
        <v>-18243</v>
      </c>
      <c r="N402" s="153">
        <f t="shared" si="88"/>
        <v>-13333</v>
      </c>
    </row>
    <row r="403" spans="1:14">
      <c r="A403">
        <f t="shared" si="89"/>
        <v>1</v>
      </c>
      <c r="B403" t="str">
        <f t="shared" si="83"/>
        <v>Jan</v>
      </c>
      <c r="C403" s="187">
        <f t="shared" si="79"/>
        <v>36894</v>
      </c>
      <c r="D403" s="188">
        <f t="shared" si="90"/>
        <v>1337422</v>
      </c>
      <c r="E403" s="203">
        <f t="shared" si="80"/>
        <v>-31576</v>
      </c>
      <c r="F403" s="204">
        <v>0</v>
      </c>
      <c r="G403" s="153">
        <f t="shared" si="84"/>
        <v>-31576</v>
      </c>
      <c r="H403" s="153">
        <f t="shared" si="78"/>
        <v>1305846</v>
      </c>
      <c r="I403" s="48">
        <f t="shared" si="85"/>
        <v>1065354</v>
      </c>
      <c r="J403" s="195">
        <f t="shared" si="81"/>
        <v>0.564027496626181</v>
      </c>
      <c r="K403" s="196">
        <f t="shared" si="82"/>
        <v>0.550711032388664</v>
      </c>
      <c r="L403" s="153">
        <f t="shared" si="86"/>
        <v>-31576</v>
      </c>
      <c r="M403" s="153">
        <f t="shared" si="87"/>
        <v>-18243</v>
      </c>
      <c r="N403" s="153">
        <f t="shared" si="88"/>
        <v>-13333</v>
      </c>
    </row>
    <row r="404" spans="1:14">
      <c r="A404">
        <f t="shared" si="89"/>
        <v>1</v>
      </c>
      <c r="B404" t="str">
        <f t="shared" si="83"/>
        <v>Jan</v>
      </c>
      <c r="C404" s="187">
        <f t="shared" si="79"/>
        <v>36895</v>
      </c>
      <c r="D404" s="188">
        <f t="shared" si="90"/>
        <v>1305846</v>
      </c>
      <c r="E404" s="203">
        <f t="shared" si="80"/>
        <v>-31576</v>
      </c>
      <c r="F404" s="204">
        <v>0</v>
      </c>
      <c r="G404" s="153">
        <f t="shared" si="84"/>
        <v>-31576</v>
      </c>
      <c r="H404" s="153">
        <f t="shared" si="78"/>
        <v>1274270</v>
      </c>
      <c r="I404" s="48">
        <f t="shared" si="85"/>
        <v>1096930</v>
      </c>
      <c r="J404" s="195">
        <f t="shared" si="81"/>
        <v>0.550711032388664</v>
      </c>
      <c r="K404" s="196">
        <f t="shared" si="82"/>
        <v>0.537394568151147</v>
      </c>
      <c r="L404" s="153">
        <f t="shared" si="86"/>
        <v>-31576</v>
      </c>
      <c r="M404" s="153">
        <f t="shared" si="87"/>
        <v>-18243</v>
      </c>
      <c r="N404" s="153">
        <f t="shared" si="88"/>
        <v>-13333</v>
      </c>
    </row>
    <row r="405" spans="1:14">
      <c r="A405">
        <f t="shared" si="89"/>
        <v>1</v>
      </c>
      <c r="B405" t="str">
        <f t="shared" si="83"/>
        <v>Jan</v>
      </c>
      <c r="C405" s="187">
        <f t="shared" si="79"/>
        <v>36896</v>
      </c>
      <c r="D405" s="188">
        <f t="shared" si="90"/>
        <v>1274270</v>
      </c>
      <c r="E405" s="203">
        <f t="shared" si="80"/>
        <v>-31576</v>
      </c>
      <c r="F405" s="204">
        <v>0</v>
      </c>
      <c r="G405" s="153">
        <f t="shared" si="84"/>
        <v>-31576</v>
      </c>
      <c r="H405" s="153">
        <f t="shared" si="78"/>
        <v>1242694</v>
      </c>
      <c r="I405" s="48">
        <f t="shared" si="85"/>
        <v>1128506</v>
      </c>
      <c r="J405" s="195">
        <f t="shared" si="81"/>
        <v>0.537394568151147</v>
      </c>
      <c r="K405" s="196">
        <f t="shared" si="82"/>
        <v>0.52407810391363</v>
      </c>
      <c r="L405" s="153">
        <f t="shared" si="86"/>
        <v>-31576</v>
      </c>
      <c r="M405" s="153">
        <f t="shared" si="87"/>
        <v>-18243</v>
      </c>
      <c r="N405" s="153">
        <f t="shared" si="88"/>
        <v>-13333</v>
      </c>
    </row>
    <row r="406" spans="1:14">
      <c r="A406">
        <f t="shared" si="89"/>
        <v>1</v>
      </c>
      <c r="B406" t="str">
        <f t="shared" si="83"/>
        <v>Jan</v>
      </c>
      <c r="C406" s="187">
        <f t="shared" si="79"/>
        <v>36897</v>
      </c>
      <c r="D406" s="188">
        <f t="shared" si="90"/>
        <v>1242694</v>
      </c>
      <c r="E406" s="203">
        <f t="shared" si="80"/>
        <v>-31576</v>
      </c>
      <c r="F406" s="204">
        <v>0</v>
      </c>
      <c r="G406" s="153">
        <f t="shared" si="84"/>
        <v>-31576</v>
      </c>
      <c r="H406" s="153">
        <f t="shared" si="78"/>
        <v>1211118</v>
      </c>
      <c r="I406" s="48">
        <f t="shared" si="85"/>
        <v>1160082</v>
      </c>
      <c r="J406" s="195">
        <f t="shared" si="81"/>
        <v>0.52407810391363</v>
      </c>
      <c r="K406" s="196">
        <f t="shared" si="82"/>
        <v>0.510761639676113</v>
      </c>
      <c r="L406" s="153">
        <f t="shared" si="86"/>
        <v>-31576</v>
      </c>
      <c r="M406" s="153">
        <f t="shared" si="87"/>
        <v>-18243</v>
      </c>
      <c r="N406" s="153">
        <f t="shared" si="88"/>
        <v>-13333</v>
      </c>
    </row>
    <row r="407" spans="1:14">
      <c r="A407">
        <f t="shared" si="89"/>
        <v>1</v>
      </c>
      <c r="B407" t="str">
        <f t="shared" si="83"/>
        <v>Jan</v>
      </c>
      <c r="C407" s="187">
        <f t="shared" si="79"/>
        <v>36898</v>
      </c>
      <c r="D407" s="188">
        <f t="shared" si="90"/>
        <v>1211118</v>
      </c>
      <c r="E407" s="203">
        <f t="shared" si="80"/>
        <v>-31576</v>
      </c>
      <c r="F407" s="204">
        <v>0</v>
      </c>
      <c r="G407" s="153">
        <f t="shared" si="84"/>
        <v>-31576</v>
      </c>
      <c r="H407" s="153">
        <f t="shared" si="78"/>
        <v>1179542</v>
      </c>
      <c r="I407" s="48">
        <f t="shared" si="85"/>
        <v>1191658</v>
      </c>
      <c r="J407" s="195">
        <f t="shared" si="81"/>
        <v>0.510761639676113</v>
      </c>
      <c r="K407" s="196">
        <f t="shared" si="82"/>
        <v>0.497445175438597</v>
      </c>
      <c r="L407" s="153">
        <f t="shared" si="86"/>
        <v>-22103</v>
      </c>
      <c r="M407" s="153">
        <f t="shared" si="87"/>
        <v>-12770</v>
      </c>
      <c r="N407" s="153">
        <f t="shared" si="88"/>
        <v>-9333</v>
      </c>
    </row>
    <row r="408" spans="1:14">
      <c r="A408">
        <f t="shared" si="89"/>
        <v>1</v>
      </c>
      <c r="B408" t="str">
        <f t="shared" si="83"/>
        <v>Jan</v>
      </c>
      <c r="C408" s="187">
        <f t="shared" si="79"/>
        <v>36899</v>
      </c>
      <c r="D408" s="188">
        <f t="shared" si="90"/>
        <v>1179542</v>
      </c>
      <c r="E408" s="203">
        <f t="shared" si="80"/>
        <v>-31576</v>
      </c>
      <c r="F408" s="204">
        <v>0</v>
      </c>
      <c r="G408" s="153">
        <f t="shared" si="84"/>
        <v>-31576</v>
      </c>
      <c r="H408" s="153">
        <f t="shared" si="78"/>
        <v>1147966</v>
      </c>
      <c r="I408" s="48">
        <f t="shared" si="85"/>
        <v>1223234</v>
      </c>
      <c r="J408" s="195">
        <f t="shared" si="81"/>
        <v>0.497445175438597</v>
      </c>
      <c r="K408" s="196">
        <f t="shared" si="82"/>
        <v>0.48412871120108</v>
      </c>
      <c r="L408" s="153">
        <f t="shared" si="86"/>
        <v>-22103</v>
      </c>
      <c r="M408" s="153">
        <f t="shared" si="87"/>
        <v>-12770</v>
      </c>
      <c r="N408" s="153">
        <f t="shared" si="88"/>
        <v>-9333</v>
      </c>
    </row>
    <row r="409" spans="1:14">
      <c r="A409">
        <f t="shared" si="89"/>
        <v>1</v>
      </c>
      <c r="B409" t="str">
        <f t="shared" si="83"/>
        <v>Jan</v>
      </c>
      <c r="C409" s="187">
        <f t="shared" si="79"/>
        <v>36900</v>
      </c>
      <c r="D409" s="188">
        <f t="shared" si="90"/>
        <v>1147966</v>
      </c>
      <c r="E409" s="203">
        <f t="shared" si="80"/>
        <v>-31576</v>
      </c>
      <c r="F409" s="204">
        <v>0</v>
      </c>
      <c r="G409" s="153">
        <f t="shared" si="84"/>
        <v>-31576</v>
      </c>
      <c r="H409" s="153">
        <f t="shared" si="78"/>
        <v>1116390</v>
      </c>
      <c r="I409" s="48">
        <f t="shared" si="85"/>
        <v>1254810</v>
      </c>
      <c r="J409" s="195">
        <f t="shared" si="81"/>
        <v>0.48412871120108</v>
      </c>
      <c r="K409" s="196">
        <f t="shared" si="82"/>
        <v>0.470812246963563</v>
      </c>
      <c r="L409" s="153">
        <f t="shared" si="86"/>
        <v>-22103</v>
      </c>
      <c r="M409" s="153">
        <f t="shared" si="87"/>
        <v>-12770</v>
      </c>
      <c r="N409" s="153">
        <f t="shared" si="88"/>
        <v>-9333</v>
      </c>
    </row>
    <row r="410" spans="1:14">
      <c r="A410">
        <f t="shared" si="89"/>
        <v>1</v>
      </c>
      <c r="B410" t="str">
        <f t="shared" si="83"/>
        <v>Jan</v>
      </c>
      <c r="C410" s="187">
        <f t="shared" si="79"/>
        <v>36901</v>
      </c>
      <c r="D410" s="188">
        <f t="shared" si="90"/>
        <v>1116390</v>
      </c>
      <c r="E410" s="203">
        <f t="shared" si="80"/>
        <v>-31576</v>
      </c>
      <c r="F410" s="204">
        <v>0</v>
      </c>
      <c r="G410" s="153">
        <f t="shared" si="84"/>
        <v>-31576</v>
      </c>
      <c r="H410" s="153">
        <f t="shared" si="78"/>
        <v>1084814</v>
      </c>
      <c r="I410" s="48">
        <f t="shared" si="85"/>
        <v>1286386</v>
      </c>
      <c r="J410" s="195">
        <f t="shared" si="81"/>
        <v>0.470812246963563</v>
      </c>
      <c r="K410" s="196">
        <f t="shared" si="82"/>
        <v>0.457495782726046</v>
      </c>
      <c r="L410" s="153">
        <f t="shared" si="86"/>
        <v>-22103</v>
      </c>
      <c r="M410" s="153">
        <f t="shared" si="87"/>
        <v>-12770</v>
      </c>
      <c r="N410" s="153">
        <f t="shared" si="88"/>
        <v>-9333</v>
      </c>
    </row>
    <row r="411" spans="1:14">
      <c r="A411">
        <f t="shared" si="89"/>
        <v>1</v>
      </c>
      <c r="B411" t="str">
        <f t="shared" si="83"/>
        <v>Jan</v>
      </c>
      <c r="C411" s="187">
        <f t="shared" si="79"/>
        <v>36902</v>
      </c>
      <c r="D411" s="188">
        <f t="shared" si="90"/>
        <v>1084814</v>
      </c>
      <c r="E411" s="203">
        <f t="shared" si="80"/>
        <v>-31576</v>
      </c>
      <c r="F411" s="204">
        <v>0</v>
      </c>
      <c r="G411" s="153">
        <f t="shared" si="84"/>
        <v>-31576</v>
      </c>
      <c r="H411" s="153">
        <f t="shared" si="78"/>
        <v>1053238</v>
      </c>
      <c r="I411" s="48">
        <f t="shared" si="85"/>
        <v>1317962</v>
      </c>
      <c r="J411" s="195">
        <f t="shared" si="81"/>
        <v>0.457495782726046</v>
      </c>
      <c r="K411" s="196">
        <f t="shared" si="82"/>
        <v>0.444179318488529</v>
      </c>
      <c r="L411" s="153">
        <f t="shared" si="86"/>
        <v>-22103</v>
      </c>
      <c r="M411" s="153">
        <f t="shared" si="87"/>
        <v>-12770</v>
      </c>
      <c r="N411" s="153">
        <f t="shared" si="88"/>
        <v>-9333</v>
      </c>
    </row>
    <row r="412" spans="1:14">
      <c r="A412">
        <f t="shared" si="89"/>
        <v>1</v>
      </c>
      <c r="B412" t="str">
        <f t="shared" si="83"/>
        <v>Jan</v>
      </c>
      <c r="C412" s="187">
        <f t="shared" si="79"/>
        <v>36903</v>
      </c>
      <c r="D412" s="188">
        <f t="shared" si="90"/>
        <v>1053238</v>
      </c>
      <c r="E412" s="203">
        <f t="shared" si="80"/>
        <v>-31576</v>
      </c>
      <c r="F412" s="204">
        <v>0</v>
      </c>
      <c r="G412" s="153">
        <f t="shared" si="84"/>
        <v>-31576</v>
      </c>
      <c r="H412" s="153">
        <f t="shared" si="78"/>
        <v>1021662</v>
      </c>
      <c r="I412" s="48">
        <f t="shared" si="85"/>
        <v>1349538</v>
      </c>
      <c r="J412" s="195">
        <f t="shared" si="81"/>
        <v>0.444179318488529</v>
      </c>
      <c r="K412" s="196">
        <f t="shared" si="82"/>
        <v>0.430862854251012</v>
      </c>
      <c r="L412" s="153">
        <f t="shared" si="86"/>
        <v>-22103</v>
      </c>
      <c r="M412" s="153">
        <f t="shared" si="87"/>
        <v>-12770</v>
      </c>
      <c r="N412" s="153">
        <f t="shared" si="88"/>
        <v>-9333</v>
      </c>
    </row>
    <row r="413" spans="1:14">
      <c r="A413">
        <f t="shared" si="89"/>
        <v>1</v>
      </c>
      <c r="B413" t="str">
        <f t="shared" si="83"/>
        <v>Jan</v>
      </c>
      <c r="C413" s="187">
        <f t="shared" si="79"/>
        <v>36904</v>
      </c>
      <c r="D413" s="188">
        <f t="shared" si="90"/>
        <v>1021662</v>
      </c>
      <c r="E413" s="203">
        <f t="shared" si="80"/>
        <v>-31576</v>
      </c>
      <c r="F413" s="204">
        <v>0</v>
      </c>
      <c r="G413" s="153">
        <f t="shared" si="84"/>
        <v>-31576</v>
      </c>
      <c r="H413" s="153">
        <f t="shared" si="78"/>
        <v>990086</v>
      </c>
      <c r="I413" s="48">
        <f t="shared" si="85"/>
        <v>1381114</v>
      </c>
      <c r="J413" s="195">
        <f t="shared" si="81"/>
        <v>0.430862854251012</v>
      </c>
      <c r="K413" s="196">
        <f t="shared" si="82"/>
        <v>0.417546390013495</v>
      </c>
      <c r="L413" s="153">
        <f t="shared" si="86"/>
        <v>-22103</v>
      </c>
      <c r="M413" s="153">
        <f t="shared" si="87"/>
        <v>-12770</v>
      </c>
      <c r="N413" s="153">
        <f t="shared" si="88"/>
        <v>-9333</v>
      </c>
    </row>
    <row r="414" spans="1:14">
      <c r="A414">
        <f t="shared" si="89"/>
        <v>1</v>
      </c>
      <c r="B414" t="str">
        <f t="shared" si="83"/>
        <v>Jan</v>
      </c>
      <c r="C414" s="187">
        <f t="shared" si="79"/>
        <v>36905</v>
      </c>
      <c r="D414" s="188">
        <f t="shared" si="90"/>
        <v>990086</v>
      </c>
      <c r="E414" s="203">
        <f t="shared" si="80"/>
        <v>-31576</v>
      </c>
      <c r="F414" s="204">
        <v>0</v>
      </c>
      <c r="G414" s="153">
        <f t="shared" si="84"/>
        <v>-31576</v>
      </c>
      <c r="H414" s="153">
        <f t="shared" si="78"/>
        <v>958510</v>
      </c>
      <c r="I414" s="48">
        <f t="shared" si="85"/>
        <v>1412690</v>
      </c>
      <c r="J414" s="195">
        <f t="shared" si="81"/>
        <v>0.417546390013495</v>
      </c>
      <c r="K414" s="196">
        <f t="shared" si="82"/>
        <v>0.404229925775978</v>
      </c>
      <c r="L414" s="153">
        <f t="shared" si="86"/>
        <v>-22103</v>
      </c>
      <c r="M414" s="153">
        <f t="shared" si="87"/>
        <v>-12770</v>
      </c>
      <c r="N414" s="153">
        <f t="shared" si="88"/>
        <v>-9333</v>
      </c>
    </row>
    <row r="415" spans="1:14">
      <c r="A415">
        <f t="shared" si="89"/>
        <v>1</v>
      </c>
      <c r="B415" t="str">
        <f t="shared" si="83"/>
        <v>Jan</v>
      </c>
      <c r="C415" s="187">
        <f t="shared" si="79"/>
        <v>36906</v>
      </c>
      <c r="D415" s="188">
        <f t="shared" si="90"/>
        <v>958510</v>
      </c>
      <c r="E415" s="203">
        <f t="shared" si="80"/>
        <v>-31576</v>
      </c>
      <c r="F415" s="204">
        <v>0</v>
      </c>
      <c r="G415" s="153">
        <f t="shared" si="84"/>
        <v>-31576</v>
      </c>
      <c r="H415" s="153">
        <f t="shared" si="78"/>
        <v>926934</v>
      </c>
      <c r="I415" s="48">
        <f t="shared" si="85"/>
        <v>1444266</v>
      </c>
      <c r="J415" s="195">
        <f t="shared" si="81"/>
        <v>0.404229925775978</v>
      </c>
      <c r="K415" s="196">
        <f t="shared" si="82"/>
        <v>0.390913461538462</v>
      </c>
      <c r="L415" s="153">
        <f t="shared" si="86"/>
        <v>-22103</v>
      </c>
      <c r="M415" s="153">
        <f t="shared" si="87"/>
        <v>-12770</v>
      </c>
      <c r="N415" s="153">
        <f t="shared" si="88"/>
        <v>-9333</v>
      </c>
    </row>
    <row r="416" spans="1:14">
      <c r="A416">
        <f t="shared" si="89"/>
        <v>1</v>
      </c>
      <c r="B416" t="str">
        <f t="shared" si="83"/>
        <v>Jan</v>
      </c>
      <c r="C416" s="187">
        <f t="shared" si="79"/>
        <v>36907</v>
      </c>
      <c r="D416" s="188">
        <f t="shared" si="90"/>
        <v>926934</v>
      </c>
      <c r="E416" s="203">
        <f t="shared" si="80"/>
        <v>-31576</v>
      </c>
      <c r="F416" s="204">
        <v>0</v>
      </c>
      <c r="G416" s="153">
        <f t="shared" si="84"/>
        <v>-31576</v>
      </c>
      <c r="H416" s="153">
        <f t="shared" si="78"/>
        <v>895358</v>
      </c>
      <c r="I416" s="48">
        <f t="shared" si="85"/>
        <v>1475842</v>
      </c>
      <c r="J416" s="195">
        <f t="shared" si="81"/>
        <v>0.390913461538462</v>
      </c>
      <c r="K416" s="196">
        <f t="shared" si="82"/>
        <v>0.377596997300945</v>
      </c>
      <c r="L416" s="153">
        <f t="shared" si="86"/>
        <v>-22103</v>
      </c>
      <c r="M416" s="153">
        <f t="shared" si="87"/>
        <v>-12770</v>
      </c>
      <c r="N416" s="153">
        <f t="shared" si="88"/>
        <v>-9333</v>
      </c>
    </row>
    <row r="417" spans="1:14">
      <c r="A417">
        <f t="shared" si="89"/>
        <v>1</v>
      </c>
      <c r="B417" t="str">
        <f t="shared" si="83"/>
        <v>Jan</v>
      </c>
      <c r="C417" s="187">
        <f t="shared" si="79"/>
        <v>36908</v>
      </c>
      <c r="D417" s="188">
        <f t="shared" si="90"/>
        <v>895358</v>
      </c>
      <c r="E417" s="203">
        <f t="shared" si="80"/>
        <v>-31576</v>
      </c>
      <c r="F417" s="204">
        <v>0</v>
      </c>
      <c r="G417" s="153">
        <f t="shared" si="84"/>
        <v>-31576</v>
      </c>
      <c r="H417" s="153">
        <f t="shared" ref="H417:H480" si="91">D417+G417</f>
        <v>863782</v>
      </c>
      <c r="I417" s="48">
        <f t="shared" si="85"/>
        <v>1507418</v>
      </c>
      <c r="J417" s="195">
        <f t="shared" si="81"/>
        <v>0.377596997300945</v>
      </c>
      <c r="K417" s="196">
        <f t="shared" si="82"/>
        <v>0.364280533063428</v>
      </c>
      <c r="L417" s="153">
        <f t="shared" si="86"/>
        <v>-22103</v>
      </c>
      <c r="M417" s="153">
        <f t="shared" si="87"/>
        <v>-12770</v>
      </c>
      <c r="N417" s="153">
        <f t="shared" si="88"/>
        <v>-9333</v>
      </c>
    </row>
    <row r="418" spans="1:14">
      <c r="A418">
        <f t="shared" si="89"/>
        <v>1</v>
      </c>
      <c r="B418" t="str">
        <f t="shared" si="83"/>
        <v>Jan</v>
      </c>
      <c r="C418" s="187">
        <f t="shared" si="79"/>
        <v>36909</v>
      </c>
      <c r="D418" s="188">
        <f t="shared" si="90"/>
        <v>863782</v>
      </c>
      <c r="E418" s="203">
        <f t="shared" si="80"/>
        <v>-31576</v>
      </c>
      <c r="F418" s="204">
        <v>0</v>
      </c>
      <c r="G418" s="153">
        <f t="shared" si="84"/>
        <v>-31576</v>
      </c>
      <c r="H418" s="153">
        <f t="shared" si="91"/>
        <v>832206</v>
      </c>
      <c r="I418" s="48">
        <f t="shared" si="85"/>
        <v>1538994</v>
      </c>
      <c r="J418" s="195">
        <f t="shared" si="81"/>
        <v>0.364280533063428</v>
      </c>
      <c r="K418" s="196">
        <f t="shared" si="82"/>
        <v>0.350964068825911</v>
      </c>
      <c r="L418" s="153">
        <f t="shared" si="86"/>
        <v>-22103</v>
      </c>
      <c r="M418" s="153">
        <f t="shared" si="87"/>
        <v>-12770</v>
      </c>
      <c r="N418" s="153">
        <f t="shared" si="88"/>
        <v>-9333</v>
      </c>
    </row>
    <row r="419" spans="1:14">
      <c r="A419">
        <f t="shared" si="89"/>
        <v>1</v>
      </c>
      <c r="B419" t="str">
        <f t="shared" si="83"/>
        <v>Jan</v>
      </c>
      <c r="C419" s="187">
        <f t="shared" si="79"/>
        <v>36910</v>
      </c>
      <c r="D419" s="188">
        <f t="shared" si="90"/>
        <v>832206</v>
      </c>
      <c r="E419" s="203">
        <f t="shared" si="80"/>
        <v>-31576</v>
      </c>
      <c r="F419" s="204">
        <v>0</v>
      </c>
      <c r="G419" s="153">
        <f t="shared" si="84"/>
        <v>-31576</v>
      </c>
      <c r="H419" s="153">
        <f t="shared" si="91"/>
        <v>800630</v>
      </c>
      <c r="I419" s="48">
        <f t="shared" si="85"/>
        <v>1570570</v>
      </c>
      <c r="J419" s="195">
        <f t="shared" si="81"/>
        <v>0.350964068825911</v>
      </c>
      <c r="K419" s="196">
        <f t="shared" si="82"/>
        <v>0.337647604588394</v>
      </c>
      <c r="L419" s="153">
        <f t="shared" si="86"/>
        <v>-22103</v>
      </c>
      <c r="M419" s="153">
        <f t="shared" si="87"/>
        <v>-12770</v>
      </c>
      <c r="N419" s="153">
        <f t="shared" si="88"/>
        <v>-9333</v>
      </c>
    </row>
    <row r="420" spans="1:14">
      <c r="A420">
        <f t="shared" si="89"/>
        <v>1</v>
      </c>
      <c r="B420" t="str">
        <f t="shared" si="83"/>
        <v>Jan</v>
      </c>
      <c r="C420" s="187">
        <f t="shared" si="79"/>
        <v>36911</v>
      </c>
      <c r="D420" s="188">
        <f t="shared" si="90"/>
        <v>800630</v>
      </c>
      <c r="E420" s="203">
        <f t="shared" si="80"/>
        <v>-31576</v>
      </c>
      <c r="F420" s="204">
        <v>0</v>
      </c>
      <c r="G420" s="153">
        <f t="shared" si="84"/>
        <v>-31576</v>
      </c>
      <c r="H420" s="153">
        <f t="shared" si="91"/>
        <v>769054</v>
      </c>
      <c r="I420" s="48">
        <f t="shared" si="85"/>
        <v>1602146</v>
      </c>
      <c r="J420" s="195">
        <f t="shared" si="81"/>
        <v>0.337647604588394</v>
      </c>
      <c r="K420" s="196">
        <f t="shared" si="82"/>
        <v>0.324331140350877</v>
      </c>
      <c r="L420" s="153">
        <f t="shared" si="86"/>
        <v>-22103</v>
      </c>
      <c r="M420" s="153">
        <f t="shared" si="87"/>
        <v>-12770</v>
      </c>
      <c r="N420" s="153">
        <f t="shared" si="88"/>
        <v>-9333</v>
      </c>
    </row>
    <row r="421" spans="1:14">
      <c r="A421">
        <f t="shared" si="89"/>
        <v>1</v>
      </c>
      <c r="B421" t="str">
        <f t="shared" si="83"/>
        <v>Jan</v>
      </c>
      <c r="C421" s="187">
        <f t="shared" ref="C421:C484" si="92">C420+1</f>
        <v>36912</v>
      </c>
      <c r="D421" s="188">
        <f t="shared" si="90"/>
        <v>769054</v>
      </c>
      <c r="E421" s="203">
        <f t="shared" si="80"/>
        <v>-31576</v>
      </c>
      <c r="F421" s="204">
        <v>0</v>
      </c>
      <c r="G421" s="153">
        <f t="shared" si="84"/>
        <v>-31576</v>
      </c>
      <c r="H421" s="153">
        <f t="shared" si="91"/>
        <v>737478</v>
      </c>
      <c r="I421" s="48">
        <f t="shared" si="85"/>
        <v>1633722</v>
      </c>
      <c r="J421" s="195">
        <f t="shared" si="81"/>
        <v>0.324331140350877</v>
      </c>
      <c r="K421" s="196">
        <f t="shared" si="82"/>
        <v>0.31101467611336</v>
      </c>
      <c r="L421" s="153">
        <f t="shared" si="86"/>
        <v>-22103</v>
      </c>
      <c r="M421" s="153">
        <f t="shared" si="87"/>
        <v>-12770</v>
      </c>
      <c r="N421" s="153">
        <f t="shared" si="88"/>
        <v>-9333</v>
      </c>
    </row>
    <row r="422" spans="1:14">
      <c r="A422">
        <f t="shared" si="89"/>
        <v>1</v>
      </c>
      <c r="B422" t="str">
        <f t="shared" si="83"/>
        <v>Jan</v>
      </c>
      <c r="C422" s="187">
        <f t="shared" si="92"/>
        <v>36913</v>
      </c>
      <c r="D422" s="188">
        <f t="shared" si="90"/>
        <v>737478</v>
      </c>
      <c r="E422" s="203">
        <f t="shared" si="80"/>
        <v>-31576</v>
      </c>
      <c r="F422" s="204">
        <v>0</v>
      </c>
      <c r="G422" s="153">
        <f t="shared" si="84"/>
        <v>-31576</v>
      </c>
      <c r="H422" s="153">
        <f t="shared" si="91"/>
        <v>705902</v>
      </c>
      <c r="I422" s="48">
        <f t="shared" si="85"/>
        <v>1665298</v>
      </c>
      <c r="J422" s="195">
        <f t="shared" si="81"/>
        <v>0.31101467611336</v>
      </c>
      <c r="K422" s="196">
        <f t="shared" si="82"/>
        <v>0.297698211875843</v>
      </c>
      <c r="L422" s="153">
        <f t="shared" si="86"/>
        <v>-22103</v>
      </c>
      <c r="M422" s="153">
        <f t="shared" si="87"/>
        <v>-12770</v>
      </c>
      <c r="N422" s="153">
        <f t="shared" si="88"/>
        <v>-9333</v>
      </c>
    </row>
    <row r="423" spans="1:14">
      <c r="A423">
        <f t="shared" si="89"/>
        <v>1</v>
      </c>
      <c r="B423" t="str">
        <f t="shared" si="83"/>
        <v>Jan</v>
      </c>
      <c r="C423" s="187">
        <f t="shared" si="92"/>
        <v>36914</v>
      </c>
      <c r="D423" s="188">
        <f t="shared" si="90"/>
        <v>705902</v>
      </c>
      <c r="E423" s="203">
        <f t="shared" si="80"/>
        <v>-31576</v>
      </c>
      <c r="F423" s="204">
        <v>0</v>
      </c>
      <c r="G423" s="153">
        <f t="shared" si="84"/>
        <v>-31576</v>
      </c>
      <c r="H423" s="153">
        <f t="shared" si="91"/>
        <v>674326</v>
      </c>
      <c r="I423" s="48">
        <f t="shared" si="85"/>
        <v>1696874</v>
      </c>
      <c r="J423" s="195">
        <f t="shared" si="81"/>
        <v>0.297698211875843</v>
      </c>
      <c r="K423" s="196">
        <f t="shared" si="82"/>
        <v>0.284381747638327</v>
      </c>
      <c r="L423" s="153">
        <f t="shared" si="86"/>
        <v>-22103</v>
      </c>
      <c r="M423" s="153">
        <f t="shared" si="87"/>
        <v>-12770</v>
      </c>
      <c r="N423" s="153">
        <f t="shared" si="88"/>
        <v>-9333</v>
      </c>
    </row>
    <row r="424" spans="1:14">
      <c r="A424">
        <f t="shared" si="89"/>
        <v>1</v>
      </c>
      <c r="B424" t="str">
        <f t="shared" si="83"/>
        <v>Jan</v>
      </c>
      <c r="C424" s="187">
        <f t="shared" si="92"/>
        <v>36915</v>
      </c>
      <c r="D424" s="188">
        <f t="shared" si="90"/>
        <v>674326</v>
      </c>
      <c r="E424" s="203">
        <f t="shared" si="80"/>
        <v>-31576</v>
      </c>
      <c r="F424" s="204">
        <v>0</v>
      </c>
      <c r="G424" s="153">
        <f t="shared" si="84"/>
        <v>-31576</v>
      </c>
      <c r="H424" s="153">
        <f t="shared" si="91"/>
        <v>642750</v>
      </c>
      <c r="I424" s="48">
        <f t="shared" si="85"/>
        <v>1728450</v>
      </c>
      <c r="J424" s="195">
        <f t="shared" si="81"/>
        <v>0.284381747638327</v>
      </c>
      <c r="K424" s="196">
        <f t="shared" si="82"/>
        <v>0.27106528340081</v>
      </c>
      <c r="L424" s="153">
        <f t="shared" si="86"/>
        <v>-22103</v>
      </c>
      <c r="M424" s="153">
        <f t="shared" si="87"/>
        <v>-12770</v>
      </c>
      <c r="N424" s="153">
        <f t="shared" si="88"/>
        <v>-9333</v>
      </c>
    </row>
    <row r="425" spans="1:14">
      <c r="A425">
        <f t="shared" si="89"/>
        <v>1</v>
      </c>
      <c r="B425" t="str">
        <f t="shared" si="83"/>
        <v>Jan</v>
      </c>
      <c r="C425" s="187">
        <f t="shared" si="92"/>
        <v>36916</v>
      </c>
      <c r="D425" s="188">
        <f t="shared" si="90"/>
        <v>642750</v>
      </c>
      <c r="E425" s="203">
        <f t="shared" si="80"/>
        <v>-31576</v>
      </c>
      <c r="F425" s="204">
        <v>0</v>
      </c>
      <c r="G425" s="153">
        <f t="shared" si="84"/>
        <v>-31576</v>
      </c>
      <c r="H425" s="153">
        <f t="shared" si="91"/>
        <v>611174</v>
      </c>
      <c r="I425" s="48">
        <f t="shared" si="85"/>
        <v>1760026</v>
      </c>
      <c r="J425" s="195">
        <f t="shared" si="81"/>
        <v>0.27106528340081</v>
      </c>
      <c r="K425" s="196">
        <f t="shared" si="82"/>
        <v>0.257748819163293</v>
      </c>
      <c r="L425" s="153">
        <f t="shared" si="86"/>
        <v>-22103</v>
      </c>
      <c r="M425" s="153">
        <f t="shared" si="87"/>
        <v>-12770</v>
      </c>
      <c r="N425" s="153">
        <f t="shared" si="88"/>
        <v>-9333</v>
      </c>
    </row>
    <row r="426" spans="1:14">
      <c r="A426">
        <f t="shared" si="89"/>
        <v>1</v>
      </c>
      <c r="B426" t="str">
        <f t="shared" si="83"/>
        <v>Jan</v>
      </c>
      <c r="C426" s="187">
        <f t="shared" si="92"/>
        <v>36917</v>
      </c>
      <c r="D426" s="188">
        <f t="shared" si="90"/>
        <v>611174</v>
      </c>
      <c r="E426" s="203">
        <f t="shared" si="80"/>
        <v>-31576</v>
      </c>
      <c r="F426" s="204">
        <v>0</v>
      </c>
      <c r="G426" s="153">
        <f t="shared" si="84"/>
        <v>-31576</v>
      </c>
      <c r="H426" s="153">
        <f t="shared" si="91"/>
        <v>579598</v>
      </c>
      <c r="I426" s="48">
        <f t="shared" si="85"/>
        <v>1791602</v>
      </c>
      <c r="J426" s="195">
        <f t="shared" si="81"/>
        <v>0.257748819163293</v>
      </c>
      <c r="K426" s="196">
        <f t="shared" si="82"/>
        <v>0.244432354925776</v>
      </c>
      <c r="L426" s="153">
        <f t="shared" si="86"/>
        <v>-22103</v>
      </c>
      <c r="M426" s="153">
        <f t="shared" si="87"/>
        <v>-12770</v>
      </c>
      <c r="N426" s="153">
        <f t="shared" si="88"/>
        <v>-9333</v>
      </c>
    </row>
    <row r="427" spans="1:14">
      <c r="A427">
        <f t="shared" si="89"/>
        <v>1</v>
      </c>
      <c r="B427" t="str">
        <f t="shared" si="83"/>
        <v>Jan</v>
      </c>
      <c r="C427" s="187">
        <f t="shared" si="92"/>
        <v>36918</v>
      </c>
      <c r="D427" s="188">
        <f t="shared" si="90"/>
        <v>579598</v>
      </c>
      <c r="E427" s="203">
        <f t="shared" si="80"/>
        <v>-31576</v>
      </c>
      <c r="F427" s="204">
        <v>0</v>
      </c>
      <c r="G427" s="153">
        <f t="shared" si="84"/>
        <v>-31576</v>
      </c>
      <c r="H427" s="153">
        <f t="shared" si="91"/>
        <v>548022</v>
      </c>
      <c r="I427" s="48">
        <f t="shared" si="85"/>
        <v>1823178</v>
      </c>
      <c r="J427" s="195">
        <f t="shared" si="81"/>
        <v>0.244432354925776</v>
      </c>
      <c r="K427" s="196">
        <f t="shared" si="82"/>
        <v>0.231115890688259</v>
      </c>
      <c r="L427" s="153">
        <f t="shared" si="86"/>
        <v>-22103</v>
      </c>
      <c r="M427" s="153">
        <f t="shared" si="87"/>
        <v>-12770</v>
      </c>
      <c r="N427" s="153">
        <f t="shared" si="88"/>
        <v>-9333</v>
      </c>
    </row>
    <row r="428" spans="1:14">
      <c r="A428">
        <f t="shared" si="89"/>
        <v>1</v>
      </c>
      <c r="B428" t="str">
        <f t="shared" si="83"/>
        <v>Jan</v>
      </c>
      <c r="C428" s="187">
        <f t="shared" si="92"/>
        <v>36919</v>
      </c>
      <c r="D428" s="188">
        <f t="shared" si="90"/>
        <v>548022</v>
      </c>
      <c r="E428" s="203">
        <f t="shared" si="80"/>
        <v>-31576</v>
      </c>
      <c r="F428" s="204">
        <v>0</v>
      </c>
      <c r="G428" s="153">
        <f t="shared" si="84"/>
        <v>-31576</v>
      </c>
      <c r="H428" s="153">
        <f t="shared" si="91"/>
        <v>516446</v>
      </c>
      <c r="I428" s="48">
        <f t="shared" si="85"/>
        <v>1854754</v>
      </c>
      <c r="J428" s="195">
        <f t="shared" si="81"/>
        <v>0.231115890688259</v>
      </c>
      <c r="K428" s="196">
        <f t="shared" si="82"/>
        <v>0.217799426450742</v>
      </c>
      <c r="L428" s="153">
        <f t="shared" si="86"/>
        <v>-22103</v>
      </c>
      <c r="M428" s="153">
        <f t="shared" si="87"/>
        <v>-12770</v>
      </c>
      <c r="N428" s="153">
        <f t="shared" si="88"/>
        <v>-9333</v>
      </c>
    </row>
    <row r="429" spans="1:14">
      <c r="A429">
        <f t="shared" si="89"/>
        <v>1</v>
      </c>
      <c r="B429" t="str">
        <f t="shared" si="83"/>
        <v>Jan</v>
      </c>
      <c r="C429" s="187">
        <f t="shared" si="92"/>
        <v>36920</v>
      </c>
      <c r="D429" s="188">
        <f t="shared" si="90"/>
        <v>516446</v>
      </c>
      <c r="E429" s="203">
        <f t="shared" si="80"/>
        <v>-31576</v>
      </c>
      <c r="F429" s="204">
        <v>0</v>
      </c>
      <c r="G429" s="153">
        <f t="shared" si="84"/>
        <v>-31576</v>
      </c>
      <c r="H429" s="153">
        <f t="shared" si="91"/>
        <v>484870</v>
      </c>
      <c r="I429" s="48">
        <f t="shared" si="85"/>
        <v>1886330</v>
      </c>
      <c r="J429" s="195">
        <f t="shared" si="81"/>
        <v>0.217799426450742</v>
      </c>
      <c r="K429" s="196">
        <f t="shared" si="82"/>
        <v>0.204482962213225</v>
      </c>
      <c r="L429" s="153">
        <f t="shared" si="86"/>
        <v>-22103</v>
      </c>
      <c r="M429" s="153">
        <f t="shared" si="87"/>
        <v>-12770</v>
      </c>
      <c r="N429" s="153">
        <f t="shared" si="88"/>
        <v>-9333</v>
      </c>
    </row>
    <row r="430" spans="1:14">
      <c r="A430">
        <f t="shared" si="89"/>
        <v>1</v>
      </c>
      <c r="B430" t="str">
        <f t="shared" si="83"/>
        <v>Jan</v>
      </c>
      <c r="C430" s="187">
        <f t="shared" si="92"/>
        <v>36921</v>
      </c>
      <c r="D430" s="188">
        <f t="shared" si="90"/>
        <v>484870</v>
      </c>
      <c r="E430" s="203">
        <f t="shared" si="80"/>
        <v>-31576</v>
      </c>
      <c r="F430" s="204">
        <v>0</v>
      </c>
      <c r="G430" s="153">
        <f t="shared" si="84"/>
        <v>-31576</v>
      </c>
      <c r="H430" s="153">
        <f t="shared" si="91"/>
        <v>453294</v>
      </c>
      <c r="I430" s="48">
        <f t="shared" si="85"/>
        <v>1917906</v>
      </c>
      <c r="J430" s="195">
        <f t="shared" si="81"/>
        <v>0.204482962213225</v>
      </c>
      <c r="K430" s="196">
        <f t="shared" si="82"/>
        <v>0.191166497975709</v>
      </c>
      <c r="L430" s="153">
        <f t="shared" si="86"/>
        <v>-22103</v>
      </c>
      <c r="M430" s="153">
        <f t="shared" si="87"/>
        <v>-12770</v>
      </c>
      <c r="N430" s="153">
        <f t="shared" si="88"/>
        <v>-9333</v>
      </c>
    </row>
    <row r="431" spans="1:14">
      <c r="A431">
        <f t="shared" si="89"/>
        <v>1</v>
      </c>
      <c r="B431" t="str">
        <f t="shared" si="83"/>
        <v>Jan</v>
      </c>
      <c r="C431" s="187">
        <f t="shared" si="92"/>
        <v>36922</v>
      </c>
      <c r="D431" s="188">
        <f t="shared" si="90"/>
        <v>453294</v>
      </c>
      <c r="E431" s="203">
        <f t="shared" si="80"/>
        <v>-31576</v>
      </c>
      <c r="F431" s="204">
        <v>0</v>
      </c>
      <c r="G431" s="153">
        <f t="shared" si="84"/>
        <v>-31576</v>
      </c>
      <c r="H431" s="153">
        <f t="shared" si="91"/>
        <v>421718</v>
      </c>
      <c r="I431" s="48">
        <f t="shared" si="85"/>
        <v>1949482</v>
      </c>
      <c r="J431" s="195">
        <f t="shared" si="81"/>
        <v>0.191166497975709</v>
      </c>
      <c r="K431" s="196">
        <f t="shared" si="82"/>
        <v>0.177850033738192</v>
      </c>
      <c r="L431" s="153">
        <f t="shared" si="86"/>
        <v>-22103</v>
      </c>
      <c r="M431" s="153">
        <f t="shared" si="87"/>
        <v>-12770</v>
      </c>
      <c r="N431" s="153">
        <f t="shared" si="88"/>
        <v>-9333</v>
      </c>
    </row>
    <row r="432" spans="1:14">
      <c r="A432">
        <f t="shared" si="89"/>
        <v>2</v>
      </c>
      <c r="B432" t="str">
        <f t="shared" si="83"/>
        <v>Feb</v>
      </c>
      <c r="C432" s="187">
        <f t="shared" si="92"/>
        <v>36923</v>
      </c>
      <c r="D432" s="188">
        <f t="shared" si="90"/>
        <v>421718</v>
      </c>
      <c r="E432" s="203">
        <f>-5854-8914</f>
        <v>-14768</v>
      </c>
      <c r="F432" s="204">
        <v>0</v>
      </c>
      <c r="G432" s="153">
        <f t="shared" si="84"/>
        <v>-14768</v>
      </c>
      <c r="H432" s="153">
        <f t="shared" si="91"/>
        <v>406950</v>
      </c>
      <c r="I432" s="48">
        <f t="shared" si="85"/>
        <v>1964250</v>
      </c>
      <c r="J432" s="195">
        <f t="shared" si="81"/>
        <v>0.177850033738192</v>
      </c>
      <c r="K432" s="196">
        <f t="shared" si="82"/>
        <v>0.171621963562753</v>
      </c>
      <c r="L432" s="153">
        <f t="shared" si="86"/>
        <v>-22103</v>
      </c>
      <c r="M432" s="153">
        <f t="shared" si="87"/>
        <v>-12770</v>
      </c>
      <c r="N432" s="153">
        <f t="shared" si="88"/>
        <v>-9333</v>
      </c>
    </row>
    <row r="433" spans="1:14">
      <c r="A433">
        <f t="shared" si="89"/>
        <v>2</v>
      </c>
      <c r="B433" t="str">
        <f t="shared" si="83"/>
        <v>Feb</v>
      </c>
      <c r="C433" s="187">
        <f t="shared" si="92"/>
        <v>36924</v>
      </c>
      <c r="D433" s="188">
        <f t="shared" si="90"/>
        <v>406950</v>
      </c>
      <c r="E433" s="203">
        <f t="shared" ref="E433:E459" si="93">-5854-8914</f>
        <v>-14768</v>
      </c>
      <c r="F433" s="204">
        <v>0</v>
      </c>
      <c r="G433" s="153">
        <f t="shared" si="84"/>
        <v>-14768</v>
      </c>
      <c r="H433" s="153">
        <f t="shared" si="91"/>
        <v>392182</v>
      </c>
      <c r="I433" s="48">
        <f t="shared" si="85"/>
        <v>1979018</v>
      </c>
      <c r="J433" s="195">
        <f t="shared" si="81"/>
        <v>0.171621963562753</v>
      </c>
      <c r="K433" s="196">
        <f t="shared" si="82"/>
        <v>0.165393893387314</v>
      </c>
      <c r="L433" s="153">
        <f t="shared" si="86"/>
        <v>-22103</v>
      </c>
      <c r="M433" s="153">
        <f t="shared" si="87"/>
        <v>-12770</v>
      </c>
      <c r="N433" s="153">
        <f t="shared" si="88"/>
        <v>-9333</v>
      </c>
    </row>
    <row r="434" spans="1:14">
      <c r="A434">
        <f t="shared" si="89"/>
        <v>2</v>
      </c>
      <c r="B434" t="str">
        <f t="shared" si="83"/>
        <v>Feb</v>
      </c>
      <c r="C434" s="187">
        <f t="shared" si="92"/>
        <v>36925</v>
      </c>
      <c r="D434" s="188">
        <f t="shared" si="90"/>
        <v>392182</v>
      </c>
      <c r="E434" s="203">
        <f t="shared" si="93"/>
        <v>-14768</v>
      </c>
      <c r="F434" s="204">
        <v>0</v>
      </c>
      <c r="G434" s="153">
        <f t="shared" si="84"/>
        <v>-14768</v>
      </c>
      <c r="H434" s="153">
        <f t="shared" si="91"/>
        <v>377414</v>
      </c>
      <c r="I434" s="48">
        <f t="shared" si="85"/>
        <v>1993786</v>
      </c>
      <c r="J434" s="195">
        <f t="shared" si="81"/>
        <v>0.165393893387314</v>
      </c>
      <c r="K434" s="196">
        <f t="shared" si="82"/>
        <v>0.159165823211876</v>
      </c>
      <c r="L434" s="153">
        <f t="shared" si="86"/>
        <v>-22103</v>
      </c>
      <c r="M434" s="153">
        <f t="shared" si="87"/>
        <v>-12770</v>
      </c>
      <c r="N434" s="153">
        <f t="shared" si="88"/>
        <v>-9333</v>
      </c>
    </row>
    <row r="435" spans="1:14">
      <c r="A435">
        <f t="shared" si="89"/>
        <v>2</v>
      </c>
      <c r="B435" t="str">
        <f t="shared" si="83"/>
        <v>Feb</v>
      </c>
      <c r="C435" s="187">
        <f t="shared" si="92"/>
        <v>36926</v>
      </c>
      <c r="D435" s="188">
        <f t="shared" si="90"/>
        <v>377414</v>
      </c>
      <c r="E435" s="203">
        <f t="shared" si="93"/>
        <v>-14768</v>
      </c>
      <c r="F435" s="204">
        <v>0</v>
      </c>
      <c r="G435" s="153">
        <f t="shared" si="84"/>
        <v>-14768</v>
      </c>
      <c r="H435" s="153">
        <f t="shared" si="91"/>
        <v>362646</v>
      </c>
      <c r="I435" s="48">
        <f t="shared" si="85"/>
        <v>2008554</v>
      </c>
      <c r="J435" s="195">
        <f t="shared" si="81"/>
        <v>0.159165823211876</v>
      </c>
      <c r="K435" s="196">
        <f t="shared" si="82"/>
        <v>0.152937753036437</v>
      </c>
      <c r="L435" s="153">
        <f t="shared" si="86"/>
        <v>-22103</v>
      </c>
      <c r="M435" s="153">
        <f t="shared" si="87"/>
        <v>-12770</v>
      </c>
      <c r="N435" s="153">
        <f t="shared" si="88"/>
        <v>-9333</v>
      </c>
    </row>
    <row r="436" spans="1:14">
      <c r="A436">
        <f t="shared" si="89"/>
        <v>2</v>
      </c>
      <c r="B436" t="str">
        <f t="shared" si="83"/>
        <v>Feb</v>
      </c>
      <c r="C436" s="187">
        <f t="shared" si="92"/>
        <v>36927</v>
      </c>
      <c r="D436" s="188">
        <f t="shared" si="90"/>
        <v>362646</v>
      </c>
      <c r="E436" s="203">
        <f t="shared" si="93"/>
        <v>-14768</v>
      </c>
      <c r="F436" s="204">
        <v>0</v>
      </c>
      <c r="G436" s="153">
        <f t="shared" si="84"/>
        <v>-14768</v>
      </c>
      <c r="H436" s="153">
        <f t="shared" si="91"/>
        <v>347878</v>
      </c>
      <c r="I436" s="48">
        <f t="shared" si="85"/>
        <v>2023322</v>
      </c>
      <c r="J436" s="195">
        <f t="shared" si="81"/>
        <v>0.152937753036437</v>
      </c>
      <c r="K436" s="196">
        <f t="shared" si="82"/>
        <v>0.146709682860999</v>
      </c>
      <c r="L436" s="153">
        <f t="shared" si="86"/>
        <v>-22103</v>
      </c>
      <c r="M436" s="153">
        <f t="shared" si="87"/>
        <v>-12770</v>
      </c>
      <c r="N436" s="153">
        <f t="shared" si="88"/>
        <v>-9333</v>
      </c>
    </row>
    <row r="437" spans="1:14">
      <c r="A437">
        <f t="shared" si="89"/>
        <v>2</v>
      </c>
      <c r="B437" t="str">
        <f t="shared" si="83"/>
        <v>Feb</v>
      </c>
      <c r="C437" s="187">
        <f t="shared" si="92"/>
        <v>36928</v>
      </c>
      <c r="D437" s="188">
        <f t="shared" si="90"/>
        <v>347878</v>
      </c>
      <c r="E437" s="203">
        <f t="shared" si="93"/>
        <v>-14768</v>
      </c>
      <c r="F437" s="204">
        <v>0</v>
      </c>
      <c r="G437" s="153">
        <f t="shared" si="84"/>
        <v>-14768</v>
      </c>
      <c r="H437" s="153">
        <f t="shared" si="91"/>
        <v>333110</v>
      </c>
      <c r="I437" s="48">
        <f t="shared" si="85"/>
        <v>2038090</v>
      </c>
      <c r="J437" s="195">
        <f t="shared" si="81"/>
        <v>0.146709682860999</v>
      </c>
      <c r="K437" s="196">
        <f t="shared" si="82"/>
        <v>0.14048161268556</v>
      </c>
      <c r="L437" s="153">
        <f t="shared" si="86"/>
        <v>-22103</v>
      </c>
      <c r="M437" s="153">
        <f t="shared" si="87"/>
        <v>-12770</v>
      </c>
      <c r="N437" s="153">
        <f t="shared" si="88"/>
        <v>-9333</v>
      </c>
    </row>
    <row r="438" spans="1:14">
      <c r="A438">
        <f t="shared" si="89"/>
        <v>2</v>
      </c>
      <c r="B438" t="str">
        <f t="shared" si="83"/>
        <v>Feb</v>
      </c>
      <c r="C438" s="187">
        <f t="shared" si="92"/>
        <v>36929</v>
      </c>
      <c r="D438" s="188">
        <f t="shared" si="90"/>
        <v>333110</v>
      </c>
      <c r="E438" s="203">
        <f t="shared" si="93"/>
        <v>-14768</v>
      </c>
      <c r="F438" s="204">
        <v>0</v>
      </c>
      <c r="G438" s="153">
        <f t="shared" si="84"/>
        <v>-14768</v>
      </c>
      <c r="H438" s="153">
        <f t="shared" si="91"/>
        <v>318342</v>
      </c>
      <c r="I438" s="48">
        <f t="shared" si="85"/>
        <v>2052858</v>
      </c>
      <c r="J438" s="195">
        <f t="shared" si="81"/>
        <v>0.14048161268556</v>
      </c>
      <c r="K438" s="196">
        <f t="shared" si="82"/>
        <v>0.134253542510121</v>
      </c>
      <c r="L438" s="153">
        <f t="shared" si="86"/>
        <v>-22103</v>
      </c>
      <c r="M438" s="153">
        <f t="shared" si="87"/>
        <v>-12770</v>
      </c>
      <c r="N438" s="153">
        <f t="shared" si="88"/>
        <v>-9333</v>
      </c>
    </row>
    <row r="439" spans="1:14">
      <c r="A439">
        <f t="shared" si="89"/>
        <v>2</v>
      </c>
      <c r="B439" t="str">
        <f t="shared" si="83"/>
        <v>Feb</v>
      </c>
      <c r="C439" s="187">
        <f t="shared" si="92"/>
        <v>36930</v>
      </c>
      <c r="D439" s="188">
        <f t="shared" si="90"/>
        <v>318342</v>
      </c>
      <c r="E439" s="203">
        <f t="shared" si="93"/>
        <v>-14768</v>
      </c>
      <c r="F439" s="204">
        <v>0</v>
      </c>
      <c r="G439" s="153">
        <f t="shared" si="84"/>
        <v>-14768</v>
      </c>
      <c r="H439" s="153">
        <f t="shared" si="91"/>
        <v>303574</v>
      </c>
      <c r="I439" s="48">
        <f t="shared" si="85"/>
        <v>2067626</v>
      </c>
      <c r="J439" s="195">
        <f t="shared" si="81"/>
        <v>0.134253542510121</v>
      </c>
      <c r="K439" s="196">
        <f t="shared" si="82"/>
        <v>0.128025472334683</v>
      </c>
      <c r="L439" s="153">
        <f t="shared" si="86"/>
        <v>-22103</v>
      </c>
      <c r="M439" s="153">
        <f t="shared" si="87"/>
        <v>-12770</v>
      </c>
      <c r="N439" s="153">
        <f t="shared" si="88"/>
        <v>-9333</v>
      </c>
    </row>
    <row r="440" spans="1:14">
      <c r="A440">
        <f t="shared" si="89"/>
        <v>2</v>
      </c>
      <c r="B440" t="str">
        <f t="shared" si="83"/>
        <v>Feb</v>
      </c>
      <c r="C440" s="187">
        <f t="shared" si="92"/>
        <v>36931</v>
      </c>
      <c r="D440" s="188">
        <f t="shared" si="90"/>
        <v>303574</v>
      </c>
      <c r="E440" s="203">
        <f t="shared" si="93"/>
        <v>-14768</v>
      </c>
      <c r="F440" s="204">
        <v>0</v>
      </c>
      <c r="G440" s="153">
        <f t="shared" si="84"/>
        <v>-14768</v>
      </c>
      <c r="H440" s="153">
        <f t="shared" si="91"/>
        <v>288806</v>
      </c>
      <c r="I440" s="48">
        <f t="shared" si="85"/>
        <v>2082394</v>
      </c>
      <c r="J440" s="195">
        <f t="shared" si="81"/>
        <v>0.128025472334683</v>
      </c>
      <c r="K440" s="196">
        <f t="shared" si="82"/>
        <v>0.121797402159244</v>
      </c>
      <c r="L440" s="153">
        <f t="shared" si="86"/>
        <v>-22103</v>
      </c>
      <c r="M440" s="153">
        <f t="shared" si="87"/>
        <v>-12770</v>
      </c>
      <c r="N440" s="153">
        <f t="shared" si="88"/>
        <v>-9333</v>
      </c>
    </row>
    <row r="441" spans="1:14">
      <c r="A441">
        <f t="shared" si="89"/>
        <v>2</v>
      </c>
      <c r="B441" t="str">
        <f t="shared" si="83"/>
        <v>Feb</v>
      </c>
      <c r="C441" s="187">
        <f t="shared" si="92"/>
        <v>36932</v>
      </c>
      <c r="D441" s="188">
        <f t="shared" si="90"/>
        <v>288806</v>
      </c>
      <c r="E441" s="203">
        <f t="shared" si="93"/>
        <v>-14768</v>
      </c>
      <c r="F441" s="204">
        <v>0</v>
      </c>
      <c r="G441" s="153">
        <f t="shared" si="84"/>
        <v>-14768</v>
      </c>
      <c r="H441" s="153">
        <f t="shared" si="91"/>
        <v>274038</v>
      </c>
      <c r="I441" s="48">
        <f t="shared" si="85"/>
        <v>2097162</v>
      </c>
      <c r="J441" s="195">
        <f t="shared" si="81"/>
        <v>0.121797402159244</v>
      </c>
      <c r="K441" s="196">
        <f t="shared" si="82"/>
        <v>0.115569331983806</v>
      </c>
      <c r="L441" s="153">
        <f t="shared" si="86"/>
        <v>-22103</v>
      </c>
      <c r="M441" s="153">
        <f t="shared" si="87"/>
        <v>-12770</v>
      </c>
      <c r="N441" s="153">
        <f t="shared" si="88"/>
        <v>-9333</v>
      </c>
    </row>
    <row r="442" spans="1:14">
      <c r="A442">
        <f t="shared" si="89"/>
        <v>2</v>
      </c>
      <c r="B442" t="str">
        <f t="shared" si="83"/>
        <v>Feb</v>
      </c>
      <c r="C442" s="187">
        <f t="shared" si="92"/>
        <v>36933</v>
      </c>
      <c r="D442" s="188">
        <f t="shared" si="90"/>
        <v>274038</v>
      </c>
      <c r="E442" s="203">
        <f t="shared" si="93"/>
        <v>-14768</v>
      </c>
      <c r="F442" s="204">
        <v>0</v>
      </c>
      <c r="G442" s="153">
        <f t="shared" si="84"/>
        <v>-14768</v>
      </c>
      <c r="H442" s="153">
        <f t="shared" si="91"/>
        <v>259270</v>
      </c>
      <c r="I442" s="48">
        <f t="shared" si="85"/>
        <v>2111930</v>
      </c>
      <c r="J442" s="195">
        <f t="shared" si="81"/>
        <v>0.115569331983806</v>
      </c>
      <c r="K442" s="196">
        <f t="shared" si="82"/>
        <v>0.109341261808367</v>
      </c>
      <c r="L442" s="153">
        <f t="shared" si="86"/>
        <v>-22103</v>
      </c>
      <c r="M442" s="153">
        <f t="shared" si="87"/>
        <v>-12770</v>
      </c>
      <c r="N442" s="153">
        <f t="shared" si="88"/>
        <v>-9333</v>
      </c>
    </row>
    <row r="443" spans="1:14">
      <c r="A443">
        <f t="shared" si="89"/>
        <v>2</v>
      </c>
      <c r="B443" t="str">
        <f t="shared" si="83"/>
        <v>Feb</v>
      </c>
      <c r="C443" s="187">
        <f t="shared" si="92"/>
        <v>36934</v>
      </c>
      <c r="D443" s="188">
        <f t="shared" si="90"/>
        <v>259270</v>
      </c>
      <c r="E443" s="203">
        <f t="shared" si="93"/>
        <v>-14768</v>
      </c>
      <c r="F443" s="204">
        <v>0</v>
      </c>
      <c r="G443" s="153">
        <f t="shared" si="84"/>
        <v>-14768</v>
      </c>
      <c r="H443" s="153">
        <f t="shared" si="91"/>
        <v>244502</v>
      </c>
      <c r="I443" s="48">
        <f t="shared" si="85"/>
        <v>2126698</v>
      </c>
      <c r="J443" s="195">
        <f t="shared" si="81"/>
        <v>0.109341261808367</v>
      </c>
      <c r="K443" s="196">
        <f t="shared" si="82"/>
        <v>0.103113191632928</v>
      </c>
      <c r="L443" s="153">
        <f t="shared" si="86"/>
        <v>-22103</v>
      </c>
      <c r="M443" s="153">
        <f t="shared" si="87"/>
        <v>-12770</v>
      </c>
      <c r="N443" s="153">
        <f t="shared" si="88"/>
        <v>-9333</v>
      </c>
    </row>
    <row r="444" spans="1:14">
      <c r="A444">
        <f t="shared" si="89"/>
        <v>2</v>
      </c>
      <c r="B444" t="str">
        <f t="shared" si="83"/>
        <v>Feb</v>
      </c>
      <c r="C444" s="187">
        <f t="shared" si="92"/>
        <v>36935</v>
      </c>
      <c r="D444" s="188">
        <f t="shared" si="90"/>
        <v>244502</v>
      </c>
      <c r="E444" s="203">
        <f t="shared" si="93"/>
        <v>-14768</v>
      </c>
      <c r="F444" s="204">
        <v>0</v>
      </c>
      <c r="G444" s="153">
        <f t="shared" si="84"/>
        <v>-14768</v>
      </c>
      <c r="H444" s="153">
        <f t="shared" si="91"/>
        <v>229734</v>
      </c>
      <c r="I444" s="48">
        <f t="shared" si="85"/>
        <v>2141466</v>
      </c>
      <c r="J444" s="195">
        <f t="shared" si="81"/>
        <v>0.103113191632928</v>
      </c>
      <c r="K444" s="196">
        <f t="shared" si="82"/>
        <v>0.0968851214574899</v>
      </c>
      <c r="L444" s="153">
        <f t="shared" si="86"/>
        <v>-22103</v>
      </c>
      <c r="M444" s="153">
        <f t="shared" si="87"/>
        <v>-12770</v>
      </c>
      <c r="N444" s="153">
        <f t="shared" si="88"/>
        <v>-9333</v>
      </c>
    </row>
    <row r="445" spans="1:14">
      <c r="A445">
        <f t="shared" si="89"/>
        <v>2</v>
      </c>
      <c r="B445" t="str">
        <f t="shared" si="83"/>
        <v>Feb</v>
      </c>
      <c r="C445" s="187">
        <f t="shared" si="92"/>
        <v>36936</v>
      </c>
      <c r="D445" s="188">
        <f t="shared" si="90"/>
        <v>229734</v>
      </c>
      <c r="E445" s="203">
        <f t="shared" si="93"/>
        <v>-14768</v>
      </c>
      <c r="F445" s="204">
        <v>0</v>
      </c>
      <c r="G445" s="153">
        <f t="shared" si="84"/>
        <v>-14768</v>
      </c>
      <c r="H445" s="153">
        <f t="shared" si="91"/>
        <v>214966</v>
      </c>
      <c r="I445" s="48">
        <f t="shared" si="85"/>
        <v>2156234</v>
      </c>
      <c r="J445" s="195">
        <f t="shared" si="81"/>
        <v>0.0968851214574899</v>
      </c>
      <c r="K445" s="196">
        <f t="shared" si="82"/>
        <v>0.0906570512820513</v>
      </c>
      <c r="L445" s="153">
        <f t="shared" si="86"/>
        <v>-22103</v>
      </c>
      <c r="M445" s="153">
        <f t="shared" si="87"/>
        <v>-12770</v>
      </c>
      <c r="N445" s="153">
        <f t="shared" si="88"/>
        <v>-9333</v>
      </c>
    </row>
    <row r="446" spans="1:14">
      <c r="A446">
        <f t="shared" si="89"/>
        <v>2</v>
      </c>
      <c r="B446" t="str">
        <f t="shared" si="83"/>
        <v>Feb</v>
      </c>
      <c r="C446" s="187">
        <f t="shared" si="92"/>
        <v>36937</v>
      </c>
      <c r="D446" s="188">
        <f t="shared" si="90"/>
        <v>214966</v>
      </c>
      <c r="E446" s="203">
        <f t="shared" si="93"/>
        <v>-14768</v>
      </c>
      <c r="F446" s="204">
        <v>0</v>
      </c>
      <c r="G446" s="153">
        <f t="shared" si="84"/>
        <v>-14768</v>
      </c>
      <c r="H446" s="153">
        <f t="shared" si="91"/>
        <v>200198</v>
      </c>
      <c r="I446" s="48">
        <f t="shared" si="85"/>
        <v>2171002</v>
      </c>
      <c r="J446" s="195">
        <f t="shared" si="81"/>
        <v>0.0906570512820513</v>
      </c>
      <c r="K446" s="196">
        <f t="shared" si="82"/>
        <v>0.0844289811066127</v>
      </c>
      <c r="L446" s="153">
        <f t="shared" si="86"/>
        <v>-22103</v>
      </c>
      <c r="M446" s="153">
        <f t="shared" si="87"/>
        <v>-12770</v>
      </c>
      <c r="N446" s="153">
        <f t="shared" si="88"/>
        <v>-9333</v>
      </c>
    </row>
    <row r="447" spans="1:14">
      <c r="A447">
        <f t="shared" si="89"/>
        <v>2</v>
      </c>
      <c r="B447" t="str">
        <f t="shared" si="83"/>
        <v>Feb</v>
      </c>
      <c r="C447" s="187">
        <f t="shared" si="92"/>
        <v>36938</v>
      </c>
      <c r="D447" s="188">
        <f t="shared" si="90"/>
        <v>200198</v>
      </c>
      <c r="E447" s="203">
        <f t="shared" si="93"/>
        <v>-14768</v>
      </c>
      <c r="F447" s="204">
        <v>0</v>
      </c>
      <c r="G447" s="153">
        <f t="shared" si="84"/>
        <v>-14768</v>
      </c>
      <c r="H447" s="153">
        <f t="shared" si="91"/>
        <v>185430</v>
      </c>
      <c r="I447" s="48">
        <f t="shared" si="85"/>
        <v>2185770</v>
      </c>
      <c r="J447" s="195">
        <f t="shared" si="81"/>
        <v>0.0844289811066127</v>
      </c>
      <c r="K447" s="196">
        <f t="shared" si="82"/>
        <v>0.0782009109311741</v>
      </c>
      <c r="L447" s="153">
        <f t="shared" si="86"/>
        <v>-22103</v>
      </c>
      <c r="M447" s="153">
        <f t="shared" si="87"/>
        <v>-12770</v>
      </c>
      <c r="N447" s="153">
        <f t="shared" si="88"/>
        <v>-9333</v>
      </c>
    </row>
    <row r="448" spans="1:14">
      <c r="A448">
        <f t="shared" si="89"/>
        <v>2</v>
      </c>
      <c r="B448" t="str">
        <f t="shared" si="83"/>
        <v>Feb</v>
      </c>
      <c r="C448" s="187">
        <f t="shared" si="92"/>
        <v>36939</v>
      </c>
      <c r="D448" s="188">
        <f t="shared" si="90"/>
        <v>185430</v>
      </c>
      <c r="E448" s="203">
        <f t="shared" si="93"/>
        <v>-14768</v>
      </c>
      <c r="F448" s="204">
        <v>0</v>
      </c>
      <c r="G448" s="153">
        <f t="shared" si="84"/>
        <v>-14768</v>
      </c>
      <c r="H448" s="153">
        <f t="shared" si="91"/>
        <v>170662</v>
      </c>
      <c r="I448" s="48">
        <f t="shared" si="85"/>
        <v>2200538</v>
      </c>
      <c r="J448" s="195">
        <f t="shared" si="81"/>
        <v>0.0782009109311741</v>
      </c>
      <c r="K448" s="196">
        <f t="shared" si="82"/>
        <v>0.0719728407557355</v>
      </c>
      <c r="L448" s="153">
        <f t="shared" si="86"/>
        <v>-22103</v>
      </c>
      <c r="M448" s="153">
        <f t="shared" si="87"/>
        <v>-12770</v>
      </c>
      <c r="N448" s="153">
        <f t="shared" si="88"/>
        <v>-9333</v>
      </c>
    </row>
    <row r="449" spans="1:14">
      <c r="A449">
        <f t="shared" si="89"/>
        <v>2</v>
      </c>
      <c r="B449" t="str">
        <f t="shared" si="83"/>
        <v>Feb</v>
      </c>
      <c r="C449" s="187">
        <f t="shared" si="92"/>
        <v>36940</v>
      </c>
      <c r="D449" s="188">
        <f t="shared" si="90"/>
        <v>170662</v>
      </c>
      <c r="E449" s="203">
        <f t="shared" si="93"/>
        <v>-14768</v>
      </c>
      <c r="F449" s="204">
        <v>0</v>
      </c>
      <c r="G449" s="153">
        <f t="shared" si="84"/>
        <v>-14768</v>
      </c>
      <c r="H449" s="153">
        <f t="shared" si="91"/>
        <v>155894</v>
      </c>
      <c r="I449" s="48">
        <f t="shared" si="85"/>
        <v>2215306</v>
      </c>
      <c r="J449" s="195">
        <f t="shared" si="81"/>
        <v>0.0719728407557355</v>
      </c>
      <c r="K449" s="196">
        <f t="shared" si="82"/>
        <v>0.0657447705802969</v>
      </c>
      <c r="L449" s="153">
        <f t="shared" si="86"/>
        <v>-22103</v>
      </c>
      <c r="M449" s="153">
        <f t="shared" si="87"/>
        <v>-12770</v>
      </c>
      <c r="N449" s="153">
        <f t="shared" si="88"/>
        <v>-9333</v>
      </c>
    </row>
    <row r="450" spans="1:14">
      <c r="A450">
        <f t="shared" si="89"/>
        <v>2</v>
      </c>
      <c r="B450" t="str">
        <f t="shared" si="83"/>
        <v>Feb</v>
      </c>
      <c r="C450" s="187">
        <f t="shared" si="92"/>
        <v>36941</v>
      </c>
      <c r="D450" s="188">
        <f t="shared" si="90"/>
        <v>155894</v>
      </c>
      <c r="E450" s="203">
        <f t="shared" si="93"/>
        <v>-14768</v>
      </c>
      <c r="F450" s="204">
        <v>0</v>
      </c>
      <c r="G450" s="153">
        <f t="shared" si="84"/>
        <v>-14768</v>
      </c>
      <c r="H450" s="153">
        <f t="shared" si="91"/>
        <v>141126</v>
      </c>
      <c r="I450" s="48">
        <f t="shared" si="85"/>
        <v>2230074</v>
      </c>
      <c r="J450" s="195">
        <f t="shared" si="81"/>
        <v>0.0657447705802969</v>
      </c>
      <c r="K450" s="196">
        <f t="shared" si="82"/>
        <v>0.0595167004048583</v>
      </c>
      <c r="L450" s="153">
        <f t="shared" si="86"/>
        <v>-22103</v>
      </c>
      <c r="M450" s="153">
        <f t="shared" si="87"/>
        <v>-12770</v>
      </c>
      <c r="N450" s="153">
        <f t="shared" si="88"/>
        <v>-9333</v>
      </c>
    </row>
    <row r="451" spans="1:14">
      <c r="A451">
        <f t="shared" si="89"/>
        <v>2</v>
      </c>
      <c r="B451" t="str">
        <f t="shared" si="83"/>
        <v>Feb</v>
      </c>
      <c r="C451" s="187">
        <f t="shared" si="92"/>
        <v>36942</v>
      </c>
      <c r="D451" s="188">
        <f t="shared" si="90"/>
        <v>141126</v>
      </c>
      <c r="E451" s="203">
        <f t="shared" si="93"/>
        <v>-14768</v>
      </c>
      <c r="F451" s="204">
        <v>0</v>
      </c>
      <c r="G451" s="153">
        <f t="shared" si="84"/>
        <v>-14768</v>
      </c>
      <c r="H451" s="153">
        <f t="shared" si="91"/>
        <v>126358</v>
      </c>
      <c r="I451" s="48">
        <f t="shared" si="85"/>
        <v>2244842</v>
      </c>
      <c r="J451" s="195">
        <f t="shared" si="81"/>
        <v>0.0595167004048583</v>
      </c>
      <c r="K451" s="196">
        <f t="shared" si="82"/>
        <v>0.0532886302294197</v>
      </c>
      <c r="L451" s="153">
        <f t="shared" si="86"/>
        <v>-22103</v>
      </c>
      <c r="M451" s="153">
        <f t="shared" si="87"/>
        <v>-12770</v>
      </c>
      <c r="N451" s="153">
        <f t="shared" si="88"/>
        <v>-9333</v>
      </c>
    </row>
    <row r="452" spans="1:14">
      <c r="A452">
        <f t="shared" si="89"/>
        <v>2</v>
      </c>
      <c r="B452" t="str">
        <f t="shared" si="83"/>
        <v>Feb</v>
      </c>
      <c r="C452" s="187">
        <f t="shared" si="92"/>
        <v>36943</v>
      </c>
      <c r="D452" s="188">
        <f t="shared" si="90"/>
        <v>126358</v>
      </c>
      <c r="E452" s="203">
        <f t="shared" si="93"/>
        <v>-14768</v>
      </c>
      <c r="F452" s="204">
        <v>0</v>
      </c>
      <c r="G452" s="153">
        <f t="shared" si="84"/>
        <v>-14768</v>
      </c>
      <c r="H452" s="153">
        <f t="shared" si="91"/>
        <v>111590</v>
      </c>
      <c r="I452" s="48">
        <f t="shared" si="85"/>
        <v>2259610</v>
      </c>
      <c r="J452" s="195">
        <f t="shared" si="81"/>
        <v>0.0532886302294197</v>
      </c>
      <c r="K452" s="196">
        <f t="shared" si="82"/>
        <v>0.0470605600539811</v>
      </c>
      <c r="L452" s="153">
        <f t="shared" si="86"/>
        <v>-22103</v>
      </c>
      <c r="M452" s="153">
        <f t="shared" si="87"/>
        <v>-12770</v>
      </c>
      <c r="N452" s="153">
        <f t="shared" si="88"/>
        <v>-9333</v>
      </c>
    </row>
    <row r="453" spans="1:14">
      <c r="A453">
        <f t="shared" si="89"/>
        <v>2</v>
      </c>
      <c r="B453" t="str">
        <f t="shared" si="83"/>
        <v>Feb</v>
      </c>
      <c r="C453" s="187">
        <f t="shared" si="92"/>
        <v>36944</v>
      </c>
      <c r="D453" s="188">
        <f t="shared" si="90"/>
        <v>111590</v>
      </c>
      <c r="E453" s="203">
        <f t="shared" si="93"/>
        <v>-14768</v>
      </c>
      <c r="F453" s="204">
        <v>0</v>
      </c>
      <c r="G453" s="153">
        <f t="shared" si="84"/>
        <v>-14768</v>
      </c>
      <c r="H453" s="153">
        <f t="shared" si="91"/>
        <v>96822</v>
      </c>
      <c r="I453" s="48">
        <f t="shared" si="85"/>
        <v>2274378</v>
      </c>
      <c r="J453" s="195">
        <f t="shared" si="81"/>
        <v>0.0470605600539811</v>
      </c>
      <c r="K453" s="196">
        <f t="shared" si="82"/>
        <v>0.0408324898785425</v>
      </c>
      <c r="L453" s="153">
        <f t="shared" si="86"/>
        <v>-22103</v>
      </c>
      <c r="M453" s="153">
        <f t="shared" si="87"/>
        <v>-12770</v>
      </c>
      <c r="N453" s="153">
        <f t="shared" si="88"/>
        <v>-9333</v>
      </c>
    </row>
    <row r="454" spans="1:14">
      <c r="A454">
        <f t="shared" si="89"/>
        <v>2</v>
      </c>
      <c r="B454" t="str">
        <f t="shared" si="83"/>
        <v>Feb</v>
      </c>
      <c r="C454" s="187">
        <f t="shared" si="92"/>
        <v>36945</v>
      </c>
      <c r="D454" s="188">
        <f t="shared" si="90"/>
        <v>96822</v>
      </c>
      <c r="E454" s="203">
        <f t="shared" si="93"/>
        <v>-14768</v>
      </c>
      <c r="F454" s="204">
        <v>0</v>
      </c>
      <c r="G454" s="153">
        <f t="shared" si="84"/>
        <v>-14768</v>
      </c>
      <c r="H454" s="153">
        <f t="shared" si="91"/>
        <v>82054</v>
      </c>
      <c r="I454" s="48">
        <f t="shared" si="85"/>
        <v>2289146</v>
      </c>
      <c r="J454" s="195">
        <f t="shared" si="81"/>
        <v>0.0408324898785425</v>
      </c>
      <c r="K454" s="196">
        <f t="shared" si="82"/>
        <v>0.0346044197031039</v>
      </c>
      <c r="L454" s="153">
        <f t="shared" si="86"/>
        <v>-22103</v>
      </c>
      <c r="M454" s="153">
        <f t="shared" si="87"/>
        <v>-12770</v>
      </c>
      <c r="N454" s="153">
        <f t="shared" si="88"/>
        <v>-9333</v>
      </c>
    </row>
    <row r="455" spans="1:14">
      <c r="A455">
        <f t="shared" si="89"/>
        <v>2</v>
      </c>
      <c r="B455" t="str">
        <f t="shared" si="83"/>
        <v>Feb</v>
      </c>
      <c r="C455" s="187">
        <f t="shared" si="92"/>
        <v>36946</v>
      </c>
      <c r="D455" s="188">
        <f t="shared" si="90"/>
        <v>82054</v>
      </c>
      <c r="E455" s="203">
        <f t="shared" si="93"/>
        <v>-14768</v>
      </c>
      <c r="F455" s="204">
        <v>0</v>
      </c>
      <c r="G455" s="153">
        <f t="shared" si="84"/>
        <v>-14768</v>
      </c>
      <c r="H455" s="153">
        <f t="shared" si="91"/>
        <v>67286</v>
      </c>
      <c r="I455" s="48">
        <f t="shared" si="85"/>
        <v>2303914</v>
      </c>
      <c r="J455" s="195">
        <f t="shared" si="81"/>
        <v>0.0346044197031039</v>
      </c>
      <c r="K455" s="196">
        <f t="shared" si="82"/>
        <v>0.0283763495276653</v>
      </c>
      <c r="L455" s="153">
        <f t="shared" si="86"/>
        <v>-22103</v>
      </c>
      <c r="M455" s="153">
        <f t="shared" si="87"/>
        <v>-12770</v>
      </c>
      <c r="N455" s="153">
        <f t="shared" si="88"/>
        <v>-9333</v>
      </c>
    </row>
    <row r="456" spans="1:14">
      <c r="A456">
        <f t="shared" si="89"/>
        <v>2</v>
      </c>
      <c r="B456" t="str">
        <f t="shared" si="83"/>
        <v>Feb</v>
      </c>
      <c r="C456" s="187">
        <f t="shared" si="92"/>
        <v>36947</v>
      </c>
      <c r="D456" s="188">
        <f t="shared" si="90"/>
        <v>67286</v>
      </c>
      <c r="E456" s="203">
        <f t="shared" si="93"/>
        <v>-14768</v>
      </c>
      <c r="F456" s="204">
        <v>0</v>
      </c>
      <c r="G456" s="153">
        <f t="shared" si="84"/>
        <v>-14768</v>
      </c>
      <c r="H456" s="153">
        <f t="shared" si="91"/>
        <v>52518</v>
      </c>
      <c r="I456" s="48">
        <f t="shared" si="85"/>
        <v>2318682</v>
      </c>
      <c r="J456" s="195">
        <f t="shared" si="81"/>
        <v>0.0283763495276653</v>
      </c>
      <c r="K456" s="196">
        <f t="shared" si="82"/>
        <v>0.0221482793522267</v>
      </c>
      <c r="L456" s="153">
        <f t="shared" si="86"/>
        <v>-22103</v>
      </c>
      <c r="M456" s="153">
        <f t="shared" si="87"/>
        <v>-12770</v>
      </c>
      <c r="N456" s="153">
        <f t="shared" si="88"/>
        <v>-9333</v>
      </c>
    </row>
    <row r="457" spans="1:14">
      <c r="A457">
        <f t="shared" si="89"/>
        <v>2</v>
      </c>
      <c r="B457" t="str">
        <f t="shared" si="83"/>
        <v>Feb</v>
      </c>
      <c r="C457" s="187">
        <f t="shared" si="92"/>
        <v>36948</v>
      </c>
      <c r="D457" s="188">
        <f t="shared" si="90"/>
        <v>52518</v>
      </c>
      <c r="E457" s="203">
        <f t="shared" si="93"/>
        <v>-14768</v>
      </c>
      <c r="F457" s="204">
        <v>0</v>
      </c>
      <c r="G457" s="153">
        <f t="shared" si="84"/>
        <v>-14768</v>
      </c>
      <c r="H457" s="153">
        <f t="shared" si="91"/>
        <v>37750</v>
      </c>
      <c r="I457" s="48">
        <f t="shared" si="85"/>
        <v>2333450</v>
      </c>
      <c r="J457" s="195">
        <f t="shared" si="81"/>
        <v>0.0221482793522267</v>
      </c>
      <c r="K457" s="196">
        <f t="shared" si="82"/>
        <v>0.0159202091767881</v>
      </c>
      <c r="L457" s="153">
        <f t="shared" si="86"/>
        <v>-22103</v>
      </c>
      <c r="M457" s="153">
        <f t="shared" si="87"/>
        <v>-12770</v>
      </c>
      <c r="N457" s="153">
        <f t="shared" si="88"/>
        <v>-9333</v>
      </c>
    </row>
    <row r="458" spans="1:14">
      <c r="A458">
        <f t="shared" si="89"/>
        <v>2</v>
      </c>
      <c r="B458" t="str">
        <f t="shared" si="83"/>
        <v>Feb</v>
      </c>
      <c r="C458" s="187">
        <f t="shared" si="92"/>
        <v>36949</v>
      </c>
      <c r="D458" s="188">
        <f t="shared" si="90"/>
        <v>37750</v>
      </c>
      <c r="E458" s="203">
        <f t="shared" si="93"/>
        <v>-14768</v>
      </c>
      <c r="F458" s="204">
        <v>0</v>
      </c>
      <c r="G458" s="153">
        <f t="shared" si="84"/>
        <v>-14768</v>
      </c>
      <c r="H458" s="153">
        <f t="shared" si="91"/>
        <v>22982</v>
      </c>
      <c r="I458" s="48">
        <f t="shared" si="85"/>
        <v>2348218</v>
      </c>
      <c r="J458" s="195">
        <f t="shared" si="81"/>
        <v>0.0159202091767881</v>
      </c>
      <c r="K458" s="196">
        <f t="shared" si="82"/>
        <v>0.00969213900134953</v>
      </c>
      <c r="L458" s="153">
        <f t="shared" si="86"/>
        <v>-22103</v>
      </c>
      <c r="M458" s="153">
        <f t="shared" si="87"/>
        <v>-12770</v>
      </c>
      <c r="N458" s="153">
        <f t="shared" si="88"/>
        <v>-9333</v>
      </c>
    </row>
    <row r="459" spans="1:14">
      <c r="A459">
        <f t="shared" si="89"/>
        <v>2</v>
      </c>
      <c r="B459" t="str">
        <f t="shared" si="83"/>
        <v>Feb</v>
      </c>
      <c r="C459" s="187">
        <f t="shared" si="92"/>
        <v>36950</v>
      </c>
      <c r="D459" s="188">
        <f t="shared" si="90"/>
        <v>22982</v>
      </c>
      <c r="E459" s="203">
        <f t="shared" si="93"/>
        <v>-14768</v>
      </c>
      <c r="F459" s="204">
        <v>0</v>
      </c>
      <c r="G459" s="153">
        <f t="shared" si="84"/>
        <v>-14768</v>
      </c>
      <c r="H459" s="153">
        <f t="shared" si="91"/>
        <v>8214</v>
      </c>
      <c r="I459" s="48">
        <f t="shared" si="85"/>
        <v>2362986</v>
      </c>
      <c r="J459" s="195">
        <f t="shared" si="81"/>
        <v>0.00969213900134953</v>
      </c>
      <c r="K459" s="196">
        <f t="shared" si="82"/>
        <v>0.00346406882591093</v>
      </c>
      <c r="L459" s="153">
        <f t="shared" si="86"/>
        <v>-22103</v>
      </c>
      <c r="M459" s="153">
        <f t="shared" si="87"/>
        <v>-12770</v>
      </c>
      <c r="N459" s="153">
        <f t="shared" si="88"/>
        <v>-9333</v>
      </c>
    </row>
    <row r="460" spans="1:14">
      <c r="A460">
        <f t="shared" si="89"/>
        <v>3</v>
      </c>
      <c r="B460" t="str">
        <f t="shared" si="83"/>
        <v>Mar</v>
      </c>
      <c r="C460" s="187">
        <f t="shared" si="92"/>
        <v>36951</v>
      </c>
      <c r="D460" s="188">
        <f t="shared" si="90"/>
        <v>8214</v>
      </c>
      <c r="E460" s="203">
        <v>0</v>
      </c>
      <c r="F460" s="204">
        <v>0</v>
      </c>
      <c r="G460" s="153">
        <f t="shared" si="84"/>
        <v>0</v>
      </c>
      <c r="H460" s="153">
        <f t="shared" si="91"/>
        <v>8214</v>
      </c>
      <c r="I460" s="48">
        <f t="shared" si="85"/>
        <v>2362986</v>
      </c>
      <c r="J460" s="195">
        <f t="shared" si="81"/>
        <v>0.00346406882591093</v>
      </c>
      <c r="K460" s="196">
        <f t="shared" si="82"/>
        <v>0.00346406882591093</v>
      </c>
      <c r="L460" s="153">
        <f t="shared" si="86"/>
        <v>0</v>
      </c>
      <c r="M460" s="153">
        <f t="shared" si="87"/>
        <v>0</v>
      </c>
      <c r="N460" s="153">
        <f t="shared" si="88"/>
        <v>0</v>
      </c>
    </row>
    <row r="461" spans="1:14">
      <c r="A461">
        <f t="shared" si="89"/>
        <v>3</v>
      </c>
      <c r="B461" t="str">
        <f t="shared" si="83"/>
        <v>Mar</v>
      </c>
      <c r="C461" s="187">
        <f t="shared" si="92"/>
        <v>36952</v>
      </c>
      <c r="D461" s="188">
        <f t="shared" si="90"/>
        <v>8214</v>
      </c>
      <c r="E461" s="203">
        <v>0</v>
      </c>
      <c r="F461" s="204">
        <v>0</v>
      </c>
      <c r="G461" s="153">
        <f t="shared" si="84"/>
        <v>0</v>
      </c>
      <c r="H461" s="153">
        <f t="shared" si="91"/>
        <v>8214</v>
      </c>
      <c r="I461" s="48">
        <f t="shared" si="85"/>
        <v>2362986</v>
      </c>
      <c r="J461" s="195">
        <f t="shared" si="81"/>
        <v>0.00346406882591093</v>
      </c>
      <c r="K461" s="196">
        <f t="shared" si="82"/>
        <v>0.00346406882591093</v>
      </c>
      <c r="L461" s="153">
        <f t="shared" si="86"/>
        <v>0</v>
      </c>
      <c r="M461" s="153">
        <f t="shared" si="87"/>
        <v>0</v>
      </c>
      <c r="N461" s="153">
        <f t="shared" si="88"/>
        <v>0</v>
      </c>
    </row>
    <row r="462" spans="1:14">
      <c r="A462">
        <f t="shared" si="89"/>
        <v>3</v>
      </c>
      <c r="B462" t="str">
        <f t="shared" si="83"/>
        <v>Mar</v>
      </c>
      <c r="C462" s="187">
        <f t="shared" si="92"/>
        <v>36953</v>
      </c>
      <c r="D462" s="188">
        <f t="shared" si="90"/>
        <v>8214</v>
      </c>
      <c r="E462" s="203">
        <v>0</v>
      </c>
      <c r="F462" s="204">
        <v>0</v>
      </c>
      <c r="G462" s="153">
        <f t="shared" si="84"/>
        <v>0</v>
      </c>
      <c r="H462" s="153">
        <f t="shared" si="91"/>
        <v>8214</v>
      </c>
      <c r="I462" s="48">
        <f t="shared" si="85"/>
        <v>2362986</v>
      </c>
      <c r="J462" s="195">
        <f t="shared" si="81"/>
        <v>0.00346406882591093</v>
      </c>
      <c r="K462" s="196">
        <f t="shared" si="82"/>
        <v>0.00346406882591093</v>
      </c>
      <c r="L462" s="153">
        <f t="shared" si="86"/>
        <v>0</v>
      </c>
      <c r="M462" s="153">
        <f t="shared" si="87"/>
        <v>0</v>
      </c>
      <c r="N462" s="153">
        <f t="shared" si="88"/>
        <v>0</v>
      </c>
    </row>
    <row r="463" spans="1:14">
      <c r="A463">
        <f t="shared" si="89"/>
        <v>3</v>
      </c>
      <c r="B463" t="str">
        <f t="shared" si="83"/>
        <v>Mar</v>
      </c>
      <c r="C463" s="187">
        <f t="shared" si="92"/>
        <v>36954</v>
      </c>
      <c r="D463" s="188">
        <f t="shared" si="90"/>
        <v>8214</v>
      </c>
      <c r="E463" s="203">
        <v>0</v>
      </c>
      <c r="F463" s="204">
        <v>0</v>
      </c>
      <c r="G463" s="153">
        <f t="shared" si="84"/>
        <v>0</v>
      </c>
      <c r="H463" s="153">
        <f t="shared" si="91"/>
        <v>8214</v>
      </c>
      <c r="I463" s="48">
        <f t="shared" si="85"/>
        <v>2362986</v>
      </c>
      <c r="J463" s="195">
        <f t="shared" ref="J463:J526" si="94">D463/$D$12</f>
        <v>0.00346406882591093</v>
      </c>
      <c r="K463" s="196">
        <f t="shared" ref="K463:K526" si="95">H463/$D$12</f>
        <v>0.00346406882591093</v>
      </c>
      <c r="L463" s="153">
        <f t="shared" si="86"/>
        <v>0</v>
      </c>
      <c r="M463" s="153">
        <f t="shared" si="87"/>
        <v>0</v>
      </c>
      <c r="N463" s="153">
        <f t="shared" si="88"/>
        <v>0</v>
      </c>
    </row>
    <row r="464" spans="1:14">
      <c r="A464">
        <f t="shared" si="89"/>
        <v>3</v>
      </c>
      <c r="B464" t="str">
        <f t="shared" ref="B464:B527" si="96">VLOOKUP(A464,MonthTable,2,FALSE)</f>
        <v>Mar</v>
      </c>
      <c r="C464" s="187">
        <f t="shared" si="92"/>
        <v>36955</v>
      </c>
      <c r="D464" s="188">
        <f t="shared" si="90"/>
        <v>8214</v>
      </c>
      <c r="E464" s="203">
        <v>0</v>
      </c>
      <c r="F464" s="204">
        <v>0</v>
      </c>
      <c r="G464" s="153">
        <f t="shared" ref="G464:G527" si="97">SUM(E464:F464)</f>
        <v>0</v>
      </c>
      <c r="H464" s="153">
        <f t="shared" si="91"/>
        <v>8214</v>
      </c>
      <c r="I464" s="48">
        <f t="shared" ref="I464:I527" si="98">$D$12-H464</f>
        <v>2362986</v>
      </c>
      <c r="J464" s="195">
        <f t="shared" si="94"/>
        <v>0.00346406882591093</v>
      </c>
      <c r="K464" s="196">
        <f t="shared" si="95"/>
        <v>0.00346406882591093</v>
      </c>
      <c r="L464" s="153">
        <f t="shared" ref="L464:L527" si="99">IF($E464&lt;0,IF($K464&gt;0.5,-$F$7,-$G$7),IF($E464&gt;0,IF($K464&gt;0.67,$I$7,$H$7),0))</f>
        <v>0</v>
      </c>
      <c r="M464" s="153">
        <f t="shared" ref="M464:M527" si="100">IF($E464&lt;0,IF($K464&gt;0.5,-$F$5,-$G$5),IF($E464&gt;0,IF($K464&gt;0.67,$I$5,$H$5),0))</f>
        <v>0</v>
      </c>
      <c r="N464" s="153">
        <f t="shared" ref="N464:N527" si="101">IF($E464&lt;0,IF($K464&gt;0.5,-$F$6,-$G$6),IF($E464&gt;0,IF($K464&gt;0.67,$I$6,$H$6),0))</f>
        <v>0</v>
      </c>
    </row>
    <row r="465" spans="1:14">
      <c r="A465">
        <f t="shared" ref="A465:A528" si="102">MONTH(C465)</f>
        <v>3</v>
      </c>
      <c r="B465" t="str">
        <f t="shared" si="96"/>
        <v>Mar</v>
      </c>
      <c r="C465" s="187">
        <f t="shared" si="92"/>
        <v>36956</v>
      </c>
      <c r="D465" s="188">
        <f t="shared" ref="D465:D528" si="103">H464</f>
        <v>8214</v>
      </c>
      <c r="E465" s="203">
        <v>0</v>
      </c>
      <c r="F465" s="204">
        <v>0</v>
      </c>
      <c r="G465" s="153">
        <f t="shared" si="97"/>
        <v>0</v>
      </c>
      <c r="H465" s="153">
        <f t="shared" si="91"/>
        <v>8214</v>
      </c>
      <c r="I465" s="48">
        <f t="shared" si="98"/>
        <v>2362986</v>
      </c>
      <c r="J465" s="195">
        <f t="shared" si="94"/>
        <v>0.00346406882591093</v>
      </c>
      <c r="K465" s="196">
        <f t="shared" si="95"/>
        <v>0.00346406882591093</v>
      </c>
      <c r="L465" s="153">
        <f t="shared" si="99"/>
        <v>0</v>
      </c>
      <c r="M465" s="153">
        <f t="shared" si="100"/>
        <v>0</v>
      </c>
      <c r="N465" s="153">
        <f t="shared" si="101"/>
        <v>0</v>
      </c>
    </row>
    <row r="466" spans="1:14">
      <c r="A466">
        <f t="shared" si="102"/>
        <v>3</v>
      </c>
      <c r="B466" t="str">
        <f t="shared" si="96"/>
        <v>Mar</v>
      </c>
      <c r="C466" s="187">
        <f t="shared" si="92"/>
        <v>36957</v>
      </c>
      <c r="D466" s="188">
        <f t="shared" si="103"/>
        <v>8214</v>
      </c>
      <c r="E466" s="203">
        <v>0</v>
      </c>
      <c r="F466" s="204">
        <v>0</v>
      </c>
      <c r="G466" s="153">
        <f t="shared" si="97"/>
        <v>0</v>
      </c>
      <c r="H466" s="153">
        <f t="shared" si="91"/>
        <v>8214</v>
      </c>
      <c r="I466" s="48">
        <f t="shared" si="98"/>
        <v>2362986</v>
      </c>
      <c r="J466" s="195">
        <f t="shared" si="94"/>
        <v>0.00346406882591093</v>
      </c>
      <c r="K466" s="196">
        <f t="shared" si="95"/>
        <v>0.00346406882591093</v>
      </c>
      <c r="L466" s="153">
        <f t="shared" si="99"/>
        <v>0</v>
      </c>
      <c r="M466" s="153">
        <f t="shared" si="100"/>
        <v>0</v>
      </c>
      <c r="N466" s="153">
        <f t="shared" si="101"/>
        <v>0</v>
      </c>
    </row>
    <row r="467" spans="1:14">
      <c r="A467">
        <f t="shared" si="102"/>
        <v>3</v>
      </c>
      <c r="B467" t="str">
        <f t="shared" si="96"/>
        <v>Mar</v>
      </c>
      <c r="C467" s="187">
        <f t="shared" si="92"/>
        <v>36958</v>
      </c>
      <c r="D467" s="188">
        <f t="shared" si="103"/>
        <v>8214</v>
      </c>
      <c r="E467" s="203">
        <v>0</v>
      </c>
      <c r="F467" s="204">
        <v>0</v>
      </c>
      <c r="G467" s="153">
        <f t="shared" si="97"/>
        <v>0</v>
      </c>
      <c r="H467" s="153">
        <f t="shared" si="91"/>
        <v>8214</v>
      </c>
      <c r="I467" s="48">
        <f t="shared" si="98"/>
        <v>2362986</v>
      </c>
      <c r="J467" s="195">
        <f t="shared" si="94"/>
        <v>0.00346406882591093</v>
      </c>
      <c r="K467" s="196">
        <f t="shared" si="95"/>
        <v>0.00346406882591093</v>
      </c>
      <c r="L467" s="153">
        <f t="shared" si="99"/>
        <v>0</v>
      </c>
      <c r="M467" s="153">
        <f t="shared" si="100"/>
        <v>0</v>
      </c>
      <c r="N467" s="153">
        <f t="shared" si="101"/>
        <v>0</v>
      </c>
    </row>
    <row r="468" spans="1:14">
      <c r="A468">
        <f t="shared" si="102"/>
        <v>3</v>
      </c>
      <c r="B468" t="str">
        <f t="shared" si="96"/>
        <v>Mar</v>
      </c>
      <c r="C468" s="187">
        <f t="shared" si="92"/>
        <v>36959</v>
      </c>
      <c r="D468" s="188">
        <f t="shared" si="103"/>
        <v>8214</v>
      </c>
      <c r="E468" s="203">
        <v>0</v>
      </c>
      <c r="F468" s="204">
        <v>0</v>
      </c>
      <c r="G468" s="153">
        <f t="shared" si="97"/>
        <v>0</v>
      </c>
      <c r="H468" s="153">
        <f t="shared" si="91"/>
        <v>8214</v>
      </c>
      <c r="I468" s="48">
        <f t="shared" si="98"/>
        <v>2362986</v>
      </c>
      <c r="J468" s="195">
        <f t="shared" si="94"/>
        <v>0.00346406882591093</v>
      </c>
      <c r="K468" s="196">
        <f t="shared" si="95"/>
        <v>0.00346406882591093</v>
      </c>
      <c r="L468" s="153">
        <f t="shared" si="99"/>
        <v>0</v>
      </c>
      <c r="M468" s="153">
        <f t="shared" si="100"/>
        <v>0</v>
      </c>
      <c r="N468" s="153">
        <f t="shared" si="101"/>
        <v>0</v>
      </c>
    </row>
    <row r="469" spans="1:14">
      <c r="A469">
        <f t="shared" si="102"/>
        <v>3</v>
      </c>
      <c r="B469" t="str">
        <f t="shared" si="96"/>
        <v>Mar</v>
      </c>
      <c r="C469" s="187">
        <f t="shared" si="92"/>
        <v>36960</v>
      </c>
      <c r="D469" s="188">
        <f t="shared" si="103"/>
        <v>8214</v>
      </c>
      <c r="E469" s="203">
        <v>0</v>
      </c>
      <c r="F469" s="204">
        <v>0</v>
      </c>
      <c r="G469" s="153">
        <f t="shared" si="97"/>
        <v>0</v>
      </c>
      <c r="H469" s="153">
        <f t="shared" si="91"/>
        <v>8214</v>
      </c>
      <c r="I469" s="48">
        <f t="shared" si="98"/>
        <v>2362986</v>
      </c>
      <c r="J469" s="195">
        <f t="shared" si="94"/>
        <v>0.00346406882591093</v>
      </c>
      <c r="K469" s="196">
        <f t="shared" si="95"/>
        <v>0.00346406882591093</v>
      </c>
      <c r="L469" s="153">
        <f t="shared" si="99"/>
        <v>0</v>
      </c>
      <c r="M469" s="153">
        <f t="shared" si="100"/>
        <v>0</v>
      </c>
      <c r="N469" s="153">
        <f t="shared" si="101"/>
        <v>0</v>
      </c>
    </row>
    <row r="470" spans="1:14">
      <c r="A470">
        <f t="shared" si="102"/>
        <v>3</v>
      </c>
      <c r="B470" t="str">
        <f t="shared" si="96"/>
        <v>Mar</v>
      </c>
      <c r="C470" s="187">
        <f t="shared" si="92"/>
        <v>36961</v>
      </c>
      <c r="D470" s="188">
        <f t="shared" si="103"/>
        <v>8214</v>
      </c>
      <c r="E470" s="203">
        <v>0</v>
      </c>
      <c r="F470" s="204">
        <v>0</v>
      </c>
      <c r="G470" s="153">
        <f t="shared" si="97"/>
        <v>0</v>
      </c>
      <c r="H470" s="153">
        <f t="shared" si="91"/>
        <v>8214</v>
      </c>
      <c r="I470" s="48">
        <f t="shared" si="98"/>
        <v>2362986</v>
      </c>
      <c r="J470" s="195">
        <f t="shared" si="94"/>
        <v>0.00346406882591093</v>
      </c>
      <c r="K470" s="196">
        <f t="shared" si="95"/>
        <v>0.00346406882591093</v>
      </c>
      <c r="L470" s="153">
        <f t="shared" si="99"/>
        <v>0</v>
      </c>
      <c r="M470" s="153">
        <f t="shared" si="100"/>
        <v>0</v>
      </c>
      <c r="N470" s="153">
        <f t="shared" si="101"/>
        <v>0</v>
      </c>
    </row>
    <row r="471" spans="1:14">
      <c r="A471">
        <f t="shared" si="102"/>
        <v>3</v>
      </c>
      <c r="B471" t="str">
        <f t="shared" si="96"/>
        <v>Mar</v>
      </c>
      <c r="C471" s="187">
        <f t="shared" si="92"/>
        <v>36962</v>
      </c>
      <c r="D471" s="188">
        <f t="shared" si="103"/>
        <v>8214</v>
      </c>
      <c r="E471" s="203">
        <v>0</v>
      </c>
      <c r="F471" s="204">
        <v>0</v>
      </c>
      <c r="G471" s="153">
        <f t="shared" si="97"/>
        <v>0</v>
      </c>
      <c r="H471" s="153">
        <f t="shared" si="91"/>
        <v>8214</v>
      </c>
      <c r="I471" s="48">
        <f t="shared" si="98"/>
        <v>2362986</v>
      </c>
      <c r="J471" s="195">
        <f t="shared" si="94"/>
        <v>0.00346406882591093</v>
      </c>
      <c r="K471" s="196">
        <f t="shared" si="95"/>
        <v>0.00346406882591093</v>
      </c>
      <c r="L471" s="153">
        <f t="shared" si="99"/>
        <v>0</v>
      </c>
      <c r="M471" s="153">
        <f t="shared" si="100"/>
        <v>0</v>
      </c>
      <c r="N471" s="153">
        <f t="shared" si="101"/>
        <v>0</v>
      </c>
    </row>
    <row r="472" spans="1:14">
      <c r="A472">
        <f t="shared" si="102"/>
        <v>3</v>
      </c>
      <c r="B472" t="str">
        <f t="shared" si="96"/>
        <v>Mar</v>
      </c>
      <c r="C472" s="187">
        <f t="shared" si="92"/>
        <v>36963</v>
      </c>
      <c r="D472" s="188">
        <f t="shared" si="103"/>
        <v>8214</v>
      </c>
      <c r="E472" s="203">
        <v>0</v>
      </c>
      <c r="F472" s="204">
        <v>0</v>
      </c>
      <c r="G472" s="153">
        <f t="shared" si="97"/>
        <v>0</v>
      </c>
      <c r="H472" s="153">
        <f t="shared" si="91"/>
        <v>8214</v>
      </c>
      <c r="I472" s="48">
        <f t="shared" si="98"/>
        <v>2362986</v>
      </c>
      <c r="J472" s="195">
        <f t="shared" si="94"/>
        <v>0.00346406882591093</v>
      </c>
      <c r="K472" s="196">
        <f t="shared" si="95"/>
        <v>0.00346406882591093</v>
      </c>
      <c r="L472" s="153">
        <f t="shared" si="99"/>
        <v>0</v>
      </c>
      <c r="M472" s="153">
        <f t="shared" si="100"/>
        <v>0</v>
      </c>
      <c r="N472" s="153">
        <f t="shared" si="101"/>
        <v>0</v>
      </c>
    </row>
    <row r="473" spans="1:14">
      <c r="A473">
        <f t="shared" si="102"/>
        <v>3</v>
      </c>
      <c r="B473" t="str">
        <f t="shared" si="96"/>
        <v>Mar</v>
      </c>
      <c r="C473" s="187">
        <f t="shared" si="92"/>
        <v>36964</v>
      </c>
      <c r="D473" s="188">
        <f t="shared" si="103"/>
        <v>8214</v>
      </c>
      <c r="E473" s="203">
        <v>0</v>
      </c>
      <c r="F473" s="204">
        <v>0</v>
      </c>
      <c r="G473" s="153">
        <f t="shared" si="97"/>
        <v>0</v>
      </c>
      <c r="H473" s="153">
        <f t="shared" si="91"/>
        <v>8214</v>
      </c>
      <c r="I473" s="48">
        <f t="shared" si="98"/>
        <v>2362986</v>
      </c>
      <c r="J473" s="195">
        <f t="shared" si="94"/>
        <v>0.00346406882591093</v>
      </c>
      <c r="K473" s="196">
        <f t="shared" si="95"/>
        <v>0.00346406882591093</v>
      </c>
      <c r="L473" s="153">
        <f t="shared" si="99"/>
        <v>0</v>
      </c>
      <c r="M473" s="153">
        <f t="shared" si="100"/>
        <v>0</v>
      </c>
      <c r="N473" s="153">
        <f t="shared" si="101"/>
        <v>0</v>
      </c>
    </row>
    <row r="474" spans="1:14">
      <c r="A474">
        <f t="shared" si="102"/>
        <v>3</v>
      </c>
      <c r="B474" t="str">
        <f t="shared" si="96"/>
        <v>Mar</v>
      </c>
      <c r="C474" s="187">
        <f t="shared" si="92"/>
        <v>36965</v>
      </c>
      <c r="D474" s="188">
        <f t="shared" si="103"/>
        <v>8214</v>
      </c>
      <c r="E474" s="203">
        <v>0</v>
      </c>
      <c r="F474" s="204">
        <v>0</v>
      </c>
      <c r="G474" s="153">
        <f t="shared" si="97"/>
        <v>0</v>
      </c>
      <c r="H474" s="153">
        <f t="shared" si="91"/>
        <v>8214</v>
      </c>
      <c r="I474" s="48">
        <f t="shared" si="98"/>
        <v>2362986</v>
      </c>
      <c r="J474" s="195">
        <f t="shared" si="94"/>
        <v>0.00346406882591093</v>
      </c>
      <c r="K474" s="196">
        <f t="shared" si="95"/>
        <v>0.00346406882591093</v>
      </c>
      <c r="L474" s="153">
        <f t="shared" si="99"/>
        <v>0</v>
      </c>
      <c r="M474" s="153">
        <f t="shared" si="100"/>
        <v>0</v>
      </c>
      <c r="N474" s="153">
        <f t="shared" si="101"/>
        <v>0</v>
      </c>
    </row>
    <row r="475" spans="1:14">
      <c r="A475">
        <f t="shared" si="102"/>
        <v>3</v>
      </c>
      <c r="B475" t="str">
        <f t="shared" si="96"/>
        <v>Mar</v>
      </c>
      <c r="C475" s="187">
        <f t="shared" si="92"/>
        <v>36966</v>
      </c>
      <c r="D475" s="188">
        <f t="shared" si="103"/>
        <v>8214</v>
      </c>
      <c r="E475" s="203">
        <v>0</v>
      </c>
      <c r="F475" s="204">
        <v>0</v>
      </c>
      <c r="G475" s="153">
        <f t="shared" si="97"/>
        <v>0</v>
      </c>
      <c r="H475" s="153">
        <f t="shared" si="91"/>
        <v>8214</v>
      </c>
      <c r="I475" s="48">
        <f t="shared" si="98"/>
        <v>2362986</v>
      </c>
      <c r="J475" s="195">
        <f t="shared" si="94"/>
        <v>0.00346406882591093</v>
      </c>
      <c r="K475" s="196">
        <f t="shared" si="95"/>
        <v>0.00346406882591093</v>
      </c>
      <c r="L475" s="153">
        <f t="shared" si="99"/>
        <v>0</v>
      </c>
      <c r="M475" s="153">
        <f t="shared" si="100"/>
        <v>0</v>
      </c>
      <c r="N475" s="153">
        <f t="shared" si="101"/>
        <v>0</v>
      </c>
    </row>
    <row r="476" spans="1:14">
      <c r="A476">
        <f t="shared" si="102"/>
        <v>3</v>
      </c>
      <c r="B476" t="str">
        <f t="shared" si="96"/>
        <v>Mar</v>
      </c>
      <c r="C476" s="187">
        <f t="shared" si="92"/>
        <v>36967</v>
      </c>
      <c r="D476" s="188">
        <f t="shared" si="103"/>
        <v>8214</v>
      </c>
      <c r="E476" s="203">
        <v>0</v>
      </c>
      <c r="F476" s="204">
        <v>0</v>
      </c>
      <c r="G476" s="153">
        <f t="shared" si="97"/>
        <v>0</v>
      </c>
      <c r="H476" s="153">
        <f t="shared" si="91"/>
        <v>8214</v>
      </c>
      <c r="I476" s="48">
        <f t="shared" si="98"/>
        <v>2362986</v>
      </c>
      <c r="J476" s="195">
        <f t="shared" si="94"/>
        <v>0.00346406882591093</v>
      </c>
      <c r="K476" s="196">
        <f t="shared" si="95"/>
        <v>0.00346406882591093</v>
      </c>
      <c r="L476" s="153">
        <f t="shared" si="99"/>
        <v>0</v>
      </c>
      <c r="M476" s="153">
        <f t="shared" si="100"/>
        <v>0</v>
      </c>
      <c r="N476" s="153">
        <f t="shared" si="101"/>
        <v>0</v>
      </c>
    </row>
    <row r="477" spans="1:14">
      <c r="A477">
        <f t="shared" si="102"/>
        <v>3</v>
      </c>
      <c r="B477" t="str">
        <f t="shared" si="96"/>
        <v>Mar</v>
      </c>
      <c r="C477" s="187">
        <f t="shared" si="92"/>
        <v>36968</v>
      </c>
      <c r="D477" s="188">
        <f t="shared" si="103"/>
        <v>8214</v>
      </c>
      <c r="E477" s="203">
        <v>0</v>
      </c>
      <c r="F477" s="204">
        <v>0</v>
      </c>
      <c r="G477" s="153">
        <f t="shared" si="97"/>
        <v>0</v>
      </c>
      <c r="H477" s="153">
        <f t="shared" si="91"/>
        <v>8214</v>
      </c>
      <c r="I477" s="48">
        <f t="shared" si="98"/>
        <v>2362986</v>
      </c>
      <c r="J477" s="195">
        <f t="shared" si="94"/>
        <v>0.00346406882591093</v>
      </c>
      <c r="K477" s="196">
        <f t="shared" si="95"/>
        <v>0.00346406882591093</v>
      </c>
      <c r="L477" s="153">
        <f t="shared" si="99"/>
        <v>0</v>
      </c>
      <c r="M477" s="153">
        <f t="shared" si="100"/>
        <v>0</v>
      </c>
      <c r="N477" s="153">
        <f t="shared" si="101"/>
        <v>0</v>
      </c>
    </row>
    <row r="478" spans="1:14">
      <c r="A478">
        <f t="shared" si="102"/>
        <v>3</v>
      </c>
      <c r="B478" t="str">
        <f t="shared" si="96"/>
        <v>Mar</v>
      </c>
      <c r="C478" s="187">
        <f t="shared" si="92"/>
        <v>36969</v>
      </c>
      <c r="D478" s="188">
        <f t="shared" si="103"/>
        <v>8214</v>
      </c>
      <c r="E478" s="203">
        <v>0</v>
      </c>
      <c r="F478" s="204">
        <v>0</v>
      </c>
      <c r="G478" s="153">
        <f t="shared" si="97"/>
        <v>0</v>
      </c>
      <c r="H478" s="153">
        <f t="shared" si="91"/>
        <v>8214</v>
      </c>
      <c r="I478" s="48">
        <f t="shared" si="98"/>
        <v>2362986</v>
      </c>
      <c r="J478" s="195">
        <f t="shared" si="94"/>
        <v>0.00346406882591093</v>
      </c>
      <c r="K478" s="196">
        <f t="shared" si="95"/>
        <v>0.00346406882591093</v>
      </c>
      <c r="L478" s="153">
        <f t="shared" si="99"/>
        <v>0</v>
      </c>
      <c r="M478" s="153">
        <f t="shared" si="100"/>
        <v>0</v>
      </c>
      <c r="N478" s="153">
        <f t="shared" si="101"/>
        <v>0</v>
      </c>
    </row>
    <row r="479" spans="1:14">
      <c r="A479">
        <f t="shared" si="102"/>
        <v>3</v>
      </c>
      <c r="B479" t="str">
        <f t="shared" si="96"/>
        <v>Mar</v>
      </c>
      <c r="C479" s="187">
        <f t="shared" si="92"/>
        <v>36970</v>
      </c>
      <c r="D479" s="188">
        <f t="shared" si="103"/>
        <v>8214</v>
      </c>
      <c r="E479" s="203">
        <v>0</v>
      </c>
      <c r="F479" s="204">
        <v>0</v>
      </c>
      <c r="G479" s="153">
        <f t="shared" si="97"/>
        <v>0</v>
      </c>
      <c r="H479" s="153">
        <f t="shared" si="91"/>
        <v>8214</v>
      </c>
      <c r="I479" s="48">
        <f t="shared" si="98"/>
        <v>2362986</v>
      </c>
      <c r="J479" s="195">
        <f t="shared" si="94"/>
        <v>0.00346406882591093</v>
      </c>
      <c r="K479" s="196">
        <f t="shared" si="95"/>
        <v>0.00346406882591093</v>
      </c>
      <c r="L479" s="153">
        <f t="shared" si="99"/>
        <v>0</v>
      </c>
      <c r="M479" s="153">
        <f t="shared" si="100"/>
        <v>0</v>
      </c>
      <c r="N479" s="153">
        <f t="shared" si="101"/>
        <v>0</v>
      </c>
    </row>
    <row r="480" spans="1:14">
      <c r="A480">
        <f t="shared" si="102"/>
        <v>3</v>
      </c>
      <c r="B480" t="str">
        <f t="shared" si="96"/>
        <v>Mar</v>
      </c>
      <c r="C480" s="187">
        <f t="shared" si="92"/>
        <v>36971</v>
      </c>
      <c r="D480" s="188">
        <f t="shared" si="103"/>
        <v>8214</v>
      </c>
      <c r="E480" s="203">
        <v>0</v>
      </c>
      <c r="F480" s="204">
        <v>0</v>
      </c>
      <c r="G480" s="153">
        <f t="shared" si="97"/>
        <v>0</v>
      </c>
      <c r="H480" s="153">
        <f t="shared" si="91"/>
        <v>8214</v>
      </c>
      <c r="I480" s="48">
        <f t="shared" si="98"/>
        <v>2362986</v>
      </c>
      <c r="J480" s="195">
        <f t="shared" si="94"/>
        <v>0.00346406882591093</v>
      </c>
      <c r="K480" s="196">
        <f t="shared" si="95"/>
        <v>0.00346406882591093</v>
      </c>
      <c r="L480" s="153">
        <f t="shared" si="99"/>
        <v>0</v>
      </c>
      <c r="M480" s="153">
        <f t="shared" si="100"/>
        <v>0</v>
      </c>
      <c r="N480" s="153">
        <f t="shared" si="101"/>
        <v>0</v>
      </c>
    </row>
    <row r="481" spans="1:14">
      <c r="A481">
        <f t="shared" si="102"/>
        <v>3</v>
      </c>
      <c r="B481" t="str">
        <f t="shared" si="96"/>
        <v>Mar</v>
      </c>
      <c r="C481" s="187">
        <f t="shared" si="92"/>
        <v>36972</v>
      </c>
      <c r="D481" s="188">
        <f t="shared" si="103"/>
        <v>8214</v>
      </c>
      <c r="E481" s="203">
        <v>0</v>
      </c>
      <c r="F481" s="204">
        <v>0</v>
      </c>
      <c r="G481" s="153">
        <f t="shared" si="97"/>
        <v>0</v>
      </c>
      <c r="H481" s="153">
        <f t="shared" ref="H481:H544" si="104">D481+G481</f>
        <v>8214</v>
      </c>
      <c r="I481" s="48">
        <f t="shared" si="98"/>
        <v>2362986</v>
      </c>
      <c r="J481" s="195">
        <f t="shared" si="94"/>
        <v>0.00346406882591093</v>
      </c>
      <c r="K481" s="196">
        <f t="shared" si="95"/>
        <v>0.00346406882591093</v>
      </c>
      <c r="L481" s="153">
        <f t="shared" si="99"/>
        <v>0</v>
      </c>
      <c r="M481" s="153">
        <f t="shared" si="100"/>
        <v>0</v>
      </c>
      <c r="N481" s="153">
        <f t="shared" si="101"/>
        <v>0</v>
      </c>
    </row>
    <row r="482" spans="1:14">
      <c r="A482">
        <f t="shared" si="102"/>
        <v>3</v>
      </c>
      <c r="B482" t="str">
        <f t="shared" si="96"/>
        <v>Mar</v>
      </c>
      <c r="C482" s="187">
        <f t="shared" si="92"/>
        <v>36973</v>
      </c>
      <c r="D482" s="188">
        <f t="shared" si="103"/>
        <v>8214</v>
      </c>
      <c r="E482" s="203">
        <v>0</v>
      </c>
      <c r="F482" s="204">
        <v>0</v>
      </c>
      <c r="G482" s="153">
        <f t="shared" si="97"/>
        <v>0</v>
      </c>
      <c r="H482" s="153">
        <f t="shared" si="104"/>
        <v>8214</v>
      </c>
      <c r="I482" s="48">
        <f t="shared" si="98"/>
        <v>2362986</v>
      </c>
      <c r="J482" s="195">
        <f t="shared" si="94"/>
        <v>0.00346406882591093</v>
      </c>
      <c r="K482" s="196">
        <f t="shared" si="95"/>
        <v>0.00346406882591093</v>
      </c>
      <c r="L482" s="153">
        <f t="shared" si="99"/>
        <v>0</v>
      </c>
      <c r="M482" s="153">
        <f t="shared" si="100"/>
        <v>0</v>
      </c>
      <c r="N482" s="153">
        <f t="shared" si="101"/>
        <v>0</v>
      </c>
    </row>
    <row r="483" spans="1:14">
      <c r="A483">
        <f t="shared" si="102"/>
        <v>3</v>
      </c>
      <c r="B483" t="str">
        <f t="shared" si="96"/>
        <v>Mar</v>
      </c>
      <c r="C483" s="187">
        <f t="shared" si="92"/>
        <v>36974</v>
      </c>
      <c r="D483" s="188">
        <f t="shared" si="103"/>
        <v>8214</v>
      </c>
      <c r="E483" s="203">
        <v>0</v>
      </c>
      <c r="F483" s="204">
        <v>0</v>
      </c>
      <c r="G483" s="153">
        <f t="shared" si="97"/>
        <v>0</v>
      </c>
      <c r="H483" s="153">
        <f t="shared" si="104"/>
        <v>8214</v>
      </c>
      <c r="I483" s="48">
        <f t="shared" si="98"/>
        <v>2362986</v>
      </c>
      <c r="J483" s="195">
        <f t="shared" si="94"/>
        <v>0.00346406882591093</v>
      </c>
      <c r="K483" s="196">
        <f t="shared" si="95"/>
        <v>0.00346406882591093</v>
      </c>
      <c r="L483" s="153">
        <f t="shared" si="99"/>
        <v>0</v>
      </c>
      <c r="M483" s="153">
        <f t="shared" si="100"/>
        <v>0</v>
      </c>
      <c r="N483" s="153">
        <f t="shared" si="101"/>
        <v>0</v>
      </c>
    </row>
    <row r="484" spans="1:14">
      <c r="A484">
        <f t="shared" si="102"/>
        <v>3</v>
      </c>
      <c r="B484" t="str">
        <f t="shared" si="96"/>
        <v>Mar</v>
      </c>
      <c r="C484" s="187">
        <f t="shared" si="92"/>
        <v>36975</v>
      </c>
      <c r="D484" s="188">
        <f t="shared" si="103"/>
        <v>8214</v>
      </c>
      <c r="E484" s="203">
        <v>0</v>
      </c>
      <c r="F484" s="204">
        <v>0</v>
      </c>
      <c r="G484" s="153">
        <f t="shared" si="97"/>
        <v>0</v>
      </c>
      <c r="H484" s="153">
        <f t="shared" si="104"/>
        <v>8214</v>
      </c>
      <c r="I484" s="48">
        <f t="shared" si="98"/>
        <v>2362986</v>
      </c>
      <c r="J484" s="195">
        <f t="shared" si="94"/>
        <v>0.00346406882591093</v>
      </c>
      <c r="K484" s="196">
        <f t="shared" si="95"/>
        <v>0.00346406882591093</v>
      </c>
      <c r="L484" s="153">
        <f t="shared" si="99"/>
        <v>0</v>
      </c>
      <c r="M484" s="153">
        <f t="shared" si="100"/>
        <v>0</v>
      </c>
      <c r="N484" s="153">
        <f t="shared" si="101"/>
        <v>0</v>
      </c>
    </row>
    <row r="485" spans="1:14">
      <c r="A485">
        <f t="shared" si="102"/>
        <v>3</v>
      </c>
      <c r="B485" t="str">
        <f t="shared" si="96"/>
        <v>Mar</v>
      </c>
      <c r="C485" s="187">
        <f t="shared" ref="C485:C548" si="105">C484+1</f>
        <v>36976</v>
      </c>
      <c r="D485" s="188">
        <f t="shared" si="103"/>
        <v>8214</v>
      </c>
      <c r="E485" s="203">
        <v>0</v>
      </c>
      <c r="F485" s="204">
        <v>0</v>
      </c>
      <c r="G485" s="153">
        <f t="shared" si="97"/>
        <v>0</v>
      </c>
      <c r="H485" s="153">
        <f t="shared" si="104"/>
        <v>8214</v>
      </c>
      <c r="I485" s="48">
        <f t="shared" si="98"/>
        <v>2362986</v>
      </c>
      <c r="J485" s="195">
        <f t="shared" si="94"/>
        <v>0.00346406882591093</v>
      </c>
      <c r="K485" s="196">
        <f t="shared" si="95"/>
        <v>0.00346406882591093</v>
      </c>
      <c r="L485" s="153">
        <f t="shared" si="99"/>
        <v>0</v>
      </c>
      <c r="M485" s="153">
        <f t="shared" si="100"/>
        <v>0</v>
      </c>
      <c r="N485" s="153">
        <f t="shared" si="101"/>
        <v>0</v>
      </c>
    </row>
    <row r="486" spans="1:14">
      <c r="A486">
        <f t="shared" si="102"/>
        <v>3</v>
      </c>
      <c r="B486" t="str">
        <f t="shared" si="96"/>
        <v>Mar</v>
      </c>
      <c r="C486" s="187">
        <f t="shared" si="105"/>
        <v>36977</v>
      </c>
      <c r="D486" s="188">
        <f t="shared" si="103"/>
        <v>8214</v>
      </c>
      <c r="E486" s="203">
        <v>0</v>
      </c>
      <c r="F486" s="204">
        <v>0</v>
      </c>
      <c r="G486" s="153">
        <f t="shared" si="97"/>
        <v>0</v>
      </c>
      <c r="H486" s="153">
        <f t="shared" si="104"/>
        <v>8214</v>
      </c>
      <c r="I486" s="48">
        <f t="shared" si="98"/>
        <v>2362986</v>
      </c>
      <c r="J486" s="195">
        <f t="shared" si="94"/>
        <v>0.00346406882591093</v>
      </c>
      <c r="K486" s="196">
        <f t="shared" si="95"/>
        <v>0.00346406882591093</v>
      </c>
      <c r="L486" s="153">
        <f t="shared" si="99"/>
        <v>0</v>
      </c>
      <c r="M486" s="153">
        <f t="shared" si="100"/>
        <v>0</v>
      </c>
      <c r="N486" s="153">
        <f t="shared" si="101"/>
        <v>0</v>
      </c>
    </row>
    <row r="487" spans="1:14">
      <c r="A487">
        <f t="shared" si="102"/>
        <v>3</v>
      </c>
      <c r="B487" t="str">
        <f t="shared" si="96"/>
        <v>Mar</v>
      </c>
      <c r="C487" s="187">
        <f t="shared" si="105"/>
        <v>36978</v>
      </c>
      <c r="D487" s="188">
        <f t="shared" si="103"/>
        <v>8214</v>
      </c>
      <c r="E487" s="203">
        <v>0</v>
      </c>
      <c r="F487" s="204">
        <v>0</v>
      </c>
      <c r="G487" s="153">
        <f t="shared" si="97"/>
        <v>0</v>
      </c>
      <c r="H487" s="153">
        <f t="shared" si="104"/>
        <v>8214</v>
      </c>
      <c r="I487" s="48">
        <f t="shared" si="98"/>
        <v>2362986</v>
      </c>
      <c r="J487" s="195">
        <f t="shared" si="94"/>
        <v>0.00346406882591093</v>
      </c>
      <c r="K487" s="196">
        <f t="shared" si="95"/>
        <v>0.00346406882591093</v>
      </c>
      <c r="L487" s="153">
        <f t="shared" si="99"/>
        <v>0</v>
      </c>
      <c r="M487" s="153">
        <f t="shared" si="100"/>
        <v>0</v>
      </c>
      <c r="N487" s="153">
        <f t="shared" si="101"/>
        <v>0</v>
      </c>
    </row>
    <row r="488" spans="1:14">
      <c r="A488">
        <f t="shared" si="102"/>
        <v>3</v>
      </c>
      <c r="B488" t="str">
        <f t="shared" si="96"/>
        <v>Mar</v>
      </c>
      <c r="C488" s="187">
        <f t="shared" si="105"/>
        <v>36979</v>
      </c>
      <c r="D488" s="188">
        <f t="shared" si="103"/>
        <v>8214</v>
      </c>
      <c r="E488" s="203">
        <v>0</v>
      </c>
      <c r="F488" s="204">
        <v>0</v>
      </c>
      <c r="G488" s="153">
        <f t="shared" si="97"/>
        <v>0</v>
      </c>
      <c r="H488" s="153">
        <f t="shared" si="104"/>
        <v>8214</v>
      </c>
      <c r="I488" s="48">
        <f t="shared" si="98"/>
        <v>2362986</v>
      </c>
      <c r="J488" s="195">
        <f t="shared" si="94"/>
        <v>0.00346406882591093</v>
      </c>
      <c r="K488" s="196">
        <f t="shared" si="95"/>
        <v>0.00346406882591093</v>
      </c>
      <c r="L488" s="153">
        <f t="shared" si="99"/>
        <v>0</v>
      </c>
      <c r="M488" s="153">
        <f t="shared" si="100"/>
        <v>0</v>
      </c>
      <c r="N488" s="153">
        <f t="shared" si="101"/>
        <v>0</v>
      </c>
    </row>
    <row r="489" spans="1:14">
      <c r="A489">
        <f t="shared" si="102"/>
        <v>3</v>
      </c>
      <c r="B489" t="str">
        <f t="shared" si="96"/>
        <v>Mar</v>
      </c>
      <c r="C489" s="187">
        <f t="shared" si="105"/>
        <v>36980</v>
      </c>
      <c r="D489" s="188">
        <f t="shared" si="103"/>
        <v>8214</v>
      </c>
      <c r="E489" s="203">
        <v>0</v>
      </c>
      <c r="F489" s="204">
        <v>0</v>
      </c>
      <c r="G489" s="153">
        <f t="shared" si="97"/>
        <v>0</v>
      </c>
      <c r="H489" s="153">
        <f t="shared" si="104"/>
        <v>8214</v>
      </c>
      <c r="I489" s="48">
        <f t="shared" si="98"/>
        <v>2362986</v>
      </c>
      <c r="J489" s="195">
        <f t="shared" si="94"/>
        <v>0.00346406882591093</v>
      </c>
      <c r="K489" s="196">
        <f t="shared" si="95"/>
        <v>0.00346406882591093</v>
      </c>
      <c r="L489" s="153">
        <f t="shared" si="99"/>
        <v>0</v>
      </c>
      <c r="M489" s="153">
        <f t="shared" si="100"/>
        <v>0</v>
      </c>
      <c r="N489" s="153">
        <f t="shared" si="101"/>
        <v>0</v>
      </c>
    </row>
    <row r="490" spans="1:14">
      <c r="A490">
        <f t="shared" si="102"/>
        <v>3</v>
      </c>
      <c r="B490" t="str">
        <f t="shared" si="96"/>
        <v>Mar</v>
      </c>
      <c r="C490" s="187">
        <f t="shared" si="105"/>
        <v>36981</v>
      </c>
      <c r="D490" s="188">
        <f t="shared" si="103"/>
        <v>8214</v>
      </c>
      <c r="E490" s="203">
        <v>0</v>
      </c>
      <c r="F490" s="204">
        <v>0</v>
      </c>
      <c r="G490" s="153">
        <f t="shared" si="97"/>
        <v>0</v>
      </c>
      <c r="H490" s="153">
        <f t="shared" si="104"/>
        <v>8214</v>
      </c>
      <c r="I490" s="48">
        <f t="shared" si="98"/>
        <v>2362986</v>
      </c>
      <c r="J490" s="195">
        <f t="shared" si="94"/>
        <v>0.00346406882591093</v>
      </c>
      <c r="K490" s="196">
        <f t="shared" si="95"/>
        <v>0.00346406882591093</v>
      </c>
      <c r="L490" s="153">
        <f t="shared" si="99"/>
        <v>0</v>
      </c>
      <c r="M490" s="153">
        <f t="shared" si="100"/>
        <v>0</v>
      </c>
      <c r="N490" s="153">
        <f t="shared" si="101"/>
        <v>0</v>
      </c>
    </row>
    <row r="491" spans="1:14">
      <c r="A491">
        <f t="shared" si="102"/>
        <v>4</v>
      </c>
      <c r="B491" t="str">
        <f t="shared" si="96"/>
        <v>Apr</v>
      </c>
      <c r="C491" s="187">
        <f t="shared" si="105"/>
        <v>36982</v>
      </c>
      <c r="D491" s="188">
        <f t="shared" si="103"/>
        <v>8214</v>
      </c>
      <c r="E491" s="203">
        <f>4131+6290</f>
        <v>10421</v>
      </c>
      <c r="F491" s="204">
        <v>0</v>
      </c>
      <c r="G491" s="153">
        <f t="shared" si="97"/>
        <v>10421</v>
      </c>
      <c r="H491" s="153">
        <f t="shared" si="104"/>
        <v>18635</v>
      </c>
      <c r="I491" s="48">
        <f t="shared" si="98"/>
        <v>2352565</v>
      </c>
      <c r="J491" s="195">
        <f t="shared" si="94"/>
        <v>0.00346406882591093</v>
      </c>
      <c r="K491" s="196">
        <f t="shared" si="95"/>
        <v>0.00785889001349528</v>
      </c>
      <c r="L491" s="153">
        <f t="shared" si="99"/>
        <v>15789</v>
      </c>
      <c r="M491" s="153">
        <f t="shared" si="100"/>
        <v>9122</v>
      </c>
      <c r="N491" s="153">
        <f t="shared" si="101"/>
        <v>6667</v>
      </c>
    </row>
    <row r="492" spans="1:14">
      <c r="A492">
        <f t="shared" si="102"/>
        <v>4</v>
      </c>
      <c r="B492" t="str">
        <f t="shared" si="96"/>
        <v>Apr</v>
      </c>
      <c r="C492" s="187">
        <f t="shared" si="105"/>
        <v>36983</v>
      </c>
      <c r="D492" s="188">
        <f t="shared" si="103"/>
        <v>18635</v>
      </c>
      <c r="E492" s="203">
        <f t="shared" ref="E492:E520" si="106">4131+6290</f>
        <v>10421</v>
      </c>
      <c r="F492" s="204">
        <v>0</v>
      </c>
      <c r="G492" s="153">
        <f t="shared" si="97"/>
        <v>10421</v>
      </c>
      <c r="H492" s="153">
        <f t="shared" si="104"/>
        <v>29056</v>
      </c>
      <c r="I492" s="48">
        <f t="shared" si="98"/>
        <v>2342144</v>
      </c>
      <c r="J492" s="195">
        <f t="shared" si="94"/>
        <v>0.00785889001349528</v>
      </c>
      <c r="K492" s="196">
        <f t="shared" si="95"/>
        <v>0.0122537112010796</v>
      </c>
      <c r="L492" s="153">
        <f t="shared" si="99"/>
        <v>15789</v>
      </c>
      <c r="M492" s="153">
        <f t="shared" si="100"/>
        <v>9122</v>
      </c>
      <c r="N492" s="153">
        <f t="shared" si="101"/>
        <v>6667</v>
      </c>
    </row>
    <row r="493" spans="1:14">
      <c r="A493">
        <f t="shared" si="102"/>
        <v>4</v>
      </c>
      <c r="B493" t="str">
        <f t="shared" si="96"/>
        <v>Apr</v>
      </c>
      <c r="C493" s="187">
        <f t="shared" si="105"/>
        <v>36984</v>
      </c>
      <c r="D493" s="188">
        <f t="shared" si="103"/>
        <v>29056</v>
      </c>
      <c r="E493" s="203">
        <f t="shared" si="106"/>
        <v>10421</v>
      </c>
      <c r="F493" s="204">
        <v>0</v>
      </c>
      <c r="G493" s="153">
        <f t="shared" si="97"/>
        <v>10421</v>
      </c>
      <c r="H493" s="153">
        <f t="shared" si="104"/>
        <v>39477</v>
      </c>
      <c r="I493" s="48">
        <f t="shared" si="98"/>
        <v>2331723</v>
      </c>
      <c r="J493" s="195">
        <f t="shared" si="94"/>
        <v>0.0122537112010796</v>
      </c>
      <c r="K493" s="196">
        <f t="shared" si="95"/>
        <v>0.016648532388664</v>
      </c>
      <c r="L493" s="153">
        <f t="shared" si="99"/>
        <v>15789</v>
      </c>
      <c r="M493" s="153">
        <f t="shared" si="100"/>
        <v>9122</v>
      </c>
      <c r="N493" s="153">
        <f t="shared" si="101"/>
        <v>6667</v>
      </c>
    </row>
    <row r="494" spans="1:14">
      <c r="A494">
        <f t="shared" si="102"/>
        <v>4</v>
      </c>
      <c r="B494" t="str">
        <f t="shared" si="96"/>
        <v>Apr</v>
      </c>
      <c r="C494" s="187">
        <f t="shared" si="105"/>
        <v>36985</v>
      </c>
      <c r="D494" s="188">
        <f t="shared" si="103"/>
        <v>39477</v>
      </c>
      <c r="E494" s="203">
        <f t="shared" si="106"/>
        <v>10421</v>
      </c>
      <c r="F494" s="204">
        <v>0</v>
      </c>
      <c r="G494" s="153">
        <f t="shared" si="97"/>
        <v>10421</v>
      </c>
      <c r="H494" s="153">
        <f t="shared" si="104"/>
        <v>49898</v>
      </c>
      <c r="I494" s="48">
        <f t="shared" si="98"/>
        <v>2321302</v>
      </c>
      <c r="J494" s="195">
        <f t="shared" si="94"/>
        <v>0.016648532388664</v>
      </c>
      <c r="K494" s="196">
        <f t="shared" si="95"/>
        <v>0.0210433535762483</v>
      </c>
      <c r="L494" s="153">
        <f t="shared" si="99"/>
        <v>15789</v>
      </c>
      <c r="M494" s="153">
        <f t="shared" si="100"/>
        <v>9122</v>
      </c>
      <c r="N494" s="153">
        <f t="shared" si="101"/>
        <v>6667</v>
      </c>
    </row>
    <row r="495" spans="1:14">
      <c r="A495">
        <f t="shared" si="102"/>
        <v>4</v>
      </c>
      <c r="B495" t="str">
        <f t="shared" si="96"/>
        <v>Apr</v>
      </c>
      <c r="C495" s="187">
        <f t="shared" si="105"/>
        <v>36986</v>
      </c>
      <c r="D495" s="188">
        <f t="shared" si="103"/>
        <v>49898</v>
      </c>
      <c r="E495" s="203">
        <f t="shared" si="106"/>
        <v>10421</v>
      </c>
      <c r="F495" s="204">
        <v>0</v>
      </c>
      <c r="G495" s="153">
        <f t="shared" si="97"/>
        <v>10421</v>
      </c>
      <c r="H495" s="153">
        <f t="shared" si="104"/>
        <v>60319</v>
      </c>
      <c r="I495" s="48">
        <f t="shared" si="98"/>
        <v>2310881</v>
      </c>
      <c r="J495" s="195">
        <f t="shared" si="94"/>
        <v>0.0210433535762483</v>
      </c>
      <c r="K495" s="196">
        <f t="shared" si="95"/>
        <v>0.0254381747638327</v>
      </c>
      <c r="L495" s="153">
        <f t="shared" si="99"/>
        <v>15789</v>
      </c>
      <c r="M495" s="153">
        <f t="shared" si="100"/>
        <v>9122</v>
      </c>
      <c r="N495" s="153">
        <f t="shared" si="101"/>
        <v>6667</v>
      </c>
    </row>
    <row r="496" spans="1:14">
      <c r="A496">
        <f t="shared" si="102"/>
        <v>4</v>
      </c>
      <c r="B496" t="str">
        <f t="shared" si="96"/>
        <v>Apr</v>
      </c>
      <c r="C496" s="187">
        <f t="shared" si="105"/>
        <v>36987</v>
      </c>
      <c r="D496" s="188">
        <f t="shared" si="103"/>
        <v>60319</v>
      </c>
      <c r="E496" s="203">
        <f t="shared" si="106"/>
        <v>10421</v>
      </c>
      <c r="F496" s="204">
        <v>0</v>
      </c>
      <c r="G496" s="153">
        <f t="shared" si="97"/>
        <v>10421</v>
      </c>
      <c r="H496" s="153">
        <f t="shared" si="104"/>
        <v>70740</v>
      </c>
      <c r="I496" s="48">
        <f t="shared" si="98"/>
        <v>2300460</v>
      </c>
      <c r="J496" s="195">
        <f t="shared" si="94"/>
        <v>0.0254381747638327</v>
      </c>
      <c r="K496" s="196">
        <f t="shared" si="95"/>
        <v>0.029832995951417</v>
      </c>
      <c r="L496" s="153">
        <f t="shared" si="99"/>
        <v>15789</v>
      </c>
      <c r="M496" s="153">
        <f t="shared" si="100"/>
        <v>9122</v>
      </c>
      <c r="N496" s="153">
        <f t="shared" si="101"/>
        <v>6667</v>
      </c>
    </row>
    <row r="497" spans="1:14">
      <c r="A497">
        <f t="shared" si="102"/>
        <v>4</v>
      </c>
      <c r="B497" t="str">
        <f t="shared" si="96"/>
        <v>Apr</v>
      </c>
      <c r="C497" s="187">
        <f t="shared" si="105"/>
        <v>36988</v>
      </c>
      <c r="D497" s="188">
        <f t="shared" si="103"/>
        <v>70740</v>
      </c>
      <c r="E497" s="203">
        <f t="shared" si="106"/>
        <v>10421</v>
      </c>
      <c r="F497" s="204">
        <v>0</v>
      </c>
      <c r="G497" s="153">
        <f t="shared" si="97"/>
        <v>10421</v>
      </c>
      <c r="H497" s="153">
        <f t="shared" si="104"/>
        <v>81161</v>
      </c>
      <c r="I497" s="48">
        <f t="shared" si="98"/>
        <v>2290039</v>
      </c>
      <c r="J497" s="195">
        <f t="shared" si="94"/>
        <v>0.029832995951417</v>
      </c>
      <c r="K497" s="196">
        <f t="shared" si="95"/>
        <v>0.0342278171390014</v>
      </c>
      <c r="L497" s="153">
        <f t="shared" si="99"/>
        <v>15789</v>
      </c>
      <c r="M497" s="153">
        <f t="shared" si="100"/>
        <v>9122</v>
      </c>
      <c r="N497" s="153">
        <f t="shared" si="101"/>
        <v>6667</v>
      </c>
    </row>
    <row r="498" spans="1:14">
      <c r="A498">
        <f t="shared" si="102"/>
        <v>4</v>
      </c>
      <c r="B498" t="str">
        <f t="shared" si="96"/>
        <v>Apr</v>
      </c>
      <c r="C498" s="187">
        <f t="shared" si="105"/>
        <v>36989</v>
      </c>
      <c r="D498" s="188">
        <f t="shared" si="103"/>
        <v>81161</v>
      </c>
      <c r="E498" s="203">
        <f t="shared" si="106"/>
        <v>10421</v>
      </c>
      <c r="F498" s="204">
        <v>0</v>
      </c>
      <c r="G498" s="153">
        <f t="shared" si="97"/>
        <v>10421</v>
      </c>
      <c r="H498" s="153">
        <f t="shared" si="104"/>
        <v>91582</v>
      </c>
      <c r="I498" s="48">
        <f t="shared" si="98"/>
        <v>2279618</v>
      </c>
      <c r="J498" s="195">
        <f t="shared" si="94"/>
        <v>0.0342278171390014</v>
      </c>
      <c r="K498" s="196">
        <f t="shared" si="95"/>
        <v>0.0386226383265857</v>
      </c>
      <c r="L498" s="153">
        <f t="shared" si="99"/>
        <v>15789</v>
      </c>
      <c r="M498" s="153">
        <f t="shared" si="100"/>
        <v>9122</v>
      </c>
      <c r="N498" s="153">
        <f t="shared" si="101"/>
        <v>6667</v>
      </c>
    </row>
    <row r="499" spans="1:14">
      <c r="A499">
        <f t="shared" si="102"/>
        <v>4</v>
      </c>
      <c r="B499" t="str">
        <f t="shared" si="96"/>
        <v>Apr</v>
      </c>
      <c r="C499" s="187">
        <f t="shared" si="105"/>
        <v>36990</v>
      </c>
      <c r="D499" s="188">
        <f t="shared" si="103"/>
        <v>91582</v>
      </c>
      <c r="E499" s="203">
        <f t="shared" si="106"/>
        <v>10421</v>
      </c>
      <c r="F499" s="204">
        <v>0</v>
      </c>
      <c r="G499" s="153">
        <f t="shared" si="97"/>
        <v>10421</v>
      </c>
      <c r="H499" s="153">
        <f t="shared" si="104"/>
        <v>102003</v>
      </c>
      <c r="I499" s="48">
        <f t="shared" si="98"/>
        <v>2269197</v>
      </c>
      <c r="J499" s="195">
        <f t="shared" si="94"/>
        <v>0.0386226383265857</v>
      </c>
      <c r="K499" s="196">
        <f t="shared" si="95"/>
        <v>0.04301745951417</v>
      </c>
      <c r="L499" s="153">
        <f t="shared" si="99"/>
        <v>15789</v>
      </c>
      <c r="M499" s="153">
        <f t="shared" si="100"/>
        <v>9122</v>
      </c>
      <c r="N499" s="153">
        <f t="shared" si="101"/>
        <v>6667</v>
      </c>
    </row>
    <row r="500" spans="1:14">
      <c r="A500">
        <f t="shared" si="102"/>
        <v>4</v>
      </c>
      <c r="B500" t="str">
        <f t="shared" si="96"/>
        <v>Apr</v>
      </c>
      <c r="C500" s="187">
        <f t="shared" si="105"/>
        <v>36991</v>
      </c>
      <c r="D500" s="188">
        <f t="shared" si="103"/>
        <v>102003</v>
      </c>
      <c r="E500" s="203">
        <f t="shared" si="106"/>
        <v>10421</v>
      </c>
      <c r="F500" s="204">
        <v>0</v>
      </c>
      <c r="G500" s="153">
        <f t="shared" si="97"/>
        <v>10421</v>
      </c>
      <c r="H500" s="153">
        <f t="shared" si="104"/>
        <v>112424</v>
      </c>
      <c r="I500" s="48">
        <f t="shared" si="98"/>
        <v>2258776</v>
      </c>
      <c r="J500" s="195">
        <f t="shared" si="94"/>
        <v>0.04301745951417</v>
      </c>
      <c r="K500" s="196">
        <f t="shared" si="95"/>
        <v>0.0474122807017544</v>
      </c>
      <c r="L500" s="153">
        <f t="shared" si="99"/>
        <v>15789</v>
      </c>
      <c r="M500" s="153">
        <f t="shared" si="100"/>
        <v>9122</v>
      </c>
      <c r="N500" s="153">
        <f t="shared" si="101"/>
        <v>6667</v>
      </c>
    </row>
    <row r="501" spans="1:14">
      <c r="A501">
        <f t="shared" si="102"/>
        <v>4</v>
      </c>
      <c r="B501" t="str">
        <f t="shared" si="96"/>
        <v>Apr</v>
      </c>
      <c r="C501" s="187">
        <f t="shared" si="105"/>
        <v>36992</v>
      </c>
      <c r="D501" s="188">
        <f t="shared" si="103"/>
        <v>112424</v>
      </c>
      <c r="E501" s="203">
        <f t="shared" si="106"/>
        <v>10421</v>
      </c>
      <c r="F501" s="204">
        <v>0</v>
      </c>
      <c r="G501" s="153">
        <f t="shared" si="97"/>
        <v>10421</v>
      </c>
      <c r="H501" s="153">
        <f t="shared" si="104"/>
        <v>122845</v>
      </c>
      <c r="I501" s="48">
        <f t="shared" si="98"/>
        <v>2248355</v>
      </c>
      <c r="J501" s="195">
        <f t="shared" si="94"/>
        <v>0.0474122807017544</v>
      </c>
      <c r="K501" s="196">
        <f t="shared" si="95"/>
        <v>0.0518071018893387</v>
      </c>
      <c r="L501" s="153">
        <f t="shared" si="99"/>
        <v>15789</v>
      </c>
      <c r="M501" s="153">
        <f t="shared" si="100"/>
        <v>9122</v>
      </c>
      <c r="N501" s="153">
        <f t="shared" si="101"/>
        <v>6667</v>
      </c>
    </row>
    <row r="502" spans="1:14">
      <c r="A502">
        <f t="shared" si="102"/>
        <v>4</v>
      </c>
      <c r="B502" t="str">
        <f t="shared" si="96"/>
        <v>Apr</v>
      </c>
      <c r="C502" s="187">
        <f t="shared" si="105"/>
        <v>36993</v>
      </c>
      <c r="D502" s="188">
        <f t="shared" si="103"/>
        <v>122845</v>
      </c>
      <c r="E502" s="203">
        <f t="shared" si="106"/>
        <v>10421</v>
      </c>
      <c r="F502" s="204">
        <v>0</v>
      </c>
      <c r="G502" s="153">
        <f t="shared" si="97"/>
        <v>10421</v>
      </c>
      <c r="H502" s="153">
        <f t="shared" si="104"/>
        <v>133266</v>
      </c>
      <c r="I502" s="48">
        <f t="shared" si="98"/>
        <v>2237934</v>
      </c>
      <c r="J502" s="195">
        <f t="shared" si="94"/>
        <v>0.0518071018893387</v>
      </c>
      <c r="K502" s="196">
        <f t="shared" si="95"/>
        <v>0.0562019230769231</v>
      </c>
      <c r="L502" s="153">
        <f t="shared" si="99"/>
        <v>15789</v>
      </c>
      <c r="M502" s="153">
        <f t="shared" si="100"/>
        <v>9122</v>
      </c>
      <c r="N502" s="153">
        <f t="shared" si="101"/>
        <v>6667</v>
      </c>
    </row>
    <row r="503" spans="1:14">
      <c r="A503">
        <f t="shared" si="102"/>
        <v>4</v>
      </c>
      <c r="B503" t="str">
        <f t="shared" si="96"/>
        <v>Apr</v>
      </c>
      <c r="C503" s="187">
        <f t="shared" si="105"/>
        <v>36994</v>
      </c>
      <c r="D503" s="188">
        <f t="shared" si="103"/>
        <v>133266</v>
      </c>
      <c r="E503" s="203">
        <f t="shared" si="106"/>
        <v>10421</v>
      </c>
      <c r="F503" s="204">
        <v>0</v>
      </c>
      <c r="G503" s="153">
        <f t="shared" si="97"/>
        <v>10421</v>
      </c>
      <c r="H503" s="153">
        <f t="shared" si="104"/>
        <v>143687</v>
      </c>
      <c r="I503" s="48">
        <f t="shared" si="98"/>
        <v>2227513</v>
      </c>
      <c r="J503" s="195">
        <f t="shared" si="94"/>
        <v>0.0562019230769231</v>
      </c>
      <c r="K503" s="196">
        <f t="shared" si="95"/>
        <v>0.0605967442645074</v>
      </c>
      <c r="L503" s="153">
        <f t="shared" si="99"/>
        <v>15789</v>
      </c>
      <c r="M503" s="153">
        <f t="shared" si="100"/>
        <v>9122</v>
      </c>
      <c r="N503" s="153">
        <f t="shared" si="101"/>
        <v>6667</v>
      </c>
    </row>
    <row r="504" spans="1:14">
      <c r="A504">
        <f t="shared" si="102"/>
        <v>4</v>
      </c>
      <c r="B504" t="str">
        <f t="shared" si="96"/>
        <v>Apr</v>
      </c>
      <c r="C504" s="187">
        <f t="shared" si="105"/>
        <v>36995</v>
      </c>
      <c r="D504" s="188">
        <f t="shared" si="103"/>
        <v>143687</v>
      </c>
      <c r="E504" s="203">
        <f t="shared" si="106"/>
        <v>10421</v>
      </c>
      <c r="F504" s="204">
        <v>0</v>
      </c>
      <c r="G504" s="153">
        <f t="shared" si="97"/>
        <v>10421</v>
      </c>
      <c r="H504" s="153">
        <f t="shared" si="104"/>
        <v>154108</v>
      </c>
      <c r="I504" s="48">
        <f t="shared" si="98"/>
        <v>2217092</v>
      </c>
      <c r="J504" s="195">
        <f t="shared" si="94"/>
        <v>0.0605967442645074</v>
      </c>
      <c r="K504" s="196">
        <f t="shared" si="95"/>
        <v>0.0649915654520918</v>
      </c>
      <c r="L504" s="153">
        <f t="shared" si="99"/>
        <v>15789</v>
      </c>
      <c r="M504" s="153">
        <f t="shared" si="100"/>
        <v>9122</v>
      </c>
      <c r="N504" s="153">
        <f t="shared" si="101"/>
        <v>6667</v>
      </c>
    </row>
    <row r="505" spans="1:14">
      <c r="A505">
        <f t="shared" si="102"/>
        <v>4</v>
      </c>
      <c r="B505" t="str">
        <f t="shared" si="96"/>
        <v>Apr</v>
      </c>
      <c r="C505" s="187">
        <f t="shared" si="105"/>
        <v>36996</v>
      </c>
      <c r="D505" s="188">
        <f t="shared" si="103"/>
        <v>154108</v>
      </c>
      <c r="E505" s="203">
        <f t="shared" si="106"/>
        <v>10421</v>
      </c>
      <c r="F505" s="204">
        <v>0</v>
      </c>
      <c r="G505" s="153">
        <f t="shared" si="97"/>
        <v>10421</v>
      </c>
      <c r="H505" s="153">
        <f t="shared" si="104"/>
        <v>164529</v>
      </c>
      <c r="I505" s="48">
        <f t="shared" si="98"/>
        <v>2206671</v>
      </c>
      <c r="J505" s="195">
        <f t="shared" si="94"/>
        <v>0.0649915654520918</v>
      </c>
      <c r="K505" s="196">
        <f t="shared" si="95"/>
        <v>0.0693863866396761</v>
      </c>
      <c r="L505" s="153">
        <f t="shared" si="99"/>
        <v>15789</v>
      </c>
      <c r="M505" s="153">
        <f t="shared" si="100"/>
        <v>9122</v>
      </c>
      <c r="N505" s="153">
        <f t="shared" si="101"/>
        <v>6667</v>
      </c>
    </row>
    <row r="506" spans="1:14">
      <c r="A506">
        <f t="shared" si="102"/>
        <v>4</v>
      </c>
      <c r="B506" t="str">
        <f t="shared" si="96"/>
        <v>Apr</v>
      </c>
      <c r="C506" s="187">
        <f t="shared" si="105"/>
        <v>36997</v>
      </c>
      <c r="D506" s="188">
        <f t="shared" si="103"/>
        <v>164529</v>
      </c>
      <c r="E506" s="203">
        <f t="shared" si="106"/>
        <v>10421</v>
      </c>
      <c r="F506" s="204">
        <v>0</v>
      </c>
      <c r="G506" s="153">
        <f t="shared" si="97"/>
        <v>10421</v>
      </c>
      <c r="H506" s="153">
        <f t="shared" si="104"/>
        <v>174950</v>
      </c>
      <c r="I506" s="48">
        <f t="shared" si="98"/>
        <v>2196250</v>
      </c>
      <c r="J506" s="195">
        <f t="shared" si="94"/>
        <v>0.0693863866396761</v>
      </c>
      <c r="K506" s="196">
        <f t="shared" si="95"/>
        <v>0.0737812078272605</v>
      </c>
      <c r="L506" s="153">
        <f t="shared" si="99"/>
        <v>15789</v>
      </c>
      <c r="M506" s="153">
        <f t="shared" si="100"/>
        <v>9122</v>
      </c>
      <c r="N506" s="153">
        <f t="shared" si="101"/>
        <v>6667</v>
      </c>
    </row>
    <row r="507" spans="1:14">
      <c r="A507">
        <f t="shared" si="102"/>
        <v>4</v>
      </c>
      <c r="B507" t="str">
        <f t="shared" si="96"/>
        <v>Apr</v>
      </c>
      <c r="C507" s="187">
        <f t="shared" si="105"/>
        <v>36998</v>
      </c>
      <c r="D507" s="188">
        <f t="shared" si="103"/>
        <v>174950</v>
      </c>
      <c r="E507" s="203">
        <f t="shared" si="106"/>
        <v>10421</v>
      </c>
      <c r="F507" s="204">
        <v>0</v>
      </c>
      <c r="G507" s="153">
        <f t="shared" si="97"/>
        <v>10421</v>
      </c>
      <c r="H507" s="153">
        <f t="shared" si="104"/>
        <v>185371</v>
      </c>
      <c r="I507" s="48">
        <f t="shared" si="98"/>
        <v>2185829</v>
      </c>
      <c r="J507" s="195">
        <f t="shared" si="94"/>
        <v>0.0737812078272605</v>
      </c>
      <c r="K507" s="196">
        <f t="shared" si="95"/>
        <v>0.0781760290148448</v>
      </c>
      <c r="L507" s="153">
        <f t="shared" si="99"/>
        <v>15789</v>
      </c>
      <c r="M507" s="153">
        <f t="shared" si="100"/>
        <v>9122</v>
      </c>
      <c r="N507" s="153">
        <f t="shared" si="101"/>
        <v>6667</v>
      </c>
    </row>
    <row r="508" spans="1:14">
      <c r="A508">
        <f t="shared" si="102"/>
        <v>4</v>
      </c>
      <c r="B508" t="str">
        <f t="shared" si="96"/>
        <v>Apr</v>
      </c>
      <c r="C508" s="187">
        <f t="shared" si="105"/>
        <v>36999</v>
      </c>
      <c r="D508" s="188">
        <f t="shared" si="103"/>
        <v>185371</v>
      </c>
      <c r="E508" s="203">
        <f t="shared" si="106"/>
        <v>10421</v>
      </c>
      <c r="F508" s="204">
        <v>0</v>
      </c>
      <c r="G508" s="153">
        <f t="shared" si="97"/>
        <v>10421</v>
      </c>
      <c r="H508" s="153">
        <f t="shared" si="104"/>
        <v>195792</v>
      </c>
      <c r="I508" s="48">
        <f t="shared" si="98"/>
        <v>2175408</v>
      </c>
      <c r="J508" s="195">
        <f t="shared" si="94"/>
        <v>0.0781760290148448</v>
      </c>
      <c r="K508" s="196">
        <f t="shared" si="95"/>
        <v>0.0825708502024291</v>
      </c>
      <c r="L508" s="153">
        <f t="shared" si="99"/>
        <v>15789</v>
      </c>
      <c r="M508" s="153">
        <f t="shared" si="100"/>
        <v>9122</v>
      </c>
      <c r="N508" s="153">
        <f t="shared" si="101"/>
        <v>6667</v>
      </c>
    </row>
    <row r="509" spans="1:14">
      <c r="A509">
        <f t="shared" si="102"/>
        <v>4</v>
      </c>
      <c r="B509" t="str">
        <f t="shared" si="96"/>
        <v>Apr</v>
      </c>
      <c r="C509" s="187">
        <f t="shared" si="105"/>
        <v>37000</v>
      </c>
      <c r="D509" s="188">
        <f t="shared" si="103"/>
        <v>195792</v>
      </c>
      <c r="E509" s="203">
        <f t="shared" si="106"/>
        <v>10421</v>
      </c>
      <c r="F509" s="204">
        <v>0</v>
      </c>
      <c r="G509" s="153">
        <f t="shared" si="97"/>
        <v>10421</v>
      </c>
      <c r="H509" s="153">
        <f t="shared" si="104"/>
        <v>206213</v>
      </c>
      <c r="I509" s="48">
        <f t="shared" si="98"/>
        <v>2164987</v>
      </c>
      <c r="J509" s="195">
        <f t="shared" si="94"/>
        <v>0.0825708502024291</v>
      </c>
      <c r="K509" s="196">
        <f t="shared" si="95"/>
        <v>0.0869656713900135</v>
      </c>
      <c r="L509" s="153">
        <f t="shared" si="99"/>
        <v>15789</v>
      </c>
      <c r="M509" s="153">
        <f t="shared" si="100"/>
        <v>9122</v>
      </c>
      <c r="N509" s="153">
        <f t="shared" si="101"/>
        <v>6667</v>
      </c>
    </row>
    <row r="510" spans="1:14">
      <c r="A510">
        <f t="shared" si="102"/>
        <v>4</v>
      </c>
      <c r="B510" t="str">
        <f t="shared" si="96"/>
        <v>Apr</v>
      </c>
      <c r="C510" s="187">
        <f t="shared" si="105"/>
        <v>37001</v>
      </c>
      <c r="D510" s="188">
        <f t="shared" si="103"/>
        <v>206213</v>
      </c>
      <c r="E510" s="203">
        <f t="shared" si="106"/>
        <v>10421</v>
      </c>
      <c r="F510" s="204">
        <v>0</v>
      </c>
      <c r="G510" s="153">
        <f t="shared" si="97"/>
        <v>10421</v>
      </c>
      <c r="H510" s="153">
        <f t="shared" si="104"/>
        <v>216634</v>
      </c>
      <c r="I510" s="48">
        <f t="shared" si="98"/>
        <v>2154566</v>
      </c>
      <c r="J510" s="195">
        <f t="shared" si="94"/>
        <v>0.0869656713900135</v>
      </c>
      <c r="K510" s="196">
        <f t="shared" si="95"/>
        <v>0.0913604925775978</v>
      </c>
      <c r="L510" s="153">
        <f t="shared" si="99"/>
        <v>15789</v>
      </c>
      <c r="M510" s="153">
        <f t="shared" si="100"/>
        <v>9122</v>
      </c>
      <c r="N510" s="153">
        <f t="shared" si="101"/>
        <v>6667</v>
      </c>
    </row>
    <row r="511" spans="1:14">
      <c r="A511">
        <f t="shared" si="102"/>
        <v>4</v>
      </c>
      <c r="B511" t="str">
        <f t="shared" si="96"/>
        <v>Apr</v>
      </c>
      <c r="C511" s="187">
        <f t="shared" si="105"/>
        <v>37002</v>
      </c>
      <c r="D511" s="188">
        <f t="shared" si="103"/>
        <v>216634</v>
      </c>
      <c r="E511" s="203">
        <f t="shared" si="106"/>
        <v>10421</v>
      </c>
      <c r="F511" s="204">
        <v>0</v>
      </c>
      <c r="G511" s="153">
        <f t="shared" si="97"/>
        <v>10421</v>
      </c>
      <c r="H511" s="153">
        <f t="shared" si="104"/>
        <v>227055</v>
      </c>
      <c r="I511" s="48">
        <f t="shared" si="98"/>
        <v>2144145</v>
      </c>
      <c r="J511" s="195">
        <f t="shared" si="94"/>
        <v>0.0913604925775978</v>
      </c>
      <c r="K511" s="196">
        <f t="shared" si="95"/>
        <v>0.0957553137651822</v>
      </c>
      <c r="L511" s="153">
        <f t="shared" si="99"/>
        <v>15789</v>
      </c>
      <c r="M511" s="153">
        <f t="shared" si="100"/>
        <v>9122</v>
      </c>
      <c r="N511" s="153">
        <f t="shared" si="101"/>
        <v>6667</v>
      </c>
    </row>
    <row r="512" spans="1:14">
      <c r="A512">
        <f t="shared" si="102"/>
        <v>4</v>
      </c>
      <c r="B512" t="str">
        <f t="shared" si="96"/>
        <v>Apr</v>
      </c>
      <c r="C512" s="187">
        <f t="shared" si="105"/>
        <v>37003</v>
      </c>
      <c r="D512" s="188">
        <f t="shared" si="103"/>
        <v>227055</v>
      </c>
      <c r="E512" s="203">
        <f t="shared" si="106"/>
        <v>10421</v>
      </c>
      <c r="F512" s="204">
        <v>0</v>
      </c>
      <c r="G512" s="153">
        <f t="shared" si="97"/>
        <v>10421</v>
      </c>
      <c r="H512" s="153">
        <f t="shared" si="104"/>
        <v>237476</v>
      </c>
      <c r="I512" s="48">
        <f t="shared" si="98"/>
        <v>2133724</v>
      </c>
      <c r="J512" s="195">
        <f t="shared" si="94"/>
        <v>0.0957553137651822</v>
      </c>
      <c r="K512" s="196">
        <f t="shared" si="95"/>
        <v>0.100150134952767</v>
      </c>
      <c r="L512" s="153">
        <f t="shared" si="99"/>
        <v>15789</v>
      </c>
      <c r="M512" s="153">
        <f t="shared" si="100"/>
        <v>9122</v>
      </c>
      <c r="N512" s="153">
        <f t="shared" si="101"/>
        <v>6667</v>
      </c>
    </row>
    <row r="513" spans="1:14">
      <c r="A513">
        <f t="shared" si="102"/>
        <v>4</v>
      </c>
      <c r="B513" t="str">
        <f t="shared" si="96"/>
        <v>Apr</v>
      </c>
      <c r="C513" s="187">
        <f t="shared" si="105"/>
        <v>37004</v>
      </c>
      <c r="D513" s="188">
        <f t="shared" si="103"/>
        <v>237476</v>
      </c>
      <c r="E513" s="203">
        <f t="shared" si="106"/>
        <v>10421</v>
      </c>
      <c r="F513" s="204">
        <v>0</v>
      </c>
      <c r="G513" s="153">
        <f t="shared" si="97"/>
        <v>10421</v>
      </c>
      <c r="H513" s="153">
        <f t="shared" si="104"/>
        <v>247897</v>
      </c>
      <c r="I513" s="48">
        <f t="shared" si="98"/>
        <v>2123303</v>
      </c>
      <c r="J513" s="195">
        <f t="shared" si="94"/>
        <v>0.100150134952767</v>
      </c>
      <c r="K513" s="196">
        <f t="shared" si="95"/>
        <v>0.104544956140351</v>
      </c>
      <c r="L513" s="153">
        <f t="shared" si="99"/>
        <v>15789</v>
      </c>
      <c r="M513" s="153">
        <f t="shared" si="100"/>
        <v>9122</v>
      </c>
      <c r="N513" s="153">
        <f t="shared" si="101"/>
        <v>6667</v>
      </c>
    </row>
    <row r="514" spans="1:14">
      <c r="A514">
        <f t="shared" si="102"/>
        <v>4</v>
      </c>
      <c r="B514" t="str">
        <f t="shared" si="96"/>
        <v>Apr</v>
      </c>
      <c r="C514" s="187">
        <f t="shared" si="105"/>
        <v>37005</v>
      </c>
      <c r="D514" s="188">
        <f t="shared" si="103"/>
        <v>247897</v>
      </c>
      <c r="E514" s="203">
        <f t="shared" si="106"/>
        <v>10421</v>
      </c>
      <c r="F514" s="204">
        <v>0</v>
      </c>
      <c r="G514" s="153">
        <f t="shared" si="97"/>
        <v>10421</v>
      </c>
      <c r="H514" s="153">
        <f t="shared" si="104"/>
        <v>258318</v>
      </c>
      <c r="I514" s="48">
        <f t="shared" si="98"/>
        <v>2112882</v>
      </c>
      <c r="J514" s="195">
        <f t="shared" si="94"/>
        <v>0.104544956140351</v>
      </c>
      <c r="K514" s="196">
        <f t="shared" si="95"/>
        <v>0.108939777327935</v>
      </c>
      <c r="L514" s="153">
        <f t="shared" si="99"/>
        <v>15789</v>
      </c>
      <c r="M514" s="153">
        <f t="shared" si="100"/>
        <v>9122</v>
      </c>
      <c r="N514" s="153">
        <f t="shared" si="101"/>
        <v>6667</v>
      </c>
    </row>
    <row r="515" spans="1:14">
      <c r="A515">
        <f t="shared" si="102"/>
        <v>4</v>
      </c>
      <c r="B515" t="str">
        <f t="shared" si="96"/>
        <v>Apr</v>
      </c>
      <c r="C515" s="187">
        <f t="shared" si="105"/>
        <v>37006</v>
      </c>
      <c r="D515" s="188">
        <f t="shared" si="103"/>
        <v>258318</v>
      </c>
      <c r="E515" s="203">
        <f t="shared" si="106"/>
        <v>10421</v>
      </c>
      <c r="F515" s="204">
        <v>0</v>
      </c>
      <c r="G515" s="153">
        <f t="shared" si="97"/>
        <v>10421</v>
      </c>
      <c r="H515" s="153">
        <f t="shared" si="104"/>
        <v>268739</v>
      </c>
      <c r="I515" s="48">
        <f t="shared" si="98"/>
        <v>2102461</v>
      </c>
      <c r="J515" s="195">
        <f t="shared" si="94"/>
        <v>0.108939777327935</v>
      </c>
      <c r="K515" s="196">
        <f t="shared" si="95"/>
        <v>0.11333459851552</v>
      </c>
      <c r="L515" s="153">
        <f t="shared" si="99"/>
        <v>15789</v>
      </c>
      <c r="M515" s="153">
        <f t="shared" si="100"/>
        <v>9122</v>
      </c>
      <c r="N515" s="153">
        <f t="shared" si="101"/>
        <v>6667</v>
      </c>
    </row>
    <row r="516" spans="1:14">
      <c r="A516">
        <f t="shared" si="102"/>
        <v>4</v>
      </c>
      <c r="B516" t="str">
        <f t="shared" si="96"/>
        <v>Apr</v>
      </c>
      <c r="C516" s="187">
        <f t="shared" si="105"/>
        <v>37007</v>
      </c>
      <c r="D516" s="188">
        <f t="shared" si="103"/>
        <v>268739</v>
      </c>
      <c r="E516" s="203">
        <f t="shared" si="106"/>
        <v>10421</v>
      </c>
      <c r="F516" s="204">
        <v>0</v>
      </c>
      <c r="G516" s="153">
        <f t="shared" si="97"/>
        <v>10421</v>
      </c>
      <c r="H516" s="153">
        <f t="shared" si="104"/>
        <v>279160</v>
      </c>
      <c r="I516" s="48">
        <f t="shared" si="98"/>
        <v>2092040</v>
      </c>
      <c r="J516" s="195">
        <f t="shared" si="94"/>
        <v>0.11333459851552</v>
      </c>
      <c r="K516" s="196">
        <f t="shared" si="95"/>
        <v>0.117729419703104</v>
      </c>
      <c r="L516" s="153">
        <f t="shared" si="99"/>
        <v>15789</v>
      </c>
      <c r="M516" s="153">
        <f t="shared" si="100"/>
        <v>9122</v>
      </c>
      <c r="N516" s="153">
        <f t="shared" si="101"/>
        <v>6667</v>
      </c>
    </row>
    <row r="517" spans="1:14">
      <c r="A517">
        <f t="shared" si="102"/>
        <v>4</v>
      </c>
      <c r="B517" t="str">
        <f t="shared" si="96"/>
        <v>Apr</v>
      </c>
      <c r="C517" s="187">
        <f t="shared" si="105"/>
        <v>37008</v>
      </c>
      <c r="D517" s="188">
        <f t="shared" si="103"/>
        <v>279160</v>
      </c>
      <c r="E517" s="203">
        <f t="shared" si="106"/>
        <v>10421</v>
      </c>
      <c r="F517" s="204">
        <v>0</v>
      </c>
      <c r="G517" s="153">
        <f t="shared" si="97"/>
        <v>10421</v>
      </c>
      <c r="H517" s="153">
        <f t="shared" si="104"/>
        <v>289581</v>
      </c>
      <c r="I517" s="48">
        <f t="shared" si="98"/>
        <v>2081619</v>
      </c>
      <c r="J517" s="195">
        <f t="shared" si="94"/>
        <v>0.117729419703104</v>
      </c>
      <c r="K517" s="196">
        <f t="shared" si="95"/>
        <v>0.122124240890688</v>
      </c>
      <c r="L517" s="153">
        <f t="shared" si="99"/>
        <v>15789</v>
      </c>
      <c r="M517" s="153">
        <f t="shared" si="100"/>
        <v>9122</v>
      </c>
      <c r="N517" s="153">
        <f t="shared" si="101"/>
        <v>6667</v>
      </c>
    </row>
    <row r="518" spans="1:14">
      <c r="A518">
        <f t="shared" si="102"/>
        <v>4</v>
      </c>
      <c r="B518" t="str">
        <f t="shared" si="96"/>
        <v>Apr</v>
      </c>
      <c r="C518" s="187">
        <f t="shared" si="105"/>
        <v>37009</v>
      </c>
      <c r="D518" s="188">
        <f t="shared" si="103"/>
        <v>289581</v>
      </c>
      <c r="E518" s="203">
        <f t="shared" si="106"/>
        <v>10421</v>
      </c>
      <c r="F518" s="204">
        <v>0</v>
      </c>
      <c r="G518" s="153">
        <f t="shared" si="97"/>
        <v>10421</v>
      </c>
      <c r="H518" s="153">
        <f t="shared" si="104"/>
        <v>300002</v>
      </c>
      <c r="I518" s="48">
        <f t="shared" si="98"/>
        <v>2071198</v>
      </c>
      <c r="J518" s="195">
        <f t="shared" si="94"/>
        <v>0.122124240890688</v>
      </c>
      <c r="K518" s="196">
        <f t="shared" si="95"/>
        <v>0.126519062078273</v>
      </c>
      <c r="L518" s="153">
        <f t="shared" si="99"/>
        <v>15789</v>
      </c>
      <c r="M518" s="153">
        <f t="shared" si="100"/>
        <v>9122</v>
      </c>
      <c r="N518" s="153">
        <f t="shared" si="101"/>
        <v>6667</v>
      </c>
    </row>
    <row r="519" spans="1:14">
      <c r="A519">
        <f t="shared" si="102"/>
        <v>4</v>
      </c>
      <c r="B519" t="str">
        <f t="shared" si="96"/>
        <v>Apr</v>
      </c>
      <c r="C519" s="187">
        <f t="shared" si="105"/>
        <v>37010</v>
      </c>
      <c r="D519" s="188">
        <f t="shared" si="103"/>
        <v>300002</v>
      </c>
      <c r="E519" s="203">
        <f t="shared" si="106"/>
        <v>10421</v>
      </c>
      <c r="F519" s="204">
        <v>0</v>
      </c>
      <c r="G519" s="153">
        <f t="shared" si="97"/>
        <v>10421</v>
      </c>
      <c r="H519" s="153">
        <f t="shared" si="104"/>
        <v>310423</v>
      </c>
      <c r="I519" s="48">
        <f t="shared" si="98"/>
        <v>2060777</v>
      </c>
      <c r="J519" s="195">
        <f t="shared" si="94"/>
        <v>0.126519062078273</v>
      </c>
      <c r="K519" s="196">
        <f t="shared" si="95"/>
        <v>0.130913883265857</v>
      </c>
      <c r="L519" s="153">
        <f t="shared" si="99"/>
        <v>15789</v>
      </c>
      <c r="M519" s="153">
        <f t="shared" si="100"/>
        <v>9122</v>
      </c>
      <c r="N519" s="153">
        <f t="shared" si="101"/>
        <v>6667</v>
      </c>
    </row>
    <row r="520" spans="1:14">
      <c r="A520">
        <f t="shared" si="102"/>
        <v>4</v>
      </c>
      <c r="B520" t="str">
        <f t="shared" si="96"/>
        <v>Apr</v>
      </c>
      <c r="C520" s="187">
        <f t="shared" si="105"/>
        <v>37011</v>
      </c>
      <c r="D520" s="188">
        <f t="shared" si="103"/>
        <v>310423</v>
      </c>
      <c r="E520" s="203">
        <f t="shared" si="106"/>
        <v>10421</v>
      </c>
      <c r="F520" s="204">
        <v>0</v>
      </c>
      <c r="G520" s="153">
        <f t="shared" si="97"/>
        <v>10421</v>
      </c>
      <c r="H520" s="153">
        <f t="shared" si="104"/>
        <v>320844</v>
      </c>
      <c r="I520" s="48">
        <f t="shared" si="98"/>
        <v>2050356</v>
      </c>
      <c r="J520" s="195">
        <f t="shared" si="94"/>
        <v>0.130913883265857</v>
      </c>
      <c r="K520" s="196">
        <f t="shared" si="95"/>
        <v>0.135308704453441</v>
      </c>
      <c r="L520" s="153">
        <f t="shared" si="99"/>
        <v>15789</v>
      </c>
      <c r="M520" s="153">
        <f t="shared" si="100"/>
        <v>9122</v>
      </c>
      <c r="N520" s="153">
        <f t="shared" si="101"/>
        <v>6667</v>
      </c>
    </row>
    <row r="521" spans="1:14">
      <c r="A521">
        <f t="shared" si="102"/>
        <v>5</v>
      </c>
      <c r="B521" t="str">
        <f t="shared" si="96"/>
        <v>May</v>
      </c>
      <c r="C521" s="187">
        <f t="shared" si="105"/>
        <v>37012</v>
      </c>
      <c r="D521" s="188">
        <f t="shared" si="103"/>
        <v>320844</v>
      </c>
      <c r="E521" s="203">
        <f>6258+9530</f>
        <v>15788</v>
      </c>
      <c r="F521" s="204">
        <v>0</v>
      </c>
      <c r="G521" s="153">
        <f t="shared" si="97"/>
        <v>15788</v>
      </c>
      <c r="H521" s="153">
        <f t="shared" si="104"/>
        <v>336632</v>
      </c>
      <c r="I521" s="48">
        <f t="shared" si="98"/>
        <v>2034568</v>
      </c>
      <c r="J521" s="195">
        <f t="shared" si="94"/>
        <v>0.135308704453441</v>
      </c>
      <c r="K521" s="196">
        <f t="shared" si="95"/>
        <v>0.1419669365722</v>
      </c>
      <c r="L521" s="153">
        <f t="shared" si="99"/>
        <v>15789</v>
      </c>
      <c r="M521" s="153">
        <f t="shared" si="100"/>
        <v>9122</v>
      </c>
      <c r="N521" s="153">
        <f t="shared" si="101"/>
        <v>6667</v>
      </c>
    </row>
    <row r="522" spans="1:14">
      <c r="A522">
        <f t="shared" si="102"/>
        <v>5</v>
      </c>
      <c r="B522" t="str">
        <f t="shared" si="96"/>
        <v>May</v>
      </c>
      <c r="C522" s="187">
        <f t="shared" si="105"/>
        <v>37013</v>
      </c>
      <c r="D522" s="188">
        <f t="shared" si="103"/>
        <v>336632</v>
      </c>
      <c r="E522" s="203">
        <f t="shared" ref="E522:E581" si="107">6258+9530</f>
        <v>15788</v>
      </c>
      <c r="F522" s="204">
        <v>0</v>
      </c>
      <c r="G522" s="153">
        <f t="shared" si="97"/>
        <v>15788</v>
      </c>
      <c r="H522" s="153">
        <f t="shared" si="104"/>
        <v>352420</v>
      </c>
      <c r="I522" s="48">
        <f t="shared" si="98"/>
        <v>2018780</v>
      </c>
      <c r="J522" s="195">
        <f t="shared" si="94"/>
        <v>0.1419669365722</v>
      </c>
      <c r="K522" s="196">
        <f t="shared" si="95"/>
        <v>0.148625168690958</v>
      </c>
      <c r="L522" s="153">
        <f t="shared" si="99"/>
        <v>15789</v>
      </c>
      <c r="M522" s="153">
        <f t="shared" si="100"/>
        <v>9122</v>
      </c>
      <c r="N522" s="153">
        <f t="shared" si="101"/>
        <v>6667</v>
      </c>
    </row>
    <row r="523" spans="1:14">
      <c r="A523">
        <f t="shared" si="102"/>
        <v>5</v>
      </c>
      <c r="B523" t="str">
        <f t="shared" si="96"/>
        <v>May</v>
      </c>
      <c r="C523" s="187">
        <f t="shared" si="105"/>
        <v>37014</v>
      </c>
      <c r="D523" s="188">
        <f t="shared" si="103"/>
        <v>352420</v>
      </c>
      <c r="E523" s="203">
        <f t="shared" si="107"/>
        <v>15788</v>
      </c>
      <c r="F523" s="204">
        <v>0</v>
      </c>
      <c r="G523" s="153">
        <f t="shared" si="97"/>
        <v>15788</v>
      </c>
      <c r="H523" s="153">
        <f t="shared" si="104"/>
        <v>368208</v>
      </c>
      <c r="I523" s="48">
        <f t="shared" si="98"/>
        <v>2002992</v>
      </c>
      <c r="J523" s="195">
        <f t="shared" si="94"/>
        <v>0.148625168690958</v>
      </c>
      <c r="K523" s="196">
        <f t="shared" si="95"/>
        <v>0.155283400809717</v>
      </c>
      <c r="L523" s="153">
        <f t="shared" si="99"/>
        <v>15789</v>
      </c>
      <c r="M523" s="153">
        <f t="shared" si="100"/>
        <v>9122</v>
      </c>
      <c r="N523" s="153">
        <f t="shared" si="101"/>
        <v>6667</v>
      </c>
    </row>
    <row r="524" spans="1:14">
      <c r="A524">
        <f t="shared" si="102"/>
        <v>5</v>
      </c>
      <c r="B524" t="str">
        <f t="shared" si="96"/>
        <v>May</v>
      </c>
      <c r="C524" s="187">
        <f t="shared" si="105"/>
        <v>37015</v>
      </c>
      <c r="D524" s="188">
        <f t="shared" si="103"/>
        <v>368208</v>
      </c>
      <c r="E524" s="203">
        <f t="shared" si="107"/>
        <v>15788</v>
      </c>
      <c r="F524" s="204">
        <v>0</v>
      </c>
      <c r="G524" s="153">
        <f t="shared" si="97"/>
        <v>15788</v>
      </c>
      <c r="H524" s="153">
        <f t="shared" si="104"/>
        <v>383996</v>
      </c>
      <c r="I524" s="48">
        <f t="shared" si="98"/>
        <v>1987204</v>
      </c>
      <c r="J524" s="195">
        <f t="shared" si="94"/>
        <v>0.155283400809717</v>
      </c>
      <c r="K524" s="196">
        <f t="shared" si="95"/>
        <v>0.161941632928475</v>
      </c>
      <c r="L524" s="153">
        <f t="shared" si="99"/>
        <v>15789</v>
      </c>
      <c r="M524" s="153">
        <f t="shared" si="100"/>
        <v>9122</v>
      </c>
      <c r="N524" s="153">
        <f t="shared" si="101"/>
        <v>6667</v>
      </c>
    </row>
    <row r="525" spans="1:14">
      <c r="A525">
        <f t="shared" si="102"/>
        <v>5</v>
      </c>
      <c r="B525" t="str">
        <f t="shared" si="96"/>
        <v>May</v>
      </c>
      <c r="C525" s="187">
        <f t="shared" si="105"/>
        <v>37016</v>
      </c>
      <c r="D525" s="188">
        <f t="shared" si="103"/>
        <v>383996</v>
      </c>
      <c r="E525" s="203">
        <f t="shared" si="107"/>
        <v>15788</v>
      </c>
      <c r="F525" s="204">
        <v>0</v>
      </c>
      <c r="G525" s="153">
        <f t="shared" si="97"/>
        <v>15788</v>
      </c>
      <c r="H525" s="153">
        <f t="shared" si="104"/>
        <v>399784</v>
      </c>
      <c r="I525" s="48">
        <f t="shared" si="98"/>
        <v>1971416</v>
      </c>
      <c r="J525" s="195">
        <f t="shared" si="94"/>
        <v>0.161941632928475</v>
      </c>
      <c r="K525" s="196">
        <f t="shared" si="95"/>
        <v>0.168599865047233</v>
      </c>
      <c r="L525" s="153">
        <f t="shared" si="99"/>
        <v>15789</v>
      </c>
      <c r="M525" s="153">
        <f t="shared" si="100"/>
        <v>9122</v>
      </c>
      <c r="N525" s="153">
        <f t="shared" si="101"/>
        <v>6667</v>
      </c>
    </row>
    <row r="526" spans="1:14">
      <c r="A526">
        <f t="shared" si="102"/>
        <v>5</v>
      </c>
      <c r="B526" t="str">
        <f t="shared" si="96"/>
        <v>May</v>
      </c>
      <c r="C526" s="187">
        <f t="shared" si="105"/>
        <v>37017</v>
      </c>
      <c r="D526" s="188">
        <f t="shared" si="103"/>
        <v>399784</v>
      </c>
      <c r="E526" s="203">
        <f t="shared" si="107"/>
        <v>15788</v>
      </c>
      <c r="F526" s="204">
        <v>0</v>
      </c>
      <c r="G526" s="153">
        <f t="shared" si="97"/>
        <v>15788</v>
      </c>
      <c r="H526" s="153">
        <f t="shared" si="104"/>
        <v>415572</v>
      </c>
      <c r="I526" s="48">
        <f t="shared" si="98"/>
        <v>1955628</v>
      </c>
      <c r="J526" s="195">
        <f t="shared" si="94"/>
        <v>0.168599865047233</v>
      </c>
      <c r="K526" s="196">
        <f t="shared" si="95"/>
        <v>0.175258097165992</v>
      </c>
      <c r="L526" s="153">
        <f t="shared" si="99"/>
        <v>15789</v>
      </c>
      <c r="M526" s="153">
        <f t="shared" si="100"/>
        <v>9122</v>
      </c>
      <c r="N526" s="153">
        <f t="shared" si="101"/>
        <v>6667</v>
      </c>
    </row>
    <row r="527" spans="1:14">
      <c r="A527">
        <f t="shared" si="102"/>
        <v>5</v>
      </c>
      <c r="B527" t="str">
        <f t="shared" si="96"/>
        <v>May</v>
      </c>
      <c r="C527" s="187">
        <f t="shared" si="105"/>
        <v>37018</v>
      </c>
      <c r="D527" s="188">
        <f t="shared" si="103"/>
        <v>415572</v>
      </c>
      <c r="E527" s="203">
        <f t="shared" si="107"/>
        <v>15788</v>
      </c>
      <c r="F527" s="204">
        <v>0</v>
      </c>
      <c r="G527" s="153">
        <f t="shared" si="97"/>
        <v>15788</v>
      </c>
      <c r="H527" s="153">
        <f t="shared" si="104"/>
        <v>431360</v>
      </c>
      <c r="I527" s="48">
        <f t="shared" si="98"/>
        <v>1939840</v>
      </c>
      <c r="J527" s="195">
        <f t="shared" ref="J527:J590" si="108">D527/$D$12</f>
        <v>0.175258097165992</v>
      </c>
      <c r="K527" s="196">
        <f t="shared" ref="K527:K590" si="109">H527/$D$12</f>
        <v>0.18191632928475</v>
      </c>
      <c r="L527" s="153">
        <f t="shared" si="99"/>
        <v>15789</v>
      </c>
      <c r="M527" s="153">
        <f t="shared" si="100"/>
        <v>9122</v>
      </c>
      <c r="N527" s="153">
        <f t="shared" si="101"/>
        <v>6667</v>
      </c>
    </row>
    <row r="528" spans="1:14">
      <c r="A528">
        <f t="shared" si="102"/>
        <v>5</v>
      </c>
      <c r="B528" t="str">
        <f t="shared" ref="B528:B591" si="110">VLOOKUP(A528,MonthTable,2,FALSE)</f>
        <v>May</v>
      </c>
      <c r="C528" s="187">
        <f t="shared" si="105"/>
        <v>37019</v>
      </c>
      <c r="D528" s="188">
        <f t="shared" si="103"/>
        <v>431360</v>
      </c>
      <c r="E528" s="203">
        <f t="shared" si="107"/>
        <v>15788</v>
      </c>
      <c r="F528" s="204">
        <v>0</v>
      </c>
      <c r="G528" s="153">
        <f t="shared" ref="G528:G591" si="111">SUM(E528:F528)</f>
        <v>15788</v>
      </c>
      <c r="H528" s="153">
        <f t="shared" si="104"/>
        <v>447148</v>
      </c>
      <c r="I528" s="48">
        <f t="shared" ref="I528:I591" si="112">$D$12-H528</f>
        <v>1924052</v>
      </c>
      <c r="J528" s="195">
        <f t="shared" si="108"/>
        <v>0.18191632928475</v>
      </c>
      <c r="K528" s="196">
        <f t="shared" si="109"/>
        <v>0.188574561403509</v>
      </c>
      <c r="L528" s="153">
        <f t="shared" ref="L528:L591" si="113">IF($E528&lt;0,IF($K528&gt;0.5,-$F$7,-$G$7),IF($E528&gt;0,IF($K528&gt;0.67,$I$7,$H$7),0))</f>
        <v>15789</v>
      </c>
      <c r="M528" s="153">
        <f t="shared" ref="M528:M591" si="114">IF($E528&lt;0,IF($K528&gt;0.5,-$F$5,-$G$5),IF($E528&gt;0,IF($K528&gt;0.67,$I$5,$H$5),0))</f>
        <v>9122</v>
      </c>
      <c r="N528" s="153">
        <f t="shared" ref="N528:N591" si="115">IF($E528&lt;0,IF($K528&gt;0.5,-$F$6,-$G$6),IF($E528&gt;0,IF($K528&gt;0.67,$I$6,$H$6),0))</f>
        <v>6667</v>
      </c>
    </row>
    <row r="529" spans="1:14">
      <c r="A529">
        <f t="shared" ref="A529:A592" si="116">MONTH(C529)</f>
        <v>5</v>
      </c>
      <c r="B529" t="str">
        <f t="shared" si="110"/>
        <v>May</v>
      </c>
      <c r="C529" s="187">
        <f t="shared" si="105"/>
        <v>37020</v>
      </c>
      <c r="D529" s="188">
        <f t="shared" ref="D529:D592" si="117">H528</f>
        <v>447148</v>
      </c>
      <c r="E529" s="203">
        <f t="shared" si="107"/>
        <v>15788</v>
      </c>
      <c r="F529" s="204">
        <v>0</v>
      </c>
      <c r="G529" s="153">
        <f t="shared" si="111"/>
        <v>15788</v>
      </c>
      <c r="H529" s="153">
        <f t="shared" si="104"/>
        <v>462936</v>
      </c>
      <c r="I529" s="48">
        <f t="shared" si="112"/>
        <v>1908264</v>
      </c>
      <c r="J529" s="195">
        <f t="shared" si="108"/>
        <v>0.188574561403509</v>
      </c>
      <c r="K529" s="196">
        <f t="shared" si="109"/>
        <v>0.195232793522267</v>
      </c>
      <c r="L529" s="153">
        <f t="shared" si="113"/>
        <v>15789</v>
      </c>
      <c r="M529" s="153">
        <f t="shared" si="114"/>
        <v>9122</v>
      </c>
      <c r="N529" s="153">
        <f t="shared" si="115"/>
        <v>6667</v>
      </c>
    </row>
    <row r="530" spans="1:14">
      <c r="A530">
        <f t="shared" si="116"/>
        <v>5</v>
      </c>
      <c r="B530" t="str">
        <f t="shared" si="110"/>
        <v>May</v>
      </c>
      <c r="C530" s="187">
        <f t="shared" si="105"/>
        <v>37021</v>
      </c>
      <c r="D530" s="188">
        <f t="shared" si="117"/>
        <v>462936</v>
      </c>
      <c r="E530" s="203">
        <f t="shared" si="107"/>
        <v>15788</v>
      </c>
      <c r="F530" s="204">
        <v>0</v>
      </c>
      <c r="G530" s="153">
        <f t="shared" si="111"/>
        <v>15788</v>
      </c>
      <c r="H530" s="153">
        <f t="shared" si="104"/>
        <v>478724</v>
      </c>
      <c r="I530" s="48">
        <f t="shared" si="112"/>
        <v>1892476</v>
      </c>
      <c r="J530" s="195">
        <f t="shared" si="108"/>
        <v>0.195232793522267</v>
      </c>
      <c r="K530" s="196">
        <f t="shared" si="109"/>
        <v>0.201891025641026</v>
      </c>
      <c r="L530" s="153">
        <f t="shared" si="113"/>
        <v>15789</v>
      </c>
      <c r="M530" s="153">
        <f t="shared" si="114"/>
        <v>9122</v>
      </c>
      <c r="N530" s="153">
        <f t="shared" si="115"/>
        <v>6667</v>
      </c>
    </row>
    <row r="531" spans="1:14">
      <c r="A531">
        <f t="shared" si="116"/>
        <v>5</v>
      </c>
      <c r="B531" t="str">
        <f t="shared" si="110"/>
        <v>May</v>
      </c>
      <c r="C531" s="187">
        <f t="shared" si="105"/>
        <v>37022</v>
      </c>
      <c r="D531" s="188">
        <f t="shared" si="117"/>
        <v>478724</v>
      </c>
      <c r="E531" s="203">
        <f t="shared" si="107"/>
        <v>15788</v>
      </c>
      <c r="F531" s="204">
        <v>0</v>
      </c>
      <c r="G531" s="153">
        <f t="shared" si="111"/>
        <v>15788</v>
      </c>
      <c r="H531" s="153">
        <f t="shared" si="104"/>
        <v>494512</v>
      </c>
      <c r="I531" s="48">
        <f t="shared" si="112"/>
        <v>1876688</v>
      </c>
      <c r="J531" s="195">
        <f t="shared" si="108"/>
        <v>0.201891025641026</v>
      </c>
      <c r="K531" s="196">
        <f t="shared" si="109"/>
        <v>0.208549257759784</v>
      </c>
      <c r="L531" s="153">
        <f t="shared" si="113"/>
        <v>15789</v>
      </c>
      <c r="M531" s="153">
        <f t="shared" si="114"/>
        <v>9122</v>
      </c>
      <c r="N531" s="153">
        <f t="shared" si="115"/>
        <v>6667</v>
      </c>
    </row>
    <row r="532" spans="1:14">
      <c r="A532">
        <f t="shared" si="116"/>
        <v>5</v>
      </c>
      <c r="B532" t="str">
        <f t="shared" si="110"/>
        <v>May</v>
      </c>
      <c r="C532" s="187">
        <f t="shared" si="105"/>
        <v>37023</v>
      </c>
      <c r="D532" s="188">
        <f t="shared" si="117"/>
        <v>494512</v>
      </c>
      <c r="E532" s="203">
        <f t="shared" si="107"/>
        <v>15788</v>
      </c>
      <c r="F532" s="204">
        <v>0</v>
      </c>
      <c r="G532" s="153">
        <f t="shared" si="111"/>
        <v>15788</v>
      </c>
      <c r="H532" s="153">
        <f t="shared" si="104"/>
        <v>510300</v>
      </c>
      <c r="I532" s="48">
        <f t="shared" si="112"/>
        <v>1860900</v>
      </c>
      <c r="J532" s="195">
        <f t="shared" si="108"/>
        <v>0.208549257759784</v>
      </c>
      <c r="K532" s="196">
        <f t="shared" si="109"/>
        <v>0.215207489878543</v>
      </c>
      <c r="L532" s="153">
        <f t="shared" si="113"/>
        <v>15789</v>
      </c>
      <c r="M532" s="153">
        <f t="shared" si="114"/>
        <v>9122</v>
      </c>
      <c r="N532" s="153">
        <f t="shared" si="115"/>
        <v>6667</v>
      </c>
    </row>
    <row r="533" spans="1:14">
      <c r="A533">
        <f t="shared" si="116"/>
        <v>5</v>
      </c>
      <c r="B533" t="str">
        <f t="shared" si="110"/>
        <v>May</v>
      </c>
      <c r="C533" s="187">
        <f t="shared" si="105"/>
        <v>37024</v>
      </c>
      <c r="D533" s="188">
        <f t="shared" si="117"/>
        <v>510300</v>
      </c>
      <c r="E533" s="203">
        <f t="shared" si="107"/>
        <v>15788</v>
      </c>
      <c r="F533" s="204">
        <v>0</v>
      </c>
      <c r="G533" s="153">
        <f t="shared" si="111"/>
        <v>15788</v>
      </c>
      <c r="H533" s="153">
        <f t="shared" si="104"/>
        <v>526088</v>
      </c>
      <c r="I533" s="48">
        <f t="shared" si="112"/>
        <v>1845112</v>
      </c>
      <c r="J533" s="195">
        <f t="shared" si="108"/>
        <v>0.215207489878543</v>
      </c>
      <c r="K533" s="196">
        <f t="shared" si="109"/>
        <v>0.221865721997301</v>
      </c>
      <c r="L533" s="153">
        <f t="shared" si="113"/>
        <v>15789</v>
      </c>
      <c r="M533" s="153">
        <f t="shared" si="114"/>
        <v>9122</v>
      </c>
      <c r="N533" s="153">
        <f t="shared" si="115"/>
        <v>6667</v>
      </c>
    </row>
    <row r="534" spans="1:14">
      <c r="A534">
        <f t="shared" si="116"/>
        <v>5</v>
      </c>
      <c r="B534" t="str">
        <f t="shared" si="110"/>
        <v>May</v>
      </c>
      <c r="C534" s="187">
        <f t="shared" si="105"/>
        <v>37025</v>
      </c>
      <c r="D534" s="188">
        <f t="shared" si="117"/>
        <v>526088</v>
      </c>
      <c r="E534" s="203">
        <f t="shared" si="107"/>
        <v>15788</v>
      </c>
      <c r="F534" s="204">
        <v>0</v>
      </c>
      <c r="G534" s="153">
        <f t="shared" si="111"/>
        <v>15788</v>
      </c>
      <c r="H534" s="153">
        <f t="shared" si="104"/>
        <v>541876</v>
      </c>
      <c r="I534" s="48">
        <f t="shared" si="112"/>
        <v>1829324</v>
      </c>
      <c r="J534" s="195">
        <f t="shared" si="108"/>
        <v>0.221865721997301</v>
      </c>
      <c r="K534" s="196">
        <f t="shared" si="109"/>
        <v>0.228523954116059</v>
      </c>
      <c r="L534" s="153">
        <f t="shared" si="113"/>
        <v>15789</v>
      </c>
      <c r="M534" s="153">
        <f t="shared" si="114"/>
        <v>9122</v>
      </c>
      <c r="N534" s="153">
        <f t="shared" si="115"/>
        <v>6667</v>
      </c>
    </row>
    <row r="535" spans="1:14">
      <c r="A535">
        <f t="shared" si="116"/>
        <v>5</v>
      </c>
      <c r="B535" t="str">
        <f t="shared" si="110"/>
        <v>May</v>
      </c>
      <c r="C535" s="187">
        <f t="shared" si="105"/>
        <v>37026</v>
      </c>
      <c r="D535" s="188">
        <f t="shared" si="117"/>
        <v>541876</v>
      </c>
      <c r="E535" s="203">
        <f t="shared" si="107"/>
        <v>15788</v>
      </c>
      <c r="F535" s="204">
        <v>0</v>
      </c>
      <c r="G535" s="153">
        <f t="shared" si="111"/>
        <v>15788</v>
      </c>
      <c r="H535" s="153">
        <f t="shared" si="104"/>
        <v>557664</v>
      </c>
      <c r="I535" s="48">
        <f t="shared" si="112"/>
        <v>1813536</v>
      </c>
      <c r="J535" s="195">
        <f t="shared" si="108"/>
        <v>0.228523954116059</v>
      </c>
      <c r="K535" s="196">
        <f t="shared" si="109"/>
        <v>0.235182186234818</v>
      </c>
      <c r="L535" s="153">
        <f t="shared" si="113"/>
        <v>15789</v>
      </c>
      <c r="M535" s="153">
        <f t="shared" si="114"/>
        <v>9122</v>
      </c>
      <c r="N535" s="153">
        <f t="shared" si="115"/>
        <v>6667</v>
      </c>
    </row>
    <row r="536" spans="1:14">
      <c r="A536">
        <f t="shared" si="116"/>
        <v>5</v>
      </c>
      <c r="B536" t="str">
        <f t="shared" si="110"/>
        <v>May</v>
      </c>
      <c r="C536" s="187">
        <f t="shared" si="105"/>
        <v>37027</v>
      </c>
      <c r="D536" s="188">
        <f t="shared" si="117"/>
        <v>557664</v>
      </c>
      <c r="E536" s="203">
        <f t="shared" si="107"/>
        <v>15788</v>
      </c>
      <c r="F536" s="204">
        <v>0</v>
      </c>
      <c r="G536" s="153">
        <f t="shared" si="111"/>
        <v>15788</v>
      </c>
      <c r="H536" s="153">
        <f t="shared" si="104"/>
        <v>573452</v>
      </c>
      <c r="I536" s="48">
        <f t="shared" si="112"/>
        <v>1797748</v>
      </c>
      <c r="J536" s="195">
        <f t="shared" si="108"/>
        <v>0.235182186234818</v>
      </c>
      <c r="K536" s="196">
        <f t="shared" si="109"/>
        <v>0.241840418353576</v>
      </c>
      <c r="L536" s="153">
        <f t="shared" si="113"/>
        <v>15789</v>
      </c>
      <c r="M536" s="153">
        <f t="shared" si="114"/>
        <v>9122</v>
      </c>
      <c r="N536" s="153">
        <f t="shared" si="115"/>
        <v>6667</v>
      </c>
    </row>
    <row r="537" spans="1:14">
      <c r="A537">
        <f t="shared" si="116"/>
        <v>5</v>
      </c>
      <c r="B537" t="str">
        <f t="shared" si="110"/>
        <v>May</v>
      </c>
      <c r="C537" s="187">
        <f t="shared" si="105"/>
        <v>37028</v>
      </c>
      <c r="D537" s="188">
        <f t="shared" si="117"/>
        <v>573452</v>
      </c>
      <c r="E537" s="203">
        <f t="shared" si="107"/>
        <v>15788</v>
      </c>
      <c r="F537" s="204">
        <v>0</v>
      </c>
      <c r="G537" s="153">
        <f t="shared" si="111"/>
        <v>15788</v>
      </c>
      <c r="H537" s="153">
        <f t="shared" si="104"/>
        <v>589240</v>
      </c>
      <c r="I537" s="48">
        <f t="shared" si="112"/>
        <v>1781960</v>
      </c>
      <c r="J537" s="195">
        <f t="shared" si="108"/>
        <v>0.241840418353576</v>
      </c>
      <c r="K537" s="196">
        <f t="shared" si="109"/>
        <v>0.248498650472335</v>
      </c>
      <c r="L537" s="153">
        <f t="shared" si="113"/>
        <v>15789</v>
      </c>
      <c r="M537" s="153">
        <f t="shared" si="114"/>
        <v>9122</v>
      </c>
      <c r="N537" s="153">
        <f t="shared" si="115"/>
        <v>6667</v>
      </c>
    </row>
    <row r="538" spans="1:14">
      <c r="A538">
        <f t="shared" si="116"/>
        <v>5</v>
      </c>
      <c r="B538" t="str">
        <f t="shared" si="110"/>
        <v>May</v>
      </c>
      <c r="C538" s="187">
        <f t="shared" si="105"/>
        <v>37029</v>
      </c>
      <c r="D538" s="188">
        <f t="shared" si="117"/>
        <v>589240</v>
      </c>
      <c r="E538" s="203">
        <f t="shared" si="107"/>
        <v>15788</v>
      </c>
      <c r="F538" s="204">
        <v>0</v>
      </c>
      <c r="G538" s="153">
        <f t="shared" si="111"/>
        <v>15788</v>
      </c>
      <c r="H538" s="153">
        <f t="shared" si="104"/>
        <v>605028</v>
      </c>
      <c r="I538" s="48">
        <f t="shared" si="112"/>
        <v>1766172</v>
      </c>
      <c r="J538" s="195">
        <f t="shared" si="108"/>
        <v>0.248498650472335</v>
      </c>
      <c r="K538" s="196">
        <f t="shared" si="109"/>
        <v>0.255156882591093</v>
      </c>
      <c r="L538" s="153">
        <f t="shared" si="113"/>
        <v>15789</v>
      </c>
      <c r="M538" s="153">
        <f t="shared" si="114"/>
        <v>9122</v>
      </c>
      <c r="N538" s="153">
        <f t="shared" si="115"/>
        <v>6667</v>
      </c>
    </row>
    <row r="539" spans="1:14">
      <c r="A539">
        <f t="shared" si="116"/>
        <v>5</v>
      </c>
      <c r="B539" t="str">
        <f t="shared" si="110"/>
        <v>May</v>
      </c>
      <c r="C539" s="187">
        <f t="shared" si="105"/>
        <v>37030</v>
      </c>
      <c r="D539" s="188">
        <f t="shared" si="117"/>
        <v>605028</v>
      </c>
      <c r="E539" s="203">
        <f t="shared" si="107"/>
        <v>15788</v>
      </c>
      <c r="F539" s="204">
        <v>0</v>
      </c>
      <c r="G539" s="153">
        <f t="shared" si="111"/>
        <v>15788</v>
      </c>
      <c r="H539" s="153">
        <f t="shared" si="104"/>
        <v>620816</v>
      </c>
      <c r="I539" s="48">
        <f t="shared" si="112"/>
        <v>1750384</v>
      </c>
      <c r="J539" s="195">
        <f t="shared" si="108"/>
        <v>0.255156882591093</v>
      </c>
      <c r="K539" s="196">
        <f t="shared" si="109"/>
        <v>0.261815114709852</v>
      </c>
      <c r="L539" s="153">
        <f t="shared" si="113"/>
        <v>15789</v>
      </c>
      <c r="M539" s="153">
        <f t="shared" si="114"/>
        <v>9122</v>
      </c>
      <c r="N539" s="153">
        <f t="shared" si="115"/>
        <v>6667</v>
      </c>
    </row>
    <row r="540" spans="1:14">
      <c r="A540">
        <f t="shared" si="116"/>
        <v>5</v>
      </c>
      <c r="B540" t="str">
        <f t="shared" si="110"/>
        <v>May</v>
      </c>
      <c r="C540" s="187">
        <f t="shared" si="105"/>
        <v>37031</v>
      </c>
      <c r="D540" s="188">
        <f t="shared" si="117"/>
        <v>620816</v>
      </c>
      <c r="E540" s="203">
        <f t="shared" si="107"/>
        <v>15788</v>
      </c>
      <c r="F540" s="204">
        <v>0</v>
      </c>
      <c r="G540" s="153">
        <f t="shared" si="111"/>
        <v>15788</v>
      </c>
      <c r="H540" s="153">
        <f t="shared" si="104"/>
        <v>636604</v>
      </c>
      <c r="I540" s="48">
        <f t="shared" si="112"/>
        <v>1734596</v>
      </c>
      <c r="J540" s="195">
        <f t="shared" si="108"/>
        <v>0.261815114709852</v>
      </c>
      <c r="K540" s="196">
        <f t="shared" si="109"/>
        <v>0.26847334682861</v>
      </c>
      <c r="L540" s="153">
        <f t="shared" si="113"/>
        <v>15789</v>
      </c>
      <c r="M540" s="153">
        <f t="shared" si="114"/>
        <v>9122</v>
      </c>
      <c r="N540" s="153">
        <f t="shared" si="115"/>
        <v>6667</v>
      </c>
    </row>
    <row r="541" spans="1:14">
      <c r="A541">
        <f t="shared" si="116"/>
        <v>5</v>
      </c>
      <c r="B541" t="str">
        <f t="shared" si="110"/>
        <v>May</v>
      </c>
      <c r="C541" s="187">
        <f t="shared" si="105"/>
        <v>37032</v>
      </c>
      <c r="D541" s="188">
        <f t="shared" si="117"/>
        <v>636604</v>
      </c>
      <c r="E541" s="203">
        <f t="shared" si="107"/>
        <v>15788</v>
      </c>
      <c r="F541" s="204">
        <v>0</v>
      </c>
      <c r="G541" s="153">
        <f t="shared" si="111"/>
        <v>15788</v>
      </c>
      <c r="H541" s="153">
        <f t="shared" si="104"/>
        <v>652392</v>
      </c>
      <c r="I541" s="48">
        <f t="shared" si="112"/>
        <v>1718808</v>
      </c>
      <c r="J541" s="195">
        <f t="shared" si="108"/>
        <v>0.26847334682861</v>
      </c>
      <c r="K541" s="196">
        <f t="shared" si="109"/>
        <v>0.275131578947368</v>
      </c>
      <c r="L541" s="153">
        <f t="shared" si="113"/>
        <v>15789</v>
      </c>
      <c r="M541" s="153">
        <f t="shared" si="114"/>
        <v>9122</v>
      </c>
      <c r="N541" s="153">
        <f t="shared" si="115"/>
        <v>6667</v>
      </c>
    </row>
    <row r="542" spans="1:14">
      <c r="A542">
        <f t="shared" si="116"/>
        <v>5</v>
      </c>
      <c r="B542" t="str">
        <f t="shared" si="110"/>
        <v>May</v>
      </c>
      <c r="C542" s="187">
        <f t="shared" si="105"/>
        <v>37033</v>
      </c>
      <c r="D542" s="188">
        <f t="shared" si="117"/>
        <v>652392</v>
      </c>
      <c r="E542" s="203">
        <f t="shared" si="107"/>
        <v>15788</v>
      </c>
      <c r="F542" s="204">
        <v>0</v>
      </c>
      <c r="G542" s="153">
        <f t="shared" si="111"/>
        <v>15788</v>
      </c>
      <c r="H542" s="153">
        <f t="shared" si="104"/>
        <v>668180</v>
      </c>
      <c r="I542" s="48">
        <f t="shared" si="112"/>
        <v>1703020</v>
      </c>
      <c r="J542" s="195">
        <f t="shared" si="108"/>
        <v>0.275131578947368</v>
      </c>
      <c r="K542" s="196">
        <f t="shared" si="109"/>
        <v>0.281789811066127</v>
      </c>
      <c r="L542" s="153">
        <f t="shared" si="113"/>
        <v>15789</v>
      </c>
      <c r="M542" s="153">
        <f t="shared" si="114"/>
        <v>9122</v>
      </c>
      <c r="N542" s="153">
        <f t="shared" si="115"/>
        <v>6667</v>
      </c>
    </row>
    <row r="543" spans="1:14">
      <c r="A543">
        <f t="shared" si="116"/>
        <v>5</v>
      </c>
      <c r="B543" t="str">
        <f t="shared" si="110"/>
        <v>May</v>
      </c>
      <c r="C543" s="187">
        <f t="shared" si="105"/>
        <v>37034</v>
      </c>
      <c r="D543" s="188">
        <f t="shared" si="117"/>
        <v>668180</v>
      </c>
      <c r="E543" s="203">
        <f t="shared" si="107"/>
        <v>15788</v>
      </c>
      <c r="F543" s="204">
        <v>0</v>
      </c>
      <c r="G543" s="153">
        <f t="shared" si="111"/>
        <v>15788</v>
      </c>
      <c r="H543" s="153">
        <f t="shared" si="104"/>
        <v>683968</v>
      </c>
      <c r="I543" s="48">
        <f t="shared" si="112"/>
        <v>1687232</v>
      </c>
      <c r="J543" s="195">
        <f t="shared" si="108"/>
        <v>0.281789811066127</v>
      </c>
      <c r="K543" s="196">
        <f t="shared" si="109"/>
        <v>0.288448043184885</v>
      </c>
      <c r="L543" s="153">
        <f t="shared" si="113"/>
        <v>15789</v>
      </c>
      <c r="M543" s="153">
        <f t="shared" si="114"/>
        <v>9122</v>
      </c>
      <c r="N543" s="153">
        <f t="shared" si="115"/>
        <v>6667</v>
      </c>
    </row>
    <row r="544" spans="1:14">
      <c r="A544">
        <f t="shared" si="116"/>
        <v>5</v>
      </c>
      <c r="B544" t="str">
        <f t="shared" si="110"/>
        <v>May</v>
      </c>
      <c r="C544" s="187">
        <f t="shared" si="105"/>
        <v>37035</v>
      </c>
      <c r="D544" s="188">
        <f t="shared" si="117"/>
        <v>683968</v>
      </c>
      <c r="E544" s="203">
        <f t="shared" si="107"/>
        <v>15788</v>
      </c>
      <c r="F544" s="204">
        <v>0</v>
      </c>
      <c r="G544" s="153">
        <f t="shared" si="111"/>
        <v>15788</v>
      </c>
      <c r="H544" s="153">
        <f t="shared" si="104"/>
        <v>699756</v>
      </c>
      <c r="I544" s="48">
        <f t="shared" si="112"/>
        <v>1671444</v>
      </c>
      <c r="J544" s="195">
        <f t="shared" si="108"/>
        <v>0.288448043184885</v>
      </c>
      <c r="K544" s="196">
        <f t="shared" si="109"/>
        <v>0.295106275303644</v>
      </c>
      <c r="L544" s="153">
        <f t="shared" si="113"/>
        <v>15789</v>
      </c>
      <c r="M544" s="153">
        <f t="shared" si="114"/>
        <v>9122</v>
      </c>
      <c r="N544" s="153">
        <f t="shared" si="115"/>
        <v>6667</v>
      </c>
    </row>
    <row r="545" spans="1:14">
      <c r="A545">
        <f t="shared" si="116"/>
        <v>5</v>
      </c>
      <c r="B545" t="str">
        <f t="shared" si="110"/>
        <v>May</v>
      </c>
      <c r="C545" s="187">
        <f t="shared" si="105"/>
        <v>37036</v>
      </c>
      <c r="D545" s="188">
        <f t="shared" si="117"/>
        <v>699756</v>
      </c>
      <c r="E545" s="203">
        <f t="shared" si="107"/>
        <v>15788</v>
      </c>
      <c r="F545" s="204">
        <v>0</v>
      </c>
      <c r="G545" s="153">
        <f t="shared" si="111"/>
        <v>15788</v>
      </c>
      <c r="H545" s="153">
        <f t="shared" ref="H545:H608" si="118">D545+G545</f>
        <v>715544</v>
      </c>
      <c r="I545" s="48">
        <f t="shared" si="112"/>
        <v>1655656</v>
      </c>
      <c r="J545" s="195">
        <f t="shared" si="108"/>
        <v>0.295106275303644</v>
      </c>
      <c r="K545" s="196">
        <f t="shared" si="109"/>
        <v>0.301764507422402</v>
      </c>
      <c r="L545" s="153">
        <f t="shared" si="113"/>
        <v>15789</v>
      </c>
      <c r="M545" s="153">
        <f t="shared" si="114"/>
        <v>9122</v>
      </c>
      <c r="N545" s="153">
        <f t="shared" si="115"/>
        <v>6667</v>
      </c>
    </row>
    <row r="546" spans="1:14">
      <c r="A546">
        <f t="shared" si="116"/>
        <v>5</v>
      </c>
      <c r="B546" t="str">
        <f t="shared" si="110"/>
        <v>May</v>
      </c>
      <c r="C546" s="187">
        <f t="shared" si="105"/>
        <v>37037</v>
      </c>
      <c r="D546" s="188">
        <f t="shared" si="117"/>
        <v>715544</v>
      </c>
      <c r="E546" s="203">
        <f t="shared" si="107"/>
        <v>15788</v>
      </c>
      <c r="F546" s="204">
        <v>0</v>
      </c>
      <c r="G546" s="153">
        <f t="shared" si="111"/>
        <v>15788</v>
      </c>
      <c r="H546" s="153">
        <f t="shared" si="118"/>
        <v>731332</v>
      </c>
      <c r="I546" s="48">
        <f t="shared" si="112"/>
        <v>1639868</v>
      </c>
      <c r="J546" s="195">
        <f t="shared" si="108"/>
        <v>0.301764507422402</v>
      </c>
      <c r="K546" s="196">
        <f t="shared" si="109"/>
        <v>0.308422739541161</v>
      </c>
      <c r="L546" s="153">
        <f t="shared" si="113"/>
        <v>15789</v>
      </c>
      <c r="M546" s="153">
        <f t="shared" si="114"/>
        <v>9122</v>
      </c>
      <c r="N546" s="153">
        <f t="shared" si="115"/>
        <v>6667</v>
      </c>
    </row>
    <row r="547" spans="1:14">
      <c r="A547">
        <f t="shared" si="116"/>
        <v>5</v>
      </c>
      <c r="B547" t="str">
        <f t="shared" si="110"/>
        <v>May</v>
      </c>
      <c r="C547" s="187">
        <f t="shared" si="105"/>
        <v>37038</v>
      </c>
      <c r="D547" s="188">
        <f t="shared" si="117"/>
        <v>731332</v>
      </c>
      <c r="E547" s="203">
        <f t="shared" si="107"/>
        <v>15788</v>
      </c>
      <c r="F547" s="204">
        <v>0</v>
      </c>
      <c r="G547" s="153">
        <f t="shared" si="111"/>
        <v>15788</v>
      </c>
      <c r="H547" s="153">
        <f t="shared" si="118"/>
        <v>747120</v>
      </c>
      <c r="I547" s="48">
        <f t="shared" si="112"/>
        <v>1624080</v>
      </c>
      <c r="J547" s="195">
        <f t="shared" si="108"/>
        <v>0.308422739541161</v>
      </c>
      <c r="K547" s="196">
        <f t="shared" si="109"/>
        <v>0.315080971659919</v>
      </c>
      <c r="L547" s="153">
        <f t="shared" si="113"/>
        <v>15789</v>
      </c>
      <c r="M547" s="153">
        <f t="shared" si="114"/>
        <v>9122</v>
      </c>
      <c r="N547" s="153">
        <f t="shared" si="115"/>
        <v>6667</v>
      </c>
    </row>
    <row r="548" spans="1:14">
      <c r="A548">
        <f t="shared" si="116"/>
        <v>5</v>
      </c>
      <c r="B548" t="str">
        <f t="shared" si="110"/>
        <v>May</v>
      </c>
      <c r="C548" s="187">
        <f t="shared" si="105"/>
        <v>37039</v>
      </c>
      <c r="D548" s="188">
        <f t="shared" si="117"/>
        <v>747120</v>
      </c>
      <c r="E548" s="203">
        <f t="shared" si="107"/>
        <v>15788</v>
      </c>
      <c r="F548" s="204">
        <v>0</v>
      </c>
      <c r="G548" s="153">
        <f t="shared" si="111"/>
        <v>15788</v>
      </c>
      <c r="H548" s="153">
        <f t="shared" si="118"/>
        <v>762908</v>
      </c>
      <c r="I548" s="48">
        <f t="shared" si="112"/>
        <v>1608292</v>
      </c>
      <c r="J548" s="195">
        <f t="shared" si="108"/>
        <v>0.315080971659919</v>
      </c>
      <c r="K548" s="196">
        <f t="shared" si="109"/>
        <v>0.321739203778677</v>
      </c>
      <c r="L548" s="153">
        <f t="shared" si="113"/>
        <v>15789</v>
      </c>
      <c r="M548" s="153">
        <f t="shared" si="114"/>
        <v>9122</v>
      </c>
      <c r="N548" s="153">
        <f t="shared" si="115"/>
        <v>6667</v>
      </c>
    </row>
    <row r="549" spans="1:14">
      <c r="A549">
        <f t="shared" si="116"/>
        <v>5</v>
      </c>
      <c r="B549" t="str">
        <f t="shared" si="110"/>
        <v>May</v>
      </c>
      <c r="C549" s="187">
        <f t="shared" ref="C549:C612" si="119">C548+1</f>
        <v>37040</v>
      </c>
      <c r="D549" s="188">
        <f t="shared" si="117"/>
        <v>762908</v>
      </c>
      <c r="E549" s="203">
        <f t="shared" si="107"/>
        <v>15788</v>
      </c>
      <c r="F549" s="204">
        <v>0</v>
      </c>
      <c r="G549" s="153">
        <f t="shared" si="111"/>
        <v>15788</v>
      </c>
      <c r="H549" s="153">
        <f t="shared" si="118"/>
        <v>778696</v>
      </c>
      <c r="I549" s="48">
        <f t="shared" si="112"/>
        <v>1592504</v>
      </c>
      <c r="J549" s="195">
        <f t="shared" si="108"/>
        <v>0.321739203778677</v>
      </c>
      <c r="K549" s="196">
        <f t="shared" si="109"/>
        <v>0.328397435897436</v>
      </c>
      <c r="L549" s="153">
        <f t="shared" si="113"/>
        <v>15789</v>
      </c>
      <c r="M549" s="153">
        <f t="shared" si="114"/>
        <v>9122</v>
      </c>
      <c r="N549" s="153">
        <f t="shared" si="115"/>
        <v>6667</v>
      </c>
    </row>
    <row r="550" spans="1:14">
      <c r="A550">
        <f t="shared" si="116"/>
        <v>5</v>
      </c>
      <c r="B550" t="str">
        <f t="shared" si="110"/>
        <v>May</v>
      </c>
      <c r="C550" s="187">
        <f t="shared" si="119"/>
        <v>37041</v>
      </c>
      <c r="D550" s="188">
        <f t="shared" si="117"/>
        <v>778696</v>
      </c>
      <c r="E550" s="203">
        <f t="shared" si="107"/>
        <v>15788</v>
      </c>
      <c r="F550" s="204">
        <v>0</v>
      </c>
      <c r="G550" s="153">
        <f t="shared" si="111"/>
        <v>15788</v>
      </c>
      <c r="H550" s="153">
        <f t="shared" si="118"/>
        <v>794484</v>
      </c>
      <c r="I550" s="48">
        <f t="shared" si="112"/>
        <v>1576716</v>
      </c>
      <c r="J550" s="195">
        <f t="shared" si="108"/>
        <v>0.328397435897436</v>
      </c>
      <c r="K550" s="196">
        <f t="shared" si="109"/>
        <v>0.335055668016194</v>
      </c>
      <c r="L550" s="153">
        <f t="shared" si="113"/>
        <v>15789</v>
      </c>
      <c r="M550" s="153">
        <f t="shared" si="114"/>
        <v>9122</v>
      </c>
      <c r="N550" s="153">
        <f t="shared" si="115"/>
        <v>6667</v>
      </c>
    </row>
    <row r="551" spans="1:14">
      <c r="A551">
        <f t="shared" si="116"/>
        <v>5</v>
      </c>
      <c r="B551" t="str">
        <f t="shared" si="110"/>
        <v>May</v>
      </c>
      <c r="C551" s="187">
        <f t="shared" si="119"/>
        <v>37042</v>
      </c>
      <c r="D551" s="188">
        <f t="shared" si="117"/>
        <v>794484</v>
      </c>
      <c r="E551" s="203">
        <f t="shared" si="107"/>
        <v>15788</v>
      </c>
      <c r="F551" s="204">
        <v>0</v>
      </c>
      <c r="G551" s="153">
        <f t="shared" si="111"/>
        <v>15788</v>
      </c>
      <c r="H551" s="153">
        <f t="shared" si="118"/>
        <v>810272</v>
      </c>
      <c r="I551" s="48">
        <f t="shared" si="112"/>
        <v>1560928</v>
      </c>
      <c r="J551" s="195">
        <f t="shared" si="108"/>
        <v>0.335055668016194</v>
      </c>
      <c r="K551" s="196">
        <f t="shared" si="109"/>
        <v>0.341713900134953</v>
      </c>
      <c r="L551" s="153">
        <f t="shared" si="113"/>
        <v>15789</v>
      </c>
      <c r="M551" s="153">
        <f t="shared" si="114"/>
        <v>9122</v>
      </c>
      <c r="N551" s="153">
        <f t="shared" si="115"/>
        <v>6667</v>
      </c>
    </row>
    <row r="552" spans="1:14">
      <c r="A552">
        <f t="shared" si="116"/>
        <v>6</v>
      </c>
      <c r="B552" t="str">
        <f t="shared" si="110"/>
        <v>Jun</v>
      </c>
      <c r="C552" s="187">
        <f t="shared" si="119"/>
        <v>37043</v>
      </c>
      <c r="D552" s="188">
        <f t="shared" si="117"/>
        <v>810272</v>
      </c>
      <c r="E552" s="203">
        <f t="shared" si="107"/>
        <v>15788</v>
      </c>
      <c r="F552" s="204">
        <v>0</v>
      </c>
      <c r="G552" s="153">
        <f t="shared" si="111"/>
        <v>15788</v>
      </c>
      <c r="H552" s="153">
        <f t="shared" si="118"/>
        <v>826060</v>
      </c>
      <c r="I552" s="48">
        <f t="shared" si="112"/>
        <v>1545140</v>
      </c>
      <c r="J552" s="195">
        <f t="shared" si="108"/>
        <v>0.341713900134953</v>
      </c>
      <c r="K552" s="196">
        <f t="shared" si="109"/>
        <v>0.348372132253711</v>
      </c>
      <c r="L552" s="153">
        <f t="shared" si="113"/>
        <v>15789</v>
      </c>
      <c r="M552" s="153">
        <f t="shared" si="114"/>
        <v>9122</v>
      </c>
      <c r="N552" s="153">
        <f t="shared" si="115"/>
        <v>6667</v>
      </c>
    </row>
    <row r="553" spans="1:14">
      <c r="A553">
        <f t="shared" si="116"/>
        <v>6</v>
      </c>
      <c r="B553" t="str">
        <f t="shared" si="110"/>
        <v>Jun</v>
      </c>
      <c r="C553" s="187">
        <f t="shared" si="119"/>
        <v>37044</v>
      </c>
      <c r="D553" s="188">
        <f t="shared" si="117"/>
        <v>826060</v>
      </c>
      <c r="E553" s="203">
        <f t="shared" si="107"/>
        <v>15788</v>
      </c>
      <c r="F553" s="204">
        <v>0</v>
      </c>
      <c r="G553" s="153">
        <f t="shared" si="111"/>
        <v>15788</v>
      </c>
      <c r="H553" s="153">
        <f t="shared" si="118"/>
        <v>841848</v>
      </c>
      <c r="I553" s="48">
        <f t="shared" si="112"/>
        <v>1529352</v>
      </c>
      <c r="J553" s="195">
        <f t="shared" si="108"/>
        <v>0.348372132253711</v>
      </c>
      <c r="K553" s="196">
        <f t="shared" si="109"/>
        <v>0.35503036437247</v>
      </c>
      <c r="L553" s="153">
        <f t="shared" si="113"/>
        <v>15789</v>
      </c>
      <c r="M553" s="153">
        <f t="shared" si="114"/>
        <v>9122</v>
      </c>
      <c r="N553" s="153">
        <f t="shared" si="115"/>
        <v>6667</v>
      </c>
    </row>
    <row r="554" spans="1:14">
      <c r="A554">
        <f t="shared" si="116"/>
        <v>6</v>
      </c>
      <c r="B554" t="str">
        <f t="shared" si="110"/>
        <v>Jun</v>
      </c>
      <c r="C554" s="187">
        <f t="shared" si="119"/>
        <v>37045</v>
      </c>
      <c r="D554" s="188">
        <f t="shared" si="117"/>
        <v>841848</v>
      </c>
      <c r="E554" s="203">
        <f t="shared" si="107"/>
        <v>15788</v>
      </c>
      <c r="F554" s="204">
        <v>0</v>
      </c>
      <c r="G554" s="153">
        <f t="shared" si="111"/>
        <v>15788</v>
      </c>
      <c r="H554" s="153">
        <f t="shared" si="118"/>
        <v>857636</v>
      </c>
      <c r="I554" s="48">
        <f t="shared" si="112"/>
        <v>1513564</v>
      </c>
      <c r="J554" s="195">
        <f t="shared" si="108"/>
        <v>0.35503036437247</v>
      </c>
      <c r="K554" s="196">
        <f t="shared" si="109"/>
        <v>0.361688596491228</v>
      </c>
      <c r="L554" s="153">
        <f t="shared" si="113"/>
        <v>15789</v>
      </c>
      <c r="M554" s="153">
        <f t="shared" si="114"/>
        <v>9122</v>
      </c>
      <c r="N554" s="153">
        <f t="shared" si="115"/>
        <v>6667</v>
      </c>
    </row>
    <row r="555" spans="1:14">
      <c r="A555">
        <f t="shared" si="116"/>
        <v>6</v>
      </c>
      <c r="B555" t="str">
        <f t="shared" si="110"/>
        <v>Jun</v>
      </c>
      <c r="C555" s="187">
        <f t="shared" si="119"/>
        <v>37046</v>
      </c>
      <c r="D555" s="188">
        <f t="shared" si="117"/>
        <v>857636</v>
      </c>
      <c r="E555" s="203">
        <f t="shared" si="107"/>
        <v>15788</v>
      </c>
      <c r="F555" s="204">
        <v>0</v>
      </c>
      <c r="G555" s="153">
        <f t="shared" si="111"/>
        <v>15788</v>
      </c>
      <c r="H555" s="153">
        <f t="shared" si="118"/>
        <v>873424</v>
      </c>
      <c r="I555" s="48">
        <f t="shared" si="112"/>
        <v>1497776</v>
      </c>
      <c r="J555" s="195">
        <f t="shared" si="108"/>
        <v>0.361688596491228</v>
      </c>
      <c r="K555" s="196">
        <f t="shared" si="109"/>
        <v>0.368346828609987</v>
      </c>
      <c r="L555" s="153">
        <f t="shared" si="113"/>
        <v>15789</v>
      </c>
      <c r="M555" s="153">
        <f t="shared" si="114"/>
        <v>9122</v>
      </c>
      <c r="N555" s="153">
        <f t="shared" si="115"/>
        <v>6667</v>
      </c>
    </row>
    <row r="556" spans="1:14">
      <c r="A556">
        <f t="shared" si="116"/>
        <v>6</v>
      </c>
      <c r="B556" t="str">
        <f t="shared" si="110"/>
        <v>Jun</v>
      </c>
      <c r="C556" s="187">
        <f t="shared" si="119"/>
        <v>37047</v>
      </c>
      <c r="D556" s="188">
        <f t="shared" si="117"/>
        <v>873424</v>
      </c>
      <c r="E556" s="203">
        <f t="shared" si="107"/>
        <v>15788</v>
      </c>
      <c r="F556" s="204">
        <v>0</v>
      </c>
      <c r="G556" s="153">
        <f t="shared" si="111"/>
        <v>15788</v>
      </c>
      <c r="H556" s="153">
        <f t="shared" si="118"/>
        <v>889212</v>
      </c>
      <c r="I556" s="48">
        <f t="shared" si="112"/>
        <v>1481988</v>
      </c>
      <c r="J556" s="195">
        <f t="shared" si="108"/>
        <v>0.368346828609987</v>
      </c>
      <c r="K556" s="196">
        <f t="shared" si="109"/>
        <v>0.375005060728745</v>
      </c>
      <c r="L556" s="153">
        <f t="shared" si="113"/>
        <v>15789</v>
      </c>
      <c r="M556" s="153">
        <f t="shared" si="114"/>
        <v>9122</v>
      </c>
      <c r="N556" s="153">
        <f t="shared" si="115"/>
        <v>6667</v>
      </c>
    </row>
    <row r="557" spans="1:14">
      <c r="A557">
        <f t="shared" si="116"/>
        <v>6</v>
      </c>
      <c r="B557" t="str">
        <f t="shared" si="110"/>
        <v>Jun</v>
      </c>
      <c r="C557" s="187">
        <f t="shared" si="119"/>
        <v>37048</v>
      </c>
      <c r="D557" s="188">
        <f t="shared" si="117"/>
        <v>889212</v>
      </c>
      <c r="E557" s="203">
        <f t="shared" si="107"/>
        <v>15788</v>
      </c>
      <c r="F557" s="204">
        <v>0</v>
      </c>
      <c r="G557" s="153">
        <f t="shared" si="111"/>
        <v>15788</v>
      </c>
      <c r="H557" s="153">
        <f t="shared" si="118"/>
        <v>905000</v>
      </c>
      <c r="I557" s="48">
        <f t="shared" si="112"/>
        <v>1466200</v>
      </c>
      <c r="J557" s="195">
        <f t="shared" si="108"/>
        <v>0.375005060728745</v>
      </c>
      <c r="K557" s="196">
        <f t="shared" si="109"/>
        <v>0.381663292847503</v>
      </c>
      <c r="L557" s="153">
        <f t="shared" si="113"/>
        <v>15789</v>
      </c>
      <c r="M557" s="153">
        <f t="shared" si="114"/>
        <v>9122</v>
      </c>
      <c r="N557" s="153">
        <f t="shared" si="115"/>
        <v>6667</v>
      </c>
    </row>
    <row r="558" spans="1:14">
      <c r="A558">
        <f t="shared" si="116"/>
        <v>6</v>
      </c>
      <c r="B558" t="str">
        <f t="shared" si="110"/>
        <v>Jun</v>
      </c>
      <c r="C558" s="187">
        <f t="shared" si="119"/>
        <v>37049</v>
      </c>
      <c r="D558" s="188">
        <f t="shared" si="117"/>
        <v>905000</v>
      </c>
      <c r="E558" s="203">
        <f t="shared" si="107"/>
        <v>15788</v>
      </c>
      <c r="F558" s="204">
        <v>0</v>
      </c>
      <c r="G558" s="153">
        <f t="shared" si="111"/>
        <v>15788</v>
      </c>
      <c r="H558" s="153">
        <f t="shared" si="118"/>
        <v>920788</v>
      </c>
      <c r="I558" s="48">
        <f t="shared" si="112"/>
        <v>1450412</v>
      </c>
      <c r="J558" s="195">
        <f t="shared" si="108"/>
        <v>0.381663292847503</v>
      </c>
      <c r="K558" s="196">
        <f t="shared" si="109"/>
        <v>0.388321524966262</v>
      </c>
      <c r="L558" s="153">
        <f t="shared" si="113"/>
        <v>15789</v>
      </c>
      <c r="M558" s="153">
        <f t="shared" si="114"/>
        <v>9122</v>
      </c>
      <c r="N558" s="153">
        <f t="shared" si="115"/>
        <v>6667</v>
      </c>
    </row>
    <row r="559" spans="1:14">
      <c r="A559">
        <f t="shared" si="116"/>
        <v>6</v>
      </c>
      <c r="B559" t="str">
        <f t="shared" si="110"/>
        <v>Jun</v>
      </c>
      <c r="C559" s="187">
        <f t="shared" si="119"/>
        <v>37050</v>
      </c>
      <c r="D559" s="188">
        <f t="shared" si="117"/>
        <v>920788</v>
      </c>
      <c r="E559" s="203">
        <f t="shared" si="107"/>
        <v>15788</v>
      </c>
      <c r="F559" s="204">
        <v>0</v>
      </c>
      <c r="G559" s="153">
        <f t="shared" si="111"/>
        <v>15788</v>
      </c>
      <c r="H559" s="153">
        <f t="shared" si="118"/>
        <v>936576</v>
      </c>
      <c r="I559" s="48">
        <f t="shared" si="112"/>
        <v>1434624</v>
      </c>
      <c r="J559" s="195">
        <f t="shared" si="108"/>
        <v>0.388321524966262</v>
      </c>
      <c r="K559" s="196">
        <f t="shared" si="109"/>
        <v>0.39497975708502</v>
      </c>
      <c r="L559" s="153">
        <f t="shared" si="113"/>
        <v>15789</v>
      </c>
      <c r="M559" s="153">
        <f t="shared" si="114"/>
        <v>9122</v>
      </c>
      <c r="N559" s="153">
        <f t="shared" si="115"/>
        <v>6667</v>
      </c>
    </row>
    <row r="560" spans="1:14">
      <c r="A560">
        <f t="shared" si="116"/>
        <v>6</v>
      </c>
      <c r="B560" t="str">
        <f t="shared" si="110"/>
        <v>Jun</v>
      </c>
      <c r="C560" s="187">
        <f t="shared" si="119"/>
        <v>37051</v>
      </c>
      <c r="D560" s="188">
        <f t="shared" si="117"/>
        <v>936576</v>
      </c>
      <c r="E560" s="203">
        <f t="shared" si="107"/>
        <v>15788</v>
      </c>
      <c r="F560" s="204">
        <v>0</v>
      </c>
      <c r="G560" s="153">
        <f t="shared" si="111"/>
        <v>15788</v>
      </c>
      <c r="H560" s="153">
        <f t="shared" si="118"/>
        <v>952364</v>
      </c>
      <c r="I560" s="48">
        <f t="shared" si="112"/>
        <v>1418836</v>
      </c>
      <c r="J560" s="195">
        <f t="shared" si="108"/>
        <v>0.39497975708502</v>
      </c>
      <c r="K560" s="196">
        <f t="shared" si="109"/>
        <v>0.401637989203779</v>
      </c>
      <c r="L560" s="153">
        <f t="shared" si="113"/>
        <v>15789</v>
      </c>
      <c r="M560" s="153">
        <f t="shared" si="114"/>
        <v>9122</v>
      </c>
      <c r="N560" s="153">
        <f t="shared" si="115"/>
        <v>6667</v>
      </c>
    </row>
    <row r="561" spans="1:14">
      <c r="A561">
        <f t="shared" si="116"/>
        <v>6</v>
      </c>
      <c r="B561" t="str">
        <f t="shared" si="110"/>
        <v>Jun</v>
      </c>
      <c r="C561" s="187">
        <f t="shared" si="119"/>
        <v>37052</v>
      </c>
      <c r="D561" s="188">
        <f t="shared" si="117"/>
        <v>952364</v>
      </c>
      <c r="E561" s="203">
        <f t="shared" si="107"/>
        <v>15788</v>
      </c>
      <c r="F561" s="204">
        <v>0</v>
      </c>
      <c r="G561" s="153">
        <f t="shared" si="111"/>
        <v>15788</v>
      </c>
      <c r="H561" s="153">
        <f t="shared" si="118"/>
        <v>968152</v>
      </c>
      <c r="I561" s="48">
        <f t="shared" si="112"/>
        <v>1403048</v>
      </c>
      <c r="J561" s="195">
        <f t="shared" si="108"/>
        <v>0.401637989203779</v>
      </c>
      <c r="K561" s="196">
        <f t="shared" si="109"/>
        <v>0.408296221322537</v>
      </c>
      <c r="L561" s="153">
        <f t="shared" si="113"/>
        <v>15789</v>
      </c>
      <c r="M561" s="153">
        <f t="shared" si="114"/>
        <v>9122</v>
      </c>
      <c r="N561" s="153">
        <f t="shared" si="115"/>
        <v>6667</v>
      </c>
    </row>
    <row r="562" spans="1:14">
      <c r="A562">
        <f t="shared" si="116"/>
        <v>6</v>
      </c>
      <c r="B562" t="str">
        <f t="shared" si="110"/>
        <v>Jun</v>
      </c>
      <c r="C562" s="187">
        <f t="shared" si="119"/>
        <v>37053</v>
      </c>
      <c r="D562" s="188">
        <f t="shared" si="117"/>
        <v>968152</v>
      </c>
      <c r="E562" s="203">
        <f t="shared" si="107"/>
        <v>15788</v>
      </c>
      <c r="F562" s="204">
        <v>0</v>
      </c>
      <c r="G562" s="153">
        <f t="shared" si="111"/>
        <v>15788</v>
      </c>
      <c r="H562" s="153">
        <f t="shared" si="118"/>
        <v>983940</v>
      </c>
      <c r="I562" s="48">
        <f t="shared" si="112"/>
        <v>1387260</v>
      </c>
      <c r="J562" s="195">
        <f t="shared" si="108"/>
        <v>0.408296221322537</v>
      </c>
      <c r="K562" s="196">
        <f t="shared" si="109"/>
        <v>0.414954453441296</v>
      </c>
      <c r="L562" s="153">
        <f t="shared" si="113"/>
        <v>15789</v>
      </c>
      <c r="M562" s="153">
        <f t="shared" si="114"/>
        <v>9122</v>
      </c>
      <c r="N562" s="153">
        <f t="shared" si="115"/>
        <v>6667</v>
      </c>
    </row>
    <row r="563" spans="1:14">
      <c r="A563">
        <f t="shared" si="116"/>
        <v>6</v>
      </c>
      <c r="B563" t="str">
        <f t="shared" si="110"/>
        <v>Jun</v>
      </c>
      <c r="C563" s="187">
        <f t="shared" si="119"/>
        <v>37054</v>
      </c>
      <c r="D563" s="188">
        <f t="shared" si="117"/>
        <v>983940</v>
      </c>
      <c r="E563" s="203">
        <f t="shared" si="107"/>
        <v>15788</v>
      </c>
      <c r="F563" s="204">
        <v>0</v>
      </c>
      <c r="G563" s="153">
        <f t="shared" si="111"/>
        <v>15788</v>
      </c>
      <c r="H563" s="153">
        <f t="shared" si="118"/>
        <v>999728</v>
      </c>
      <c r="I563" s="48">
        <f t="shared" si="112"/>
        <v>1371472</v>
      </c>
      <c r="J563" s="195">
        <f t="shared" si="108"/>
        <v>0.414954453441296</v>
      </c>
      <c r="K563" s="196">
        <f t="shared" si="109"/>
        <v>0.421612685560054</v>
      </c>
      <c r="L563" s="153">
        <f t="shared" si="113"/>
        <v>15789</v>
      </c>
      <c r="M563" s="153">
        <f t="shared" si="114"/>
        <v>9122</v>
      </c>
      <c r="N563" s="153">
        <f t="shared" si="115"/>
        <v>6667</v>
      </c>
    </row>
    <row r="564" spans="1:14">
      <c r="A564">
        <f t="shared" si="116"/>
        <v>6</v>
      </c>
      <c r="B564" t="str">
        <f t="shared" si="110"/>
        <v>Jun</v>
      </c>
      <c r="C564" s="187">
        <f t="shared" si="119"/>
        <v>37055</v>
      </c>
      <c r="D564" s="188">
        <f t="shared" si="117"/>
        <v>999728</v>
      </c>
      <c r="E564" s="203">
        <f t="shared" si="107"/>
        <v>15788</v>
      </c>
      <c r="F564" s="204">
        <v>0</v>
      </c>
      <c r="G564" s="153">
        <f t="shared" si="111"/>
        <v>15788</v>
      </c>
      <c r="H564" s="153">
        <f t="shared" si="118"/>
        <v>1015516</v>
      </c>
      <c r="I564" s="48">
        <f t="shared" si="112"/>
        <v>1355684</v>
      </c>
      <c r="J564" s="195">
        <f t="shared" si="108"/>
        <v>0.421612685560054</v>
      </c>
      <c r="K564" s="196">
        <f t="shared" si="109"/>
        <v>0.428270917678812</v>
      </c>
      <c r="L564" s="153">
        <f t="shared" si="113"/>
        <v>15789</v>
      </c>
      <c r="M564" s="153">
        <f t="shared" si="114"/>
        <v>9122</v>
      </c>
      <c r="N564" s="153">
        <f t="shared" si="115"/>
        <v>6667</v>
      </c>
    </row>
    <row r="565" spans="1:14">
      <c r="A565">
        <f t="shared" si="116"/>
        <v>6</v>
      </c>
      <c r="B565" t="str">
        <f t="shared" si="110"/>
        <v>Jun</v>
      </c>
      <c r="C565" s="187">
        <f t="shared" si="119"/>
        <v>37056</v>
      </c>
      <c r="D565" s="188">
        <f t="shared" si="117"/>
        <v>1015516</v>
      </c>
      <c r="E565" s="203">
        <f t="shared" si="107"/>
        <v>15788</v>
      </c>
      <c r="F565" s="204">
        <v>0</v>
      </c>
      <c r="G565" s="153">
        <f t="shared" si="111"/>
        <v>15788</v>
      </c>
      <c r="H565" s="153">
        <f t="shared" si="118"/>
        <v>1031304</v>
      </c>
      <c r="I565" s="48">
        <f t="shared" si="112"/>
        <v>1339896</v>
      </c>
      <c r="J565" s="195">
        <f t="shared" si="108"/>
        <v>0.428270917678812</v>
      </c>
      <c r="K565" s="196">
        <f t="shared" si="109"/>
        <v>0.434929149797571</v>
      </c>
      <c r="L565" s="153">
        <f t="shared" si="113"/>
        <v>15789</v>
      </c>
      <c r="M565" s="153">
        <f t="shared" si="114"/>
        <v>9122</v>
      </c>
      <c r="N565" s="153">
        <f t="shared" si="115"/>
        <v>6667</v>
      </c>
    </row>
    <row r="566" spans="1:14">
      <c r="A566">
        <f t="shared" si="116"/>
        <v>6</v>
      </c>
      <c r="B566" t="str">
        <f t="shared" si="110"/>
        <v>Jun</v>
      </c>
      <c r="C566" s="187">
        <f t="shared" si="119"/>
        <v>37057</v>
      </c>
      <c r="D566" s="188">
        <f t="shared" si="117"/>
        <v>1031304</v>
      </c>
      <c r="E566" s="203">
        <f t="shared" si="107"/>
        <v>15788</v>
      </c>
      <c r="F566" s="204">
        <v>0</v>
      </c>
      <c r="G566" s="153">
        <f t="shared" si="111"/>
        <v>15788</v>
      </c>
      <c r="H566" s="153">
        <f t="shared" si="118"/>
        <v>1047092</v>
      </c>
      <c r="I566" s="48">
        <f t="shared" si="112"/>
        <v>1324108</v>
      </c>
      <c r="J566" s="195">
        <f t="shared" si="108"/>
        <v>0.434929149797571</v>
      </c>
      <c r="K566" s="196">
        <f t="shared" si="109"/>
        <v>0.441587381916329</v>
      </c>
      <c r="L566" s="153">
        <f t="shared" si="113"/>
        <v>15789</v>
      </c>
      <c r="M566" s="153">
        <f t="shared" si="114"/>
        <v>9122</v>
      </c>
      <c r="N566" s="153">
        <f t="shared" si="115"/>
        <v>6667</v>
      </c>
    </row>
    <row r="567" spans="1:14">
      <c r="A567">
        <f t="shared" si="116"/>
        <v>6</v>
      </c>
      <c r="B567" t="str">
        <f t="shared" si="110"/>
        <v>Jun</v>
      </c>
      <c r="C567" s="187">
        <f t="shared" si="119"/>
        <v>37058</v>
      </c>
      <c r="D567" s="188">
        <f t="shared" si="117"/>
        <v>1047092</v>
      </c>
      <c r="E567" s="203">
        <f t="shared" si="107"/>
        <v>15788</v>
      </c>
      <c r="F567" s="204">
        <v>0</v>
      </c>
      <c r="G567" s="153">
        <f t="shared" si="111"/>
        <v>15788</v>
      </c>
      <c r="H567" s="153">
        <f t="shared" si="118"/>
        <v>1062880</v>
      </c>
      <c r="I567" s="48">
        <f t="shared" si="112"/>
        <v>1308320</v>
      </c>
      <c r="J567" s="195">
        <f t="shared" si="108"/>
        <v>0.441587381916329</v>
      </c>
      <c r="K567" s="196">
        <f t="shared" si="109"/>
        <v>0.448245614035088</v>
      </c>
      <c r="L567" s="153">
        <f t="shared" si="113"/>
        <v>15789</v>
      </c>
      <c r="M567" s="153">
        <f t="shared" si="114"/>
        <v>9122</v>
      </c>
      <c r="N567" s="153">
        <f t="shared" si="115"/>
        <v>6667</v>
      </c>
    </row>
    <row r="568" spans="1:14">
      <c r="A568">
        <f t="shared" si="116"/>
        <v>6</v>
      </c>
      <c r="B568" t="str">
        <f t="shared" si="110"/>
        <v>Jun</v>
      </c>
      <c r="C568" s="187">
        <f t="shared" si="119"/>
        <v>37059</v>
      </c>
      <c r="D568" s="188">
        <f t="shared" si="117"/>
        <v>1062880</v>
      </c>
      <c r="E568" s="203">
        <f t="shared" si="107"/>
        <v>15788</v>
      </c>
      <c r="F568" s="204">
        <v>0</v>
      </c>
      <c r="G568" s="153">
        <f t="shared" si="111"/>
        <v>15788</v>
      </c>
      <c r="H568" s="153">
        <f t="shared" si="118"/>
        <v>1078668</v>
      </c>
      <c r="I568" s="48">
        <f t="shared" si="112"/>
        <v>1292532</v>
      </c>
      <c r="J568" s="195">
        <f t="shared" si="108"/>
        <v>0.448245614035088</v>
      </c>
      <c r="K568" s="196">
        <f t="shared" si="109"/>
        <v>0.454903846153846</v>
      </c>
      <c r="L568" s="153">
        <f t="shared" si="113"/>
        <v>15789</v>
      </c>
      <c r="M568" s="153">
        <f t="shared" si="114"/>
        <v>9122</v>
      </c>
      <c r="N568" s="153">
        <f t="shared" si="115"/>
        <v>6667</v>
      </c>
    </row>
    <row r="569" spans="1:14">
      <c r="A569">
        <f t="shared" si="116"/>
        <v>6</v>
      </c>
      <c r="B569" t="str">
        <f t="shared" si="110"/>
        <v>Jun</v>
      </c>
      <c r="C569" s="187">
        <f t="shared" si="119"/>
        <v>37060</v>
      </c>
      <c r="D569" s="188">
        <f t="shared" si="117"/>
        <v>1078668</v>
      </c>
      <c r="E569" s="203">
        <f t="shared" si="107"/>
        <v>15788</v>
      </c>
      <c r="F569" s="204">
        <v>0</v>
      </c>
      <c r="G569" s="153">
        <f t="shared" si="111"/>
        <v>15788</v>
      </c>
      <c r="H569" s="153">
        <f t="shared" si="118"/>
        <v>1094456</v>
      </c>
      <c r="I569" s="48">
        <f t="shared" si="112"/>
        <v>1276744</v>
      </c>
      <c r="J569" s="195">
        <f t="shared" si="108"/>
        <v>0.454903846153846</v>
      </c>
      <c r="K569" s="196">
        <f t="shared" si="109"/>
        <v>0.461562078272605</v>
      </c>
      <c r="L569" s="153">
        <f t="shared" si="113"/>
        <v>15789</v>
      </c>
      <c r="M569" s="153">
        <f t="shared" si="114"/>
        <v>9122</v>
      </c>
      <c r="N569" s="153">
        <f t="shared" si="115"/>
        <v>6667</v>
      </c>
    </row>
    <row r="570" spans="1:14">
      <c r="A570">
        <f t="shared" si="116"/>
        <v>6</v>
      </c>
      <c r="B570" t="str">
        <f t="shared" si="110"/>
        <v>Jun</v>
      </c>
      <c r="C570" s="187">
        <f t="shared" si="119"/>
        <v>37061</v>
      </c>
      <c r="D570" s="188">
        <f t="shared" si="117"/>
        <v>1094456</v>
      </c>
      <c r="E570" s="203">
        <f t="shared" si="107"/>
        <v>15788</v>
      </c>
      <c r="F570" s="204">
        <v>0</v>
      </c>
      <c r="G570" s="153">
        <f t="shared" si="111"/>
        <v>15788</v>
      </c>
      <c r="H570" s="153">
        <f t="shared" si="118"/>
        <v>1110244</v>
      </c>
      <c r="I570" s="48">
        <f t="shared" si="112"/>
        <v>1260956</v>
      </c>
      <c r="J570" s="195">
        <f t="shared" si="108"/>
        <v>0.461562078272605</v>
      </c>
      <c r="K570" s="196">
        <f t="shared" si="109"/>
        <v>0.468220310391363</v>
      </c>
      <c r="L570" s="153">
        <f t="shared" si="113"/>
        <v>15789</v>
      </c>
      <c r="M570" s="153">
        <f t="shared" si="114"/>
        <v>9122</v>
      </c>
      <c r="N570" s="153">
        <f t="shared" si="115"/>
        <v>6667</v>
      </c>
    </row>
    <row r="571" spans="1:14">
      <c r="A571">
        <f t="shared" si="116"/>
        <v>6</v>
      </c>
      <c r="B571" t="str">
        <f t="shared" si="110"/>
        <v>Jun</v>
      </c>
      <c r="C571" s="187">
        <f t="shared" si="119"/>
        <v>37062</v>
      </c>
      <c r="D571" s="188">
        <f t="shared" si="117"/>
        <v>1110244</v>
      </c>
      <c r="E571" s="203">
        <f t="shared" si="107"/>
        <v>15788</v>
      </c>
      <c r="F571" s="204">
        <v>0</v>
      </c>
      <c r="G571" s="153">
        <f t="shared" si="111"/>
        <v>15788</v>
      </c>
      <c r="H571" s="153">
        <f t="shared" si="118"/>
        <v>1126032</v>
      </c>
      <c r="I571" s="48">
        <f t="shared" si="112"/>
        <v>1245168</v>
      </c>
      <c r="J571" s="195">
        <f t="shared" si="108"/>
        <v>0.468220310391363</v>
      </c>
      <c r="K571" s="196">
        <f t="shared" si="109"/>
        <v>0.474878542510121</v>
      </c>
      <c r="L571" s="153">
        <f t="shared" si="113"/>
        <v>15789</v>
      </c>
      <c r="M571" s="153">
        <f t="shared" si="114"/>
        <v>9122</v>
      </c>
      <c r="N571" s="153">
        <f t="shared" si="115"/>
        <v>6667</v>
      </c>
    </row>
    <row r="572" spans="1:14">
      <c r="A572">
        <f t="shared" si="116"/>
        <v>6</v>
      </c>
      <c r="B572" t="str">
        <f t="shared" si="110"/>
        <v>Jun</v>
      </c>
      <c r="C572" s="187">
        <f t="shared" si="119"/>
        <v>37063</v>
      </c>
      <c r="D572" s="188">
        <f t="shared" si="117"/>
        <v>1126032</v>
      </c>
      <c r="E572" s="203">
        <f t="shared" si="107"/>
        <v>15788</v>
      </c>
      <c r="F572" s="204">
        <v>0</v>
      </c>
      <c r="G572" s="153">
        <f t="shared" si="111"/>
        <v>15788</v>
      </c>
      <c r="H572" s="153">
        <f t="shared" si="118"/>
        <v>1141820</v>
      </c>
      <c r="I572" s="48">
        <f t="shared" si="112"/>
        <v>1229380</v>
      </c>
      <c r="J572" s="195">
        <f t="shared" si="108"/>
        <v>0.474878542510121</v>
      </c>
      <c r="K572" s="196">
        <f t="shared" si="109"/>
        <v>0.48153677462888</v>
      </c>
      <c r="L572" s="153">
        <f t="shared" si="113"/>
        <v>15789</v>
      </c>
      <c r="M572" s="153">
        <f t="shared" si="114"/>
        <v>9122</v>
      </c>
      <c r="N572" s="153">
        <f t="shared" si="115"/>
        <v>6667</v>
      </c>
    </row>
    <row r="573" spans="1:14">
      <c r="A573">
        <f t="shared" si="116"/>
        <v>6</v>
      </c>
      <c r="B573" t="str">
        <f t="shared" si="110"/>
        <v>Jun</v>
      </c>
      <c r="C573" s="187">
        <f t="shared" si="119"/>
        <v>37064</v>
      </c>
      <c r="D573" s="188">
        <f t="shared" si="117"/>
        <v>1141820</v>
      </c>
      <c r="E573" s="203">
        <f t="shared" si="107"/>
        <v>15788</v>
      </c>
      <c r="F573" s="204">
        <v>0</v>
      </c>
      <c r="G573" s="153">
        <f t="shared" si="111"/>
        <v>15788</v>
      </c>
      <c r="H573" s="153">
        <f t="shared" si="118"/>
        <v>1157608</v>
      </c>
      <c r="I573" s="48">
        <f t="shared" si="112"/>
        <v>1213592</v>
      </c>
      <c r="J573" s="195">
        <f t="shared" si="108"/>
        <v>0.48153677462888</v>
      </c>
      <c r="K573" s="196">
        <f t="shared" si="109"/>
        <v>0.488195006747638</v>
      </c>
      <c r="L573" s="153">
        <f t="shared" si="113"/>
        <v>15789</v>
      </c>
      <c r="M573" s="153">
        <f t="shared" si="114"/>
        <v>9122</v>
      </c>
      <c r="N573" s="153">
        <f t="shared" si="115"/>
        <v>6667</v>
      </c>
    </row>
    <row r="574" spans="1:14">
      <c r="A574">
        <f t="shared" si="116"/>
        <v>6</v>
      </c>
      <c r="B574" t="str">
        <f t="shared" si="110"/>
        <v>Jun</v>
      </c>
      <c r="C574" s="187">
        <f t="shared" si="119"/>
        <v>37065</v>
      </c>
      <c r="D574" s="188">
        <f t="shared" si="117"/>
        <v>1157608</v>
      </c>
      <c r="E574" s="203">
        <f t="shared" si="107"/>
        <v>15788</v>
      </c>
      <c r="F574" s="204">
        <v>0</v>
      </c>
      <c r="G574" s="153">
        <f t="shared" si="111"/>
        <v>15788</v>
      </c>
      <c r="H574" s="153">
        <f t="shared" si="118"/>
        <v>1173396</v>
      </c>
      <c r="I574" s="48">
        <f t="shared" si="112"/>
        <v>1197804</v>
      </c>
      <c r="J574" s="195">
        <f t="shared" si="108"/>
        <v>0.488195006747638</v>
      </c>
      <c r="K574" s="196">
        <f t="shared" si="109"/>
        <v>0.494853238866397</v>
      </c>
      <c r="L574" s="153">
        <f t="shared" si="113"/>
        <v>15789</v>
      </c>
      <c r="M574" s="153">
        <f t="shared" si="114"/>
        <v>9122</v>
      </c>
      <c r="N574" s="153">
        <f t="shared" si="115"/>
        <v>6667</v>
      </c>
    </row>
    <row r="575" spans="1:14">
      <c r="A575">
        <f t="shared" si="116"/>
        <v>6</v>
      </c>
      <c r="B575" t="str">
        <f t="shared" si="110"/>
        <v>Jun</v>
      </c>
      <c r="C575" s="187">
        <f t="shared" si="119"/>
        <v>37066</v>
      </c>
      <c r="D575" s="188">
        <f t="shared" si="117"/>
        <v>1173396</v>
      </c>
      <c r="E575" s="203">
        <f t="shared" si="107"/>
        <v>15788</v>
      </c>
      <c r="F575" s="204">
        <v>0</v>
      </c>
      <c r="G575" s="153">
        <f t="shared" si="111"/>
        <v>15788</v>
      </c>
      <c r="H575" s="153">
        <f t="shared" si="118"/>
        <v>1189184</v>
      </c>
      <c r="I575" s="48">
        <f t="shared" si="112"/>
        <v>1182016</v>
      </c>
      <c r="J575" s="195">
        <f t="shared" si="108"/>
        <v>0.494853238866397</v>
      </c>
      <c r="K575" s="196">
        <f t="shared" si="109"/>
        <v>0.501511470985155</v>
      </c>
      <c r="L575" s="153">
        <f t="shared" si="113"/>
        <v>15789</v>
      </c>
      <c r="M575" s="153">
        <f t="shared" si="114"/>
        <v>9122</v>
      </c>
      <c r="N575" s="153">
        <f t="shared" si="115"/>
        <v>6667</v>
      </c>
    </row>
    <row r="576" spans="1:14">
      <c r="A576">
        <f t="shared" si="116"/>
        <v>6</v>
      </c>
      <c r="B576" t="str">
        <f t="shared" si="110"/>
        <v>Jun</v>
      </c>
      <c r="C576" s="187">
        <f t="shared" si="119"/>
        <v>37067</v>
      </c>
      <c r="D576" s="188">
        <f t="shared" si="117"/>
        <v>1189184</v>
      </c>
      <c r="E576" s="203">
        <f t="shared" si="107"/>
        <v>15788</v>
      </c>
      <c r="F576" s="204">
        <v>0</v>
      </c>
      <c r="G576" s="153">
        <f t="shared" si="111"/>
        <v>15788</v>
      </c>
      <c r="H576" s="153">
        <f t="shared" si="118"/>
        <v>1204972</v>
      </c>
      <c r="I576" s="48">
        <f t="shared" si="112"/>
        <v>1166228</v>
      </c>
      <c r="J576" s="195">
        <f t="shared" si="108"/>
        <v>0.501511470985155</v>
      </c>
      <c r="K576" s="196">
        <f t="shared" si="109"/>
        <v>0.508169703103914</v>
      </c>
      <c r="L576" s="153">
        <f t="shared" si="113"/>
        <v>15789</v>
      </c>
      <c r="M576" s="153">
        <f t="shared" si="114"/>
        <v>9122</v>
      </c>
      <c r="N576" s="153">
        <f t="shared" si="115"/>
        <v>6667</v>
      </c>
    </row>
    <row r="577" spans="1:14">
      <c r="A577">
        <f t="shared" si="116"/>
        <v>6</v>
      </c>
      <c r="B577" t="str">
        <f t="shared" si="110"/>
        <v>Jun</v>
      </c>
      <c r="C577" s="187">
        <f t="shared" si="119"/>
        <v>37068</v>
      </c>
      <c r="D577" s="188">
        <f t="shared" si="117"/>
        <v>1204972</v>
      </c>
      <c r="E577" s="203">
        <f t="shared" si="107"/>
        <v>15788</v>
      </c>
      <c r="F577" s="204">
        <v>0</v>
      </c>
      <c r="G577" s="153">
        <f t="shared" si="111"/>
        <v>15788</v>
      </c>
      <c r="H577" s="153">
        <f t="shared" si="118"/>
        <v>1220760</v>
      </c>
      <c r="I577" s="48">
        <f t="shared" si="112"/>
        <v>1150440</v>
      </c>
      <c r="J577" s="195">
        <f t="shared" si="108"/>
        <v>0.508169703103914</v>
      </c>
      <c r="K577" s="196">
        <f t="shared" si="109"/>
        <v>0.514827935222672</v>
      </c>
      <c r="L577" s="153">
        <f t="shared" si="113"/>
        <v>15789</v>
      </c>
      <c r="M577" s="153">
        <f t="shared" si="114"/>
        <v>9122</v>
      </c>
      <c r="N577" s="153">
        <f t="shared" si="115"/>
        <v>6667</v>
      </c>
    </row>
    <row r="578" spans="1:14">
      <c r="A578">
        <f t="shared" si="116"/>
        <v>6</v>
      </c>
      <c r="B578" t="str">
        <f t="shared" si="110"/>
        <v>Jun</v>
      </c>
      <c r="C578" s="187">
        <f t="shared" si="119"/>
        <v>37069</v>
      </c>
      <c r="D578" s="188">
        <f t="shared" si="117"/>
        <v>1220760</v>
      </c>
      <c r="E578" s="203">
        <f t="shared" si="107"/>
        <v>15788</v>
      </c>
      <c r="F578" s="204">
        <v>0</v>
      </c>
      <c r="G578" s="153">
        <f t="shared" si="111"/>
        <v>15788</v>
      </c>
      <c r="H578" s="153">
        <f t="shared" si="118"/>
        <v>1236548</v>
      </c>
      <c r="I578" s="48">
        <f t="shared" si="112"/>
        <v>1134652</v>
      </c>
      <c r="J578" s="195">
        <f t="shared" si="108"/>
        <v>0.514827935222672</v>
      </c>
      <c r="K578" s="196">
        <f t="shared" si="109"/>
        <v>0.52148616734143</v>
      </c>
      <c r="L578" s="153">
        <f t="shared" si="113"/>
        <v>15789</v>
      </c>
      <c r="M578" s="153">
        <f t="shared" si="114"/>
        <v>9122</v>
      </c>
      <c r="N578" s="153">
        <f t="shared" si="115"/>
        <v>6667</v>
      </c>
    </row>
    <row r="579" spans="1:14">
      <c r="A579">
        <f t="shared" si="116"/>
        <v>6</v>
      </c>
      <c r="B579" t="str">
        <f t="shared" si="110"/>
        <v>Jun</v>
      </c>
      <c r="C579" s="187">
        <f t="shared" si="119"/>
        <v>37070</v>
      </c>
      <c r="D579" s="188">
        <f t="shared" si="117"/>
        <v>1236548</v>
      </c>
      <c r="E579" s="203">
        <f t="shared" si="107"/>
        <v>15788</v>
      </c>
      <c r="F579" s="204">
        <v>0</v>
      </c>
      <c r="G579" s="153">
        <f t="shared" si="111"/>
        <v>15788</v>
      </c>
      <c r="H579" s="153">
        <f t="shared" si="118"/>
        <v>1252336</v>
      </c>
      <c r="I579" s="48">
        <f t="shared" si="112"/>
        <v>1118864</v>
      </c>
      <c r="J579" s="195">
        <f t="shared" si="108"/>
        <v>0.52148616734143</v>
      </c>
      <c r="K579" s="196">
        <f t="shared" si="109"/>
        <v>0.528144399460189</v>
      </c>
      <c r="L579" s="153">
        <f t="shared" si="113"/>
        <v>15789</v>
      </c>
      <c r="M579" s="153">
        <f t="shared" si="114"/>
        <v>9122</v>
      </c>
      <c r="N579" s="153">
        <f t="shared" si="115"/>
        <v>6667</v>
      </c>
    </row>
    <row r="580" spans="1:14">
      <c r="A580">
        <f t="shared" si="116"/>
        <v>6</v>
      </c>
      <c r="B580" t="str">
        <f t="shared" si="110"/>
        <v>Jun</v>
      </c>
      <c r="C580" s="187">
        <f t="shared" si="119"/>
        <v>37071</v>
      </c>
      <c r="D580" s="188">
        <f t="shared" si="117"/>
        <v>1252336</v>
      </c>
      <c r="E580" s="203">
        <f t="shared" si="107"/>
        <v>15788</v>
      </c>
      <c r="F580" s="204">
        <v>0</v>
      </c>
      <c r="G580" s="153">
        <f t="shared" si="111"/>
        <v>15788</v>
      </c>
      <c r="H580" s="153">
        <f t="shared" si="118"/>
        <v>1268124</v>
      </c>
      <c r="I580" s="48">
        <f t="shared" si="112"/>
        <v>1103076</v>
      </c>
      <c r="J580" s="195">
        <f t="shared" si="108"/>
        <v>0.528144399460189</v>
      </c>
      <c r="K580" s="196">
        <f t="shared" si="109"/>
        <v>0.534802631578947</v>
      </c>
      <c r="L580" s="153">
        <f t="shared" si="113"/>
        <v>15789</v>
      </c>
      <c r="M580" s="153">
        <f t="shared" si="114"/>
        <v>9122</v>
      </c>
      <c r="N580" s="153">
        <f t="shared" si="115"/>
        <v>6667</v>
      </c>
    </row>
    <row r="581" spans="1:14">
      <c r="A581">
        <f t="shared" si="116"/>
        <v>6</v>
      </c>
      <c r="B581" t="str">
        <f t="shared" si="110"/>
        <v>Jun</v>
      </c>
      <c r="C581" s="187">
        <f t="shared" si="119"/>
        <v>37072</v>
      </c>
      <c r="D581" s="188">
        <f t="shared" si="117"/>
        <v>1268124</v>
      </c>
      <c r="E581" s="203">
        <f t="shared" si="107"/>
        <v>15788</v>
      </c>
      <c r="F581" s="204">
        <v>0</v>
      </c>
      <c r="G581" s="153">
        <f t="shared" si="111"/>
        <v>15788</v>
      </c>
      <c r="H581" s="153">
        <f t="shared" si="118"/>
        <v>1283912</v>
      </c>
      <c r="I581" s="48">
        <f t="shared" si="112"/>
        <v>1087288</v>
      </c>
      <c r="J581" s="195">
        <f t="shared" si="108"/>
        <v>0.534802631578947</v>
      </c>
      <c r="K581" s="196">
        <f t="shared" si="109"/>
        <v>0.541460863697706</v>
      </c>
      <c r="L581" s="153">
        <f t="shared" si="113"/>
        <v>15789</v>
      </c>
      <c r="M581" s="153">
        <f t="shared" si="114"/>
        <v>9122</v>
      </c>
      <c r="N581" s="153">
        <f t="shared" si="115"/>
        <v>6667</v>
      </c>
    </row>
    <row r="582" spans="1:14">
      <c r="A582">
        <f t="shared" si="116"/>
        <v>7</v>
      </c>
      <c r="B582" t="str">
        <f t="shared" si="110"/>
        <v>Jul</v>
      </c>
      <c r="C582" s="187">
        <f t="shared" si="119"/>
        <v>37073</v>
      </c>
      <c r="D582" s="188">
        <f t="shared" si="117"/>
        <v>1283912</v>
      </c>
      <c r="E582" s="203">
        <f>6373+9705</f>
        <v>16078</v>
      </c>
      <c r="F582" s="204">
        <v>0</v>
      </c>
      <c r="G582" s="153">
        <f t="shared" si="111"/>
        <v>16078</v>
      </c>
      <c r="H582" s="153">
        <f t="shared" si="118"/>
        <v>1299990</v>
      </c>
      <c r="I582" s="48">
        <f t="shared" si="112"/>
        <v>1071210</v>
      </c>
      <c r="J582" s="195">
        <f t="shared" si="108"/>
        <v>0.541460863697706</v>
      </c>
      <c r="K582" s="196">
        <f t="shared" si="109"/>
        <v>0.548241396761134</v>
      </c>
      <c r="L582" s="153">
        <f t="shared" si="113"/>
        <v>15789</v>
      </c>
      <c r="M582" s="153">
        <f t="shared" si="114"/>
        <v>9122</v>
      </c>
      <c r="N582" s="153">
        <f t="shared" si="115"/>
        <v>6667</v>
      </c>
    </row>
    <row r="583" spans="1:14">
      <c r="A583">
        <f t="shared" si="116"/>
        <v>7</v>
      </c>
      <c r="B583" t="str">
        <f t="shared" si="110"/>
        <v>Jul</v>
      </c>
      <c r="C583" s="187">
        <f t="shared" si="119"/>
        <v>37074</v>
      </c>
      <c r="D583" s="188">
        <f t="shared" si="117"/>
        <v>1299990</v>
      </c>
      <c r="E583" s="203">
        <f t="shared" ref="E583:E612" si="120">6373+9705</f>
        <v>16078</v>
      </c>
      <c r="F583" s="204">
        <v>0</v>
      </c>
      <c r="G583" s="153">
        <f t="shared" si="111"/>
        <v>16078</v>
      </c>
      <c r="H583" s="153">
        <f t="shared" si="118"/>
        <v>1316068</v>
      </c>
      <c r="I583" s="48">
        <f t="shared" si="112"/>
        <v>1055132</v>
      </c>
      <c r="J583" s="195">
        <f t="shared" si="108"/>
        <v>0.548241396761134</v>
      </c>
      <c r="K583" s="196">
        <f t="shared" si="109"/>
        <v>0.555021929824561</v>
      </c>
      <c r="L583" s="153">
        <f t="shared" si="113"/>
        <v>15789</v>
      </c>
      <c r="M583" s="153">
        <f t="shared" si="114"/>
        <v>9122</v>
      </c>
      <c r="N583" s="153">
        <f t="shared" si="115"/>
        <v>6667</v>
      </c>
    </row>
    <row r="584" spans="1:14">
      <c r="A584">
        <f t="shared" si="116"/>
        <v>7</v>
      </c>
      <c r="B584" t="str">
        <f t="shared" si="110"/>
        <v>Jul</v>
      </c>
      <c r="C584" s="187">
        <f t="shared" si="119"/>
        <v>37075</v>
      </c>
      <c r="D584" s="188">
        <f t="shared" si="117"/>
        <v>1316068</v>
      </c>
      <c r="E584" s="203">
        <f t="shared" si="120"/>
        <v>16078</v>
      </c>
      <c r="F584" s="204">
        <v>0</v>
      </c>
      <c r="G584" s="153">
        <f t="shared" si="111"/>
        <v>16078</v>
      </c>
      <c r="H584" s="153">
        <f t="shared" si="118"/>
        <v>1332146</v>
      </c>
      <c r="I584" s="48">
        <f t="shared" si="112"/>
        <v>1039054</v>
      </c>
      <c r="J584" s="195">
        <f t="shared" si="108"/>
        <v>0.555021929824561</v>
      </c>
      <c r="K584" s="196">
        <f t="shared" si="109"/>
        <v>0.561802462887989</v>
      </c>
      <c r="L584" s="153">
        <f t="shared" si="113"/>
        <v>15789</v>
      </c>
      <c r="M584" s="153">
        <f t="shared" si="114"/>
        <v>9122</v>
      </c>
      <c r="N584" s="153">
        <f t="shared" si="115"/>
        <v>6667</v>
      </c>
    </row>
    <row r="585" spans="1:14">
      <c r="A585">
        <f t="shared" si="116"/>
        <v>7</v>
      </c>
      <c r="B585" t="str">
        <f t="shared" si="110"/>
        <v>Jul</v>
      </c>
      <c r="C585" s="187">
        <f t="shared" si="119"/>
        <v>37076</v>
      </c>
      <c r="D585" s="188">
        <f t="shared" si="117"/>
        <v>1332146</v>
      </c>
      <c r="E585" s="203">
        <f t="shared" si="120"/>
        <v>16078</v>
      </c>
      <c r="F585" s="204">
        <v>0</v>
      </c>
      <c r="G585" s="153">
        <f t="shared" si="111"/>
        <v>16078</v>
      </c>
      <c r="H585" s="153">
        <f t="shared" si="118"/>
        <v>1348224</v>
      </c>
      <c r="I585" s="48">
        <f t="shared" si="112"/>
        <v>1022976</v>
      </c>
      <c r="J585" s="195">
        <f t="shared" si="108"/>
        <v>0.561802462887989</v>
      </c>
      <c r="K585" s="196">
        <f t="shared" si="109"/>
        <v>0.568582995951417</v>
      </c>
      <c r="L585" s="153">
        <f t="shared" si="113"/>
        <v>15789</v>
      </c>
      <c r="M585" s="153">
        <f t="shared" si="114"/>
        <v>9122</v>
      </c>
      <c r="N585" s="153">
        <f t="shared" si="115"/>
        <v>6667</v>
      </c>
    </row>
    <row r="586" spans="1:14">
      <c r="A586">
        <f t="shared" si="116"/>
        <v>7</v>
      </c>
      <c r="B586" t="str">
        <f t="shared" si="110"/>
        <v>Jul</v>
      </c>
      <c r="C586" s="187">
        <f t="shared" si="119"/>
        <v>37077</v>
      </c>
      <c r="D586" s="188">
        <f t="shared" si="117"/>
        <v>1348224</v>
      </c>
      <c r="E586" s="203">
        <f t="shared" si="120"/>
        <v>16078</v>
      </c>
      <c r="F586" s="204">
        <v>0</v>
      </c>
      <c r="G586" s="153">
        <f t="shared" si="111"/>
        <v>16078</v>
      </c>
      <c r="H586" s="153">
        <f t="shared" si="118"/>
        <v>1364302</v>
      </c>
      <c r="I586" s="48">
        <f t="shared" si="112"/>
        <v>1006898</v>
      </c>
      <c r="J586" s="195">
        <f t="shared" si="108"/>
        <v>0.568582995951417</v>
      </c>
      <c r="K586" s="196">
        <f t="shared" si="109"/>
        <v>0.575363529014845</v>
      </c>
      <c r="L586" s="153">
        <f t="shared" si="113"/>
        <v>15789</v>
      </c>
      <c r="M586" s="153">
        <f t="shared" si="114"/>
        <v>9122</v>
      </c>
      <c r="N586" s="153">
        <f t="shared" si="115"/>
        <v>6667</v>
      </c>
    </row>
    <row r="587" spans="1:14">
      <c r="A587">
        <f t="shared" si="116"/>
        <v>7</v>
      </c>
      <c r="B587" t="str">
        <f t="shared" si="110"/>
        <v>Jul</v>
      </c>
      <c r="C587" s="187">
        <f t="shared" si="119"/>
        <v>37078</v>
      </c>
      <c r="D587" s="188">
        <f t="shared" si="117"/>
        <v>1364302</v>
      </c>
      <c r="E587" s="203">
        <f t="shared" si="120"/>
        <v>16078</v>
      </c>
      <c r="F587" s="204">
        <v>0</v>
      </c>
      <c r="G587" s="153">
        <f t="shared" si="111"/>
        <v>16078</v>
      </c>
      <c r="H587" s="153">
        <f t="shared" si="118"/>
        <v>1380380</v>
      </c>
      <c r="I587" s="48">
        <f t="shared" si="112"/>
        <v>990820</v>
      </c>
      <c r="J587" s="195">
        <f t="shared" si="108"/>
        <v>0.575363529014845</v>
      </c>
      <c r="K587" s="196">
        <f t="shared" si="109"/>
        <v>0.582144062078273</v>
      </c>
      <c r="L587" s="153">
        <f t="shared" si="113"/>
        <v>15789</v>
      </c>
      <c r="M587" s="153">
        <f t="shared" si="114"/>
        <v>9122</v>
      </c>
      <c r="N587" s="153">
        <f t="shared" si="115"/>
        <v>6667</v>
      </c>
    </row>
    <row r="588" spans="1:14">
      <c r="A588">
        <f t="shared" si="116"/>
        <v>7</v>
      </c>
      <c r="B588" t="str">
        <f t="shared" si="110"/>
        <v>Jul</v>
      </c>
      <c r="C588" s="187">
        <f t="shared" si="119"/>
        <v>37079</v>
      </c>
      <c r="D588" s="188">
        <f t="shared" si="117"/>
        <v>1380380</v>
      </c>
      <c r="E588" s="203">
        <f t="shared" si="120"/>
        <v>16078</v>
      </c>
      <c r="F588" s="204">
        <v>0</v>
      </c>
      <c r="G588" s="153">
        <f t="shared" si="111"/>
        <v>16078</v>
      </c>
      <c r="H588" s="153">
        <f t="shared" si="118"/>
        <v>1396458</v>
      </c>
      <c r="I588" s="48">
        <f t="shared" si="112"/>
        <v>974742</v>
      </c>
      <c r="J588" s="195">
        <f t="shared" si="108"/>
        <v>0.582144062078273</v>
      </c>
      <c r="K588" s="196">
        <f t="shared" si="109"/>
        <v>0.5889245951417</v>
      </c>
      <c r="L588" s="153">
        <f t="shared" si="113"/>
        <v>15789</v>
      </c>
      <c r="M588" s="153">
        <f t="shared" si="114"/>
        <v>9122</v>
      </c>
      <c r="N588" s="153">
        <f t="shared" si="115"/>
        <v>6667</v>
      </c>
    </row>
    <row r="589" spans="1:14">
      <c r="A589">
        <f t="shared" si="116"/>
        <v>7</v>
      </c>
      <c r="B589" t="str">
        <f t="shared" si="110"/>
        <v>Jul</v>
      </c>
      <c r="C589" s="187">
        <f t="shared" si="119"/>
        <v>37080</v>
      </c>
      <c r="D589" s="188">
        <f t="shared" si="117"/>
        <v>1396458</v>
      </c>
      <c r="E589" s="203">
        <f t="shared" si="120"/>
        <v>16078</v>
      </c>
      <c r="F589" s="204">
        <v>0</v>
      </c>
      <c r="G589" s="153">
        <f t="shared" si="111"/>
        <v>16078</v>
      </c>
      <c r="H589" s="153">
        <f t="shared" si="118"/>
        <v>1412536</v>
      </c>
      <c r="I589" s="48">
        <f t="shared" si="112"/>
        <v>958664</v>
      </c>
      <c r="J589" s="195">
        <f t="shared" si="108"/>
        <v>0.5889245951417</v>
      </c>
      <c r="K589" s="196">
        <f t="shared" si="109"/>
        <v>0.595705128205128</v>
      </c>
      <c r="L589" s="153">
        <f t="shared" si="113"/>
        <v>15789</v>
      </c>
      <c r="M589" s="153">
        <f t="shared" si="114"/>
        <v>9122</v>
      </c>
      <c r="N589" s="153">
        <f t="shared" si="115"/>
        <v>6667</v>
      </c>
    </row>
    <row r="590" spans="1:14">
      <c r="A590">
        <f t="shared" si="116"/>
        <v>7</v>
      </c>
      <c r="B590" t="str">
        <f t="shared" si="110"/>
        <v>Jul</v>
      </c>
      <c r="C590" s="187">
        <f t="shared" si="119"/>
        <v>37081</v>
      </c>
      <c r="D590" s="188">
        <f t="shared" si="117"/>
        <v>1412536</v>
      </c>
      <c r="E590" s="203">
        <f t="shared" si="120"/>
        <v>16078</v>
      </c>
      <c r="F590" s="204">
        <v>0</v>
      </c>
      <c r="G590" s="153">
        <f t="shared" si="111"/>
        <v>16078</v>
      </c>
      <c r="H590" s="153">
        <f t="shared" si="118"/>
        <v>1428614</v>
      </c>
      <c r="I590" s="48">
        <f t="shared" si="112"/>
        <v>942586</v>
      </c>
      <c r="J590" s="195">
        <f t="shared" si="108"/>
        <v>0.595705128205128</v>
      </c>
      <c r="K590" s="196">
        <f t="shared" si="109"/>
        <v>0.602485661268556</v>
      </c>
      <c r="L590" s="153">
        <f t="shared" si="113"/>
        <v>15789</v>
      </c>
      <c r="M590" s="153">
        <f t="shared" si="114"/>
        <v>9122</v>
      </c>
      <c r="N590" s="153">
        <f t="shared" si="115"/>
        <v>6667</v>
      </c>
    </row>
    <row r="591" spans="1:14">
      <c r="A591">
        <f t="shared" si="116"/>
        <v>7</v>
      </c>
      <c r="B591" t="str">
        <f t="shared" si="110"/>
        <v>Jul</v>
      </c>
      <c r="C591" s="187">
        <f t="shared" si="119"/>
        <v>37082</v>
      </c>
      <c r="D591" s="188">
        <f t="shared" si="117"/>
        <v>1428614</v>
      </c>
      <c r="E591" s="203">
        <f t="shared" si="120"/>
        <v>16078</v>
      </c>
      <c r="F591" s="204">
        <v>0</v>
      </c>
      <c r="G591" s="153">
        <f t="shared" si="111"/>
        <v>16078</v>
      </c>
      <c r="H591" s="153">
        <f t="shared" si="118"/>
        <v>1444692</v>
      </c>
      <c r="I591" s="48">
        <f t="shared" si="112"/>
        <v>926508</v>
      </c>
      <c r="J591" s="195">
        <f t="shared" ref="J591:J654" si="121">D591/$D$12</f>
        <v>0.602485661268556</v>
      </c>
      <c r="K591" s="196">
        <f t="shared" ref="K591:K654" si="122">H591/$D$12</f>
        <v>0.609266194331984</v>
      </c>
      <c r="L591" s="153">
        <f t="shared" si="113"/>
        <v>15789</v>
      </c>
      <c r="M591" s="153">
        <f t="shared" si="114"/>
        <v>9122</v>
      </c>
      <c r="N591" s="153">
        <f t="shared" si="115"/>
        <v>6667</v>
      </c>
    </row>
    <row r="592" spans="1:14">
      <c r="A592">
        <f t="shared" si="116"/>
        <v>7</v>
      </c>
      <c r="B592" t="str">
        <f t="shared" ref="B592:B655" si="123">VLOOKUP(A592,MonthTable,2,FALSE)</f>
        <v>Jul</v>
      </c>
      <c r="C592" s="187">
        <f t="shared" si="119"/>
        <v>37083</v>
      </c>
      <c r="D592" s="188">
        <f t="shared" si="117"/>
        <v>1444692</v>
      </c>
      <c r="E592" s="203">
        <f t="shared" si="120"/>
        <v>16078</v>
      </c>
      <c r="F592" s="204">
        <v>0</v>
      </c>
      <c r="G592" s="153">
        <f t="shared" ref="G592:G655" si="124">SUM(E592:F592)</f>
        <v>16078</v>
      </c>
      <c r="H592" s="153">
        <f t="shared" si="118"/>
        <v>1460770</v>
      </c>
      <c r="I592" s="48">
        <f t="shared" ref="I592:I655" si="125">$D$12-H592</f>
        <v>910430</v>
      </c>
      <c r="J592" s="195">
        <f t="shared" si="121"/>
        <v>0.609266194331984</v>
      </c>
      <c r="K592" s="196">
        <f t="shared" si="122"/>
        <v>0.616046727395412</v>
      </c>
      <c r="L592" s="153">
        <f t="shared" ref="L592:L655" si="126">IF($E592&lt;0,IF($K592&gt;0.5,-$F$7,-$G$7),IF($E592&gt;0,IF($K592&gt;0.67,$I$7,$H$7),0))</f>
        <v>15789</v>
      </c>
      <c r="M592" s="153">
        <f t="shared" ref="M592:M655" si="127">IF($E592&lt;0,IF($K592&gt;0.5,-$F$5,-$G$5),IF($E592&gt;0,IF($K592&gt;0.67,$I$5,$H$5),0))</f>
        <v>9122</v>
      </c>
      <c r="N592" s="153">
        <f t="shared" ref="N592:N655" si="128">IF($E592&lt;0,IF($K592&gt;0.5,-$F$6,-$G$6),IF($E592&gt;0,IF($K592&gt;0.67,$I$6,$H$6),0))</f>
        <v>6667</v>
      </c>
    </row>
    <row r="593" spans="1:14">
      <c r="A593">
        <f t="shared" ref="A593:A656" si="129">MONTH(C593)</f>
        <v>7</v>
      </c>
      <c r="B593" t="str">
        <f t="shared" si="123"/>
        <v>Jul</v>
      </c>
      <c r="C593" s="187">
        <f t="shared" si="119"/>
        <v>37084</v>
      </c>
      <c r="D593" s="188">
        <f t="shared" ref="D593:D656" si="130">H592</f>
        <v>1460770</v>
      </c>
      <c r="E593" s="203">
        <f t="shared" si="120"/>
        <v>16078</v>
      </c>
      <c r="F593" s="204">
        <v>0</v>
      </c>
      <c r="G593" s="153">
        <f t="shared" si="124"/>
        <v>16078</v>
      </c>
      <c r="H593" s="153">
        <f t="shared" si="118"/>
        <v>1476848</v>
      </c>
      <c r="I593" s="48">
        <f t="shared" si="125"/>
        <v>894352</v>
      </c>
      <c r="J593" s="195">
        <f t="shared" si="121"/>
        <v>0.616046727395412</v>
      </c>
      <c r="K593" s="196">
        <f t="shared" si="122"/>
        <v>0.622827260458839</v>
      </c>
      <c r="L593" s="153">
        <f t="shared" si="126"/>
        <v>15789</v>
      </c>
      <c r="M593" s="153">
        <f t="shared" si="127"/>
        <v>9122</v>
      </c>
      <c r="N593" s="153">
        <f t="shared" si="128"/>
        <v>6667</v>
      </c>
    </row>
    <row r="594" spans="1:14">
      <c r="A594">
        <f t="shared" si="129"/>
        <v>7</v>
      </c>
      <c r="B594" t="str">
        <f t="shared" si="123"/>
        <v>Jul</v>
      </c>
      <c r="C594" s="187">
        <f t="shared" si="119"/>
        <v>37085</v>
      </c>
      <c r="D594" s="188">
        <f t="shared" si="130"/>
        <v>1476848</v>
      </c>
      <c r="E594" s="203">
        <f t="shared" si="120"/>
        <v>16078</v>
      </c>
      <c r="F594" s="204">
        <v>0</v>
      </c>
      <c r="G594" s="153">
        <f t="shared" si="124"/>
        <v>16078</v>
      </c>
      <c r="H594" s="153">
        <f t="shared" si="118"/>
        <v>1492926</v>
      </c>
      <c r="I594" s="48">
        <f t="shared" si="125"/>
        <v>878274</v>
      </c>
      <c r="J594" s="195">
        <f t="shared" si="121"/>
        <v>0.622827260458839</v>
      </c>
      <c r="K594" s="196">
        <f t="shared" si="122"/>
        <v>0.629607793522267</v>
      </c>
      <c r="L594" s="153">
        <f t="shared" si="126"/>
        <v>15789</v>
      </c>
      <c r="M594" s="153">
        <f t="shared" si="127"/>
        <v>9122</v>
      </c>
      <c r="N594" s="153">
        <f t="shared" si="128"/>
        <v>6667</v>
      </c>
    </row>
    <row r="595" spans="1:14">
      <c r="A595">
        <f t="shared" si="129"/>
        <v>7</v>
      </c>
      <c r="B595" t="str">
        <f t="shared" si="123"/>
        <v>Jul</v>
      </c>
      <c r="C595" s="187">
        <f t="shared" si="119"/>
        <v>37086</v>
      </c>
      <c r="D595" s="188">
        <f t="shared" si="130"/>
        <v>1492926</v>
      </c>
      <c r="E595" s="203">
        <f t="shared" si="120"/>
        <v>16078</v>
      </c>
      <c r="F595" s="204">
        <v>0</v>
      </c>
      <c r="G595" s="153">
        <f t="shared" si="124"/>
        <v>16078</v>
      </c>
      <c r="H595" s="153">
        <f t="shared" si="118"/>
        <v>1509004</v>
      </c>
      <c r="I595" s="48">
        <f t="shared" si="125"/>
        <v>862196</v>
      </c>
      <c r="J595" s="195">
        <f t="shared" si="121"/>
        <v>0.629607793522267</v>
      </c>
      <c r="K595" s="196">
        <f t="shared" si="122"/>
        <v>0.636388326585695</v>
      </c>
      <c r="L595" s="153">
        <f t="shared" si="126"/>
        <v>15789</v>
      </c>
      <c r="M595" s="153">
        <f t="shared" si="127"/>
        <v>9122</v>
      </c>
      <c r="N595" s="153">
        <f t="shared" si="128"/>
        <v>6667</v>
      </c>
    </row>
    <row r="596" spans="1:14">
      <c r="A596">
        <f t="shared" si="129"/>
        <v>7</v>
      </c>
      <c r="B596" t="str">
        <f t="shared" si="123"/>
        <v>Jul</v>
      </c>
      <c r="C596" s="187">
        <f t="shared" si="119"/>
        <v>37087</v>
      </c>
      <c r="D596" s="188">
        <f t="shared" si="130"/>
        <v>1509004</v>
      </c>
      <c r="E596" s="203">
        <f t="shared" si="120"/>
        <v>16078</v>
      </c>
      <c r="F596" s="204">
        <v>0</v>
      </c>
      <c r="G596" s="153">
        <f t="shared" si="124"/>
        <v>16078</v>
      </c>
      <c r="H596" s="153">
        <f t="shared" si="118"/>
        <v>1525082</v>
      </c>
      <c r="I596" s="48">
        <f t="shared" si="125"/>
        <v>846118</v>
      </c>
      <c r="J596" s="195">
        <f t="shared" si="121"/>
        <v>0.636388326585695</v>
      </c>
      <c r="K596" s="196">
        <f t="shared" si="122"/>
        <v>0.643168859649123</v>
      </c>
      <c r="L596" s="153">
        <f t="shared" si="126"/>
        <v>15789</v>
      </c>
      <c r="M596" s="153">
        <f t="shared" si="127"/>
        <v>9122</v>
      </c>
      <c r="N596" s="153">
        <f t="shared" si="128"/>
        <v>6667</v>
      </c>
    </row>
    <row r="597" spans="1:14">
      <c r="A597">
        <f t="shared" si="129"/>
        <v>7</v>
      </c>
      <c r="B597" t="str">
        <f t="shared" si="123"/>
        <v>Jul</v>
      </c>
      <c r="C597" s="187">
        <f t="shared" si="119"/>
        <v>37088</v>
      </c>
      <c r="D597" s="188">
        <f t="shared" si="130"/>
        <v>1525082</v>
      </c>
      <c r="E597" s="203">
        <f t="shared" si="120"/>
        <v>16078</v>
      </c>
      <c r="F597" s="204">
        <v>0</v>
      </c>
      <c r="G597" s="153">
        <f t="shared" si="124"/>
        <v>16078</v>
      </c>
      <c r="H597" s="153">
        <f t="shared" si="118"/>
        <v>1541160</v>
      </c>
      <c r="I597" s="48">
        <f t="shared" si="125"/>
        <v>830040</v>
      </c>
      <c r="J597" s="195">
        <f t="shared" si="121"/>
        <v>0.643168859649123</v>
      </c>
      <c r="K597" s="196">
        <f t="shared" si="122"/>
        <v>0.649949392712551</v>
      </c>
      <c r="L597" s="153">
        <f t="shared" si="126"/>
        <v>15789</v>
      </c>
      <c r="M597" s="153">
        <f t="shared" si="127"/>
        <v>9122</v>
      </c>
      <c r="N597" s="153">
        <f t="shared" si="128"/>
        <v>6667</v>
      </c>
    </row>
    <row r="598" spans="1:14">
      <c r="A598">
        <f t="shared" si="129"/>
        <v>7</v>
      </c>
      <c r="B598" t="str">
        <f t="shared" si="123"/>
        <v>Jul</v>
      </c>
      <c r="C598" s="187">
        <f t="shared" si="119"/>
        <v>37089</v>
      </c>
      <c r="D598" s="188">
        <f t="shared" si="130"/>
        <v>1541160</v>
      </c>
      <c r="E598" s="203">
        <f t="shared" si="120"/>
        <v>16078</v>
      </c>
      <c r="F598" s="204">
        <v>0</v>
      </c>
      <c r="G598" s="153">
        <f t="shared" si="124"/>
        <v>16078</v>
      </c>
      <c r="H598" s="153">
        <f t="shared" si="118"/>
        <v>1557238</v>
      </c>
      <c r="I598" s="48">
        <f t="shared" si="125"/>
        <v>813962</v>
      </c>
      <c r="J598" s="195">
        <f t="shared" si="121"/>
        <v>0.649949392712551</v>
      </c>
      <c r="K598" s="196">
        <f t="shared" si="122"/>
        <v>0.656729925775978</v>
      </c>
      <c r="L598" s="153">
        <f t="shared" si="126"/>
        <v>15789</v>
      </c>
      <c r="M598" s="153">
        <f t="shared" si="127"/>
        <v>9122</v>
      </c>
      <c r="N598" s="153">
        <f t="shared" si="128"/>
        <v>6667</v>
      </c>
    </row>
    <row r="599" spans="1:14">
      <c r="A599">
        <f t="shared" si="129"/>
        <v>7</v>
      </c>
      <c r="B599" t="str">
        <f t="shared" si="123"/>
        <v>Jul</v>
      </c>
      <c r="C599" s="187">
        <f t="shared" si="119"/>
        <v>37090</v>
      </c>
      <c r="D599" s="188">
        <f t="shared" si="130"/>
        <v>1557238</v>
      </c>
      <c r="E599" s="203">
        <f t="shared" si="120"/>
        <v>16078</v>
      </c>
      <c r="F599" s="204">
        <v>0</v>
      </c>
      <c r="G599" s="153">
        <f t="shared" si="124"/>
        <v>16078</v>
      </c>
      <c r="H599" s="153">
        <f t="shared" si="118"/>
        <v>1573316</v>
      </c>
      <c r="I599" s="48">
        <f t="shared" si="125"/>
        <v>797884</v>
      </c>
      <c r="J599" s="195">
        <f t="shared" si="121"/>
        <v>0.656729925775978</v>
      </c>
      <c r="K599" s="196">
        <f t="shared" si="122"/>
        <v>0.663510458839406</v>
      </c>
      <c r="L599" s="153">
        <f t="shared" si="126"/>
        <v>15789</v>
      </c>
      <c r="M599" s="153">
        <f t="shared" si="127"/>
        <v>9122</v>
      </c>
      <c r="N599" s="153">
        <f t="shared" si="128"/>
        <v>6667</v>
      </c>
    </row>
    <row r="600" spans="1:14">
      <c r="A600">
        <f t="shared" si="129"/>
        <v>7</v>
      </c>
      <c r="B600" t="str">
        <f t="shared" si="123"/>
        <v>Jul</v>
      </c>
      <c r="C600" s="187">
        <f t="shared" si="119"/>
        <v>37091</v>
      </c>
      <c r="D600" s="188">
        <f t="shared" si="130"/>
        <v>1573316</v>
      </c>
      <c r="E600" s="203">
        <f t="shared" si="120"/>
        <v>16078</v>
      </c>
      <c r="F600" s="204">
        <v>0</v>
      </c>
      <c r="G600" s="153">
        <f t="shared" si="124"/>
        <v>16078</v>
      </c>
      <c r="H600" s="153">
        <f t="shared" si="118"/>
        <v>1589394</v>
      </c>
      <c r="I600" s="48">
        <f t="shared" si="125"/>
        <v>781806</v>
      </c>
      <c r="J600" s="195">
        <f t="shared" si="121"/>
        <v>0.663510458839406</v>
      </c>
      <c r="K600" s="196">
        <f t="shared" si="122"/>
        <v>0.670290991902834</v>
      </c>
      <c r="L600" s="153">
        <f t="shared" si="126"/>
        <v>10420</v>
      </c>
      <c r="M600" s="153">
        <f t="shared" si="127"/>
        <v>6020</v>
      </c>
      <c r="N600" s="153">
        <f t="shared" si="128"/>
        <v>4400</v>
      </c>
    </row>
    <row r="601" spans="1:14">
      <c r="A601">
        <f t="shared" si="129"/>
        <v>7</v>
      </c>
      <c r="B601" t="str">
        <f t="shared" si="123"/>
        <v>Jul</v>
      </c>
      <c r="C601" s="187">
        <f t="shared" si="119"/>
        <v>37092</v>
      </c>
      <c r="D601" s="188">
        <f t="shared" si="130"/>
        <v>1589394</v>
      </c>
      <c r="E601" s="203">
        <f t="shared" si="120"/>
        <v>16078</v>
      </c>
      <c r="F601" s="204">
        <v>0</v>
      </c>
      <c r="G601" s="153">
        <f t="shared" si="124"/>
        <v>16078</v>
      </c>
      <c r="H601" s="153">
        <f t="shared" si="118"/>
        <v>1605472</v>
      </c>
      <c r="I601" s="48">
        <f t="shared" si="125"/>
        <v>765728</v>
      </c>
      <c r="J601" s="195">
        <f t="shared" si="121"/>
        <v>0.670290991902834</v>
      </c>
      <c r="K601" s="196">
        <f t="shared" si="122"/>
        <v>0.677071524966262</v>
      </c>
      <c r="L601" s="153">
        <f t="shared" si="126"/>
        <v>10420</v>
      </c>
      <c r="M601" s="153">
        <f t="shared" si="127"/>
        <v>6020</v>
      </c>
      <c r="N601" s="153">
        <f t="shared" si="128"/>
        <v>4400</v>
      </c>
    </row>
    <row r="602" spans="1:14">
      <c r="A602">
        <f t="shared" si="129"/>
        <v>7</v>
      </c>
      <c r="B602" t="str">
        <f t="shared" si="123"/>
        <v>Jul</v>
      </c>
      <c r="C602" s="187">
        <f t="shared" si="119"/>
        <v>37093</v>
      </c>
      <c r="D602" s="188">
        <f t="shared" si="130"/>
        <v>1605472</v>
      </c>
      <c r="E602" s="203">
        <f t="shared" si="120"/>
        <v>16078</v>
      </c>
      <c r="F602" s="204">
        <v>0</v>
      </c>
      <c r="G602" s="153">
        <f t="shared" si="124"/>
        <v>16078</v>
      </c>
      <c r="H602" s="153">
        <f t="shared" si="118"/>
        <v>1621550</v>
      </c>
      <c r="I602" s="48">
        <f t="shared" si="125"/>
        <v>749650</v>
      </c>
      <c r="J602" s="195">
        <f t="shared" si="121"/>
        <v>0.677071524966262</v>
      </c>
      <c r="K602" s="196">
        <f t="shared" si="122"/>
        <v>0.68385205802969</v>
      </c>
      <c r="L602" s="153">
        <f t="shared" si="126"/>
        <v>10420</v>
      </c>
      <c r="M602" s="153">
        <f t="shared" si="127"/>
        <v>6020</v>
      </c>
      <c r="N602" s="153">
        <f t="shared" si="128"/>
        <v>4400</v>
      </c>
    </row>
    <row r="603" spans="1:14">
      <c r="A603">
        <f t="shared" si="129"/>
        <v>7</v>
      </c>
      <c r="B603" t="str">
        <f t="shared" si="123"/>
        <v>Jul</v>
      </c>
      <c r="C603" s="187">
        <f t="shared" si="119"/>
        <v>37094</v>
      </c>
      <c r="D603" s="188">
        <f t="shared" si="130"/>
        <v>1621550</v>
      </c>
      <c r="E603" s="203">
        <f t="shared" si="120"/>
        <v>16078</v>
      </c>
      <c r="F603" s="204">
        <v>0</v>
      </c>
      <c r="G603" s="153">
        <f t="shared" si="124"/>
        <v>16078</v>
      </c>
      <c r="H603" s="153">
        <f t="shared" si="118"/>
        <v>1637628</v>
      </c>
      <c r="I603" s="48">
        <f t="shared" si="125"/>
        <v>733572</v>
      </c>
      <c r="J603" s="195">
        <f t="shared" si="121"/>
        <v>0.68385205802969</v>
      </c>
      <c r="K603" s="196">
        <f t="shared" si="122"/>
        <v>0.690632591093117</v>
      </c>
      <c r="L603" s="153">
        <f t="shared" si="126"/>
        <v>10420</v>
      </c>
      <c r="M603" s="153">
        <f t="shared" si="127"/>
        <v>6020</v>
      </c>
      <c r="N603" s="153">
        <f t="shared" si="128"/>
        <v>4400</v>
      </c>
    </row>
    <row r="604" spans="1:14">
      <c r="A604">
        <f t="shared" si="129"/>
        <v>7</v>
      </c>
      <c r="B604" t="str">
        <f t="shared" si="123"/>
        <v>Jul</v>
      </c>
      <c r="C604" s="187">
        <f t="shared" si="119"/>
        <v>37095</v>
      </c>
      <c r="D604" s="188">
        <f t="shared" si="130"/>
        <v>1637628</v>
      </c>
      <c r="E604" s="203">
        <f t="shared" si="120"/>
        <v>16078</v>
      </c>
      <c r="F604" s="204">
        <v>0</v>
      </c>
      <c r="G604" s="153">
        <f t="shared" si="124"/>
        <v>16078</v>
      </c>
      <c r="H604" s="153">
        <f t="shared" si="118"/>
        <v>1653706</v>
      </c>
      <c r="I604" s="48">
        <f t="shared" si="125"/>
        <v>717494</v>
      </c>
      <c r="J604" s="195">
        <f t="shared" si="121"/>
        <v>0.690632591093117</v>
      </c>
      <c r="K604" s="196">
        <f t="shared" si="122"/>
        <v>0.697413124156545</v>
      </c>
      <c r="L604" s="153">
        <f t="shared" si="126"/>
        <v>10420</v>
      </c>
      <c r="M604" s="153">
        <f t="shared" si="127"/>
        <v>6020</v>
      </c>
      <c r="N604" s="153">
        <f t="shared" si="128"/>
        <v>4400</v>
      </c>
    </row>
    <row r="605" spans="1:14">
      <c r="A605">
        <f t="shared" si="129"/>
        <v>7</v>
      </c>
      <c r="B605" t="str">
        <f t="shared" si="123"/>
        <v>Jul</v>
      </c>
      <c r="C605" s="187">
        <f t="shared" si="119"/>
        <v>37096</v>
      </c>
      <c r="D605" s="188">
        <f t="shared" si="130"/>
        <v>1653706</v>
      </c>
      <c r="E605" s="203">
        <f t="shared" si="120"/>
        <v>16078</v>
      </c>
      <c r="F605" s="204">
        <v>0</v>
      </c>
      <c r="G605" s="153">
        <f t="shared" si="124"/>
        <v>16078</v>
      </c>
      <c r="H605" s="153">
        <f t="shared" si="118"/>
        <v>1669784</v>
      </c>
      <c r="I605" s="48">
        <f t="shared" si="125"/>
        <v>701416</v>
      </c>
      <c r="J605" s="195">
        <f t="shared" si="121"/>
        <v>0.697413124156545</v>
      </c>
      <c r="K605" s="196">
        <f t="shared" si="122"/>
        <v>0.704193657219973</v>
      </c>
      <c r="L605" s="153">
        <f t="shared" si="126"/>
        <v>10420</v>
      </c>
      <c r="M605" s="153">
        <f t="shared" si="127"/>
        <v>6020</v>
      </c>
      <c r="N605" s="153">
        <f t="shared" si="128"/>
        <v>4400</v>
      </c>
    </row>
    <row r="606" spans="1:14">
      <c r="A606">
        <f t="shared" si="129"/>
        <v>7</v>
      </c>
      <c r="B606" t="str">
        <f t="shared" si="123"/>
        <v>Jul</v>
      </c>
      <c r="C606" s="187">
        <f t="shared" si="119"/>
        <v>37097</v>
      </c>
      <c r="D606" s="188">
        <f t="shared" si="130"/>
        <v>1669784</v>
      </c>
      <c r="E606" s="203">
        <f t="shared" si="120"/>
        <v>16078</v>
      </c>
      <c r="F606" s="204">
        <v>0</v>
      </c>
      <c r="G606" s="153">
        <f t="shared" si="124"/>
        <v>16078</v>
      </c>
      <c r="H606" s="153">
        <f t="shared" si="118"/>
        <v>1685862</v>
      </c>
      <c r="I606" s="48">
        <f t="shared" si="125"/>
        <v>685338</v>
      </c>
      <c r="J606" s="195">
        <f t="shared" si="121"/>
        <v>0.704193657219973</v>
      </c>
      <c r="K606" s="196">
        <f t="shared" si="122"/>
        <v>0.710974190283401</v>
      </c>
      <c r="L606" s="153">
        <f t="shared" si="126"/>
        <v>10420</v>
      </c>
      <c r="M606" s="153">
        <f t="shared" si="127"/>
        <v>6020</v>
      </c>
      <c r="N606" s="153">
        <f t="shared" si="128"/>
        <v>4400</v>
      </c>
    </row>
    <row r="607" spans="1:14">
      <c r="A607">
        <f t="shared" si="129"/>
        <v>7</v>
      </c>
      <c r="B607" t="str">
        <f t="shared" si="123"/>
        <v>Jul</v>
      </c>
      <c r="C607" s="187">
        <f t="shared" si="119"/>
        <v>37098</v>
      </c>
      <c r="D607" s="188">
        <f t="shared" si="130"/>
        <v>1685862</v>
      </c>
      <c r="E607" s="203">
        <f t="shared" si="120"/>
        <v>16078</v>
      </c>
      <c r="F607" s="204">
        <v>0</v>
      </c>
      <c r="G607" s="153">
        <f t="shared" si="124"/>
        <v>16078</v>
      </c>
      <c r="H607" s="153">
        <f t="shared" si="118"/>
        <v>1701940</v>
      </c>
      <c r="I607" s="48">
        <f t="shared" si="125"/>
        <v>669260</v>
      </c>
      <c r="J607" s="195">
        <f t="shared" si="121"/>
        <v>0.710974190283401</v>
      </c>
      <c r="K607" s="196">
        <f t="shared" si="122"/>
        <v>0.717754723346829</v>
      </c>
      <c r="L607" s="153">
        <f t="shared" si="126"/>
        <v>10420</v>
      </c>
      <c r="M607" s="153">
        <f t="shared" si="127"/>
        <v>6020</v>
      </c>
      <c r="N607" s="153">
        <f t="shared" si="128"/>
        <v>4400</v>
      </c>
    </row>
    <row r="608" spans="1:14">
      <c r="A608">
        <f t="shared" si="129"/>
        <v>7</v>
      </c>
      <c r="B608" t="str">
        <f t="shared" si="123"/>
        <v>Jul</v>
      </c>
      <c r="C608" s="187">
        <f t="shared" si="119"/>
        <v>37099</v>
      </c>
      <c r="D608" s="188">
        <f t="shared" si="130"/>
        <v>1701940</v>
      </c>
      <c r="E608" s="203">
        <f t="shared" si="120"/>
        <v>16078</v>
      </c>
      <c r="F608" s="204">
        <v>0</v>
      </c>
      <c r="G608" s="153">
        <f t="shared" si="124"/>
        <v>16078</v>
      </c>
      <c r="H608" s="153">
        <f t="shared" si="118"/>
        <v>1718018</v>
      </c>
      <c r="I608" s="48">
        <f t="shared" si="125"/>
        <v>653182</v>
      </c>
      <c r="J608" s="195">
        <f t="shared" si="121"/>
        <v>0.717754723346829</v>
      </c>
      <c r="K608" s="196">
        <f t="shared" si="122"/>
        <v>0.724535256410256</v>
      </c>
      <c r="L608" s="153">
        <f t="shared" si="126"/>
        <v>10420</v>
      </c>
      <c r="M608" s="153">
        <f t="shared" si="127"/>
        <v>6020</v>
      </c>
      <c r="N608" s="153">
        <f t="shared" si="128"/>
        <v>4400</v>
      </c>
    </row>
    <row r="609" spans="1:14">
      <c r="A609">
        <f t="shared" si="129"/>
        <v>7</v>
      </c>
      <c r="B609" t="str">
        <f t="shared" si="123"/>
        <v>Jul</v>
      </c>
      <c r="C609" s="187">
        <f t="shared" si="119"/>
        <v>37100</v>
      </c>
      <c r="D609" s="188">
        <f t="shared" si="130"/>
        <v>1718018</v>
      </c>
      <c r="E609" s="203">
        <f t="shared" si="120"/>
        <v>16078</v>
      </c>
      <c r="F609" s="204">
        <v>0</v>
      </c>
      <c r="G609" s="153">
        <f t="shared" si="124"/>
        <v>16078</v>
      </c>
      <c r="H609" s="153">
        <f t="shared" ref="H609:H672" si="131">D609+G609</f>
        <v>1734096</v>
      </c>
      <c r="I609" s="48">
        <f t="shared" si="125"/>
        <v>637104</v>
      </c>
      <c r="J609" s="195">
        <f t="shared" si="121"/>
        <v>0.724535256410256</v>
      </c>
      <c r="K609" s="196">
        <f t="shared" si="122"/>
        <v>0.731315789473684</v>
      </c>
      <c r="L609" s="153">
        <f t="shared" si="126"/>
        <v>10420</v>
      </c>
      <c r="M609" s="153">
        <f t="shared" si="127"/>
        <v>6020</v>
      </c>
      <c r="N609" s="153">
        <f t="shared" si="128"/>
        <v>4400</v>
      </c>
    </row>
    <row r="610" spans="1:14">
      <c r="A610">
        <f t="shared" si="129"/>
        <v>7</v>
      </c>
      <c r="B610" t="str">
        <f t="shared" si="123"/>
        <v>Jul</v>
      </c>
      <c r="C610" s="187">
        <f t="shared" si="119"/>
        <v>37101</v>
      </c>
      <c r="D610" s="188">
        <f t="shared" si="130"/>
        <v>1734096</v>
      </c>
      <c r="E610" s="203">
        <f t="shared" si="120"/>
        <v>16078</v>
      </c>
      <c r="F610" s="204">
        <v>0</v>
      </c>
      <c r="G610" s="153">
        <f t="shared" si="124"/>
        <v>16078</v>
      </c>
      <c r="H610" s="153">
        <f t="shared" si="131"/>
        <v>1750174</v>
      </c>
      <c r="I610" s="48">
        <f t="shared" si="125"/>
        <v>621026</v>
      </c>
      <c r="J610" s="195">
        <f t="shared" si="121"/>
        <v>0.731315789473684</v>
      </c>
      <c r="K610" s="196">
        <f t="shared" si="122"/>
        <v>0.738096322537112</v>
      </c>
      <c r="L610" s="153">
        <f t="shared" si="126"/>
        <v>10420</v>
      </c>
      <c r="M610" s="153">
        <f t="shared" si="127"/>
        <v>6020</v>
      </c>
      <c r="N610" s="153">
        <f t="shared" si="128"/>
        <v>4400</v>
      </c>
    </row>
    <row r="611" spans="1:14">
      <c r="A611">
        <f t="shared" si="129"/>
        <v>7</v>
      </c>
      <c r="B611" t="str">
        <f t="shared" si="123"/>
        <v>Jul</v>
      </c>
      <c r="C611" s="187">
        <f t="shared" si="119"/>
        <v>37102</v>
      </c>
      <c r="D611" s="188">
        <f t="shared" si="130"/>
        <v>1750174</v>
      </c>
      <c r="E611" s="203">
        <f t="shared" si="120"/>
        <v>16078</v>
      </c>
      <c r="F611" s="204">
        <v>0</v>
      </c>
      <c r="G611" s="153">
        <f t="shared" si="124"/>
        <v>16078</v>
      </c>
      <c r="H611" s="153">
        <f t="shared" si="131"/>
        <v>1766252</v>
      </c>
      <c r="I611" s="48">
        <f t="shared" si="125"/>
        <v>604948</v>
      </c>
      <c r="J611" s="195">
        <f t="shared" si="121"/>
        <v>0.738096322537112</v>
      </c>
      <c r="K611" s="196">
        <f t="shared" si="122"/>
        <v>0.74487685560054</v>
      </c>
      <c r="L611" s="153">
        <f t="shared" si="126"/>
        <v>10420</v>
      </c>
      <c r="M611" s="153">
        <f t="shared" si="127"/>
        <v>6020</v>
      </c>
      <c r="N611" s="153">
        <f t="shared" si="128"/>
        <v>4400</v>
      </c>
    </row>
    <row r="612" spans="1:14">
      <c r="A612">
        <f t="shared" si="129"/>
        <v>7</v>
      </c>
      <c r="B612" t="str">
        <f t="shared" si="123"/>
        <v>Jul</v>
      </c>
      <c r="C612" s="187">
        <f t="shared" si="119"/>
        <v>37103</v>
      </c>
      <c r="D612" s="188">
        <f t="shared" si="130"/>
        <v>1766252</v>
      </c>
      <c r="E612" s="203">
        <f t="shared" si="120"/>
        <v>16078</v>
      </c>
      <c r="F612" s="204">
        <v>0</v>
      </c>
      <c r="G612" s="153">
        <f t="shared" si="124"/>
        <v>16078</v>
      </c>
      <c r="H612" s="153">
        <f t="shared" si="131"/>
        <v>1782330</v>
      </c>
      <c r="I612" s="48">
        <f t="shared" si="125"/>
        <v>588870</v>
      </c>
      <c r="J612" s="195">
        <f t="shared" si="121"/>
        <v>0.74487685560054</v>
      </c>
      <c r="K612" s="196">
        <f t="shared" si="122"/>
        <v>0.751657388663968</v>
      </c>
      <c r="L612" s="153">
        <f t="shared" si="126"/>
        <v>10420</v>
      </c>
      <c r="M612" s="153">
        <f t="shared" si="127"/>
        <v>6020</v>
      </c>
      <c r="N612" s="153">
        <f t="shared" si="128"/>
        <v>4400</v>
      </c>
    </row>
    <row r="613" spans="1:14">
      <c r="A613">
        <f t="shared" si="129"/>
        <v>8</v>
      </c>
      <c r="B613" t="str">
        <f t="shared" si="123"/>
        <v>Aug</v>
      </c>
      <c r="C613" s="187">
        <f t="shared" ref="C613:C676" si="132">C612+1</f>
        <v>37104</v>
      </c>
      <c r="D613" s="188">
        <f t="shared" si="130"/>
        <v>1782330</v>
      </c>
      <c r="E613" s="203">
        <f>4131+6290</f>
        <v>10421</v>
      </c>
      <c r="F613" s="204">
        <v>0</v>
      </c>
      <c r="G613" s="153">
        <f t="shared" si="124"/>
        <v>10421</v>
      </c>
      <c r="H613" s="153">
        <f t="shared" si="131"/>
        <v>1792751</v>
      </c>
      <c r="I613" s="48">
        <f t="shared" si="125"/>
        <v>578449</v>
      </c>
      <c r="J613" s="195">
        <f t="shared" si="121"/>
        <v>0.751657388663968</v>
      </c>
      <c r="K613" s="196">
        <f t="shared" si="122"/>
        <v>0.756052209851552</v>
      </c>
      <c r="L613" s="153">
        <f t="shared" si="126"/>
        <v>10420</v>
      </c>
      <c r="M613" s="153">
        <f t="shared" si="127"/>
        <v>6020</v>
      </c>
      <c r="N613" s="153">
        <f t="shared" si="128"/>
        <v>4400</v>
      </c>
    </row>
    <row r="614" spans="1:14">
      <c r="A614">
        <f t="shared" si="129"/>
        <v>8</v>
      </c>
      <c r="B614" t="str">
        <f t="shared" si="123"/>
        <v>Aug</v>
      </c>
      <c r="C614" s="187">
        <f t="shared" si="132"/>
        <v>37105</v>
      </c>
      <c r="D614" s="188">
        <f t="shared" si="130"/>
        <v>1792751</v>
      </c>
      <c r="E614" s="203">
        <f t="shared" ref="E614:E643" si="133">4131+6290</f>
        <v>10421</v>
      </c>
      <c r="F614" s="204">
        <v>0</v>
      </c>
      <c r="G614" s="153">
        <f t="shared" si="124"/>
        <v>10421</v>
      </c>
      <c r="H614" s="153">
        <f t="shared" si="131"/>
        <v>1803172</v>
      </c>
      <c r="I614" s="48">
        <f t="shared" si="125"/>
        <v>568028</v>
      </c>
      <c r="J614" s="195">
        <f t="shared" si="121"/>
        <v>0.756052209851552</v>
      </c>
      <c r="K614" s="196">
        <f t="shared" si="122"/>
        <v>0.760447031039136</v>
      </c>
      <c r="L614" s="153">
        <f t="shared" si="126"/>
        <v>10420</v>
      </c>
      <c r="M614" s="153">
        <f t="shared" si="127"/>
        <v>6020</v>
      </c>
      <c r="N614" s="153">
        <f t="shared" si="128"/>
        <v>4400</v>
      </c>
    </row>
    <row r="615" spans="1:14">
      <c r="A615">
        <f t="shared" si="129"/>
        <v>8</v>
      </c>
      <c r="B615" t="str">
        <f t="shared" si="123"/>
        <v>Aug</v>
      </c>
      <c r="C615" s="187">
        <f t="shared" si="132"/>
        <v>37106</v>
      </c>
      <c r="D615" s="188">
        <f t="shared" si="130"/>
        <v>1803172</v>
      </c>
      <c r="E615" s="203">
        <f t="shared" si="133"/>
        <v>10421</v>
      </c>
      <c r="F615" s="204">
        <v>0</v>
      </c>
      <c r="G615" s="153">
        <f t="shared" si="124"/>
        <v>10421</v>
      </c>
      <c r="H615" s="153">
        <f t="shared" si="131"/>
        <v>1813593</v>
      </c>
      <c r="I615" s="48">
        <f t="shared" si="125"/>
        <v>557607</v>
      </c>
      <c r="J615" s="195">
        <f t="shared" si="121"/>
        <v>0.760447031039136</v>
      </c>
      <c r="K615" s="196">
        <f t="shared" si="122"/>
        <v>0.764841852226721</v>
      </c>
      <c r="L615" s="153">
        <f t="shared" si="126"/>
        <v>10420</v>
      </c>
      <c r="M615" s="153">
        <f t="shared" si="127"/>
        <v>6020</v>
      </c>
      <c r="N615" s="153">
        <f t="shared" si="128"/>
        <v>4400</v>
      </c>
    </row>
    <row r="616" spans="1:14">
      <c r="A616">
        <f t="shared" si="129"/>
        <v>8</v>
      </c>
      <c r="B616" t="str">
        <f t="shared" si="123"/>
        <v>Aug</v>
      </c>
      <c r="C616" s="187">
        <f t="shared" si="132"/>
        <v>37107</v>
      </c>
      <c r="D616" s="188">
        <f t="shared" si="130"/>
        <v>1813593</v>
      </c>
      <c r="E616" s="203">
        <f t="shared" si="133"/>
        <v>10421</v>
      </c>
      <c r="F616" s="204">
        <v>0</v>
      </c>
      <c r="G616" s="153">
        <f t="shared" si="124"/>
        <v>10421</v>
      </c>
      <c r="H616" s="153">
        <f t="shared" si="131"/>
        <v>1824014</v>
      </c>
      <c r="I616" s="48">
        <f t="shared" si="125"/>
        <v>547186</v>
      </c>
      <c r="J616" s="195">
        <f t="shared" si="121"/>
        <v>0.764841852226721</v>
      </c>
      <c r="K616" s="196">
        <f t="shared" si="122"/>
        <v>0.769236673414305</v>
      </c>
      <c r="L616" s="153">
        <f t="shared" si="126"/>
        <v>10420</v>
      </c>
      <c r="M616" s="153">
        <f t="shared" si="127"/>
        <v>6020</v>
      </c>
      <c r="N616" s="153">
        <f t="shared" si="128"/>
        <v>4400</v>
      </c>
    </row>
    <row r="617" spans="1:14">
      <c r="A617">
        <f t="shared" si="129"/>
        <v>8</v>
      </c>
      <c r="B617" t="str">
        <f t="shared" si="123"/>
        <v>Aug</v>
      </c>
      <c r="C617" s="187">
        <f t="shared" si="132"/>
        <v>37108</v>
      </c>
      <c r="D617" s="188">
        <f t="shared" si="130"/>
        <v>1824014</v>
      </c>
      <c r="E617" s="203">
        <f t="shared" si="133"/>
        <v>10421</v>
      </c>
      <c r="F617" s="204">
        <v>0</v>
      </c>
      <c r="G617" s="153">
        <f t="shared" si="124"/>
        <v>10421</v>
      </c>
      <c r="H617" s="153">
        <f t="shared" si="131"/>
        <v>1834435</v>
      </c>
      <c r="I617" s="48">
        <f t="shared" si="125"/>
        <v>536765</v>
      </c>
      <c r="J617" s="195">
        <f t="shared" si="121"/>
        <v>0.769236673414305</v>
      </c>
      <c r="K617" s="196">
        <f t="shared" si="122"/>
        <v>0.773631494601889</v>
      </c>
      <c r="L617" s="153">
        <f t="shared" si="126"/>
        <v>10420</v>
      </c>
      <c r="M617" s="153">
        <f t="shared" si="127"/>
        <v>6020</v>
      </c>
      <c r="N617" s="153">
        <f t="shared" si="128"/>
        <v>4400</v>
      </c>
    </row>
    <row r="618" spans="1:14">
      <c r="A618">
        <f t="shared" si="129"/>
        <v>8</v>
      </c>
      <c r="B618" t="str">
        <f t="shared" si="123"/>
        <v>Aug</v>
      </c>
      <c r="C618" s="187">
        <f t="shared" si="132"/>
        <v>37109</v>
      </c>
      <c r="D618" s="188">
        <f t="shared" si="130"/>
        <v>1834435</v>
      </c>
      <c r="E618" s="203">
        <f t="shared" si="133"/>
        <v>10421</v>
      </c>
      <c r="F618" s="204">
        <v>0</v>
      </c>
      <c r="G618" s="153">
        <f t="shared" si="124"/>
        <v>10421</v>
      </c>
      <c r="H618" s="153">
        <f t="shared" si="131"/>
        <v>1844856</v>
      </c>
      <c r="I618" s="48">
        <f t="shared" si="125"/>
        <v>526344</v>
      </c>
      <c r="J618" s="195">
        <f t="shared" si="121"/>
        <v>0.773631494601889</v>
      </c>
      <c r="K618" s="196">
        <f t="shared" si="122"/>
        <v>0.778026315789474</v>
      </c>
      <c r="L618" s="153">
        <f t="shared" si="126"/>
        <v>10420</v>
      </c>
      <c r="M618" s="153">
        <f t="shared" si="127"/>
        <v>6020</v>
      </c>
      <c r="N618" s="153">
        <f t="shared" si="128"/>
        <v>4400</v>
      </c>
    </row>
    <row r="619" spans="1:14">
      <c r="A619">
        <f t="shared" si="129"/>
        <v>8</v>
      </c>
      <c r="B619" t="str">
        <f t="shared" si="123"/>
        <v>Aug</v>
      </c>
      <c r="C619" s="187">
        <f t="shared" si="132"/>
        <v>37110</v>
      </c>
      <c r="D619" s="188">
        <f t="shared" si="130"/>
        <v>1844856</v>
      </c>
      <c r="E619" s="203">
        <f t="shared" si="133"/>
        <v>10421</v>
      </c>
      <c r="F619" s="204">
        <v>0</v>
      </c>
      <c r="G619" s="153">
        <f t="shared" si="124"/>
        <v>10421</v>
      </c>
      <c r="H619" s="153">
        <f t="shared" si="131"/>
        <v>1855277</v>
      </c>
      <c r="I619" s="48">
        <f t="shared" si="125"/>
        <v>515923</v>
      </c>
      <c r="J619" s="195">
        <f t="shared" si="121"/>
        <v>0.778026315789474</v>
      </c>
      <c r="K619" s="196">
        <f t="shared" si="122"/>
        <v>0.782421136977058</v>
      </c>
      <c r="L619" s="153">
        <f t="shared" si="126"/>
        <v>10420</v>
      </c>
      <c r="M619" s="153">
        <f t="shared" si="127"/>
        <v>6020</v>
      </c>
      <c r="N619" s="153">
        <f t="shared" si="128"/>
        <v>4400</v>
      </c>
    </row>
    <row r="620" spans="1:14">
      <c r="A620">
        <f t="shared" si="129"/>
        <v>8</v>
      </c>
      <c r="B620" t="str">
        <f t="shared" si="123"/>
        <v>Aug</v>
      </c>
      <c r="C620" s="187">
        <f t="shared" si="132"/>
        <v>37111</v>
      </c>
      <c r="D620" s="188">
        <f t="shared" si="130"/>
        <v>1855277</v>
      </c>
      <c r="E620" s="203">
        <f t="shared" si="133"/>
        <v>10421</v>
      </c>
      <c r="F620" s="204">
        <v>0</v>
      </c>
      <c r="G620" s="153">
        <f t="shared" si="124"/>
        <v>10421</v>
      </c>
      <c r="H620" s="153">
        <f t="shared" si="131"/>
        <v>1865698</v>
      </c>
      <c r="I620" s="48">
        <f t="shared" si="125"/>
        <v>505502</v>
      </c>
      <c r="J620" s="195">
        <f t="shared" si="121"/>
        <v>0.782421136977058</v>
      </c>
      <c r="K620" s="196">
        <f t="shared" si="122"/>
        <v>0.786815958164642</v>
      </c>
      <c r="L620" s="153">
        <f t="shared" si="126"/>
        <v>10420</v>
      </c>
      <c r="M620" s="153">
        <f t="shared" si="127"/>
        <v>6020</v>
      </c>
      <c r="N620" s="153">
        <f t="shared" si="128"/>
        <v>4400</v>
      </c>
    </row>
    <row r="621" spans="1:14">
      <c r="A621">
        <f t="shared" si="129"/>
        <v>8</v>
      </c>
      <c r="B621" t="str">
        <f t="shared" si="123"/>
        <v>Aug</v>
      </c>
      <c r="C621" s="187">
        <f t="shared" si="132"/>
        <v>37112</v>
      </c>
      <c r="D621" s="188">
        <f t="shared" si="130"/>
        <v>1865698</v>
      </c>
      <c r="E621" s="203">
        <f t="shared" si="133"/>
        <v>10421</v>
      </c>
      <c r="F621" s="204">
        <v>0</v>
      </c>
      <c r="G621" s="153">
        <f t="shared" si="124"/>
        <v>10421</v>
      </c>
      <c r="H621" s="153">
        <f t="shared" si="131"/>
        <v>1876119</v>
      </c>
      <c r="I621" s="48">
        <f t="shared" si="125"/>
        <v>495081</v>
      </c>
      <c r="J621" s="195">
        <f t="shared" si="121"/>
        <v>0.786815958164642</v>
      </c>
      <c r="K621" s="196">
        <f t="shared" si="122"/>
        <v>0.791210779352227</v>
      </c>
      <c r="L621" s="153">
        <f t="shared" si="126"/>
        <v>10420</v>
      </c>
      <c r="M621" s="153">
        <f t="shared" si="127"/>
        <v>6020</v>
      </c>
      <c r="N621" s="153">
        <f t="shared" si="128"/>
        <v>4400</v>
      </c>
    </row>
    <row r="622" spans="1:14">
      <c r="A622">
        <f t="shared" si="129"/>
        <v>8</v>
      </c>
      <c r="B622" t="str">
        <f t="shared" si="123"/>
        <v>Aug</v>
      </c>
      <c r="C622" s="187">
        <f t="shared" si="132"/>
        <v>37113</v>
      </c>
      <c r="D622" s="188">
        <f t="shared" si="130"/>
        <v>1876119</v>
      </c>
      <c r="E622" s="203">
        <f t="shared" si="133"/>
        <v>10421</v>
      </c>
      <c r="F622" s="204">
        <v>0</v>
      </c>
      <c r="G622" s="153">
        <f t="shared" si="124"/>
        <v>10421</v>
      </c>
      <c r="H622" s="153">
        <f t="shared" si="131"/>
        <v>1886540</v>
      </c>
      <c r="I622" s="48">
        <f t="shared" si="125"/>
        <v>484660</v>
      </c>
      <c r="J622" s="195">
        <f t="shared" si="121"/>
        <v>0.791210779352227</v>
      </c>
      <c r="K622" s="196">
        <f t="shared" si="122"/>
        <v>0.795605600539811</v>
      </c>
      <c r="L622" s="153">
        <f t="shared" si="126"/>
        <v>10420</v>
      </c>
      <c r="M622" s="153">
        <f t="shared" si="127"/>
        <v>6020</v>
      </c>
      <c r="N622" s="153">
        <f t="shared" si="128"/>
        <v>4400</v>
      </c>
    </row>
    <row r="623" spans="1:14">
      <c r="A623">
        <f t="shared" si="129"/>
        <v>8</v>
      </c>
      <c r="B623" t="str">
        <f t="shared" si="123"/>
        <v>Aug</v>
      </c>
      <c r="C623" s="187">
        <f t="shared" si="132"/>
        <v>37114</v>
      </c>
      <c r="D623" s="188">
        <f t="shared" si="130"/>
        <v>1886540</v>
      </c>
      <c r="E623" s="203">
        <f t="shared" si="133"/>
        <v>10421</v>
      </c>
      <c r="F623" s="204">
        <v>0</v>
      </c>
      <c r="G623" s="153">
        <f t="shared" si="124"/>
        <v>10421</v>
      </c>
      <c r="H623" s="153">
        <f t="shared" si="131"/>
        <v>1896961</v>
      </c>
      <c r="I623" s="48">
        <f t="shared" si="125"/>
        <v>474239</v>
      </c>
      <c r="J623" s="195">
        <f t="shared" si="121"/>
        <v>0.795605600539811</v>
      </c>
      <c r="K623" s="196">
        <f t="shared" si="122"/>
        <v>0.800000421727395</v>
      </c>
      <c r="L623" s="153">
        <f t="shared" si="126"/>
        <v>10420</v>
      </c>
      <c r="M623" s="153">
        <f t="shared" si="127"/>
        <v>6020</v>
      </c>
      <c r="N623" s="153">
        <f t="shared" si="128"/>
        <v>4400</v>
      </c>
    </row>
    <row r="624" spans="1:14">
      <c r="A624">
        <f t="shared" si="129"/>
        <v>8</v>
      </c>
      <c r="B624" t="str">
        <f t="shared" si="123"/>
        <v>Aug</v>
      </c>
      <c r="C624" s="187">
        <f t="shared" si="132"/>
        <v>37115</v>
      </c>
      <c r="D624" s="188">
        <f t="shared" si="130"/>
        <v>1896961</v>
      </c>
      <c r="E624" s="203">
        <f t="shared" si="133"/>
        <v>10421</v>
      </c>
      <c r="F624" s="204">
        <v>0</v>
      </c>
      <c r="G624" s="153">
        <f t="shared" si="124"/>
        <v>10421</v>
      </c>
      <c r="H624" s="153">
        <f t="shared" si="131"/>
        <v>1907382</v>
      </c>
      <c r="I624" s="48">
        <f t="shared" si="125"/>
        <v>463818</v>
      </c>
      <c r="J624" s="195">
        <f t="shared" si="121"/>
        <v>0.800000421727395</v>
      </c>
      <c r="K624" s="196">
        <f t="shared" si="122"/>
        <v>0.80439524291498</v>
      </c>
      <c r="L624" s="153">
        <f t="shared" si="126"/>
        <v>10420</v>
      </c>
      <c r="M624" s="153">
        <f t="shared" si="127"/>
        <v>6020</v>
      </c>
      <c r="N624" s="153">
        <f t="shared" si="128"/>
        <v>4400</v>
      </c>
    </row>
    <row r="625" spans="1:14">
      <c r="A625">
        <f t="shared" si="129"/>
        <v>8</v>
      </c>
      <c r="B625" t="str">
        <f t="shared" si="123"/>
        <v>Aug</v>
      </c>
      <c r="C625" s="187">
        <f t="shared" si="132"/>
        <v>37116</v>
      </c>
      <c r="D625" s="188">
        <f t="shared" si="130"/>
        <v>1907382</v>
      </c>
      <c r="E625" s="203">
        <f t="shared" si="133"/>
        <v>10421</v>
      </c>
      <c r="F625" s="204">
        <v>0</v>
      </c>
      <c r="G625" s="153">
        <f t="shared" si="124"/>
        <v>10421</v>
      </c>
      <c r="H625" s="153">
        <f t="shared" si="131"/>
        <v>1917803</v>
      </c>
      <c r="I625" s="48">
        <f t="shared" si="125"/>
        <v>453397</v>
      </c>
      <c r="J625" s="195">
        <f t="shared" si="121"/>
        <v>0.80439524291498</v>
      </c>
      <c r="K625" s="196">
        <f t="shared" si="122"/>
        <v>0.808790064102564</v>
      </c>
      <c r="L625" s="153">
        <f t="shared" si="126"/>
        <v>10420</v>
      </c>
      <c r="M625" s="153">
        <f t="shared" si="127"/>
        <v>6020</v>
      </c>
      <c r="N625" s="153">
        <f t="shared" si="128"/>
        <v>4400</v>
      </c>
    </row>
    <row r="626" spans="1:14">
      <c r="A626">
        <f t="shared" si="129"/>
        <v>8</v>
      </c>
      <c r="B626" t="str">
        <f t="shared" si="123"/>
        <v>Aug</v>
      </c>
      <c r="C626" s="187">
        <f t="shared" si="132"/>
        <v>37117</v>
      </c>
      <c r="D626" s="188">
        <f t="shared" si="130"/>
        <v>1917803</v>
      </c>
      <c r="E626" s="203">
        <f t="shared" si="133"/>
        <v>10421</v>
      </c>
      <c r="F626" s="204">
        <v>0</v>
      </c>
      <c r="G626" s="153">
        <f t="shared" si="124"/>
        <v>10421</v>
      </c>
      <c r="H626" s="153">
        <f t="shared" si="131"/>
        <v>1928224</v>
      </c>
      <c r="I626" s="48">
        <f t="shared" si="125"/>
        <v>442976</v>
      </c>
      <c r="J626" s="195">
        <f t="shared" si="121"/>
        <v>0.808790064102564</v>
      </c>
      <c r="K626" s="196">
        <f t="shared" si="122"/>
        <v>0.813184885290148</v>
      </c>
      <c r="L626" s="153">
        <f t="shared" si="126"/>
        <v>10420</v>
      </c>
      <c r="M626" s="153">
        <f t="shared" si="127"/>
        <v>6020</v>
      </c>
      <c r="N626" s="153">
        <f t="shared" si="128"/>
        <v>4400</v>
      </c>
    </row>
    <row r="627" spans="1:14">
      <c r="A627">
        <f t="shared" si="129"/>
        <v>8</v>
      </c>
      <c r="B627" t="str">
        <f t="shared" si="123"/>
        <v>Aug</v>
      </c>
      <c r="C627" s="187">
        <f t="shared" si="132"/>
        <v>37118</v>
      </c>
      <c r="D627" s="188">
        <f t="shared" si="130"/>
        <v>1928224</v>
      </c>
      <c r="E627" s="203">
        <f t="shared" si="133"/>
        <v>10421</v>
      </c>
      <c r="F627" s="204">
        <v>0</v>
      </c>
      <c r="G627" s="153">
        <f t="shared" si="124"/>
        <v>10421</v>
      </c>
      <c r="H627" s="153">
        <f t="shared" si="131"/>
        <v>1938645</v>
      </c>
      <c r="I627" s="48">
        <f t="shared" si="125"/>
        <v>432555</v>
      </c>
      <c r="J627" s="195">
        <f t="shared" si="121"/>
        <v>0.813184885290148</v>
      </c>
      <c r="K627" s="196">
        <f t="shared" si="122"/>
        <v>0.817579706477733</v>
      </c>
      <c r="L627" s="153">
        <f t="shared" si="126"/>
        <v>10420</v>
      </c>
      <c r="M627" s="153">
        <f t="shared" si="127"/>
        <v>6020</v>
      </c>
      <c r="N627" s="153">
        <f t="shared" si="128"/>
        <v>4400</v>
      </c>
    </row>
    <row r="628" spans="1:14">
      <c r="A628">
        <f t="shared" si="129"/>
        <v>8</v>
      </c>
      <c r="B628" t="str">
        <f t="shared" si="123"/>
        <v>Aug</v>
      </c>
      <c r="C628" s="187">
        <f t="shared" si="132"/>
        <v>37119</v>
      </c>
      <c r="D628" s="188">
        <f t="shared" si="130"/>
        <v>1938645</v>
      </c>
      <c r="E628" s="203">
        <f t="shared" si="133"/>
        <v>10421</v>
      </c>
      <c r="F628" s="204">
        <v>0</v>
      </c>
      <c r="G628" s="153">
        <f t="shared" si="124"/>
        <v>10421</v>
      </c>
      <c r="H628" s="153">
        <f t="shared" si="131"/>
        <v>1949066</v>
      </c>
      <c r="I628" s="48">
        <f t="shared" si="125"/>
        <v>422134</v>
      </c>
      <c r="J628" s="195">
        <f t="shared" si="121"/>
        <v>0.817579706477733</v>
      </c>
      <c r="K628" s="196">
        <f t="shared" si="122"/>
        <v>0.821974527665317</v>
      </c>
      <c r="L628" s="153">
        <f t="shared" si="126"/>
        <v>10420</v>
      </c>
      <c r="M628" s="153">
        <f t="shared" si="127"/>
        <v>6020</v>
      </c>
      <c r="N628" s="153">
        <f t="shared" si="128"/>
        <v>4400</v>
      </c>
    </row>
    <row r="629" spans="1:14">
      <c r="A629">
        <f t="shared" si="129"/>
        <v>8</v>
      </c>
      <c r="B629" t="str">
        <f t="shared" si="123"/>
        <v>Aug</v>
      </c>
      <c r="C629" s="187">
        <f t="shared" si="132"/>
        <v>37120</v>
      </c>
      <c r="D629" s="188">
        <f t="shared" si="130"/>
        <v>1949066</v>
      </c>
      <c r="E629" s="203">
        <f t="shared" si="133"/>
        <v>10421</v>
      </c>
      <c r="F629" s="204">
        <v>0</v>
      </c>
      <c r="G629" s="153">
        <f t="shared" si="124"/>
        <v>10421</v>
      </c>
      <c r="H629" s="153">
        <f t="shared" si="131"/>
        <v>1959487</v>
      </c>
      <c r="I629" s="48">
        <f t="shared" si="125"/>
        <v>411713</v>
      </c>
      <c r="J629" s="195">
        <f t="shared" si="121"/>
        <v>0.821974527665317</v>
      </c>
      <c r="K629" s="196">
        <f t="shared" si="122"/>
        <v>0.826369348852901</v>
      </c>
      <c r="L629" s="153">
        <f t="shared" si="126"/>
        <v>10420</v>
      </c>
      <c r="M629" s="153">
        <f t="shared" si="127"/>
        <v>6020</v>
      </c>
      <c r="N629" s="153">
        <f t="shared" si="128"/>
        <v>4400</v>
      </c>
    </row>
    <row r="630" spans="1:14">
      <c r="A630">
        <f t="shared" si="129"/>
        <v>8</v>
      </c>
      <c r="B630" t="str">
        <f t="shared" si="123"/>
        <v>Aug</v>
      </c>
      <c r="C630" s="187">
        <f t="shared" si="132"/>
        <v>37121</v>
      </c>
      <c r="D630" s="188">
        <f t="shared" si="130"/>
        <v>1959487</v>
      </c>
      <c r="E630" s="203">
        <f t="shared" si="133"/>
        <v>10421</v>
      </c>
      <c r="F630" s="204">
        <v>0</v>
      </c>
      <c r="G630" s="153">
        <f t="shared" si="124"/>
        <v>10421</v>
      </c>
      <c r="H630" s="153">
        <f t="shared" si="131"/>
        <v>1969908</v>
      </c>
      <c r="I630" s="48">
        <f t="shared" si="125"/>
        <v>401292</v>
      </c>
      <c r="J630" s="195">
        <f t="shared" si="121"/>
        <v>0.826369348852901</v>
      </c>
      <c r="K630" s="196">
        <f t="shared" si="122"/>
        <v>0.830764170040486</v>
      </c>
      <c r="L630" s="153">
        <f t="shared" si="126"/>
        <v>10420</v>
      </c>
      <c r="M630" s="153">
        <f t="shared" si="127"/>
        <v>6020</v>
      </c>
      <c r="N630" s="153">
        <f t="shared" si="128"/>
        <v>4400</v>
      </c>
    </row>
    <row r="631" spans="1:14">
      <c r="A631">
        <f t="shared" si="129"/>
        <v>8</v>
      </c>
      <c r="B631" t="str">
        <f t="shared" si="123"/>
        <v>Aug</v>
      </c>
      <c r="C631" s="187">
        <f t="shared" si="132"/>
        <v>37122</v>
      </c>
      <c r="D631" s="188">
        <f t="shared" si="130"/>
        <v>1969908</v>
      </c>
      <c r="E631" s="203">
        <f t="shared" si="133"/>
        <v>10421</v>
      </c>
      <c r="F631" s="204">
        <v>0</v>
      </c>
      <c r="G631" s="153">
        <f t="shared" si="124"/>
        <v>10421</v>
      </c>
      <c r="H631" s="153">
        <f t="shared" si="131"/>
        <v>1980329</v>
      </c>
      <c r="I631" s="48">
        <f t="shared" si="125"/>
        <v>390871</v>
      </c>
      <c r="J631" s="195">
        <f t="shared" si="121"/>
        <v>0.830764170040486</v>
      </c>
      <c r="K631" s="196">
        <f t="shared" si="122"/>
        <v>0.83515899122807</v>
      </c>
      <c r="L631" s="153">
        <f t="shared" si="126"/>
        <v>10420</v>
      </c>
      <c r="M631" s="153">
        <f t="shared" si="127"/>
        <v>6020</v>
      </c>
      <c r="N631" s="153">
        <f t="shared" si="128"/>
        <v>4400</v>
      </c>
    </row>
    <row r="632" spans="1:14">
      <c r="A632">
        <f t="shared" si="129"/>
        <v>8</v>
      </c>
      <c r="B632" t="str">
        <f t="shared" si="123"/>
        <v>Aug</v>
      </c>
      <c r="C632" s="187">
        <f t="shared" si="132"/>
        <v>37123</v>
      </c>
      <c r="D632" s="188">
        <f t="shared" si="130"/>
        <v>1980329</v>
      </c>
      <c r="E632" s="203">
        <f t="shared" si="133"/>
        <v>10421</v>
      </c>
      <c r="F632" s="204">
        <v>0</v>
      </c>
      <c r="G632" s="153">
        <f t="shared" si="124"/>
        <v>10421</v>
      </c>
      <c r="H632" s="153">
        <f t="shared" si="131"/>
        <v>1990750</v>
      </c>
      <c r="I632" s="48">
        <f t="shared" si="125"/>
        <v>380450</v>
      </c>
      <c r="J632" s="195">
        <f t="shared" si="121"/>
        <v>0.83515899122807</v>
      </c>
      <c r="K632" s="196">
        <f t="shared" si="122"/>
        <v>0.839553812415655</v>
      </c>
      <c r="L632" s="153">
        <f t="shared" si="126"/>
        <v>10420</v>
      </c>
      <c r="M632" s="153">
        <f t="shared" si="127"/>
        <v>6020</v>
      </c>
      <c r="N632" s="153">
        <f t="shared" si="128"/>
        <v>4400</v>
      </c>
    </row>
    <row r="633" spans="1:14">
      <c r="A633">
        <f t="shared" si="129"/>
        <v>8</v>
      </c>
      <c r="B633" t="str">
        <f t="shared" si="123"/>
        <v>Aug</v>
      </c>
      <c r="C633" s="187">
        <f t="shared" si="132"/>
        <v>37124</v>
      </c>
      <c r="D633" s="188">
        <f t="shared" si="130"/>
        <v>1990750</v>
      </c>
      <c r="E633" s="203">
        <f t="shared" si="133"/>
        <v>10421</v>
      </c>
      <c r="F633" s="204">
        <v>0</v>
      </c>
      <c r="G633" s="153">
        <f t="shared" si="124"/>
        <v>10421</v>
      </c>
      <c r="H633" s="153">
        <f t="shared" si="131"/>
        <v>2001171</v>
      </c>
      <c r="I633" s="48">
        <f t="shared" si="125"/>
        <v>370029</v>
      </c>
      <c r="J633" s="195">
        <f t="shared" si="121"/>
        <v>0.839553812415655</v>
      </c>
      <c r="K633" s="196">
        <f t="shared" si="122"/>
        <v>0.843948633603239</v>
      </c>
      <c r="L633" s="153">
        <f t="shared" si="126"/>
        <v>10420</v>
      </c>
      <c r="M633" s="153">
        <f t="shared" si="127"/>
        <v>6020</v>
      </c>
      <c r="N633" s="153">
        <f t="shared" si="128"/>
        <v>4400</v>
      </c>
    </row>
    <row r="634" spans="1:14">
      <c r="A634">
        <f t="shared" si="129"/>
        <v>8</v>
      </c>
      <c r="B634" t="str">
        <f t="shared" si="123"/>
        <v>Aug</v>
      </c>
      <c r="C634" s="187">
        <f t="shared" si="132"/>
        <v>37125</v>
      </c>
      <c r="D634" s="188">
        <f t="shared" si="130"/>
        <v>2001171</v>
      </c>
      <c r="E634" s="203">
        <f t="shared" si="133"/>
        <v>10421</v>
      </c>
      <c r="F634" s="204">
        <v>0</v>
      </c>
      <c r="G634" s="153">
        <f t="shared" si="124"/>
        <v>10421</v>
      </c>
      <c r="H634" s="153">
        <f t="shared" si="131"/>
        <v>2011592</v>
      </c>
      <c r="I634" s="48">
        <f t="shared" si="125"/>
        <v>359608</v>
      </c>
      <c r="J634" s="195">
        <f t="shared" si="121"/>
        <v>0.843948633603239</v>
      </c>
      <c r="K634" s="196">
        <f t="shared" si="122"/>
        <v>0.848343454790823</v>
      </c>
      <c r="L634" s="153">
        <f t="shared" si="126"/>
        <v>10420</v>
      </c>
      <c r="M634" s="153">
        <f t="shared" si="127"/>
        <v>6020</v>
      </c>
      <c r="N634" s="153">
        <f t="shared" si="128"/>
        <v>4400</v>
      </c>
    </row>
    <row r="635" spans="1:14">
      <c r="A635">
        <f t="shared" si="129"/>
        <v>8</v>
      </c>
      <c r="B635" t="str">
        <f t="shared" si="123"/>
        <v>Aug</v>
      </c>
      <c r="C635" s="187">
        <f t="shared" si="132"/>
        <v>37126</v>
      </c>
      <c r="D635" s="188">
        <f t="shared" si="130"/>
        <v>2011592</v>
      </c>
      <c r="E635" s="203">
        <f t="shared" si="133"/>
        <v>10421</v>
      </c>
      <c r="F635" s="204">
        <v>0</v>
      </c>
      <c r="G635" s="153">
        <f t="shared" si="124"/>
        <v>10421</v>
      </c>
      <c r="H635" s="153">
        <f t="shared" si="131"/>
        <v>2022013</v>
      </c>
      <c r="I635" s="48">
        <f t="shared" si="125"/>
        <v>349187</v>
      </c>
      <c r="J635" s="195">
        <f t="shared" si="121"/>
        <v>0.848343454790823</v>
      </c>
      <c r="K635" s="196">
        <f t="shared" si="122"/>
        <v>0.852738275978408</v>
      </c>
      <c r="L635" s="153">
        <f t="shared" si="126"/>
        <v>10420</v>
      </c>
      <c r="M635" s="153">
        <f t="shared" si="127"/>
        <v>6020</v>
      </c>
      <c r="N635" s="153">
        <f t="shared" si="128"/>
        <v>4400</v>
      </c>
    </row>
    <row r="636" spans="1:14">
      <c r="A636">
        <f t="shared" si="129"/>
        <v>8</v>
      </c>
      <c r="B636" t="str">
        <f t="shared" si="123"/>
        <v>Aug</v>
      </c>
      <c r="C636" s="187">
        <f t="shared" si="132"/>
        <v>37127</v>
      </c>
      <c r="D636" s="188">
        <f t="shared" si="130"/>
        <v>2022013</v>
      </c>
      <c r="E636" s="203">
        <f t="shared" si="133"/>
        <v>10421</v>
      </c>
      <c r="F636" s="204">
        <v>0</v>
      </c>
      <c r="G636" s="153">
        <f t="shared" si="124"/>
        <v>10421</v>
      </c>
      <c r="H636" s="153">
        <f t="shared" si="131"/>
        <v>2032434</v>
      </c>
      <c r="I636" s="48">
        <f t="shared" si="125"/>
        <v>338766</v>
      </c>
      <c r="J636" s="195">
        <f t="shared" si="121"/>
        <v>0.852738275978408</v>
      </c>
      <c r="K636" s="196">
        <f t="shared" si="122"/>
        <v>0.857133097165992</v>
      </c>
      <c r="L636" s="153">
        <f t="shared" si="126"/>
        <v>10420</v>
      </c>
      <c r="M636" s="153">
        <f t="shared" si="127"/>
        <v>6020</v>
      </c>
      <c r="N636" s="153">
        <f t="shared" si="128"/>
        <v>4400</v>
      </c>
    </row>
    <row r="637" spans="1:14">
      <c r="A637">
        <f t="shared" si="129"/>
        <v>8</v>
      </c>
      <c r="B637" t="str">
        <f t="shared" si="123"/>
        <v>Aug</v>
      </c>
      <c r="C637" s="187">
        <f t="shared" si="132"/>
        <v>37128</v>
      </c>
      <c r="D637" s="188">
        <f t="shared" si="130"/>
        <v>2032434</v>
      </c>
      <c r="E637" s="203">
        <f t="shared" si="133"/>
        <v>10421</v>
      </c>
      <c r="F637" s="204">
        <v>0</v>
      </c>
      <c r="G637" s="153">
        <f t="shared" si="124"/>
        <v>10421</v>
      </c>
      <c r="H637" s="153">
        <f t="shared" si="131"/>
        <v>2042855</v>
      </c>
      <c r="I637" s="48">
        <f t="shared" si="125"/>
        <v>328345</v>
      </c>
      <c r="J637" s="195">
        <f t="shared" si="121"/>
        <v>0.857133097165992</v>
      </c>
      <c r="K637" s="196">
        <f t="shared" si="122"/>
        <v>0.861527918353576</v>
      </c>
      <c r="L637" s="153">
        <f t="shared" si="126"/>
        <v>10420</v>
      </c>
      <c r="M637" s="153">
        <f t="shared" si="127"/>
        <v>6020</v>
      </c>
      <c r="N637" s="153">
        <f t="shared" si="128"/>
        <v>4400</v>
      </c>
    </row>
    <row r="638" spans="1:14">
      <c r="A638">
        <f t="shared" si="129"/>
        <v>8</v>
      </c>
      <c r="B638" t="str">
        <f t="shared" si="123"/>
        <v>Aug</v>
      </c>
      <c r="C638" s="187">
        <f t="shared" si="132"/>
        <v>37129</v>
      </c>
      <c r="D638" s="188">
        <f t="shared" si="130"/>
        <v>2042855</v>
      </c>
      <c r="E638" s="203">
        <f t="shared" si="133"/>
        <v>10421</v>
      </c>
      <c r="F638" s="204">
        <v>0</v>
      </c>
      <c r="G638" s="153">
        <f t="shared" si="124"/>
        <v>10421</v>
      </c>
      <c r="H638" s="153">
        <f t="shared" si="131"/>
        <v>2053276</v>
      </c>
      <c r="I638" s="48">
        <f t="shared" si="125"/>
        <v>317924</v>
      </c>
      <c r="J638" s="195">
        <f t="shared" si="121"/>
        <v>0.861527918353576</v>
      </c>
      <c r="K638" s="196">
        <f t="shared" si="122"/>
        <v>0.865922739541161</v>
      </c>
      <c r="L638" s="153">
        <f t="shared" si="126"/>
        <v>10420</v>
      </c>
      <c r="M638" s="153">
        <f t="shared" si="127"/>
        <v>6020</v>
      </c>
      <c r="N638" s="153">
        <f t="shared" si="128"/>
        <v>4400</v>
      </c>
    </row>
    <row r="639" spans="1:14">
      <c r="A639">
        <f t="shared" si="129"/>
        <v>8</v>
      </c>
      <c r="B639" t="str">
        <f t="shared" si="123"/>
        <v>Aug</v>
      </c>
      <c r="C639" s="187">
        <f t="shared" si="132"/>
        <v>37130</v>
      </c>
      <c r="D639" s="188">
        <f t="shared" si="130"/>
        <v>2053276</v>
      </c>
      <c r="E639" s="203">
        <f t="shared" si="133"/>
        <v>10421</v>
      </c>
      <c r="F639" s="204">
        <v>0</v>
      </c>
      <c r="G639" s="153">
        <f t="shared" si="124"/>
        <v>10421</v>
      </c>
      <c r="H639" s="153">
        <f t="shared" si="131"/>
        <v>2063697</v>
      </c>
      <c r="I639" s="48">
        <f t="shared" si="125"/>
        <v>307503</v>
      </c>
      <c r="J639" s="195">
        <f t="shared" si="121"/>
        <v>0.865922739541161</v>
      </c>
      <c r="K639" s="196">
        <f t="shared" si="122"/>
        <v>0.870317560728745</v>
      </c>
      <c r="L639" s="153">
        <f t="shared" si="126"/>
        <v>10420</v>
      </c>
      <c r="M639" s="153">
        <f t="shared" si="127"/>
        <v>6020</v>
      </c>
      <c r="N639" s="153">
        <f t="shared" si="128"/>
        <v>4400</v>
      </c>
    </row>
    <row r="640" spans="1:14">
      <c r="A640">
        <f t="shared" si="129"/>
        <v>8</v>
      </c>
      <c r="B640" t="str">
        <f t="shared" si="123"/>
        <v>Aug</v>
      </c>
      <c r="C640" s="187">
        <f t="shared" si="132"/>
        <v>37131</v>
      </c>
      <c r="D640" s="188">
        <f t="shared" si="130"/>
        <v>2063697</v>
      </c>
      <c r="E640" s="203">
        <f t="shared" si="133"/>
        <v>10421</v>
      </c>
      <c r="F640" s="204">
        <v>0</v>
      </c>
      <c r="G640" s="153">
        <f t="shared" si="124"/>
        <v>10421</v>
      </c>
      <c r="H640" s="153">
        <f t="shared" si="131"/>
        <v>2074118</v>
      </c>
      <c r="I640" s="48">
        <f t="shared" si="125"/>
        <v>297082</v>
      </c>
      <c r="J640" s="195">
        <f t="shared" si="121"/>
        <v>0.870317560728745</v>
      </c>
      <c r="K640" s="196">
        <f t="shared" si="122"/>
        <v>0.874712381916329</v>
      </c>
      <c r="L640" s="153">
        <f t="shared" si="126"/>
        <v>10420</v>
      </c>
      <c r="M640" s="153">
        <f t="shared" si="127"/>
        <v>6020</v>
      </c>
      <c r="N640" s="153">
        <f t="shared" si="128"/>
        <v>4400</v>
      </c>
    </row>
    <row r="641" spans="1:14">
      <c r="A641">
        <f t="shared" si="129"/>
        <v>8</v>
      </c>
      <c r="B641" t="str">
        <f t="shared" si="123"/>
        <v>Aug</v>
      </c>
      <c r="C641" s="187">
        <f t="shared" si="132"/>
        <v>37132</v>
      </c>
      <c r="D641" s="188">
        <f t="shared" si="130"/>
        <v>2074118</v>
      </c>
      <c r="E641" s="203">
        <f t="shared" si="133"/>
        <v>10421</v>
      </c>
      <c r="F641" s="204">
        <v>0</v>
      </c>
      <c r="G641" s="153">
        <f t="shared" si="124"/>
        <v>10421</v>
      </c>
      <c r="H641" s="153">
        <f t="shared" si="131"/>
        <v>2084539</v>
      </c>
      <c r="I641" s="48">
        <f t="shared" si="125"/>
        <v>286661</v>
      </c>
      <c r="J641" s="195">
        <f t="shared" si="121"/>
        <v>0.874712381916329</v>
      </c>
      <c r="K641" s="196">
        <f t="shared" si="122"/>
        <v>0.879107203103914</v>
      </c>
      <c r="L641" s="153">
        <f t="shared" si="126"/>
        <v>10420</v>
      </c>
      <c r="M641" s="153">
        <f t="shared" si="127"/>
        <v>6020</v>
      </c>
      <c r="N641" s="153">
        <f t="shared" si="128"/>
        <v>4400</v>
      </c>
    </row>
    <row r="642" spans="1:14">
      <c r="A642">
        <f t="shared" si="129"/>
        <v>8</v>
      </c>
      <c r="B642" t="str">
        <f t="shared" si="123"/>
        <v>Aug</v>
      </c>
      <c r="C642" s="187">
        <f t="shared" si="132"/>
        <v>37133</v>
      </c>
      <c r="D642" s="188">
        <f t="shared" si="130"/>
        <v>2084539</v>
      </c>
      <c r="E642" s="203">
        <f t="shared" si="133"/>
        <v>10421</v>
      </c>
      <c r="F642" s="204">
        <v>0</v>
      </c>
      <c r="G642" s="153">
        <f t="shared" si="124"/>
        <v>10421</v>
      </c>
      <c r="H642" s="153">
        <f t="shared" si="131"/>
        <v>2094960</v>
      </c>
      <c r="I642" s="48">
        <f t="shared" si="125"/>
        <v>276240</v>
      </c>
      <c r="J642" s="195">
        <f t="shared" si="121"/>
        <v>0.879107203103914</v>
      </c>
      <c r="K642" s="196">
        <f t="shared" si="122"/>
        <v>0.883502024291498</v>
      </c>
      <c r="L642" s="153">
        <f t="shared" si="126"/>
        <v>10420</v>
      </c>
      <c r="M642" s="153">
        <f t="shared" si="127"/>
        <v>6020</v>
      </c>
      <c r="N642" s="153">
        <f t="shared" si="128"/>
        <v>4400</v>
      </c>
    </row>
    <row r="643" spans="1:14">
      <c r="A643">
        <f t="shared" si="129"/>
        <v>8</v>
      </c>
      <c r="B643" t="str">
        <f t="shared" si="123"/>
        <v>Aug</v>
      </c>
      <c r="C643" s="187">
        <f t="shared" si="132"/>
        <v>37134</v>
      </c>
      <c r="D643" s="188">
        <f t="shared" si="130"/>
        <v>2094960</v>
      </c>
      <c r="E643" s="203">
        <f t="shared" si="133"/>
        <v>10421</v>
      </c>
      <c r="F643" s="204">
        <v>0</v>
      </c>
      <c r="G643" s="153">
        <f t="shared" si="124"/>
        <v>10421</v>
      </c>
      <c r="H643" s="153">
        <f t="shared" si="131"/>
        <v>2105381</v>
      </c>
      <c r="I643" s="48">
        <f t="shared" si="125"/>
        <v>265819</v>
      </c>
      <c r="J643" s="195">
        <f t="shared" si="121"/>
        <v>0.883502024291498</v>
      </c>
      <c r="K643" s="196">
        <f t="shared" si="122"/>
        <v>0.887896845479082</v>
      </c>
      <c r="L643" s="153">
        <f t="shared" si="126"/>
        <v>10420</v>
      </c>
      <c r="M643" s="153">
        <f t="shared" si="127"/>
        <v>6020</v>
      </c>
      <c r="N643" s="153">
        <f t="shared" si="128"/>
        <v>4400</v>
      </c>
    </row>
    <row r="644" spans="1:14">
      <c r="A644">
        <f t="shared" si="129"/>
        <v>9</v>
      </c>
      <c r="B644" t="str">
        <f t="shared" si="123"/>
        <v>Sep</v>
      </c>
      <c r="C644" s="187">
        <f t="shared" si="132"/>
        <v>37135</v>
      </c>
      <c r="D644" s="188">
        <f t="shared" si="130"/>
        <v>2105381</v>
      </c>
      <c r="E644" s="203">
        <f>3622+5514</f>
        <v>9136</v>
      </c>
      <c r="F644" s="204">
        <v>0</v>
      </c>
      <c r="G644" s="153">
        <f t="shared" si="124"/>
        <v>9136</v>
      </c>
      <c r="H644" s="153">
        <f t="shared" si="131"/>
        <v>2114517</v>
      </c>
      <c r="I644" s="48">
        <f t="shared" si="125"/>
        <v>256683</v>
      </c>
      <c r="J644" s="195">
        <f t="shared" si="121"/>
        <v>0.887896845479082</v>
      </c>
      <c r="K644" s="196">
        <f t="shared" si="122"/>
        <v>0.891749746963563</v>
      </c>
      <c r="L644" s="153">
        <f t="shared" si="126"/>
        <v>10420</v>
      </c>
      <c r="M644" s="153">
        <f t="shared" si="127"/>
        <v>6020</v>
      </c>
      <c r="N644" s="153">
        <f t="shared" si="128"/>
        <v>4400</v>
      </c>
    </row>
    <row r="645" spans="1:14">
      <c r="A645">
        <f t="shared" si="129"/>
        <v>9</v>
      </c>
      <c r="B645" t="str">
        <f t="shared" si="123"/>
        <v>Sep</v>
      </c>
      <c r="C645" s="187">
        <f t="shared" si="132"/>
        <v>37136</v>
      </c>
      <c r="D645" s="188">
        <f t="shared" si="130"/>
        <v>2114517</v>
      </c>
      <c r="E645" s="203">
        <f t="shared" ref="E645:E673" si="134">3622+5514</f>
        <v>9136</v>
      </c>
      <c r="F645" s="204">
        <v>0</v>
      </c>
      <c r="G645" s="153">
        <f t="shared" si="124"/>
        <v>9136</v>
      </c>
      <c r="H645" s="153">
        <f t="shared" si="131"/>
        <v>2123653</v>
      </c>
      <c r="I645" s="48">
        <f t="shared" si="125"/>
        <v>247547</v>
      </c>
      <c r="J645" s="195">
        <f t="shared" si="121"/>
        <v>0.891749746963563</v>
      </c>
      <c r="K645" s="196">
        <f t="shared" si="122"/>
        <v>0.895602648448043</v>
      </c>
      <c r="L645" s="153">
        <f t="shared" si="126"/>
        <v>10420</v>
      </c>
      <c r="M645" s="153">
        <f t="shared" si="127"/>
        <v>6020</v>
      </c>
      <c r="N645" s="153">
        <f t="shared" si="128"/>
        <v>4400</v>
      </c>
    </row>
    <row r="646" spans="1:14">
      <c r="A646">
        <f t="shared" si="129"/>
        <v>9</v>
      </c>
      <c r="B646" t="str">
        <f t="shared" si="123"/>
        <v>Sep</v>
      </c>
      <c r="C646" s="187">
        <f t="shared" si="132"/>
        <v>37137</v>
      </c>
      <c r="D646" s="188">
        <f t="shared" si="130"/>
        <v>2123653</v>
      </c>
      <c r="E646" s="203">
        <f t="shared" si="134"/>
        <v>9136</v>
      </c>
      <c r="F646" s="204">
        <v>0</v>
      </c>
      <c r="G646" s="153">
        <f t="shared" si="124"/>
        <v>9136</v>
      </c>
      <c r="H646" s="153">
        <f t="shared" si="131"/>
        <v>2132789</v>
      </c>
      <c r="I646" s="48">
        <f t="shared" si="125"/>
        <v>238411</v>
      </c>
      <c r="J646" s="195">
        <f t="shared" si="121"/>
        <v>0.895602648448043</v>
      </c>
      <c r="K646" s="196">
        <f t="shared" si="122"/>
        <v>0.899455549932524</v>
      </c>
      <c r="L646" s="153">
        <f t="shared" si="126"/>
        <v>10420</v>
      </c>
      <c r="M646" s="153">
        <f t="shared" si="127"/>
        <v>6020</v>
      </c>
      <c r="N646" s="153">
        <f t="shared" si="128"/>
        <v>4400</v>
      </c>
    </row>
    <row r="647" spans="1:14">
      <c r="A647">
        <f t="shared" si="129"/>
        <v>9</v>
      </c>
      <c r="B647" t="str">
        <f t="shared" si="123"/>
        <v>Sep</v>
      </c>
      <c r="C647" s="187">
        <f t="shared" si="132"/>
        <v>37138</v>
      </c>
      <c r="D647" s="188">
        <f t="shared" si="130"/>
        <v>2132789</v>
      </c>
      <c r="E647" s="203">
        <f t="shared" si="134"/>
        <v>9136</v>
      </c>
      <c r="F647" s="204">
        <v>0</v>
      </c>
      <c r="G647" s="153">
        <f t="shared" si="124"/>
        <v>9136</v>
      </c>
      <c r="H647" s="153">
        <f t="shared" si="131"/>
        <v>2141925</v>
      </c>
      <c r="I647" s="48">
        <f t="shared" si="125"/>
        <v>229275</v>
      </c>
      <c r="J647" s="195">
        <f t="shared" si="121"/>
        <v>0.899455549932524</v>
      </c>
      <c r="K647" s="196">
        <f t="shared" si="122"/>
        <v>0.903308451417004</v>
      </c>
      <c r="L647" s="153">
        <f t="shared" si="126"/>
        <v>10420</v>
      </c>
      <c r="M647" s="153">
        <f t="shared" si="127"/>
        <v>6020</v>
      </c>
      <c r="N647" s="153">
        <f t="shared" si="128"/>
        <v>4400</v>
      </c>
    </row>
    <row r="648" spans="1:14">
      <c r="A648">
        <f t="shared" si="129"/>
        <v>9</v>
      </c>
      <c r="B648" t="str">
        <f t="shared" si="123"/>
        <v>Sep</v>
      </c>
      <c r="C648" s="187">
        <f t="shared" si="132"/>
        <v>37139</v>
      </c>
      <c r="D648" s="188">
        <f t="shared" si="130"/>
        <v>2141925</v>
      </c>
      <c r="E648" s="203">
        <f t="shared" si="134"/>
        <v>9136</v>
      </c>
      <c r="F648" s="204">
        <v>0</v>
      </c>
      <c r="G648" s="153">
        <f t="shared" si="124"/>
        <v>9136</v>
      </c>
      <c r="H648" s="153">
        <f t="shared" si="131"/>
        <v>2151061</v>
      </c>
      <c r="I648" s="48">
        <f t="shared" si="125"/>
        <v>220139</v>
      </c>
      <c r="J648" s="195">
        <f t="shared" si="121"/>
        <v>0.903308451417004</v>
      </c>
      <c r="K648" s="196">
        <f t="shared" si="122"/>
        <v>0.907161352901484</v>
      </c>
      <c r="L648" s="153">
        <f t="shared" si="126"/>
        <v>10420</v>
      </c>
      <c r="M648" s="153">
        <f t="shared" si="127"/>
        <v>6020</v>
      </c>
      <c r="N648" s="153">
        <f t="shared" si="128"/>
        <v>4400</v>
      </c>
    </row>
    <row r="649" spans="1:14">
      <c r="A649">
        <f t="shared" si="129"/>
        <v>9</v>
      </c>
      <c r="B649" t="str">
        <f t="shared" si="123"/>
        <v>Sep</v>
      </c>
      <c r="C649" s="187">
        <f t="shared" si="132"/>
        <v>37140</v>
      </c>
      <c r="D649" s="188">
        <f t="shared" si="130"/>
        <v>2151061</v>
      </c>
      <c r="E649" s="203">
        <f t="shared" si="134"/>
        <v>9136</v>
      </c>
      <c r="F649" s="204">
        <v>0</v>
      </c>
      <c r="G649" s="153">
        <f t="shared" si="124"/>
        <v>9136</v>
      </c>
      <c r="H649" s="153">
        <f t="shared" si="131"/>
        <v>2160197</v>
      </c>
      <c r="I649" s="48">
        <f t="shared" si="125"/>
        <v>211003</v>
      </c>
      <c r="J649" s="195">
        <f t="shared" si="121"/>
        <v>0.907161352901484</v>
      </c>
      <c r="K649" s="196">
        <f t="shared" si="122"/>
        <v>0.911014254385965</v>
      </c>
      <c r="L649" s="153">
        <f t="shared" si="126"/>
        <v>10420</v>
      </c>
      <c r="M649" s="153">
        <f t="shared" si="127"/>
        <v>6020</v>
      </c>
      <c r="N649" s="153">
        <f t="shared" si="128"/>
        <v>4400</v>
      </c>
    </row>
    <row r="650" spans="1:14">
      <c r="A650">
        <f t="shared" si="129"/>
        <v>9</v>
      </c>
      <c r="B650" t="str">
        <f t="shared" si="123"/>
        <v>Sep</v>
      </c>
      <c r="C650" s="187">
        <f t="shared" si="132"/>
        <v>37141</v>
      </c>
      <c r="D650" s="188">
        <f t="shared" si="130"/>
        <v>2160197</v>
      </c>
      <c r="E650" s="203">
        <f t="shared" si="134"/>
        <v>9136</v>
      </c>
      <c r="F650" s="204">
        <v>0</v>
      </c>
      <c r="G650" s="153">
        <f t="shared" si="124"/>
        <v>9136</v>
      </c>
      <c r="H650" s="153">
        <f t="shared" si="131"/>
        <v>2169333</v>
      </c>
      <c r="I650" s="48">
        <f t="shared" si="125"/>
        <v>201867</v>
      </c>
      <c r="J650" s="195">
        <f t="shared" si="121"/>
        <v>0.911014254385965</v>
      </c>
      <c r="K650" s="196">
        <f t="shared" si="122"/>
        <v>0.914867155870445</v>
      </c>
      <c r="L650" s="153">
        <f t="shared" si="126"/>
        <v>10420</v>
      </c>
      <c r="M650" s="153">
        <f t="shared" si="127"/>
        <v>6020</v>
      </c>
      <c r="N650" s="153">
        <f t="shared" si="128"/>
        <v>4400</v>
      </c>
    </row>
    <row r="651" spans="1:14">
      <c r="A651">
        <f t="shared" si="129"/>
        <v>9</v>
      </c>
      <c r="B651" t="str">
        <f t="shared" si="123"/>
        <v>Sep</v>
      </c>
      <c r="C651" s="187">
        <f t="shared" si="132"/>
        <v>37142</v>
      </c>
      <c r="D651" s="188">
        <f t="shared" si="130"/>
        <v>2169333</v>
      </c>
      <c r="E651" s="203">
        <f t="shared" si="134"/>
        <v>9136</v>
      </c>
      <c r="F651" s="204">
        <v>0</v>
      </c>
      <c r="G651" s="153">
        <f t="shared" si="124"/>
        <v>9136</v>
      </c>
      <c r="H651" s="153">
        <f t="shared" si="131"/>
        <v>2178469</v>
      </c>
      <c r="I651" s="48">
        <f t="shared" si="125"/>
        <v>192731</v>
      </c>
      <c r="J651" s="195">
        <f t="shared" si="121"/>
        <v>0.914867155870445</v>
      </c>
      <c r="K651" s="196">
        <f t="shared" si="122"/>
        <v>0.918720057354926</v>
      </c>
      <c r="L651" s="153">
        <f t="shared" si="126"/>
        <v>10420</v>
      </c>
      <c r="M651" s="153">
        <f t="shared" si="127"/>
        <v>6020</v>
      </c>
      <c r="N651" s="153">
        <f t="shared" si="128"/>
        <v>4400</v>
      </c>
    </row>
    <row r="652" spans="1:14">
      <c r="A652">
        <f t="shared" si="129"/>
        <v>9</v>
      </c>
      <c r="B652" t="str">
        <f t="shared" si="123"/>
        <v>Sep</v>
      </c>
      <c r="C652" s="187">
        <f t="shared" si="132"/>
        <v>37143</v>
      </c>
      <c r="D652" s="188">
        <f t="shared" si="130"/>
        <v>2178469</v>
      </c>
      <c r="E652" s="203">
        <f t="shared" si="134"/>
        <v>9136</v>
      </c>
      <c r="F652" s="204">
        <v>0</v>
      </c>
      <c r="G652" s="153">
        <f t="shared" si="124"/>
        <v>9136</v>
      </c>
      <c r="H652" s="153">
        <f t="shared" si="131"/>
        <v>2187605</v>
      </c>
      <c r="I652" s="48">
        <f t="shared" si="125"/>
        <v>183595</v>
      </c>
      <c r="J652" s="195">
        <f t="shared" si="121"/>
        <v>0.918720057354926</v>
      </c>
      <c r="K652" s="196">
        <f t="shared" si="122"/>
        <v>0.922572958839406</v>
      </c>
      <c r="L652" s="153">
        <f t="shared" si="126"/>
        <v>10420</v>
      </c>
      <c r="M652" s="153">
        <f t="shared" si="127"/>
        <v>6020</v>
      </c>
      <c r="N652" s="153">
        <f t="shared" si="128"/>
        <v>4400</v>
      </c>
    </row>
    <row r="653" spans="1:14">
      <c r="A653">
        <f t="shared" si="129"/>
        <v>9</v>
      </c>
      <c r="B653" t="str">
        <f t="shared" si="123"/>
        <v>Sep</v>
      </c>
      <c r="C653" s="187">
        <f t="shared" si="132"/>
        <v>37144</v>
      </c>
      <c r="D653" s="188">
        <f t="shared" si="130"/>
        <v>2187605</v>
      </c>
      <c r="E653" s="203">
        <f t="shared" si="134"/>
        <v>9136</v>
      </c>
      <c r="F653" s="204">
        <v>0</v>
      </c>
      <c r="G653" s="153">
        <f t="shared" si="124"/>
        <v>9136</v>
      </c>
      <c r="H653" s="153">
        <f t="shared" si="131"/>
        <v>2196741</v>
      </c>
      <c r="I653" s="48">
        <f t="shared" si="125"/>
        <v>174459</v>
      </c>
      <c r="J653" s="195">
        <f t="shared" si="121"/>
        <v>0.922572958839406</v>
      </c>
      <c r="K653" s="196">
        <f t="shared" si="122"/>
        <v>0.926425860323887</v>
      </c>
      <c r="L653" s="153">
        <f t="shared" si="126"/>
        <v>10420</v>
      </c>
      <c r="M653" s="153">
        <f t="shared" si="127"/>
        <v>6020</v>
      </c>
      <c r="N653" s="153">
        <f t="shared" si="128"/>
        <v>4400</v>
      </c>
    </row>
    <row r="654" spans="1:14">
      <c r="A654">
        <f t="shared" si="129"/>
        <v>9</v>
      </c>
      <c r="B654" t="str">
        <f t="shared" si="123"/>
        <v>Sep</v>
      </c>
      <c r="C654" s="187">
        <f t="shared" si="132"/>
        <v>37145</v>
      </c>
      <c r="D654" s="188">
        <f t="shared" si="130"/>
        <v>2196741</v>
      </c>
      <c r="E654" s="203">
        <f t="shared" si="134"/>
        <v>9136</v>
      </c>
      <c r="F654" s="204">
        <v>0</v>
      </c>
      <c r="G654" s="153">
        <f t="shared" si="124"/>
        <v>9136</v>
      </c>
      <c r="H654" s="153">
        <f t="shared" si="131"/>
        <v>2205877</v>
      </c>
      <c r="I654" s="48">
        <f t="shared" si="125"/>
        <v>165323</v>
      </c>
      <c r="J654" s="195">
        <f t="shared" si="121"/>
        <v>0.926425860323887</v>
      </c>
      <c r="K654" s="196">
        <f t="shared" si="122"/>
        <v>0.930278761808367</v>
      </c>
      <c r="L654" s="153">
        <f t="shared" si="126"/>
        <v>10420</v>
      </c>
      <c r="M654" s="153">
        <f t="shared" si="127"/>
        <v>6020</v>
      </c>
      <c r="N654" s="153">
        <f t="shared" si="128"/>
        <v>4400</v>
      </c>
    </row>
    <row r="655" spans="1:14">
      <c r="A655">
        <f t="shared" si="129"/>
        <v>9</v>
      </c>
      <c r="B655" t="str">
        <f t="shared" si="123"/>
        <v>Sep</v>
      </c>
      <c r="C655" s="187">
        <f t="shared" si="132"/>
        <v>37146</v>
      </c>
      <c r="D655" s="188">
        <f t="shared" si="130"/>
        <v>2205877</v>
      </c>
      <c r="E655" s="203">
        <f t="shared" si="134"/>
        <v>9136</v>
      </c>
      <c r="F655" s="204">
        <v>0</v>
      </c>
      <c r="G655" s="153">
        <f t="shared" si="124"/>
        <v>9136</v>
      </c>
      <c r="H655" s="153">
        <f t="shared" si="131"/>
        <v>2215013</v>
      </c>
      <c r="I655" s="48">
        <f t="shared" si="125"/>
        <v>156187</v>
      </c>
      <c r="J655" s="195">
        <f t="shared" ref="J655:J718" si="135">D655/$D$12</f>
        <v>0.930278761808367</v>
      </c>
      <c r="K655" s="196">
        <f t="shared" ref="K655:K718" si="136">H655/$D$12</f>
        <v>0.934131663292847</v>
      </c>
      <c r="L655" s="153">
        <f t="shared" si="126"/>
        <v>10420</v>
      </c>
      <c r="M655" s="153">
        <f t="shared" si="127"/>
        <v>6020</v>
      </c>
      <c r="N655" s="153">
        <f t="shared" si="128"/>
        <v>4400</v>
      </c>
    </row>
    <row r="656" spans="1:14">
      <c r="A656">
        <f t="shared" si="129"/>
        <v>9</v>
      </c>
      <c r="B656" t="str">
        <f t="shared" ref="B656:B719" si="137">VLOOKUP(A656,MonthTable,2,FALSE)</f>
        <v>Sep</v>
      </c>
      <c r="C656" s="187">
        <f t="shared" si="132"/>
        <v>37147</v>
      </c>
      <c r="D656" s="188">
        <f t="shared" si="130"/>
        <v>2215013</v>
      </c>
      <c r="E656" s="203">
        <f t="shared" si="134"/>
        <v>9136</v>
      </c>
      <c r="F656" s="204">
        <v>0</v>
      </c>
      <c r="G656" s="153">
        <f t="shared" ref="G656:G719" si="138">SUM(E656:F656)</f>
        <v>9136</v>
      </c>
      <c r="H656" s="153">
        <f t="shared" si="131"/>
        <v>2224149</v>
      </c>
      <c r="I656" s="48">
        <f t="shared" ref="I656:I719" si="139">$D$12-H656</f>
        <v>147051</v>
      </c>
      <c r="J656" s="195">
        <f t="shared" si="135"/>
        <v>0.934131663292847</v>
      </c>
      <c r="K656" s="196">
        <f t="shared" si="136"/>
        <v>0.937984564777328</v>
      </c>
      <c r="L656" s="153">
        <f t="shared" ref="L656:L719" si="140">IF($E656&lt;0,IF($K656&gt;0.5,-$F$7,-$G$7),IF($E656&gt;0,IF($K656&gt;0.67,$I$7,$H$7),0))</f>
        <v>10420</v>
      </c>
      <c r="M656" s="153">
        <f t="shared" ref="M656:M719" si="141">IF($E656&lt;0,IF($K656&gt;0.5,-$F$5,-$G$5),IF($E656&gt;0,IF($K656&gt;0.67,$I$5,$H$5),0))</f>
        <v>6020</v>
      </c>
      <c r="N656" s="153">
        <f t="shared" ref="N656:N719" si="142">IF($E656&lt;0,IF($K656&gt;0.5,-$F$6,-$G$6),IF($E656&gt;0,IF($K656&gt;0.67,$I$6,$H$6),0))</f>
        <v>4400</v>
      </c>
    </row>
    <row r="657" spans="1:14">
      <c r="A657">
        <f t="shared" ref="A657:A720" si="143">MONTH(C657)</f>
        <v>9</v>
      </c>
      <c r="B657" t="str">
        <f t="shared" si="137"/>
        <v>Sep</v>
      </c>
      <c r="C657" s="187">
        <f t="shared" si="132"/>
        <v>37148</v>
      </c>
      <c r="D657" s="188">
        <f t="shared" ref="D657:D720" si="144">H656</f>
        <v>2224149</v>
      </c>
      <c r="E657" s="203">
        <f t="shared" si="134"/>
        <v>9136</v>
      </c>
      <c r="F657" s="204">
        <v>0</v>
      </c>
      <c r="G657" s="153">
        <f t="shared" si="138"/>
        <v>9136</v>
      </c>
      <c r="H657" s="153">
        <f t="shared" si="131"/>
        <v>2233285</v>
      </c>
      <c r="I657" s="48">
        <f t="shared" si="139"/>
        <v>137915</v>
      </c>
      <c r="J657" s="195">
        <f t="shared" si="135"/>
        <v>0.937984564777328</v>
      </c>
      <c r="K657" s="196">
        <f t="shared" si="136"/>
        <v>0.941837466261808</v>
      </c>
      <c r="L657" s="153">
        <f t="shared" si="140"/>
        <v>10420</v>
      </c>
      <c r="M657" s="153">
        <f t="shared" si="141"/>
        <v>6020</v>
      </c>
      <c r="N657" s="153">
        <f t="shared" si="142"/>
        <v>4400</v>
      </c>
    </row>
    <row r="658" spans="1:14">
      <c r="A658">
        <f t="shared" si="143"/>
        <v>9</v>
      </c>
      <c r="B658" t="str">
        <f t="shared" si="137"/>
        <v>Sep</v>
      </c>
      <c r="C658" s="187">
        <f t="shared" si="132"/>
        <v>37149</v>
      </c>
      <c r="D658" s="188">
        <f t="shared" si="144"/>
        <v>2233285</v>
      </c>
      <c r="E658" s="203">
        <f t="shared" si="134"/>
        <v>9136</v>
      </c>
      <c r="F658" s="204">
        <v>0</v>
      </c>
      <c r="G658" s="153">
        <f t="shared" si="138"/>
        <v>9136</v>
      </c>
      <c r="H658" s="153">
        <f t="shared" si="131"/>
        <v>2242421</v>
      </c>
      <c r="I658" s="48">
        <f t="shared" si="139"/>
        <v>128779</v>
      </c>
      <c r="J658" s="195">
        <f t="shared" si="135"/>
        <v>0.941837466261808</v>
      </c>
      <c r="K658" s="196">
        <f t="shared" si="136"/>
        <v>0.945690367746289</v>
      </c>
      <c r="L658" s="153">
        <f t="shared" si="140"/>
        <v>10420</v>
      </c>
      <c r="M658" s="153">
        <f t="shared" si="141"/>
        <v>6020</v>
      </c>
      <c r="N658" s="153">
        <f t="shared" si="142"/>
        <v>4400</v>
      </c>
    </row>
    <row r="659" spans="1:14">
      <c r="A659">
        <f t="shared" si="143"/>
        <v>9</v>
      </c>
      <c r="B659" t="str">
        <f t="shared" si="137"/>
        <v>Sep</v>
      </c>
      <c r="C659" s="187">
        <f t="shared" si="132"/>
        <v>37150</v>
      </c>
      <c r="D659" s="188">
        <f t="shared" si="144"/>
        <v>2242421</v>
      </c>
      <c r="E659" s="203">
        <f t="shared" si="134"/>
        <v>9136</v>
      </c>
      <c r="F659" s="204">
        <v>0</v>
      </c>
      <c r="G659" s="153">
        <f t="shared" si="138"/>
        <v>9136</v>
      </c>
      <c r="H659" s="153">
        <f t="shared" si="131"/>
        <v>2251557</v>
      </c>
      <c r="I659" s="48">
        <f t="shared" si="139"/>
        <v>119643</v>
      </c>
      <c r="J659" s="195">
        <f t="shared" si="135"/>
        <v>0.945690367746289</v>
      </c>
      <c r="K659" s="196">
        <f t="shared" si="136"/>
        <v>0.949543269230769</v>
      </c>
      <c r="L659" s="153">
        <f t="shared" si="140"/>
        <v>10420</v>
      </c>
      <c r="M659" s="153">
        <f t="shared" si="141"/>
        <v>6020</v>
      </c>
      <c r="N659" s="153">
        <f t="shared" si="142"/>
        <v>4400</v>
      </c>
    </row>
    <row r="660" spans="1:14">
      <c r="A660">
        <f t="shared" si="143"/>
        <v>9</v>
      </c>
      <c r="B660" t="str">
        <f t="shared" si="137"/>
        <v>Sep</v>
      </c>
      <c r="C660" s="187">
        <f t="shared" si="132"/>
        <v>37151</v>
      </c>
      <c r="D660" s="188">
        <f t="shared" si="144"/>
        <v>2251557</v>
      </c>
      <c r="E660" s="203">
        <f t="shared" si="134"/>
        <v>9136</v>
      </c>
      <c r="F660" s="204">
        <v>0</v>
      </c>
      <c r="G660" s="153">
        <f t="shared" si="138"/>
        <v>9136</v>
      </c>
      <c r="H660" s="153">
        <f t="shared" si="131"/>
        <v>2260693</v>
      </c>
      <c r="I660" s="48">
        <f t="shared" si="139"/>
        <v>110507</v>
      </c>
      <c r="J660" s="195">
        <f t="shared" si="135"/>
        <v>0.949543269230769</v>
      </c>
      <c r="K660" s="196">
        <f t="shared" si="136"/>
        <v>0.95339617071525</v>
      </c>
      <c r="L660" s="153">
        <f t="shared" si="140"/>
        <v>10420</v>
      </c>
      <c r="M660" s="153">
        <f t="shared" si="141"/>
        <v>6020</v>
      </c>
      <c r="N660" s="153">
        <f t="shared" si="142"/>
        <v>4400</v>
      </c>
    </row>
    <row r="661" spans="1:14">
      <c r="A661">
        <f t="shared" si="143"/>
        <v>9</v>
      </c>
      <c r="B661" t="str">
        <f t="shared" si="137"/>
        <v>Sep</v>
      </c>
      <c r="C661" s="187">
        <f t="shared" si="132"/>
        <v>37152</v>
      </c>
      <c r="D661" s="188">
        <f t="shared" si="144"/>
        <v>2260693</v>
      </c>
      <c r="E661" s="203">
        <f t="shared" si="134"/>
        <v>9136</v>
      </c>
      <c r="F661" s="204">
        <v>0</v>
      </c>
      <c r="G661" s="153">
        <f t="shared" si="138"/>
        <v>9136</v>
      </c>
      <c r="H661" s="153">
        <f t="shared" si="131"/>
        <v>2269829</v>
      </c>
      <c r="I661" s="48">
        <f t="shared" si="139"/>
        <v>101371</v>
      </c>
      <c r="J661" s="195">
        <f t="shared" si="135"/>
        <v>0.95339617071525</v>
      </c>
      <c r="K661" s="196">
        <f t="shared" si="136"/>
        <v>0.95724907219973</v>
      </c>
      <c r="L661" s="153">
        <f t="shared" si="140"/>
        <v>10420</v>
      </c>
      <c r="M661" s="153">
        <f t="shared" si="141"/>
        <v>6020</v>
      </c>
      <c r="N661" s="153">
        <f t="shared" si="142"/>
        <v>4400</v>
      </c>
    </row>
    <row r="662" spans="1:14">
      <c r="A662">
        <f t="shared" si="143"/>
        <v>9</v>
      </c>
      <c r="B662" t="str">
        <f t="shared" si="137"/>
        <v>Sep</v>
      </c>
      <c r="C662" s="187">
        <f t="shared" si="132"/>
        <v>37153</v>
      </c>
      <c r="D662" s="188">
        <f t="shared" si="144"/>
        <v>2269829</v>
      </c>
      <c r="E662" s="203">
        <f t="shared" si="134"/>
        <v>9136</v>
      </c>
      <c r="F662" s="204">
        <v>0</v>
      </c>
      <c r="G662" s="153">
        <f t="shared" si="138"/>
        <v>9136</v>
      </c>
      <c r="H662" s="153">
        <f t="shared" si="131"/>
        <v>2278965</v>
      </c>
      <c r="I662" s="48">
        <f t="shared" si="139"/>
        <v>92235</v>
      </c>
      <c r="J662" s="195">
        <f t="shared" si="135"/>
        <v>0.95724907219973</v>
      </c>
      <c r="K662" s="196">
        <f t="shared" si="136"/>
        <v>0.961101973684211</v>
      </c>
      <c r="L662" s="153">
        <f t="shared" si="140"/>
        <v>10420</v>
      </c>
      <c r="M662" s="153">
        <f t="shared" si="141"/>
        <v>6020</v>
      </c>
      <c r="N662" s="153">
        <f t="shared" si="142"/>
        <v>4400</v>
      </c>
    </row>
    <row r="663" spans="1:14">
      <c r="A663">
        <f t="shared" si="143"/>
        <v>9</v>
      </c>
      <c r="B663" t="str">
        <f t="shared" si="137"/>
        <v>Sep</v>
      </c>
      <c r="C663" s="187">
        <f t="shared" si="132"/>
        <v>37154</v>
      </c>
      <c r="D663" s="188">
        <f t="shared" si="144"/>
        <v>2278965</v>
      </c>
      <c r="E663" s="203">
        <f t="shared" si="134"/>
        <v>9136</v>
      </c>
      <c r="F663" s="204">
        <v>0</v>
      </c>
      <c r="G663" s="153">
        <f t="shared" si="138"/>
        <v>9136</v>
      </c>
      <c r="H663" s="153">
        <f t="shared" si="131"/>
        <v>2288101</v>
      </c>
      <c r="I663" s="48">
        <f t="shared" si="139"/>
        <v>83099</v>
      </c>
      <c r="J663" s="195">
        <f t="shared" si="135"/>
        <v>0.961101973684211</v>
      </c>
      <c r="K663" s="196">
        <f t="shared" si="136"/>
        <v>0.964954875168691</v>
      </c>
      <c r="L663" s="153">
        <f t="shared" si="140"/>
        <v>10420</v>
      </c>
      <c r="M663" s="153">
        <f t="shared" si="141"/>
        <v>6020</v>
      </c>
      <c r="N663" s="153">
        <f t="shared" si="142"/>
        <v>4400</v>
      </c>
    </row>
    <row r="664" spans="1:14">
      <c r="A664">
        <f t="shared" si="143"/>
        <v>9</v>
      </c>
      <c r="B664" t="str">
        <f t="shared" si="137"/>
        <v>Sep</v>
      </c>
      <c r="C664" s="187">
        <f t="shared" si="132"/>
        <v>37155</v>
      </c>
      <c r="D664" s="188">
        <f t="shared" si="144"/>
        <v>2288101</v>
      </c>
      <c r="E664" s="203">
        <f t="shared" si="134"/>
        <v>9136</v>
      </c>
      <c r="F664" s="204">
        <v>0</v>
      </c>
      <c r="G664" s="153">
        <f t="shared" si="138"/>
        <v>9136</v>
      </c>
      <c r="H664" s="153">
        <f t="shared" si="131"/>
        <v>2297237</v>
      </c>
      <c r="I664" s="48">
        <f t="shared" si="139"/>
        <v>73963</v>
      </c>
      <c r="J664" s="195">
        <f t="shared" si="135"/>
        <v>0.964954875168691</v>
      </c>
      <c r="K664" s="196">
        <f t="shared" si="136"/>
        <v>0.968807776653171</v>
      </c>
      <c r="L664" s="153">
        <f t="shared" si="140"/>
        <v>10420</v>
      </c>
      <c r="M664" s="153">
        <f t="shared" si="141"/>
        <v>6020</v>
      </c>
      <c r="N664" s="153">
        <f t="shared" si="142"/>
        <v>4400</v>
      </c>
    </row>
    <row r="665" spans="1:14">
      <c r="A665">
        <f t="shared" si="143"/>
        <v>9</v>
      </c>
      <c r="B665" t="str">
        <f t="shared" si="137"/>
        <v>Sep</v>
      </c>
      <c r="C665" s="187">
        <f t="shared" si="132"/>
        <v>37156</v>
      </c>
      <c r="D665" s="188">
        <f t="shared" si="144"/>
        <v>2297237</v>
      </c>
      <c r="E665" s="203">
        <f t="shared" si="134"/>
        <v>9136</v>
      </c>
      <c r="F665" s="204">
        <v>0</v>
      </c>
      <c r="G665" s="153">
        <f t="shared" si="138"/>
        <v>9136</v>
      </c>
      <c r="H665" s="153">
        <f t="shared" si="131"/>
        <v>2306373</v>
      </c>
      <c r="I665" s="48">
        <f t="shared" si="139"/>
        <v>64827</v>
      </c>
      <c r="J665" s="195">
        <f t="shared" si="135"/>
        <v>0.968807776653171</v>
      </c>
      <c r="K665" s="196">
        <f t="shared" si="136"/>
        <v>0.972660678137652</v>
      </c>
      <c r="L665" s="153">
        <f t="shared" si="140"/>
        <v>10420</v>
      </c>
      <c r="M665" s="153">
        <f t="shared" si="141"/>
        <v>6020</v>
      </c>
      <c r="N665" s="153">
        <f t="shared" si="142"/>
        <v>4400</v>
      </c>
    </row>
    <row r="666" spans="1:14">
      <c r="A666">
        <f t="shared" si="143"/>
        <v>9</v>
      </c>
      <c r="B666" t="str">
        <f t="shared" si="137"/>
        <v>Sep</v>
      </c>
      <c r="C666" s="187">
        <f t="shared" si="132"/>
        <v>37157</v>
      </c>
      <c r="D666" s="188">
        <f t="shared" si="144"/>
        <v>2306373</v>
      </c>
      <c r="E666" s="203">
        <f t="shared" si="134"/>
        <v>9136</v>
      </c>
      <c r="F666" s="204">
        <v>0</v>
      </c>
      <c r="G666" s="153">
        <f t="shared" si="138"/>
        <v>9136</v>
      </c>
      <c r="H666" s="153">
        <f t="shared" si="131"/>
        <v>2315509</v>
      </c>
      <c r="I666" s="48">
        <f t="shared" si="139"/>
        <v>55691</v>
      </c>
      <c r="J666" s="195">
        <f t="shared" si="135"/>
        <v>0.972660678137652</v>
      </c>
      <c r="K666" s="196">
        <f t="shared" si="136"/>
        <v>0.976513579622132</v>
      </c>
      <c r="L666" s="153">
        <f t="shared" si="140"/>
        <v>10420</v>
      </c>
      <c r="M666" s="153">
        <f t="shared" si="141"/>
        <v>6020</v>
      </c>
      <c r="N666" s="153">
        <f t="shared" si="142"/>
        <v>4400</v>
      </c>
    </row>
    <row r="667" spans="1:14">
      <c r="A667">
        <f t="shared" si="143"/>
        <v>9</v>
      </c>
      <c r="B667" t="str">
        <f t="shared" si="137"/>
        <v>Sep</v>
      </c>
      <c r="C667" s="187">
        <f t="shared" si="132"/>
        <v>37158</v>
      </c>
      <c r="D667" s="188">
        <f t="shared" si="144"/>
        <v>2315509</v>
      </c>
      <c r="E667" s="203">
        <f t="shared" si="134"/>
        <v>9136</v>
      </c>
      <c r="F667" s="204">
        <v>0</v>
      </c>
      <c r="G667" s="153">
        <f t="shared" si="138"/>
        <v>9136</v>
      </c>
      <c r="H667" s="153">
        <f t="shared" si="131"/>
        <v>2324645</v>
      </c>
      <c r="I667" s="48">
        <f t="shared" si="139"/>
        <v>46555</v>
      </c>
      <c r="J667" s="195">
        <f t="shared" si="135"/>
        <v>0.976513579622132</v>
      </c>
      <c r="K667" s="196">
        <f t="shared" si="136"/>
        <v>0.980366481106613</v>
      </c>
      <c r="L667" s="153">
        <f t="shared" si="140"/>
        <v>10420</v>
      </c>
      <c r="M667" s="153">
        <f t="shared" si="141"/>
        <v>6020</v>
      </c>
      <c r="N667" s="153">
        <f t="shared" si="142"/>
        <v>4400</v>
      </c>
    </row>
    <row r="668" spans="1:14">
      <c r="A668">
        <f t="shared" si="143"/>
        <v>9</v>
      </c>
      <c r="B668" t="str">
        <f t="shared" si="137"/>
        <v>Sep</v>
      </c>
      <c r="C668" s="187">
        <f t="shared" si="132"/>
        <v>37159</v>
      </c>
      <c r="D668" s="188">
        <f t="shared" si="144"/>
        <v>2324645</v>
      </c>
      <c r="E668" s="203">
        <f t="shared" si="134"/>
        <v>9136</v>
      </c>
      <c r="F668" s="204">
        <v>0</v>
      </c>
      <c r="G668" s="153">
        <f t="shared" si="138"/>
        <v>9136</v>
      </c>
      <c r="H668" s="153">
        <f t="shared" si="131"/>
        <v>2333781</v>
      </c>
      <c r="I668" s="48">
        <f t="shared" si="139"/>
        <v>37419</v>
      </c>
      <c r="J668" s="195">
        <f t="shared" si="135"/>
        <v>0.980366481106613</v>
      </c>
      <c r="K668" s="196">
        <f t="shared" si="136"/>
        <v>0.984219382591093</v>
      </c>
      <c r="L668" s="153">
        <f t="shared" si="140"/>
        <v>10420</v>
      </c>
      <c r="M668" s="153">
        <f t="shared" si="141"/>
        <v>6020</v>
      </c>
      <c r="N668" s="153">
        <f t="shared" si="142"/>
        <v>4400</v>
      </c>
    </row>
    <row r="669" spans="1:14">
      <c r="A669">
        <f t="shared" si="143"/>
        <v>9</v>
      </c>
      <c r="B669" t="str">
        <f t="shared" si="137"/>
        <v>Sep</v>
      </c>
      <c r="C669" s="187">
        <f t="shared" si="132"/>
        <v>37160</v>
      </c>
      <c r="D669" s="188">
        <f t="shared" si="144"/>
        <v>2333781</v>
      </c>
      <c r="E669" s="203">
        <f t="shared" si="134"/>
        <v>9136</v>
      </c>
      <c r="F669" s="204">
        <v>0</v>
      </c>
      <c r="G669" s="153">
        <f t="shared" si="138"/>
        <v>9136</v>
      </c>
      <c r="H669" s="153">
        <f t="shared" si="131"/>
        <v>2342917</v>
      </c>
      <c r="I669" s="48">
        <f t="shared" si="139"/>
        <v>28283</v>
      </c>
      <c r="J669" s="195">
        <f t="shared" si="135"/>
        <v>0.984219382591093</v>
      </c>
      <c r="K669" s="196">
        <f t="shared" si="136"/>
        <v>0.988072284075574</v>
      </c>
      <c r="L669" s="153">
        <f t="shared" si="140"/>
        <v>10420</v>
      </c>
      <c r="M669" s="153">
        <f t="shared" si="141"/>
        <v>6020</v>
      </c>
      <c r="N669" s="153">
        <f t="shared" si="142"/>
        <v>4400</v>
      </c>
    </row>
    <row r="670" spans="1:14">
      <c r="A670">
        <f t="shared" si="143"/>
        <v>9</v>
      </c>
      <c r="B670" t="str">
        <f t="shared" si="137"/>
        <v>Sep</v>
      </c>
      <c r="C670" s="187">
        <f t="shared" si="132"/>
        <v>37161</v>
      </c>
      <c r="D670" s="188">
        <f t="shared" si="144"/>
        <v>2342917</v>
      </c>
      <c r="E670" s="203">
        <f t="shared" si="134"/>
        <v>9136</v>
      </c>
      <c r="F670" s="204">
        <v>0</v>
      </c>
      <c r="G670" s="153">
        <f t="shared" si="138"/>
        <v>9136</v>
      </c>
      <c r="H670" s="153">
        <f t="shared" si="131"/>
        <v>2352053</v>
      </c>
      <c r="I670" s="48">
        <f t="shared" si="139"/>
        <v>19147</v>
      </c>
      <c r="J670" s="195">
        <f t="shared" si="135"/>
        <v>0.988072284075574</v>
      </c>
      <c r="K670" s="196">
        <f t="shared" si="136"/>
        <v>0.991925185560054</v>
      </c>
      <c r="L670" s="153">
        <f t="shared" si="140"/>
        <v>10420</v>
      </c>
      <c r="M670" s="153">
        <f t="shared" si="141"/>
        <v>6020</v>
      </c>
      <c r="N670" s="153">
        <f t="shared" si="142"/>
        <v>4400</v>
      </c>
    </row>
    <row r="671" spans="1:14">
      <c r="A671">
        <f t="shared" si="143"/>
        <v>9</v>
      </c>
      <c r="B671" t="str">
        <f t="shared" si="137"/>
        <v>Sep</v>
      </c>
      <c r="C671" s="187">
        <f t="shared" si="132"/>
        <v>37162</v>
      </c>
      <c r="D671" s="188">
        <f t="shared" si="144"/>
        <v>2352053</v>
      </c>
      <c r="E671" s="203">
        <f t="shared" si="134"/>
        <v>9136</v>
      </c>
      <c r="F671" s="204">
        <v>0</v>
      </c>
      <c r="G671" s="153">
        <f t="shared" si="138"/>
        <v>9136</v>
      </c>
      <c r="H671" s="153">
        <f t="shared" si="131"/>
        <v>2361189</v>
      </c>
      <c r="I671" s="48">
        <f t="shared" si="139"/>
        <v>10011</v>
      </c>
      <c r="J671" s="195">
        <f t="shared" si="135"/>
        <v>0.991925185560054</v>
      </c>
      <c r="K671" s="196">
        <f t="shared" si="136"/>
        <v>0.995778087044534</v>
      </c>
      <c r="L671" s="153">
        <f t="shared" si="140"/>
        <v>10420</v>
      </c>
      <c r="M671" s="153">
        <f t="shared" si="141"/>
        <v>6020</v>
      </c>
      <c r="N671" s="153">
        <f t="shared" si="142"/>
        <v>4400</v>
      </c>
    </row>
    <row r="672" spans="1:14">
      <c r="A672">
        <f t="shared" si="143"/>
        <v>9</v>
      </c>
      <c r="B672" t="str">
        <f t="shared" si="137"/>
        <v>Sep</v>
      </c>
      <c r="C672" s="187">
        <f t="shared" si="132"/>
        <v>37163</v>
      </c>
      <c r="D672" s="188">
        <f t="shared" si="144"/>
        <v>2361189</v>
      </c>
      <c r="E672" s="203">
        <f t="shared" si="134"/>
        <v>9136</v>
      </c>
      <c r="F672" s="204">
        <v>0</v>
      </c>
      <c r="G672" s="153">
        <f t="shared" si="138"/>
        <v>9136</v>
      </c>
      <c r="H672" s="153">
        <f t="shared" si="131"/>
        <v>2370325</v>
      </c>
      <c r="I672" s="48">
        <f t="shared" si="139"/>
        <v>875</v>
      </c>
      <c r="J672" s="195">
        <f t="shared" si="135"/>
        <v>0.995778087044534</v>
      </c>
      <c r="K672" s="196">
        <f t="shared" si="136"/>
        <v>0.999630988529015</v>
      </c>
      <c r="L672" s="153">
        <f t="shared" si="140"/>
        <v>10420</v>
      </c>
      <c r="M672" s="153">
        <f t="shared" si="141"/>
        <v>6020</v>
      </c>
      <c r="N672" s="153">
        <f t="shared" si="142"/>
        <v>4400</v>
      </c>
    </row>
    <row r="673" spans="1:14">
      <c r="A673">
        <f t="shared" si="143"/>
        <v>9</v>
      </c>
      <c r="B673" t="str">
        <f t="shared" si="137"/>
        <v>Sep</v>
      </c>
      <c r="C673" s="187">
        <f t="shared" si="132"/>
        <v>37164</v>
      </c>
      <c r="D673" s="188">
        <f t="shared" si="144"/>
        <v>2370325</v>
      </c>
      <c r="E673" s="203">
        <f t="shared" si="134"/>
        <v>9136</v>
      </c>
      <c r="F673" s="204">
        <v>0</v>
      </c>
      <c r="G673" s="153">
        <f t="shared" si="138"/>
        <v>9136</v>
      </c>
      <c r="H673" s="153">
        <f t="shared" ref="H673:H736" si="145">D673+G673</f>
        <v>2379461</v>
      </c>
      <c r="I673" s="48">
        <f t="shared" si="139"/>
        <v>-8261</v>
      </c>
      <c r="J673" s="195">
        <f t="shared" si="135"/>
        <v>0.999630988529015</v>
      </c>
      <c r="K673" s="196">
        <f t="shared" si="136"/>
        <v>1.0034838900135</v>
      </c>
      <c r="L673" s="153">
        <f t="shared" si="140"/>
        <v>10420</v>
      </c>
      <c r="M673" s="153">
        <f t="shared" si="141"/>
        <v>6020</v>
      </c>
      <c r="N673" s="153">
        <f t="shared" si="142"/>
        <v>4400</v>
      </c>
    </row>
    <row r="674" spans="1:14">
      <c r="A674">
        <f t="shared" si="143"/>
        <v>10</v>
      </c>
      <c r="B674" t="str">
        <f t="shared" si="137"/>
        <v>Oct</v>
      </c>
      <c r="C674" s="187">
        <f t="shared" si="132"/>
        <v>37165</v>
      </c>
      <c r="D674" s="188">
        <f t="shared" si="144"/>
        <v>2379461</v>
      </c>
      <c r="E674" s="203">
        <v>0</v>
      </c>
      <c r="F674" s="204">
        <v>0</v>
      </c>
      <c r="G674" s="153">
        <f t="shared" si="138"/>
        <v>0</v>
      </c>
      <c r="H674" s="153">
        <f t="shared" si="145"/>
        <v>2379461</v>
      </c>
      <c r="I674" s="48">
        <f t="shared" si="139"/>
        <v>-8261</v>
      </c>
      <c r="J674" s="195">
        <f t="shared" si="135"/>
        <v>1.0034838900135</v>
      </c>
      <c r="K674" s="196">
        <f t="shared" si="136"/>
        <v>1.0034838900135</v>
      </c>
      <c r="L674" s="153">
        <f t="shared" si="140"/>
        <v>0</v>
      </c>
      <c r="M674" s="153">
        <f t="shared" si="141"/>
        <v>0</v>
      </c>
      <c r="N674" s="153">
        <f t="shared" si="142"/>
        <v>0</v>
      </c>
    </row>
    <row r="675" spans="1:14">
      <c r="A675">
        <f t="shared" si="143"/>
        <v>10</v>
      </c>
      <c r="B675" t="str">
        <f t="shared" si="137"/>
        <v>Oct</v>
      </c>
      <c r="C675" s="187">
        <f t="shared" si="132"/>
        <v>37166</v>
      </c>
      <c r="D675" s="188">
        <f t="shared" si="144"/>
        <v>2379461</v>
      </c>
      <c r="E675" s="203">
        <v>0</v>
      </c>
      <c r="F675" s="204">
        <v>0</v>
      </c>
      <c r="G675" s="153">
        <f t="shared" si="138"/>
        <v>0</v>
      </c>
      <c r="H675" s="153">
        <f t="shared" si="145"/>
        <v>2379461</v>
      </c>
      <c r="I675" s="48">
        <f t="shared" si="139"/>
        <v>-8261</v>
      </c>
      <c r="J675" s="195">
        <f t="shared" si="135"/>
        <v>1.0034838900135</v>
      </c>
      <c r="K675" s="196">
        <f t="shared" si="136"/>
        <v>1.0034838900135</v>
      </c>
      <c r="L675" s="153">
        <f t="shared" si="140"/>
        <v>0</v>
      </c>
      <c r="M675" s="153">
        <f t="shared" si="141"/>
        <v>0</v>
      </c>
      <c r="N675" s="153">
        <f t="shared" si="142"/>
        <v>0</v>
      </c>
    </row>
    <row r="676" spans="1:14">
      <c r="A676">
        <f t="shared" si="143"/>
        <v>10</v>
      </c>
      <c r="B676" t="str">
        <f t="shared" si="137"/>
        <v>Oct</v>
      </c>
      <c r="C676" s="187">
        <f t="shared" si="132"/>
        <v>37167</v>
      </c>
      <c r="D676" s="188">
        <f t="shared" si="144"/>
        <v>2379461</v>
      </c>
      <c r="E676" s="203">
        <v>0</v>
      </c>
      <c r="F676" s="204">
        <v>0</v>
      </c>
      <c r="G676" s="153">
        <f t="shared" si="138"/>
        <v>0</v>
      </c>
      <c r="H676" s="153">
        <f t="shared" si="145"/>
        <v>2379461</v>
      </c>
      <c r="I676" s="48">
        <f t="shared" si="139"/>
        <v>-8261</v>
      </c>
      <c r="J676" s="195">
        <f t="shared" si="135"/>
        <v>1.0034838900135</v>
      </c>
      <c r="K676" s="196">
        <f t="shared" si="136"/>
        <v>1.0034838900135</v>
      </c>
      <c r="L676" s="153">
        <f t="shared" si="140"/>
        <v>0</v>
      </c>
      <c r="M676" s="153">
        <f t="shared" si="141"/>
        <v>0</v>
      </c>
      <c r="N676" s="153">
        <f t="shared" si="142"/>
        <v>0</v>
      </c>
    </row>
    <row r="677" spans="1:14">
      <c r="A677">
        <f t="shared" si="143"/>
        <v>10</v>
      </c>
      <c r="B677" t="str">
        <f t="shared" si="137"/>
        <v>Oct</v>
      </c>
      <c r="C677" s="187">
        <f t="shared" ref="C677:C740" si="146">C676+1</f>
        <v>37168</v>
      </c>
      <c r="D677" s="188">
        <f t="shared" si="144"/>
        <v>2379461</v>
      </c>
      <c r="E677" s="203">
        <v>0</v>
      </c>
      <c r="F677" s="204">
        <v>0</v>
      </c>
      <c r="G677" s="153">
        <f t="shared" si="138"/>
        <v>0</v>
      </c>
      <c r="H677" s="153">
        <f t="shared" si="145"/>
        <v>2379461</v>
      </c>
      <c r="I677" s="48">
        <f t="shared" si="139"/>
        <v>-8261</v>
      </c>
      <c r="J677" s="195">
        <f t="shared" si="135"/>
        <v>1.0034838900135</v>
      </c>
      <c r="K677" s="196">
        <f t="shared" si="136"/>
        <v>1.0034838900135</v>
      </c>
      <c r="L677" s="153">
        <f t="shared" si="140"/>
        <v>0</v>
      </c>
      <c r="M677" s="153">
        <f t="shared" si="141"/>
        <v>0</v>
      </c>
      <c r="N677" s="153">
        <f t="shared" si="142"/>
        <v>0</v>
      </c>
    </row>
    <row r="678" spans="1:14">
      <c r="A678">
        <f t="shared" si="143"/>
        <v>10</v>
      </c>
      <c r="B678" t="str">
        <f t="shared" si="137"/>
        <v>Oct</v>
      </c>
      <c r="C678" s="187">
        <f t="shared" si="146"/>
        <v>37169</v>
      </c>
      <c r="D678" s="188">
        <f t="shared" si="144"/>
        <v>2379461</v>
      </c>
      <c r="E678" s="203">
        <v>0</v>
      </c>
      <c r="F678" s="204">
        <v>0</v>
      </c>
      <c r="G678" s="153">
        <f t="shared" si="138"/>
        <v>0</v>
      </c>
      <c r="H678" s="153">
        <f t="shared" si="145"/>
        <v>2379461</v>
      </c>
      <c r="I678" s="48">
        <f t="shared" si="139"/>
        <v>-8261</v>
      </c>
      <c r="J678" s="195">
        <f t="shared" si="135"/>
        <v>1.0034838900135</v>
      </c>
      <c r="K678" s="196">
        <f t="shared" si="136"/>
        <v>1.0034838900135</v>
      </c>
      <c r="L678" s="153">
        <f t="shared" si="140"/>
        <v>0</v>
      </c>
      <c r="M678" s="153">
        <f t="shared" si="141"/>
        <v>0</v>
      </c>
      <c r="N678" s="153">
        <f t="shared" si="142"/>
        <v>0</v>
      </c>
    </row>
    <row r="679" spans="1:14">
      <c r="A679">
        <f t="shared" si="143"/>
        <v>10</v>
      </c>
      <c r="B679" t="str">
        <f t="shared" si="137"/>
        <v>Oct</v>
      </c>
      <c r="C679" s="187">
        <f t="shared" si="146"/>
        <v>37170</v>
      </c>
      <c r="D679" s="188">
        <f t="shared" si="144"/>
        <v>2379461</v>
      </c>
      <c r="E679" s="203">
        <v>0</v>
      </c>
      <c r="F679" s="204">
        <v>0</v>
      </c>
      <c r="G679" s="153">
        <f t="shared" si="138"/>
        <v>0</v>
      </c>
      <c r="H679" s="153">
        <f t="shared" si="145"/>
        <v>2379461</v>
      </c>
      <c r="I679" s="48">
        <f t="shared" si="139"/>
        <v>-8261</v>
      </c>
      <c r="J679" s="195">
        <f t="shared" si="135"/>
        <v>1.0034838900135</v>
      </c>
      <c r="K679" s="196">
        <f t="shared" si="136"/>
        <v>1.0034838900135</v>
      </c>
      <c r="L679" s="153">
        <f t="shared" si="140"/>
        <v>0</v>
      </c>
      <c r="M679" s="153">
        <f t="shared" si="141"/>
        <v>0</v>
      </c>
      <c r="N679" s="153">
        <f t="shared" si="142"/>
        <v>0</v>
      </c>
    </row>
    <row r="680" spans="1:14">
      <c r="A680">
        <f t="shared" si="143"/>
        <v>10</v>
      </c>
      <c r="B680" t="str">
        <f t="shared" si="137"/>
        <v>Oct</v>
      </c>
      <c r="C680" s="187">
        <f t="shared" si="146"/>
        <v>37171</v>
      </c>
      <c r="D680" s="188">
        <f t="shared" si="144"/>
        <v>2379461</v>
      </c>
      <c r="E680" s="203">
        <v>0</v>
      </c>
      <c r="F680" s="204">
        <v>0</v>
      </c>
      <c r="G680" s="153">
        <f t="shared" si="138"/>
        <v>0</v>
      </c>
      <c r="H680" s="153">
        <f t="shared" si="145"/>
        <v>2379461</v>
      </c>
      <c r="I680" s="48">
        <f t="shared" si="139"/>
        <v>-8261</v>
      </c>
      <c r="J680" s="195">
        <f t="shared" si="135"/>
        <v>1.0034838900135</v>
      </c>
      <c r="K680" s="196">
        <f t="shared" si="136"/>
        <v>1.0034838900135</v>
      </c>
      <c r="L680" s="153">
        <f t="shared" si="140"/>
        <v>0</v>
      </c>
      <c r="M680" s="153">
        <f t="shared" si="141"/>
        <v>0</v>
      </c>
      <c r="N680" s="153">
        <f t="shared" si="142"/>
        <v>0</v>
      </c>
    </row>
    <row r="681" spans="1:14">
      <c r="A681">
        <f t="shared" si="143"/>
        <v>10</v>
      </c>
      <c r="B681" t="str">
        <f t="shared" si="137"/>
        <v>Oct</v>
      </c>
      <c r="C681" s="187">
        <f t="shared" si="146"/>
        <v>37172</v>
      </c>
      <c r="D681" s="188">
        <f t="shared" si="144"/>
        <v>2379461</v>
      </c>
      <c r="E681" s="203">
        <v>0</v>
      </c>
      <c r="F681" s="204">
        <v>0</v>
      </c>
      <c r="G681" s="153">
        <f t="shared" si="138"/>
        <v>0</v>
      </c>
      <c r="H681" s="153">
        <f t="shared" si="145"/>
        <v>2379461</v>
      </c>
      <c r="I681" s="48">
        <f t="shared" si="139"/>
        <v>-8261</v>
      </c>
      <c r="J681" s="195">
        <f t="shared" si="135"/>
        <v>1.0034838900135</v>
      </c>
      <c r="K681" s="196">
        <f t="shared" si="136"/>
        <v>1.0034838900135</v>
      </c>
      <c r="L681" s="153">
        <f t="shared" si="140"/>
        <v>0</v>
      </c>
      <c r="M681" s="153">
        <f t="shared" si="141"/>
        <v>0</v>
      </c>
      <c r="N681" s="153">
        <f t="shared" si="142"/>
        <v>0</v>
      </c>
    </row>
    <row r="682" spans="1:14">
      <c r="A682">
        <f t="shared" si="143"/>
        <v>10</v>
      </c>
      <c r="B682" t="str">
        <f t="shared" si="137"/>
        <v>Oct</v>
      </c>
      <c r="C682" s="187">
        <f t="shared" si="146"/>
        <v>37173</v>
      </c>
      <c r="D682" s="188">
        <f t="shared" si="144"/>
        <v>2379461</v>
      </c>
      <c r="E682" s="203">
        <v>0</v>
      </c>
      <c r="F682" s="204">
        <v>0</v>
      </c>
      <c r="G682" s="153">
        <f t="shared" si="138"/>
        <v>0</v>
      </c>
      <c r="H682" s="153">
        <f t="shared" si="145"/>
        <v>2379461</v>
      </c>
      <c r="I682" s="48">
        <f t="shared" si="139"/>
        <v>-8261</v>
      </c>
      <c r="J682" s="195">
        <f t="shared" si="135"/>
        <v>1.0034838900135</v>
      </c>
      <c r="K682" s="196">
        <f t="shared" si="136"/>
        <v>1.0034838900135</v>
      </c>
      <c r="L682" s="153">
        <f t="shared" si="140"/>
        <v>0</v>
      </c>
      <c r="M682" s="153">
        <f t="shared" si="141"/>
        <v>0</v>
      </c>
      <c r="N682" s="153">
        <f t="shared" si="142"/>
        <v>0</v>
      </c>
    </row>
    <row r="683" spans="1:14">
      <c r="A683">
        <f t="shared" si="143"/>
        <v>10</v>
      </c>
      <c r="B683" t="str">
        <f t="shared" si="137"/>
        <v>Oct</v>
      </c>
      <c r="C683" s="187">
        <f t="shared" si="146"/>
        <v>37174</v>
      </c>
      <c r="D683" s="188">
        <f t="shared" si="144"/>
        <v>2379461</v>
      </c>
      <c r="E683" s="203">
        <v>0</v>
      </c>
      <c r="F683" s="204">
        <v>0</v>
      </c>
      <c r="G683" s="153">
        <f t="shared" si="138"/>
        <v>0</v>
      </c>
      <c r="H683" s="153">
        <f t="shared" si="145"/>
        <v>2379461</v>
      </c>
      <c r="I683" s="48">
        <f t="shared" si="139"/>
        <v>-8261</v>
      </c>
      <c r="J683" s="195">
        <f t="shared" si="135"/>
        <v>1.0034838900135</v>
      </c>
      <c r="K683" s="196">
        <f t="shared" si="136"/>
        <v>1.0034838900135</v>
      </c>
      <c r="L683" s="153">
        <f t="shared" si="140"/>
        <v>0</v>
      </c>
      <c r="M683" s="153">
        <f t="shared" si="141"/>
        <v>0</v>
      </c>
      <c r="N683" s="153">
        <f t="shared" si="142"/>
        <v>0</v>
      </c>
    </row>
    <row r="684" spans="1:14">
      <c r="A684">
        <f t="shared" si="143"/>
        <v>10</v>
      </c>
      <c r="B684" t="str">
        <f t="shared" si="137"/>
        <v>Oct</v>
      </c>
      <c r="C684" s="187">
        <f t="shared" si="146"/>
        <v>37175</v>
      </c>
      <c r="D684" s="188">
        <f t="shared" si="144"/>
        <v>2379461</v>
      </c>
      <c r="E684" s="203">
        <v>0</v>
      </c>
      <c r="F684" s="204">
        <v>0</v>
      </c>
      <c r="G684" s="153">
        <f t="shared" si="138"/>
        <v>0</v>
      </c>
      <c r="H684" s="153">
        <f t="shared" si="145"/>
        <v>2379461</v>
      </c>
      <c r="I684" s="48">
        <f t="shared" si="139"/>
        <v>-8261</v>
      </c>
      <c r="J684" s="195">
        <f t="shared" si="135"/>
        <v>1.0034838900135</v>
      </c>
      <c r="K684" s="196">
        <f t="shared" si="136"/>
        <v>1.0034838900135</v>
      </c>
      <c r="L684" s="153">
        <f t="shared" si="140"/>
        <v>0</v>
      </c>
      <c r="M684" s="153">
        <f t="shared" si="141"/>
        <v>0</v>
      </c>
      <c r="N684" s="153">
        <f t="shared" si="142"/>
        <v>0</v>
      </c>
    </row>
    <row r="685" spans="1:14">
      <c r="A685">
        <f t="shared" si="143"/>
        <v>10</v>
      </c>
      <c r="B685" t="str">
        <f t="shared" si="137"/>
        <v>Oct</v>
      </c>
      <c r="C685" s="187">
        <f t="shared" si="146"/>
        <v>37176</v>
      </c>
      <c r="D685" s="188">
        <f t="shared" si="144"/>
        <v>2379461</v>
      </c>
      <c r="E685" s="203">
        <v>0</v>
      </c>
      <c r="F685" s="204">
        <v>0</v>
      </c>
      <c r="G685" s="153">
        <f t="shared" si="138"/>
        <v>0</v>
      </c>
      <c r="H685" s="153">
        <f t="shared" si="145"/>
        <v>2379461</v>
      </c>
      <c r="I685" s="48">
        <f t="shared" si="139"/>
        <v>-8261</v>
      </c>
      <c r="J685" s="195">
        <f t="shared" si="135"/>
        <v>1.0034838900135</v>
      </c>
      <c r="K685" s="196">
        <f t="shared" si="136"/>
        <v>1.0034838900135</v>
      </c>
      <c r="L685" s="153">
        <f t="shared" si="140"/>
        <v>0</v>
      </c>
      <c r="M685" s="153">
        <f t="shared" si="141"/>
        <v>0</v>
      </c>
      <c r="N685" s="153">
        <f t="shared" si="142"/>
        <v>0</v>
      </c>
    </row>
    <row r="686" spans="1:14">
      <c r="A686">
        <f t="shared" si="143"/>
        <v>10</v>
      </c>
      <c r="B686" t="str">
        <f t="shared" si="137"/>
        <v>Oct</v>
      </c>
      <c r="C686" s="187">
        <f t="shared" si="146"/>
        <v>37177</v>
      </c>
      <c r="D686" s="188">
        <f t="shared" si="144"/>
        <v>2379461</v>
      </c>
      <c r="E686" s="203">
        <v>0</v>
      </c>
      <c r="F686" s="204">
        <v>0</v>
      </c>
      <c r="G686" s="153">
        <f t="shared" si="138"/>
        <v>0</v>
      </c>
      <c r="H686" s="153">
        <f t="shared" si="145"/>
        <v>2379461</v>
      </c>
      <c r="I686" s="48">
        <f t="shared" si="139"/>
        <v>-8261</v>
      </c>
      <c r="J686" s="195">
        <f t="shared" si="135"/>
        <v>1.0034838900135</v>
      </c>
      <c r="K686" s="196">
        <f t="shared" si="136"/>
        <v>1.0034838900135</v>
      </c>
      <c r="L686" s="153">
        <f t="shared" si="140"/>
        <v>0</v>
      </c>
      <c r="M686" s="153">
        <f t="shared" si="141"/>
        <v>0</v>
      </c>
      <c r="N686" s="153">
        <f t="shared" si="142"/>
        <v>0</v>
      </c>
    </row>
    <row r="687" spans="1:14">
      <c r="A687">
        <f t="shared" si="143"/>
        <v>10</v>
      </c>
      <c r="B687" t="str">
        <f t="shared" si="137"/>
        <v>Oct</v>
      </c>
      <c r="C687" s="187">
        <f t="shared" si="146"/>
        <v>37178</v>
      </c>
      <c r="D687" s="188">
        <f t="shared" si="144"/>
        <v>2379461</v>
      </c>
      <c r="E687" s="203">
        <v>0</v>
      </c>
      <c r="F687" s="204">
        <v>0</v>
      </c>
      <c r="G687" s="153">
        <f t="shared" si="138"/>
        <v>0</v>
      </c>
      <c r="H687" s="153">
        <f t="shared" si="145"/>
        <v>2379461</v>
      </c>
      <c r="I687" s="48">
        <f t="shared" si="139"/>
        <v>-8261</v>
      </c>
      <c r="J687" s="195">
        <f t="shared" si="135"/>
        <v>1.0034838900135</v>
      </c>
      <c r="K687" s="196">
        <f t="shared" si="136"/>
        <v>1.0034838900135</v>
      </c>
      <c r="L687" s="153">
        <f t="shared" si="140"/>
        <v>0</v>
      </c>
      <c r="M687" s="153">
        <f t="shared" si="141"/>
        <v>0</v>
      </c>
      <c r="N687" s="153">
        <f t="shared" si="142"/>
        <v>0</v>
      </c>
    </row>
    <row r="688" spans="1:14">
      <c r="A688">
        <f t="shared" si="143"/>
        <v>10</v>
      </c>
      <c r="B688" t="str">
        <f t="shared" si="137"/>
        <v>Oct</v>
      </c>
      <c r="C688" s="187">
        <f t="shared" si="146"/>
        <v>37179</v>
      </c>
      <c r="D688" s="188">
        <f t="shared" si="144"/>
        <v>2379461</v>
      </c>
      <c r="E688" s="203">
        <v>0</v>
      </c>
      <c r="F688" s="204">
        <v>0</v>
      </c>
      <c r="G688" s="153">
        <f t="shared" si="138"/>
        <v>0</v>
      </c>
      <c r="H688" s="153">
        <f t="shared" si="145"/>
        <v>2379461</v>
      </c>
      <c r="I688" s="48">
        <f t="shared" si="139"/>
        <v>-8261</v>
      </c>
      <c r="J688" s="195">
        <f t="shared" si="135"/>
        <v>1.0034838900135</v>
      </c>
      <c r="K688" s="196">
        <f t="shared" si="136"/>
        <v>1.0034838900135</v>
      </c>
      <c r="L688" s="153">
        <f t="shared" si="140"/>
        <v>0</v>
      </c>
      <c r="M688" s="153">
        <f t="shared" si="141"/>
        <v>0</v>
      </c>
      <c r="N688" s="153">
        <f t="shared" si="142"/>
        <v>0</v>
      </c>
    </row>
    <row r="689" spans="1:14">
      <c r="A689">
        <f t="shared" si="143"/>
        <v>10</v>
      </c>
      <c r="B689" t="str">
        <f t="shared" si="137"/>
        <v>Oct</v>
      </c>
      <c r="C689" s="187">
        <f t="shared" si="146"/>
        <v>37180</v>
      </c>
      <c r="D689" s="188">
        <f t="shared" si="144"/>
        <v>2379461</v>
      </c>
      <c r="E689" s="203">
        <v>0</v>
      </c>
      <c r="F689" s="204">
        <v>0</v>
      </c>
      <c r="G689" s="153">
        <f t="shared" si="138"/>
        <v>0</v>
      </c>
      <c r="H689" s="153">
        <f t="shared" si="145"/>
        <v>2379461</v>
      </c>
      <c r="I689" s="48">
        <f t="shared" si="139"/>
        <v>-8261</v>
      </c>
      <c r="J689" s="195">
        <f t="shared" si="135"/>
        <v>1.0034838900135</v>
      </c>
      <c r="K689" s="196">
        <f t="shared" si="136"/>
        <v>1.0034838900135</v>
      </c>
      <c r="L689" s="153">
        <f t="shared" si="140"/>
        <v>0</v>
      </c>
      <c r="M689" s="153">
        <f t="shared" si="141"/>
        <v>0</v>
      </c>
      <c r="N689" s="153">
        <f t="shared" si="142"/>
        <v>0</v>
      </c>
    </row>
    <row r="690" spans="1:14">
      <c r="A690">
        <f t="shared" si="143"/>
        <v>10</v>
      </c>
      <c r="B690" t="str">
        <f t="shared" si="137"/>
        <v>Oct</v>
      </c>
      <c r="C690" s="187">
        <f t="shared" si="146"/>
        <v>37181</v>
      </c>
      <c r="D690" s="188">
        <f t="shared" si="144"/>
        <v>2379461</v>
      </c>
      <c r="E690" s="203">
        <v>0</v>
      </c>
      <c r="F690" s="204">
        <v>0</v>
      </c>
      <c r="G690" s="153">
        <f t="shared" si="138"/>
        <v>0</v>
      </c>
      <c r="H690" s="153">
        <f t="shared" si="145"/>
        <v>2379461</v>
      </c>
      <c r="I690" s="48">
        <f t="shared" si="139"/>
        <v>-8261</v>
      </c>
      <c r="J690" s="195">
        <f t="shared" si="135"/>
        <v>1.0034838900135</v>
      </c>
      <c r="K690" s="196">
        <f t="shared" si="136"/>
        <v>1.0034838900135</v>
      </c>
      <c r="L690" s="153">
        <f t="shared" si="140"/>
        <v>0</v>
      </c>
      <c r="M690" s="153">
        <f t="shared" si="141"/>
        <v>0</v>
      </c>
      <c r="N690" s="153">
        <f t="shared" si="142"/>
        <v>0</v>
      </c>
    </row>
    <row r="691" spans="1:14">
      <c r="A691">
        <f t="shared" si="143"/>
        <v>10</v>
      </c>
      <c r="B691" t="str">
        <f t="shared" si="137"/>
        <v>Oct</v>
      </c>
      <c r="C691" s="187">
        <f t="shared" si="146"/>
        <v>37182</v>
      </c>
      <c r="D691" s="188">
        <f t="shared" si="144"/>
        <v>2379461</v>
      </c>
      <c r="E691" s="203">
        <v>0</v>
      </c>
      <c r="F691" s="204">
        <v>0</v>
      </c>
      <c r="G691" s="153">
        <f t="shared" si="138"/>
        <v>0</v>
      </c>
      <c r="H691" s="153">
        <f t="shared" si="145"/>
        <v>2379461</v>
      </c>
      <c r="I691" s="48">
        <f t="shared" si="139"/>
        <v>-8261</v>
      </c>
      <c r="J691" s="195">
        <f t="shared" si="135"/>
        <v>1.0034838900135</v>
      </c>
      <c r="K691" s="196">
        <f t="shared" si="136"/>
        <v>1.0034838900135</v>
      </c>
      <c r="L691" s="153">
        <f t="shared" si="140"/>
        <v>0</v>
      </c>
      <c r="M691" s="153">
        <f t="shared" si="141"/>
        <v>0</v>
      </c>
      <c r="N691" s="153">
        <f t="shared" si="142"/>
        <v>0</v>
      </c>
    </row>
    <row r="692" spans="1:14">
      <c r="A692">
        <f t="shared" si="143"/>
        <v>10</v>
      </c>
      <c r="B692" t="str">
        <f t="shared" si="137"/>
        <v>Oct</v>
      </c>
      <c r="C692" s="187">
        <f t="shared" si="146"/>
        <v>37183</v>
      </c>
      <c r="D692" s="188">
        <f t="shared" si="144"/>
        <v>2379461</v>
      </c>
      <c r="E692" s="203">
        <v>0</v>
      </c>
      <c r="F692" s="204">
        <v>0</v>
      </c>
      <c r="G692" s="153">
        <f t="shared" si="138"/>
        <v>0</v>
      </c>
      <c r="H692" s="153">
        <f t="shared" si="145"/>
        <v>2379461</v>
      </c>
      <c r="I692" s="48">
        <f t="shared" si="139"/>
        <v>-8261</v>
      </c>
      <c r="J692" s="195">
        <f t="shared" si="135"/>
        <v>1.0034838900135</v>
      </c>
      <c r="K692" s="196">
        <f t="shared" si="136"/>
        <v>1.0034838900135</v>
      </c>
      <c r="L692" s="153">
        <f t="shared" si="140"/>
        <v>0</v>
      </c>
      <c r="M692" s="153">
        <f t="shared" si="141"/>
        <v>0</v>
      </c>
      <c r="N692" s="153">
        <f t="shared" si="142"/>
        <v>0</v>
      </c>
    </row>
    <row r="693" spans="1:14">
      <c r="A693">
        <f t="shared" si="143"/>
        <v>10</v>
      </c>
      <c r="B693" t="str">
        <f t="shared" si="137"/>
        <v>Oct</v>
      </c>
      <c r="C693" s="187">
        <f t="shared" si="146"/>
        <v>37184</v>
      </c>
      <c r="D693" s="188">
        <f t="shared" si="144"/>
        <v>2379461</v>
      </c>
      <c r="E693" s="203">
        <v>0</v>
      </c>
      <c r="F693" s="204">
        <v>0</v>
      </c>
      <c r="G693" s="153">
        <f t="shared" si="138"/>
        <v>0</v>
      </c>
      <c r="H693" s="153">
        <f t="shared" si="145"/>
        <v>2379461</v>
      </c>
      <c r="I693" s="48">
        <f t="shared" si="139"/>
        <v>-8261</v>
      </c>
      <c r="J693" s="195">
        <f t="shared" si="135"/>
        <v>1.0034838900135</v>
      </c>
      <c r="K693" s="196">
        <f t="shared" si="136"/>
        <v>1.0034838900135</v>
      </c>
      <c r="L693" s="153">
        <f t="shared" si="140"/>
        <v>0</v>
      </c>
      <c r="M693" s="153">
        <f t="shared" si="141"/>
        <v>0</v>
      </c>
      <c r="N693" s="153">
        <f t="shared" si="142"/>
        <v>0</v>
      </c>
    </row>
    <row r="694" spans="1:14">
      <c r="A694">
        <f t="shared" si="143"/>
        <v>10</v>
      </c>
      <c r="B694" t="str">
        <f t="shared" si="137"/>
        <v>Oct</v>
      </c>
      <c r="C694" s="187">
        <f t="shared" si="146"/>
        <v>37185</v>
      </c>
      <c r="D694" s="188">
        <f t="shared" si="144"/>
        <v>2379461</v>
      </c>
      <c r="E694" s="203">
        <v>0</v>
      </c>
      <c r="F694" s="204">
        <v>0</v>
      </c>
      <c r="G694" s="153">
        <f t="shared" si="138"/>
        <v>0</v>
      </c>
      <c r="H694" s="153">
        <f t="shared" si="145"/>
        <v>2379461</v>
      </c>
      <c r="I694" s="48">
        <f t="shared" si="139"/>
        <v>-8261</v>
      </c>
      <c r="J694" s="195">
        <f t="shared" si="135"/>
        <v>1.0034838900135</v>
      </c>
      <c r="K694" s="196">
        <f t="shared" si="136"/>
        <v>1.0034838900135</v>
      </c>
      <c r="L694" s="153">
        <f t="shared" si="140"/>
        <v>0</v>
      </c>
      <c r="M694" s="153">
        <f t="shared" si="141"/>
        <v>0</v>
      </c>
      <c r="N694" s="153">
        <f t="shared" si="142"/>
        <v>0</v>
      </c>
    </row>
    <row r="695" spans="1:14">
      <c r="A695">
        <f t="shared" si="143"/>
        <v>10</v>
      </c>
      <c r="B695" t="str">
        <f t="shared" si="137"/>
        <v>Oct</v>
      </c>
      <c r="C695" s="187">
        <f t="shared" si="146"/>
        <v>37186</v>
      </c>
      <c r="D695" s="188">
        <f t="shared" si="144"/>
        <v>2379461</v>
      </c>
      <c r="E695" s="203">
        <v>0</v>
      </c>
      <c r="F695" s="204">
        <v>0</v>
      </c>
      <c r="G695" s="153">
        <f t="shared" si="138"/>
        <v>0</v>
      </c>
      <c r="H695" s="153">
        <f t="shared" si="145"/>
        <v>2379461</v>
      </c>
      <c r="I695" s="48">
        <f t="shared" si="139"/>
        <v>-8261</v>
      </c>
      <c r="J695" s="195">
        <f t="shared" si="135"/>
        <v>1.0034838900135</v>
      </c>
      <c r="K695" s="196">
        <f t="shared" si="136"/>
        <v>1.0034838900135</v>
      </c>
      <c r="L695" s="153">
        <f t="shared" si="140"/>
        <v>0</v>
      </c>
      <c r="M695" s="153">
        <f t="shared" si="141"/>
        <v>0</v>
      </c>
      <c r="N695" s="153">
        <f t="shared" si="142"/>
        <v>0</v>
      </c>
    </row>
    <row r="696" spans="1:14">
      <c r="A696">
        <f t="shared" si="143"/>
        <v>10</v>
      </c>
      <c r="B696" t="str">
        <f t="shared" si="137"/>
        <v>Oct</v>
      </c>
      <c r="C696" s="187">
        <f t="shared" si="146"/>
        <v>37187</v>
      </c>
      <c r="D696" s="188">
        <f t="shared" si="144"/>
        <v>2379461</v>
      </c>
      <c r="E696" s="203">
        <v>0</v>
      </c>
      <c r="F696" s="204">
        <v>0</v>
      </c>
      <c r="G696" s="153">
        <f t="shared" si="138"/>
        <v>0</v>
      </c>
      <c r="H696" s="153">
        <f t="shared" si="145"/>
        <v>2379461</v>
      </c>
      <c r="I696" s="48">
        <f t="shared" si="139"/>
        <v>-8261</v>
      </c>
      <c r="J696" s="195">
        <f t="shared" si="135"/>
        <v>1.0034838900135</v>
      </c>
      <c r="K696" s="196">
        <f t="shared" si="136"/>
        <v>1.0034838900135</v>
      </c>
      <c r="L696" s="153">
        <f t="shared" si="140"/>
        <v>0</v>
      </c>
      <c r="M696" s="153">
        <f t="shared" si="141"/>
        <v>0</v>
      </c>
      <c r="N696" s="153">
        <f t="shared" si="142"/>
        <v>0</v>
      </c>
    </row>
    <row r="697" spans="1:14">
      <c r="A697">
        <f t="shared" si="143"/>
        <v>10</v>
      </c>
      <c r="B697" t="str">
        <f t="shared" si="137"/>
        <v>Oct</v>
      </c>
      <c r="C697" s="187">
        <f t="shared" si="146"/>
        <v>37188</v>
      </c>
      <c r="D697" s="188">
        <f t="shared" si="144"/>
        <v>2379461</v>
      </c>
      <c r="E697" s="203">
        <v>0</v>
      </c>
      <c r="F697" s="204">
        <v>0</v>
      </c>
      <c r="G697" s="153">
        <f t="shared" si="138"/>
        <v>0</v>
      </c>
      <c r="H697" s="153">
        <f t="shared" si="145"/>
        <v>2379461</v>
      </c>
      <c r="I697" s="48">
        <f t="shared" si="139"/>
        <v>-8261</v>
      </c>
      <c r="J697" s="195">
        <f t="shared" si="135"/>
        <v>1.0034838900135</v>
      </c>
      <c r="K697" s="196">
        <f t="shared" si="136"/>
        <v>1.0034838900135</v>
      </c>
      <c r="L697" s="153">
        <f t="shared" si="140"/>
        <v>0</v>
      </c>
      <c r="M697" s="153">
        <f t="shared" si="141"/>
        <v>0</v>
      </c>
      <c r="N697" s="153">
        <f t="shared" si="142"/>
        <v>0</v>
      </c>
    </row>
    <row r="698" spans="1:14">
      <c r="A698">
        <f t="shared" si="143"/>
        <v>10</v>
      </c>
      <c r="B698" t="str">
        <f t="shared" si="137"/>
        <v>Oct</v>
      </c>
      <c r="C698" s="187">
        <f t="shared" si="146"/>
        <v>37189</v>
      </c>
      <c r="D698" s="188">
        <f t="shared" si="144"/>
        <v>2379461</v>
      </c>
      <c r="E698" s="203">
        <v>0</v>
      </c>
      <c r="F698" s="204">
        <v>0</v>
      </c>
      <c r="G698" s="153">
        <f t="shared" si="138"/>
        <v>0</v>
      </c>
      <c r="H698" s="153">
        <f t="shared" si="145"/>
        <v>2379461</v>
      </c>
      <c r="I698" s="48">
        <f t="shared" si="139"/>
        <v>-8261</v>
      </c>
      <c r="J698" s="195">
        <f t="shared" si="135"/>
        <v>1.0034838900135</v>
      </c>
      <c r="K698" s="196">
        <f t="shared" si="136"/>
        <v>1.0034838900135</v>
      </c>
      <c r="L698" s="153">
        <f t="shared" si="140"/>
        <v>0</v>
      </c>
      <c r="M698" s="153">
        <f t="shared" si="141"/>
        <v>0</v>
      </c>
      <c r="N698" s="153">
        <f t="shared" si="142"/>
        <v>0</v>
      </c>
    </row>
    <row r="699" spans="1:14">
      <c r="A699">
        <f t="shared" si="143"/>
        <v>10</v>
      </c>
      <c r="B699" t="str">
        <f t="shared" si="137"/>
        <v>Oct</v>
      </c>
      <c r="C699" s="187">
        <f t="shared" si="146"/>
        <v>37190</v>
      </c>
      <c r="D699" s="188">
        <f t="shared" si="144"/>
        <v>2379461</v>
      </c>
      <c r="E699" s="203">
        <v>0</v>
      </c>
      <c r="F699" s="204">
        <v>0</v>
      </c>
      <c r="G699" s="153">
        <f t="shared" si="138"/>
        <v>0</v>
      </c>
      <c r="H699" s="153">
        <f t="shared" si="145"/>
        <v>2379461</v>
      </c>
      <c r="I699" s="48">
        <f t="shared" si="139"/>
        <v>-8261</v>
      </c>
      <c r="J699" s="195">
        <f t="shared" si="135"/>
        <v>1.0034838900135</v>
      </c>
      <c r="K699" s="196">
        <f t="shared" si="136"/>
        <v>1.0034838900135</v>
      </c>
      <c r="L699" s="153">
        <f t="shared" si="140"/>
        <v>0</v>
      </c>
      <c r="M699" s="153">
        <f t="shared" si="141"/>
        <v>0</v>
      </c>
      <c r="N699" s="153">
        <f t="shared" si="142"/>
        <v>0</v>
      </c>
    </row>
    <row r="700" spans="1:14">
      <c r="A700">
        <f t="shared" si="143"/>
        <v>10</v>
      </c>
      <c r="B700" t="str">
        <f t="shared" si="137"/>
        <v>Oct</v>
      </c>
      <c r="C700" s="187">
        <f t="shared" si="146"/>
        <v>37191</v>
      </c>
      <c r="D700" s="188">
        <f t="shared" si="144"/>
        <v>2379461</v>
      </c>
      <c r="E700" s="203">
        <v>0</v>
      </c>
      <c r="F700" s="204">
        <v>0</v>
      </c>
      <c r="G700" s="153">
        <f t="shared" si="138"/>
        <v>0</v>
      </c>
      <c r="H700" s="153">
        <f t="shared" si="145"/>
        <v>2379461</v>
      </c>
      <c r="I700" s="48">
        <f t="shared" si="139"/>
        <v>-8261</v>
      </c>
      <c r="J700" s="195">
        <f t="shared" si="135"/>
        <v>1.0034838900135</v>
      </c>
      <c r="K700" s="196">
        <f t="shared" si="136"/>
        <v>1.0034838900135</v>
      </c>
      <c r="L700" s="153">
        <f t="shared" si="140"/>
        <v>0</v>
      </c>
      <c r="M700" s="153">
        <f t="shared" si="141"/>
        <v>0</v>
      </c>
      <c r="N700" s="153">
        <f t="shared" si="142"/>
        <v>0</v>
      </c>
    </row>
    <row r="701" spans="1:14">
      <c r="A701">
        <f t="shared" si="143"/>
        <v>10</v>
      </c>
      <c r="B701" t="str">
        <f t="shared" si="137"/>
        <v>Oct</v>
      </c>
      <c r="C701" s="187">
        <f t="shared" si="146"/>
        <v>37192</v>
      </c>
      <c r="D701" s="188">
        <f t="shared" si="144"/>
        <v>2379461</v>
      </c>
      <c r="E701" s="203">
        <v>0</v>
      </c>
      <c r="F701" s="204">
        <v>0</v>
      </c>
      <c r="G701" s="153">
        <f t="shared" si="138"/>
        <v>0</v>
      </c>
      <c r="H701" s="153">
        <f t="shared" si="145"/>
        <v>2379461</v>
      </c>
      <c r="I701" s="48">
        <f t="shared" si="139"/>
        <v>-8261</v>
      </c>
      <c r="J701" s="195">
        <f t="shared" si="135"/>
        <v>1.0034838900135</v>
      </c>
      <c r="K701" s="196">
        <f t="shared" si="136"/>
        <v>1.0034838900135</v>
      </c>
      <c r="L701" s="153">
        <f t="shared" si="140"/>
        <v>0</v>
      </c>
      <c r="M701" s="153">
        <f t="shared" si="141"/>
        <v>0</v>
      </c>
      <c r="N701" s="153">
        <f t="shared" si="142"/>
        <v>0</v>
      </c>
    </row>
    <row r="702" spans="1:14">
      <c r="A702">
        <f t="shared" si="143"/>
        <v>10</v>
      </c>
      <c r="B702" t="str">
        <f t="shared" si="137"/>
        <v>Oct</v>
      </c>
      <c r="C702" s="187">
        <f t="shared" si="146"/>
        <v>37193</v>
      </c>
      <c r="D702" s="188">
        <f t="shared" si="144"/>
        <v>2379461</v>
      </c>
      <c r="E702" s="203">
        <v>0</v>
      </c>
      <c r="F702" s="204">
        <v>0</v>
      </c>
      <c r="G702" s="153">
        <f t="shared" si="138"/>
        <v>0</v>
      </c>
      <c r="H702" s="153">
        <f t="shared" si="145"/>
        <v>2379461</v>
      </c>
      <c r="I702" s="48">
        <f t="shared" si="139"/>
        <v>-8261</v>
      </c>
      <c r="J702" s="195">
        <f t="shared" si="135"/>
        <v>1.0034838900135</v>
      </c>
      <c r="K702" s="196">
        <f t="shared" si="136"/>
        <v>1.0034838900135</v>
      </c>
      <c r="L702" s="153">
        <f t="shared" si="140"/>
        <v>0</v>
      </c>
      <c r="M702" s="153">
        <f t="shared" si="141"/>
        <v>0</v>
      </c>
      <c r="N702" s="153">
        <f t="shared" si="142"/>
        <v>0</v>
      </c>
    </row>
    <row r="703" spans="1:14">
      <c r="A703">
        <f t="shared" si="143"/>
        <v>10</v>
      </c>
      <c r="B703" t="str">
        <f t="shared" si="137"/>
        <v>Oct</v>
      </c>
      <c r="C703" s="187">
        <f t="shared" si="146"/>
        <v>37194</v>
      </c>
      <c r="D703" s="188">
        <f t="shared" si="144"/>
        <v>2379461</v>
      </c>
      <c r="E703" s="203">
        <v>0</v>
      </c>
      <c r="F703" s="204">
        <v>0</v>
      </c>
      <c r="G703" s="153">
        <f t="shared" si="138"/>
        <v>0</v>
      </c>
      <c r="H703" s="153">
        <f t="shared" si="145"/>
        <v>2379461</v>
      </c>
      <c r="I703" s="48">
        <f t="shared" si="139"/>
        <v>-8261</v>
      </c>
      <c r="J703" s="195">
        <f t="shared" si="135"/>
        <v>1.0034838900135</v>
      </c>
      <c r="K703" s="196">
        <f t="shared" si="136"/>
        <v>1.0034838900135</v>
      </c>
      <c r="L703" s="153">
        <f t="shared" si="140"/>
        <v>0</v>
      </c>
      <c r="M703" s="153">
        <f t="shared" si="141"/>
        <v>0</v>
      </c>
      <c r="N703" s="153">
        <f t="shared" si="142"/>
        <v>0</v>
      </c>
    </row>
    <row r="704" spans="1:14">
      <c r="A704">
        <f t="shared" si="143"/>
        <v>10</v>
      </c>
      <c r="B704" t="str">
        <f t="shared" si="137"/>
        <v>Oct</v>
      </c>
      <c r="C704" s="187">
        <f t="shared" si="146"/>
        <v>37195</v>
      </c>
      <c r="D704" s="188">
        <f t="shared" si="144"/>
        <v>2379461</v>
      </c>
      <c r="E704" s="203">
        <v>0</v>
      </c>
      <c r="F704" s="204">
        <v>0</v>
      </c>
      <c r="G704" s="153">
        <f t="shared" si="138"/>
        <v>0</v>
      </c>
      <c r="H704" s="153">
        <f t="shared" si="145"/>
        <v>2379461</v>
      </c>
      <c r="I704" s="48">
        <f t="shared" si="139"/>
        <v>-8261</v>
      </c>
      <c r="J704" s="195">
        <f t="shared" si="135"/>
        <v>1.0034838900135</v>
      </c>
      <c r="K704" s="196">
        <f t="shared" si="136"/>
        <v>1.0034838900135</v>
      </c>
      <c r="L704" s="153">
        <f t="shared" si="140"/>
        <v>0</v>
      </c>
      <c r="M704" s="153">
        <f t="shared" si="141"/>
        <v>0</v>
      </c>
      <c r="N704" s="153">
        <f t="shared" si="142"/>
        <v>0</v>
      </c>
    </row>
    <row r="705" spans="1:14">
      <c r="A705">
        <f t="shared" si="143"/>
        <v>11</v>
      </c>
      <c r="B705" t="str">
        <f t="shared" si="137"/>
        <v>Nov</v>
      </c>
      <c r="C705" s="187">
        <f t="shared" si="146"/>
        <v>37196</v>
      </c>
      <c r="D705" s="188">
        <f t="shared" si="144"/>
        <v>2379461</v>
      </c>
      <c r="E705" s="203">
        <v>0</v>
      </c>
      <c r="F705" s="204">
        <v>0</v>
      </c>
      <c r="G705" s="153">
        <f t="shared" si="138"/>
        <v>0</v>
      </c>
      <c r="H705" s="153">
        <f t="shared" si="145"/>
        <v>2379461</v>
      </c>
      <c r="I705" s="48">
        <f t="shared" si="139"/>
        <v>-8261</v>
      </c>
      <c r="J705" s="195">
        <f t="shared" si="135"/>
        <v>1.0034838900135</v>
      </c>
      <c r="K705" s="196">
        <f t="shared" si="136"/>
        <v>1.0034838900135</v>
      </c>
      <c r="L705" s="153">
        <f t="shared" si="140"/>
        <v>0</v>
      </c>
      <c r="M705" s="153">
        <f t="shared" si="141"/>
        <v>0</v>
      </c>
      <c r="N705" s="153">
        <f t="shared" si="142"/>
        <v>0</v>
      </c>
    </row>
    <row r="706" spans="1:14">
      <c r="A706">
        <f t="shared" si="143"/>
        <v>11</v>
      </c>
      <c r="B706" t="str">
        <f t="shared" si="137"/>
        <v>Nov</v>
      </c>
      <c r="C706" s="187">
        <f t="shared" si="146"/>
        <v>37197</v>
      </c>
      <c r="D706" s="188">
        <f t="shared" si="144"/>
        <v>2379461</v>
      </c>
      <c r="E706" s="203">
        <v>0</v>
      </c>
      <c r="F706" s="204">
        <v>0</v>
      </c>
      <c r="G706" s="153">
        <f t="shared" si="138"/>
        <v>0</v>
      </c>
      <c r="H706" s="153">
        <f t="shared" si="145"/>
        <v>2379461</v>
      </c>
      <c r="I706" s="48">
        <f t="shared" si="139"/>
        <v>-8261</v>
      </c>
      <c r="J706" s="195">
        <f t="shared" si="135"/>
        <v>1.0034838900135</v>
      </c>
      <c r="K706" s="196">
        <f t="shared" si="136"/>
        <v>1.0034838900135</v>
      </c>
      <c r="L706" s="153">
        <f t="shared" si="140"/>
        <v>0</v>
      </c>
      <c r="M706" s="153">
        <f t="shared" si="141"/>
        <v>0</v>
      </c>
      <c r="N706" s="153">
        <f t="shared" si="142"/>
        <v>0</v>
      </c>
    </row>
    <row r="707" spans="1:14">
      <c r="A707">
        <f t="shared" si="143"/>
        <v>11</v>
      </c>
      <c r="B707" t="str">
        <f t="shared" si="137"/>
        <v>Nov</v>
      </c>
      <c r="C707" s="187">
        <f t="shared" si="146"/>
        <v>37198</v>
      </c>
      <c r="D707" s="188">
        <f t="shared" si="144"/>
        <v>2379461</v>
      </c>
      <c r="E707" s="203">
        <v>0</v>
      </c>
      <c r="F707" s="204">
        <v>0</v>
      </c>
      <c r="G707" s="153">
        <f t="shared" si="138"/>
        <v>0</v>
      </c>
      <c r="H707" s="153">
        <f t="shared" si="145"/>
        <v>2379461</v>
      </c>
      <c r="I707" s="48">
        <f t="shared" si="139"/>
        <v>-8261</v>
      </c>
      <c r="J707" s="195">
        <f t="shared" si="135"/>
        <v>1.0034838900135</v>
      </c>
      <c r="K707" s="196">
        <f t="shared" si="136"/>
        <v>1.0034838900135</v>
      </c>
      <c r="L707" s="153">
        <f t="shared" si="140"/>
        <v>0</v>
      </c>
      <c r="M707" s="153">
        <f t="shared" si="141"/>
        <v>0</v>
      </c>
      <c r="N707" s="153">
        <f t="shared" si="142"/>
        <v>0</v>
      </c>
    </row>
    <row r="708" spans="1:14">
      <c r="A708">
        <f t="shared" si="143"/>
        <v>11</v>
      </c>
      <c r="B708" t="str">
        <f t="shared" si="137"/>
        <v>Nov</v>
      </c>
      <c r="C708" s="187">
        <f t="shared" si="146"/>
        <v>37199</v>
      </c>
      <c r="D708" s="188">
        <f t="shared" si="144"/>
        <v>2379461</v>
      </c>
      <c r="E708" s="203">
        <v>0</v>
      </c>
      <c r="F708" s="204">
        <v>0</v>
      </c>
      <c r="G708" s="153">
        <f t="shared" si="138"/>
        <v>0</v>
      </c>
      <c r="H708" s="153">
        <f t="shared" si="145"/>
        <v>2379461</v>
      </c>
      <c r="I708" s="48">
        <f t="shared" si="139"/>
        <v>-8261</v>
      </c>
      <c r="J708" s="195">
        <f t="shared" si="135"/>
        <v>1.0034838900135</v>
      </c>
      <c r="K708" s="196">
        <f t="shared" si="136"/>
        <v>1.0034838900135</v>
      </c>
      <c r="L708" s="153">
        <f t="shared" si="140"/>
        <v>0</v>
      </c>
      <c r="M708" s="153">
        <f t="shared" si="141"/>
        <v>0</v>
      </c>
      <c r="N708" s="153">
        <f t="shared" si="142"/>
        <v>0</v>
      </c>
    </row>
    <row r="709" spans="1:14">
      <c r="A709">
        <f t="shared" si="143"/>
        <v>11</v>
      </c>
      <c r="B709" t="str">
        <f t="shared" si="137"/>
        <v>Nov</v>
      </c>
      <c r="C709" s="187">
        <f t="shared" si="146"/>
        <v>37200</v>
      </c>
      <c r="D709" s="188">
        <f t="shared" si="144"/>
        <v>2379461</v>
      </c>
      <c r="E709" s="203">
        <v>0</v>
      </c>
      <c r="F709" s="204">
        <v>0</v>
      </c>
      <c r="G709" s="153">
        <f t="shared" si="138"/>
        <v>0</v>
      </c>
      <c r="H709" s="153">
        <f t="shared" si="145"/>
        <v>2379461</v>
      </c>
      <c r="I709" s="48">
        <f t="shared" si="139"/>
        <v>-8261</v>
      </c>
      <c r="J709" s="195">
        <f t="shared" si="135"/>
        <v>1.0034838900135</v>
      </c>
      <c r="K709" s="196">
        <f t="shared" si="136"/>
        <v>1.0034838900135</v>
      </c>
      <c r="L709" s="153">
        <f t="shared" si="140"/>
        <v>0</v>
      </c>
      <c r="M709" s="153">
        <f t="shared" si="141"/>
        <v>0</v>
      </c>
      <c r="N709" s="153">
        <f t="shared" si="142"/>
        <v>0</v>
      </c>
    </row>
    <row r="710" spans="1:14">
      <c r="A710">
        <f t="shared" si="143"/>
        <v>11</v>
      </c>
      <c r="B710" t="str">
        <f t="shared" si="137"/>
        <v>Nov</v>
      </c>
      <c r="C710" s="187">
        <f t="shared" si="146"/>
        <v>37201</v>
      </c>
      <c r="D710" s="188">
        <f t="shared" si="144"/>
        <v>2379461</v>
      </c>
      <c r="E710" s="203">
        <v>0</v>
      </c>
      <c r="F710" s="204">
        <v>0</v>
      </c>
      <c r="G710" s="153">
        <f t="shared" si="138"/>
        <v>0</v>
      </c>
      <c r="H710" s="153">
        <f t="shared" si="145"/>
        <v>2379461</v>
      </c>
      <c r="I710" s="48">
        <f t="shared" si="139"/>
        <v>-8261</v>
      </c>
      <c r="J710" s="195">
        <f t="shared" si="135"/>
        <v>1.0034838900135</v>
      </c>
      <c r="K710" s="196">
        <f t="shared" si="136"/>
        <v>1.0034838900135</v>
      </c>
      <c r="L710" s="153">
        <f t="shared" si="140"/>
        <v>0</v>
      </c>
      <c r="M710" s="153">
        <f t="shared" si="141"/>
        <v>0</v>
      </c>
      <c r="N710" s="153">
        <f t="shared" si="142"/>
        <v>0</v>
      </c>
    </row>
    <row r="711" spans="1:14">
      <c r="A711">
        <f t="shared" si="143"/>
        <v>11</v>
      </c>
      <c r="B711" t="str">
        <f t="shared" si="137"/>
        <v>Nov</v>
      </c>
      <c r="C711" s="187">
        <f t="shared" si="146"/>
        <v>37202</v>
      </c>
      <c r="D711" s="188">
        <f t="shared" si="144"/>
        <v>2379461</v>
      </c>
      <c r="E711" s="203">
        <v>0</v>
      </c>
      <c r="F711" s="204">
        <v>0</v>
      </c>
      <c r="G711" s="153">
        <f t="shared" si="138"/>
        <v>0</v>
      </c>
      <c r="H711" s="153">
        <f t="shared" si="145"/>
        <v>2379461</v>
      </c>
      <c r="I711" s="48">
        <f t="shared" si="139"/>
        <v>-8261</v>
      </c>
      <c r="J711" s="195">
        <f t="shared" si="135"/>
        <v>1.0034838900135</v>
      </c>
      <c r="K711" s="196">
        <f t="shared" si="136"/>
        <v>1.0034838900135</v>
      </c>
      <c r="L711" s="153">
        <f t="shared" si="140"/>
        <v>0</v>
      </c>
      <c r="M711" s="153">
        <f t="shared" si="141"/>
        <v>0</v>
      </c>
      <c r="N711" s="153">
        <f t="shared" si="142"/>
        <v>0</v>
      </c>
    </row>
    <row r="712" spans="1:14">
      <c r="A712">
        <f t="shared" si="143"/>
        <v>11</v>
      </c>
      <c r="B712" t="str">
        <f t="shared" si="137"/>
        <v>Nov</v>
      </c>
      <c r="C712" s="187">
        <f t="shared" si="146"/>
        <v>37203</v>
      </c>
      <c r="D712" s="188">
        <f t="shared" si="144"/>
        <v>2379461</v>
      </c>
      <c r="E712" s="203">
        <v>0</v>
      </c>
      <c r="F712" s="204">
        <v>0</v>
      </c>
      <c r="G712" s="153">
        <f t="shared" si="138"/>
        <v>0</v>
      </c>
      <c r="H712" s="153">
        <f t="shared" si="145"/>
        <v>2379461</v>
      </c>
      <c r="I712" s="48">
        <f t="shared" si="139"/>
        <v>-8261</v>
      </c>
      <c r="J712" s="195">
        <f t="shared" si="135"/>
        <v>1.0034838900135</v>
      </c>
      <c r="K712" s="196">
        <f t="shared" si="136"/>
        <v>1.0034838900135</v>
      </c>
      <c r="L712" s="153">
        <f t="shared" si="140"/>
        <v>0</v>
      </c>
      <c r="M712" s="153">
        <f t="shared" si="141"/>
        <v>0</v>
      </c>
      <c r="N712" s="153">
        <f t="shared" si="142"/>
        <v>0</v>
      </c>
    </row>
    <row r="713" spans="1:14">
      <c r="A713">
        <f t="shared" si="143"/>
        <v>11</v>
      </c>
      <c r="B713" t="str">
        <f t="shared" si="137"/>
        <v>Nov</v>
      </c>
      <c r="C713" s="187">
        <f t="shared" si="146"/>
        <v>37204</v>
      </c>
      <c r="D713" s="188">
        <f t="shared" si="144"/>
        <v>2379461</v>
      </c>
      <c r="E713" s="203">
        <v>0</v>
      </c>
      <c r="F713" s="204">
        <v>0</v>
      </c>
      <c r="G713" s="153">
        <f t="shared" si="138"/>
        <v>0</v>
      </c>
      <c r="H713" s="153">
        <f t="shared" si="145"/>
        <v>2379461</v>
      </c>
      <c r="I713" s="48">
        <f t="shared" si="139"/>
        <v>-8261</v>
      </c>
      <c r="J713" s="195">
        <f t="shared" si="135"/>
        <v>1.0034838900135</v>
      </c>
      <c r="K713" s="196">
        <f t="shared" si="136"/>
        <v>1.0034838900135</v>
      </c>
      <c r="L713" s="153">
        <f t="shared" si="140"/>
        <v>0</v>
      </c>
      <c r="M713" s="153">
        <f t="shared" si="141"/>
        <v>0</v>
      </c>
      <c r="N713" s="153">
        <f t="shared" si="142"/>
        <v>0</v>
      </c>
    </row>
    <row r="714" spans="1:14">
      <c r="A714">
        <f t="shared" si="143"/>
        <v>11</v>
      </c>
      <c r="B714" t="str">
        <f t="shared" si="137"/>
        <v>Nov</v>
      </c>
      <c r="C714" s="187">
        <f t="shared" si="146"/>
        <v>37205</v>
      </c>
      <c r="D714" s="188">
        <f t="shared" si="144"/>
        <v>2379461</v>
      </c>
      <c r="E714" s="203">
        <v>0</v>
      </c>
      <c r="F714" s="204">
        <v>0</v>
      </c>
      <c r="G714" s="153">
        <f t="shared" si="138"/>
        <v>0</v>
      </c>
      <c r="H714" s="153">
        <f t="shared" si="145"/>
        <v>2379461</v>
      </c>
      <c r="I714" s="48">
        <f t="shared" si="139"/>
        <v>-8261</v>
      </c>
      <c r="J714" s="195">
        <f t="shared" si="135"/>
        <v>1.0034838900135</v>
      </c>
      <c r="K714" s="196">
        <f t="shared" si="136"/>
        <v>1.0034838900135</v>
      </c>
      <c r="L714" s="153">
        <f t="shared" si="140"/>
        <v>0</v>
      </c>
      <c r="M714" s="153">
        <f t="shared" si="141"/>
        <v>0</v>
      </c>
      <c r="N714" s="153">
        <f t="shared" si="142"/>
        <v>0</v>
      </c>
    </row>
    <row r="715" spans="1:14">
      <c r="A715">
        <f t="shared" si="143"/>
        <v>11</v>
      </c>
      <c r="B715" t="str">
        <f t="shared" si="137"/>
        <v>Nov</v>
      </c>
      <c r="C715" s="187">
        <f t="shared" si="146"/>
        <v>37206</v>
      </c>
      <c r="D715" s="188">
        <f t="shared" si="144"/>
        <v>2379461</v>
      </c>
      <c r="E715" s="203">
        <v>0</v>
      </c>
      <c r="F715" s="204">
        <v>0</v>
      </c>
      <c r="G715" s="153">
        <f t="shared" si="138"/>
        <v>0</v>
      </c>
      <c r="H715" s="153">
        <f t="shared" si="145"/>
        <v>2379461</v>
      </c>
      <c r="I715" s="48">
        <f t="shared" si="139"/>
        <v>-8261</v>
      </c>
      <c r="J715" s="195">
        <f t="shared" si="135"/>
        <v>1.0034838900135</v>
      </c>
      <c r="K715" s="196">
        <f t="shared" si="136"/>
        <v>1.0034838900135</v>
      </c>
      <c r="L715" s="153">
        <f t="shared" si="140"/>
        <v>0</v>
      </c>
      <c r="M715" s="153">
        <f t="shared" si="141"/>
        <v>0</v>
      </c>
      <c r="N715" s="153">
        <f t="shared" si="142"/>
        <v>0</v>
      </c>
    </row>
    <row r="716" spans="1:14">
      <c r="A716">
        <f t="shared" si="143"/>
        <v>11</v>
      </c>
      <c r="B716" t="str">
        <f t="shared" si="137"/>
        <v>Nov</v>
      </c>
      <c r="C716" s="187">
        <f t="shared" si="146"/>
        <v>37207</v>
      </c>
      <c r="D716" s="188">
        <f t="shared" si="144"/>
        <v>2379461</v>
      </c>
      <c r="E716" s="203">
        <v>0</v>
      </c>
      <c r="F716" s="204">
        <v>0</v>
      </c>
      <c r="G716" s="153">
        <f t="shared" si="138"/>
        <v>0</v>
      </c>
      <c r="H716" s="153">
        <f t="shared" si="145"/>
        <v>2379461</v>
      </c>
      <c r="I716" s="48">
        <f t="shared" si="139"/>
        <v>-8261</v>
      </c>
      <c r="J716" s="195">
        <f t="shared" si="135"/>
        <v>1.0034838900135</v>
      </c>
      <c r="K716" s="196">
        <f t="shared" si="136"/>
        <v>1.0034838900135</v>
      </c>
      <c r="L716" s="153">
        <f t="shared" si="140"/>
        <v>0</v>
      </c>
      <c r="M716" s="153">
        <f t="shared" si="141"/>
        <v>0</v>
      </c>
      <c r="N716" s="153">
        <f t="shared" si="142"/>
        <v>0</v>
      </c>
    </row>
    <row r="717" spans="1:14">
      <c r="A717">
        <f t="shared" si="143"/>
        <v>11</v>
      </c>
      <c r="B717" t="str">
        <f t="shared" si="137"/>
        <v>Nov</v>
      </c>
      <c r="C717" s="187">
        <f t="shared" si="146"/>
        <v>37208</v>
      </c>
      <c r="D717" s="188">
        <f t="shared" si="144"/>
        <v>2379461</v>
      </c>
      <c r="E717" s="203">
        <v>0</v>
      </c>
      <c r="F717" s="204">
        <v>0</v>
      </c>
      <c r="G717" s="153">
        <f t="shared" si="138"/>
        <v>0</v>
      </c>
      <c r="H717" s="153">
        <f t="shared" si="145"/>
        <v>2379461</v>
      </c>
      <c r="I717" s="48">
        <f t="shared" si="139"/>
        <v>-8261</v>
      </c>
      <c r="J717" s="195">
        <f t="shared" si="135"/>
        <v>1.0034838900135</v>
      </c>
      <c r="K717" s="196">
        <f t="shared" si="136"/>
        <v>1.0034838900135</v>
      </c>
      <c r="L717" s="153">
        <f t="shared" si="140"/>
        <v>0</v>
      </c>
      <c r="M717" s="153">
        <f t="shared" si="141"/>
        <v>0</v>
      </c>
      <c r="N717" s="153">
        <f t="shared" si="142"/>
        <v>0</v>
      </c>
    </row>
    <row r="718" spans="1:14">
      <c r="A718">
        <f t="shared" si="143"/>
        <v>11</v>
      </c>
      <c r="B718" t="str">
        <f t="shared" si="137"/>
        <v>Nov</v>
      </c>
      <c r="C718" s="187">
        <f t="shared" si="146"/>
        <v>37209</v>
      </c>
      <c r="D718" s="188">
        <f t="shared" si="144"/>
        <v>2379461</v>
      </c>
      <c r="E718" s="203">
        <v>0</v>
      </c>
      <c r="F718" s="204">
        <v>0</v>
      </c>
      <c r="G718" s="153">
        <f t="shared" si="138"/>
        <v>0</v>
      </c>
      <c r="H718" s="153">
        <f t="shared" si="145"/>
        <v>2379461</v>
      </c>
      <c r="I718" s="48">
        <f t="shared" si="139"/>
        <v>-8261</v>
      </c>
      <c r="J718" s="195">
        <f t="shared" si="135"/>
        <v>1.0034838900135</v>
      </c>
      <c r="K718" s="196">
        <f t="shared" si="136"/>
        <v>1.0034838900135</v>
      </c>
      <c r="L718" s="153">
        <f t="shared" si="140"/>
        <v>0</v>
      </c>
      <c r="M718" s="153">
        <f t="shared" si="141"/>
        <v>0</v>
      </c>
      <c r="N718" s="153">
        <f t="shared" si="142"/>
        <v>0</v>
      </c>
    </row>
    <row r="719" spans="1:14">
      <c r="A719">
        <f t="shared" si="143"/>
        <v>11</v>
      </c>
      <c r="B719" t="str">
        <f t="shared" si="137"/>
        <v>Nov</v>
      </c>
      <c r="C719" s="187">
        <f t="shared" si="146"/>
        <v>37210</v>
      </c>
      <c r="D719" s="188">
        <f t="shared" si="144"/>
        <v>2379461</v>
      </c>
      <c r="E719" s="203">
        <v>0</v>
      </c>
      <c r="F719" s="204">
        <v>0</v>
      </c>
      <c r="G719" s="153">
        <f t="shared" si="138"/>
        <v>0</v>
      </c>
      <c r="H719" s="153">
        <f t="shared" si="145"/>
        <v>2379461</v>
      </c>
      <c r="I719" s="48">
        <f t="shared" si="139"/>
        <v>-8261</v>
      </c>
      <c r="J719" s="195">
        <f t="shared" ref="J719:J782" si="147">D719/$D$12</f>
        <v>1.0034838900135</v>
      </c>
      <c r="K719" s="196">
        <f t="shared" ref="K719:K782" si="148">H719/$D$12</f>
        <v>1.0034838900135</v>
      </c>
      <c r="L719" s="153">
        <f t="shared" si="140"/>
        <v>0</v>
      </c>
      <c r="M719" s="153">
        <f t="shared" si="141"/>
        <v>0</v>
      </c>
      <c r="N719" s="153">
        <f t="shared" si="142"/>
        <v>0</v>
      </c>
    </row>
    <row r="720" spans="1:14">
      <c r="A720">
        <f t="shared" si="143"/>
        <v>11</v>
      </c>
      <c r="B720" t="str">
        <f t="shared" ref="B720:B783" si="149">VLOOKUP(A720,MonthTable,2,FALSE)</f>
        <v>Nov</v>
      </c>
      <c r="C720" s="187">
        <f t="shared" si="146"/>
        <v>37211</v>
      </c>
      <c r="D720" s="188">
        <f t="shared" si="144"/>
        <v>2379461</v>
      </c>
      <c r="E720" s="203">
        <v>0</v>
      </c>
      <c r="F720" s="204">
        <v>0</v>
      </c>
      <c r="G720" s="153">
        <f t="shared" ref="G720:G783" si="150">SUM(E720:F720)</f>
        <v>0</v>
      </c>
      <c r="H720" s="153">
        <f t="shared" si="145"/>
        <v>2379461</v>
      </c>
      <c r="I720" s="48">
        <f t="shared" ref="I720:I783" si="151">$D$12-H720</f>
        <v>-8261</v>
      </c>
      <c r="J720" s="195">
        <f t="shared" si="147"/>
        <v>1.0034838900135</v>
      </c>
      <c r="K720" s="196">
        <f t="shared" si="148"/>
        <v>1.0034838900135</v>
      </c>
      <c r="L720" s="153">
        <f t="shared" ref="L720:L783" si="152">IF($E720&lt;0,IF($K720&gt;0.5,-$F$7,-$G$7),IF($E720&gt;0,IF($K720&gt;0.67,$I$7,$H$7),0))</f>
        <v>0</v>
      </c>
      <c r="M720" s="153">
        <f t="shared" ref="M720:M783" si="153">IF($E720&lt;0,IF($K720&gt;0.5,-$F$5,-$G$5),IF($E720&gt;0,IF($K720&gt;0.67,$I$5,$H$5),0))</f>
        <v>0</v>
      </c>
      <c r="N720" s="153">
        <f t="shared" ref="N720:N783" si="154">IF($E720&lt;0,IF($K720&gt;0.5,-$F$6,-$G$6),IF($E720&gt;0,IF($K720&gt;0.67,$I$6,$H$6),0))</f>
        <v>0</v>
      </c>
    </row>
    <row r="721" spans="1:14">
      <c r="A721">
        <f t="shared" ref="A721:A784" si="155">MONTH(C721)</f>
        <v>11</v>
      </c>
      <c r="B721" t="str">
        <f t="shared" si="149"/>
        <v>Nov</v>
      </c>
      <c r="C721" s="187">
        <f t="shared" si="146"/>
        <v>37212</v>
      </c>
      <c r="D721" s="188">
        <f t="shared" ref="D721:D784" si="156">H720</f>
        <v>2379461</v>
      </c>
      <c r="E721" s="203">
        <v>0</v>
      </c>
      <c r="F721" s="204">
        <v>0</v>
      </c>
      <c r="G721" s="153">
        <f t="shared" si="150"/>
        <v>0</v>
      </c>
      <c r="H721" s="153">
        <f t="shared" si="145"/>
        <v>2379461</v>
      </c>
      <c r="I721" s="48">
        <f t="shared" si="151"/>
        <v>-8261</v>
      </c>
      <c r="J721" s="195">
        <f t="shared" si="147"/>
        <v>1.0034838900135</v>
      </c>
      <c r="K721" s="196">
        <f t="shared" si="148"/>
        <v>1.0034838900135</v>
      </c>
      <c r="L721" s="153">
        <f t="shared" si="152"/>
        <v>0</v>
      </c>
      <c r="M721" s="153">
        <f t="shared" si="153"/>
        <v>0</v>
      </c>
      <c r="N721" s="153">
        <f t="shared" si="154"/>
        <v>0</v>
      </c>
    </row>
    <row r="722" spans="1:14">
      <c r="A722">
        <f t="shared" si="155"/>
        <v>11</v>
      </c>
      <c r="B722" t="str">
        <f t="shared" si="149"/>
        <v>Nov</v>
      </c>
      <c r="C722" s="187">
        <f t="shared" si="146"/>
        <v>37213</v>
      </c>
      <c r="D722" s="188">
        <f t="shared" si="156"/>
        <v>2379461</v>
      </c>
      <c r="E722" s="203">
        <v>0</v>
      </c>
      <c r="F722" s="204">
        <v>0</v>
      </c>
      <c r="G722" s="153">
        <f t="shared" si="150"/>
        <v>0</v>
      </c>
      <c r="H722" s="153">
        <f t="shared" si="145"/>
        <v>2379461</v>
      </c>
      <c r="I722" s="48">
        <f t="shared" si="151"/>
        <v>-8261</v>
      </c>
      <c r="J722" s="195">
        <f t="shared" si="147"/>
        <v>1.0034838900135</v>
      </c>
      <c r="K722" s="196">
        <f t="shared" si="148"/>
        <v>1.0034838900135</v>
      </c>
      <c r="L722" s="153">
        <f t="shared" si="152"/>
        <v>0</v>
      </c>
      <c r="M722" s="153">
        <f t="shared" si="153"/>
        <v>0</v>
      </c>
      <c r="N722" s="153">
        <f t="shared" si="154"/>
        <v>0</v>
      </c>
    </row>
    <row r="723" spans="1:14">
      <c r="A723">
        <f t="shared" si="155"/>
        <v>11</v>
      </c>
      <c r="B723" t="str">
        <f t="shared" si="149"/>
        <v>Nov</v>
      </c>
      <c r="C723" s="187">
        <f t="shared" si="146"/>
        <v>37214</v>
      </c>
      <c r="D723" s="188">
        <f t="shared" si="156"/>
        <v>2379461</v>
      </c>
      <c r="E723" s="203">
        <v>0</v>
      </c>
      <c r="F723" s="204">
        <v>0</v>
      </c>
      <c r="G723" s="153">
        <f t="shared" si="150"/>
        <v>0</v>
      </c>
      <c r="H723" s="153">
        <f t="shared" si="145"/>
        <v>2379461</v>
      </c>
      <c r="I723" s="48">
        <f t="shared" si="151"/>
        <v>-8261</v>
      </c>
      <c r="J723" s="195">
        <f t="shared" si="147"/>
        <v>1.0034838900135</v>
      </c>
      <c r="K723" s="196">
        <f t="shared" si="148"/>
        <v>1.0034838900135</v>
      </c>
      <c r="L723" s="153">
        <f t="shared" si="152"/>
        <v>0</v>
      </c>
      <c r="M723" s="153">
        <f t="shared" si="153"/>
        <v>0</v>
      </c>
      <c r="N723" s="153">
        <f t="shared" si="154"/>
        <v>0</v>
      </c>
    </row>
    <row r="724" spans="1:14">
      <c r="A724">
        <f t="shared" si="155"/>
        <v>11</v>
      </c>
      <c r="B724" t="str">
        <f t="shared" si="149"/>
        <v>Nov</v>
      </c>
      <c r="C724" s="187">
        <f t="shared" si="146"/>
        <v>37215</v>
      </c>
      <c r="D724" s="188">
        <f t="shared" si="156"/>
        <v>2379461</v>
      </c>
      <c r="E724" s="203">
        <v>0</v>
      </c>
      <c r="F724" s="204">
        <v>0</v>
      </c>
      <c r="G724" s="153">
        <f t="shared" si="150"/>
        <v>0</v>
      </c>
      <c r="H724" s="153">
        <f t="shared" si="145"/>
        <v>2379461</v>
      </c>
      <c r="I724" s="48">
        <f t="shared" si="151"/>
        <v>-8261</v>
      </c>
      <c r="J724" s="195">
        <f t="shared" si="147"/>
        <v>1.0034838900135</v>
      </c>
      <c r="K724" s="196">
        <f t="shared" si="148"/>
        <v>1.0034838900135</v>
      </c>
      <c r="L724" s="153">
        <f t="shared" si="152"/>
        <v>0</v>
      </c>
      <c r="M724" s="153">
        <f t="shared" si="153"/>
        <v>0</v>
      </c>
      <c r="N724" s="153">
        <f t="shared" si="154"/>
        <v>0</v>
      </c>
    </row>
    <row r="725" spans="1:14">
      <c r="A725">
        <f t="shared" si="155"/>
        <v>11</v>
      </c>
      <c r="B725" t="str">
        <f t="shared" si="149"/>
        <v>Nov</v>
      </c>
      <c r="C725" s="187">
        <f t="shared" si="146"/>
        <v>37216</v>
      </c>
      <c r="D725" s="188">
        <f t="shared" si="156"/>
        <v>2379461</v>
      </c>
      <c r="E725" s="203">
        <v>0</v>
      </c>
      <c r="F725" s="204">
        <v>0</v>
      </c>
      <c r="G725" s="153">
        <f t="shared" si="150"/>
        <v>0</v>
      </c>
      <c r="H725" s="153">
        <f t="shared" si="145"/>
        <v>2379461</v>
      </c>
      <c r="I725" s="48">
        <f t="shared" si="151"/>
        <v>-8261</v>
      </c>
      <c r="J725" s="195">
        <f t="shared" si="147"/>
        <v>1.0034838900135</v>
      </c>
      <c r="K725" s="196">
        <f t="shared" si="148"/>
        <v>1.0034838900135</v>
      </c>
      <c r="L725" s="153">
        <f t="shared" si="152"/>
        <v>0</v>
      </c>
      <c r="M725" s="153">
        <f t="shared" si="153"/>
        <v>0</v>
      </c>
      <c r="N725" s="153">
        <f t="shared" si="154"/>
        <v>0</v>
      </c>
    </row>
    <row r="726" spans="1:14">
      <c r="A726">
        <f t="shared" si="155"/>
        <v>11</v>
      </c>
      <c r="B726" t="str">
        <f t="shared" si="149"/>
        <v>Nov</v>
      </c>
      <c r="C726" s="187">
        <f t="shared" si="146"/>
        <v>37217</v>
      </c>
      <c r="D726" s="188">
        <f t="shared" si="156"/>
        <v>2379461</v>
      </c>
      <c r="E726" s="203">
        <v>0</v>
      </c>
      <c r="F726" s="204">
        <v>0</v>
      </c>
      <c r="G726" s="153">
        <f t="shared" si="150"/>
        <v>0</v>
      </c>
      <c r="H726" s="153">
        <f t="shared" si="145"/>
        <v>2379461</v>
      </c>
      <c r="I726" s="48">
        <f t="shared" si="151"/>
        <v>-8261</v>
      </c>
      <c r="J726" s="195">
        <f t="shared" si="147"/>
        <v>1.0034838900135</v>
      </c>
      <c r="K726" s="196">
        <f t="shared" si="148"/>
        <v>1.0034838900135</v>
      </c>
      <c r="L726" s="153">
        <f t="shared" si="152"/>
        <v>0</v>
      </c>
      <c r="M726" s="153">
        <f t="shared" si="153"/>
        <v>0</v>
      </c>
      <c r="N726" s="153">
        <f t="shared" si="154"/>
        <v>0</v>
      </c>
    </row>
    <row r="727" spans="1:14">
      <c r="A727">
        <f t="shared" si="155"/>
        <v>11</v>
      </c>
      <c r="B727" t="str">
        <f t="shared" si="149"/>
        <v>Nov</v>
      </c>
      <c r="C727" s="187">
        <f t="shared" si="146"/>
        <v>37218</v>
      </c>
      <c r="D727" s="188">
        <f t="shared" si="156"/>
        <v>2379461</v>
      </c>
      <c r="E727" s="203">
        <v>0</v>
      </c>
      <c r="F727" s="204">
        <v>0</v>
      </c>
      <c r="G727" s="153">
        <f t="shared" si="150"/>
        <v>0</v>
      </c>
      <c r="H727" s="153">
        <f t="shared" si="145"/>
        <v>2379461</v>
      </c>
      <c r="I727" s="48">
        <f t="shared" si="151"/>
        <v>-8261</v>
      </c>
      <c r="J727" s="195">
        <f t="shared" si="147"/>
        <v>1.0034838900135</v>
      </c>
      <c r="K727" s="196">
        <f t="shared" si="148"/>
        <v>1.0034838900135</v>
      </c>
      <c r="L727" s="153">
        <f t="shared" si="152"/>
        <v>0</v>
      </c>
      <c r="M727" s="153">
        <f t="shared" si="153"/>
        <v>0</v>
      </c>
      <c r="N727" s="153">
        <f t="shared" si="154"/>
        <v>0</v>
      </c>
    </row>
    <row r="728" spans="1:14">
      <c r="A728">
        <f t="shared" si="155"/>
        <v>11</v>
      </c>
      <c r="B728" t="str">
        <f t="shared" si="149"/>
        <v>Nov</v>
      </c>
      <c r="C728" s="187">
        <f t="shared" si="146"/>
        <v>37219</v>
      </c>
      <c r="D728" s="188">
        <f t="shared" si="156"/>
        <v>2379461</v>
      </c>
      <c r="E728" s="203">
        <v>0</v>
      </c>
      <c r="F728" s="204">
        <v>0</v>
      </c>
      <c r="G728" s="153">
        <f t="shared" si="150"/>
        <v>0</v>
      </c>
      <c r="H728" s="153">
        <f t="shared" si="145"/>
        <v>2379461</v>
      </c>
      <c r="I728" s="48">
        <f t="shared" si="151"/>
        <v>-8261</v>
      </c>
      <c r="J728" s="195">
        <f t="shared" si="147"/>
        <v>1.0034838900135</v>
      </c>
      <c r="K728" s="196">
        <f t="shared" si="148"/>
        <v>1.0034838900135</v>
      </c>
      <c r="L728" s="153">
        <f t="shared" si="152"/>
        <v>0</v>
      </c>
      <c r="M728" s="153">
        <f t="shared" si="153"/>
        <v>0</v>
      </c>
      <c r="N728" s="153">
        <f t="shared" si="154"/>
        <v>0</v>
      </c>
    </row>
    <row r="729" spans="1:14">
      <c r="A729">
        <f t="shared" si="155"/>
        <v>11</v>
      </c>
      <c r="B729" t="str">
        <f t="shared" si="149"/>
        <v>Nov</v>
      </c>
      <c r="C729" s="187">
        <f t="shared" si="146"/>
        <v>37220</v>
      </c>
      <c r="D729" s="188">
        <f t="shared" si="156"/>
        <v>2379461</v>
      </c>
      <c r="E729" s="203">
        <v>0</v>
      </c>
      <c r="F729" s="204">
        <v>0</v>
      </c>
      <c r="G729" s="153">
        <f t="shared" si="150"/>
        <v>0</v>
      </c>
      <c r="H729" s="153">
        <f t="shared" si="145"/>
        <v>2379461</v>
      </c>
      <c r="I729" s="48">
        <f t="shared" si="151"/>
        <v>-8261</v>
      </c>
      <c r="J729" s="195">
        <f t="shared" si="147"/>
        <v>1.0034838900135</v>
      </c>
      <c r="K729" s="196">
        <f t="shared" si="148"/>
        <v>1.0034838900135</v>
      </c>
      <c r="L729" s="153">
        <f t="shared" si="152"/>
        <v>0</v>
      </c>
      <c r="M729" s="153">
        <f t="shared" si="153"/>
        <v>0</v>
      </c>
      <c r="N729" s="153">
        <f t="shared" si="154"/>
        <v>0</v>
      </c>
    </row>
    <row r="730" spans="1:14">
      <c r="A730">
        <f t="shared" si="155"/>
        <v>11</v>
      </c>
      <c r="B730" t="str">
        <f t="shared" si="149"/>
        <v>Nov</v>
      </c>
      <c r="C730" s="187">
        <f t="shared" si="146"/>
        <v>37221</v>
      </c>
      <c r="D730" s="188">
        <f t="shared" si="156"/>
        <v>2379461</v>
      </c>
      <c r="E730" s="203">
        <v>0</v>
      </c>
      <c r="F730" s="204">
        <v>0</v>
      </c>
      <c r="G730" s="153">
        <f t="shared" si="150"/>
        <v>0</v>
      </c>
      <c r="H730" s="153">
        <f t="shared" si="145"/>
        <v>2379461</v>
      </c>
      <c r="I730" s="48">
        <f t="shared" si="151"/>
        <v>-8261</v>
      </c>
      <c r="J730" s="195">
        <f t="shared" si="147"/>
        <v>1.0034838900135</v>
      </c>
      <c r="K730" s="196">
        <f t="shared" si="148"/>
        <v>1.0034838900135</v>
      </c>
      <c r="L730" s="153">
        <f t="shared" si="152"/>
        <v>0</v>
      </c>
      <c r="M730" s="153">
        <f t="shared" si="153"/>
        <v>0</v>
      </c>
      <c r="N730" s="153">
        <f t="shared" si="154"/>
        <v>0</v>
      </c>
    </row>
    <row r="731" spans="1:14">
      <c r="A731">
        <f t="shared" si="155"/>
        <v>11</v>
      </c>
      <c r="B731" t="str">
        <f t="shared" si="149"/>
        <v>Nov</v>
      </c>
      <c r="C731" s="187">
        <f t="shared" si="146"/>
        <v>37222</v>
      </c>
      <c r="D731" s="188">
        <f t="shared" si="156"/>
        <v>2379461</v>
      </c>
      <c r="E731" s="203">
        <v>0</v>
      </c>
      <c r="F731" s="204">
        <v>0</v>
      </c>
      <c r="G731" s="153">
        <f t="shared" si="150"/>
        <v>0</v>
      </c>
      <c r="H731" s="153">
        <f t="shared" si="145"/>
        <v>2379461</v>
      </c>
      <c r="I731" s="48">
        <f t="shared" si="151"/>
        <v>-8261</v>
      </c>
      <c r="J731" s="195">
        <f t="shared" si="147"/>
        <v>1.0034838900135</v>
      </c>
      <c r="K731" s="196">
        <f t="shared" si="148"/>
        <v>1.0034838900135</v>
      </c>
      <c r="L731" s="153">
        <f t="shared" si="152"/>
        <v>0</v>
      </c>
      <c r="M731" s="153">
        <f t="shared" si="153"/>
        <v>0</v>
      </c>
      <c r="N731" s="153">
        <f t="shared" si="154"/>
        <v>0</v>
      </c>
    </row>
    <row r="732" spans="1:14">
      <c r="A732">
        <f t="shared" si="155"/>
        <v>11</v>
      </c>
      <c r="B732" t="str">
        <f t="shared" si="149"/>
        <v>Nov</v>
      </c>
      <c r="C732" s="187">
        <f t="shared" si="146"/>
        <v>37223</v>
      </c>
      <c r="D732" s="188">
        <f t="shared" si="156"/>
        <v>2379461</v>
      </c>
      <c r="E732" s="203">
        <v>0</v>
      </c>
      <c r="F732" s="204">
        <v>0</v>
      </c>
      <c r="G732" s="153">
        <f t="shared" si="150"/>
        <v>0</v>
      </c>
      <c r="H732" s="153">
        <f t="shared" si="145"/>
        <v>2379461</v>
      </c>
      <c r="I732" s="48">
        <f t="shared" si="151"/>
        <v>-8261</v>
      </c>
      <c r="J732" s="195">
        <f t="shared" si="147"/>
        <v>1.0034838900135</v>
      </c>
      <c r="K732" s="196">
        <f t="shared" si="148"/>
        <v>1.0034838900135</v>
      </c>
      <c r="L732" s="153">
        <f t="shared" si="152"/>
        <v>0</v>
      </c>
      <c r="M732" s="153">
        <f t="shared" si="153"/>
        <v>0</v>
      </c>
      <c r="N732" s="153">
        <f t="shared" si="154"/>
        <v>0</v>
      </c>
    </row>
    <row r="733" spans="1:14">
      <c r="A733">
        <f t="shared" si="155"/>
        <v>11</v>
      </c>
      <c r="B733" t="str">
        <f t="shared" si="149"/>
        <v>Nov</v>
      </c>
      <c r="C733" s="187">
        <f t="shared" si="146"/>
        <v>37224</v>
      </c>
      <c r="D733" s="188">
        <f t="shared" si="156"/>
        <v>2379461</v>
      </c>
      <c r="E733" s="203">
        <v>0</v>
      </c>
      <c r="F733" s="204">
        <v>0</v>
      </c>
      <c r="G733" s="153">
        <f t="shared" si="150"/>
        <v>0</v>
      </c>
      <c r="H733" s="153">
        <f t="shared" si="145"/>
        <v>2379461</v>
      </c>
      <c r="I733" s="48">
        <f t="shared" si="151"/>
        <v>-8261</v>
      </c>
      <c r="J733" s="195">
        <f t="shared" si="147"/>
        <v>1.0034838900135</v>
      </c>
      <c r="K733" s="196">
        <f t="shared" si="148"/>
        <v>1.0034838900135</v>
      </c>
      <c r="L733" s="153">
        <f t="shared" si="152"/>
        <v>0</v>
      </c>
      <c r="M733" s="153">
        <f t="shared" si="153"/>
        <v>0</v>
      </c>
      <c r="N733" s="153">
        <f t="shared" si="154"/>
        <v>0</v>
      </c>
    </row>
    <row r="734" spans="1:14">
      <c r="A734">
        <f t="shared" si="155"/>
        <v>11</v>
      </c>
      <c r="B734" t="str">
        <f t="shared" si="149"/>
        <v>Nov</v>
      </c>
      <c r="C734" s="187">
        <f t="shared" si="146"/>
        <v>37225</v>
      </c>
      <c r="D734" s="188">
        <f t="shared" si="156"/>
        <v>2379461</v>
      </c>
      <c r="E734" s="203">
        <v>0</v>
      </c>
      <c r="F734" s="204">
        <v>0</v>
      </c>
      <c r="G734" s="153">
        <f t="shared" si="150"/>
        <v>0</v>
      </c>
      <c r="H734" s="153">
        <f t="shared" si="145"/>
        <v>2379461</v>
      </c>
      <c r="I734" s="48">
        <f t="shared" si="151"/>
        <v>-8261</v>
      </c>
      <c r="J734" s="195">
        <f t="shared" si="147"/>
        <v>1.0034838900135</v>
      </c>
      <c r="K734" s="196">
        <f t="shared" si="148"/>
        <v>1.0034838900135</v>
      </c>
      <c r="L734" s="153">
        <f t="shared" si="152"/>
        <v>0</v>
      </c>
      <c r="M734" s="153">
        <f t="shared" si="153"/>
        <v>0</v>
      </c>
      <c r="N734" s="153">
        <f t="shared" si="154"/>
        <v>0</v>
      </c>
    </row>
    <row r="735" spans="1:14">
      <c r="A735">
        <f t="shared" si="155"/>
        <v>12</v>
      </c>
      <c r="B735" t="str">
        <f t="shared" si="149"/>
        <v>Dec</v>
      </c>
      <c r="C735" s="187">
        <f t="shared" si="146"/>
        <v>37226</v>
      </c>
      <c r="D735" s="188">
        <f t="shared" si="156"/>
        <v>2379461</v>
      </c>
      <c r="E735" s="203">
        <f>-12517-19059</f>
        <v>-31576</v>
      </c>
      <c r="F735" s="204">
        <v>0</v>
      </c>
      <c r="G735" s="153">
        <f t="shared" si="150"/>
        <v>-31576</v>
      </c>
      <c r="H735" s="153">
        <f t="shared" si="145"/>
        <v>2347885</v>
      </c>
      <c r="I735" s="48">
        <f t="shared" si="151"/>
        <v>23315</v>
      </c>
      <c r="J735" s="195">
        <f t="shared" si="147"/>
        <v>1.0034838900135</v>
      </c>
      <c r="K735" s="196">
        <f t="shared" si="148"/>
        <v>0.990167425775978</v>
      </c>
      <c r="L735" s="153">
        <f t="shared" si="152"/>
        <v>-31576</v>
      </c>
      <c r="M735" s="153">
        <f t="shared" si="153"/>
        <v>-18243</v>
      </c>
      <c r="N735" s="153">
        <f t="shared" si="154"/>
        <v>-13333</v>
      </c>
    </row>
    <row r="736" spans="1:14">
      <c r="A736">
        <f t="shared" si="155"/>
        <v>12</v>
      </c>
      <c r="B736" t="str">
        <f t="shared" si="149"/>
        <v>Dec</v>
      </c>
      <c r="C736" s="187">
        <f t="shared" si="146"/>
        <v>37227</v>
      </c>
      <c r="D736" s="188">
        <f t="shared" si="156"/>
        <v>2347885</v>
      </c>
      <c r="E736" s="203">
        <f t="shared" ref="E736:E796" si="157">-12517-19059</f>
        <v>-31576</v>
      </c>
      <c r="F736" s="204">
        <v>0</v>
      </c>
      <c r="G736" s="153">
        <f t="shared" si="150"/>
        <v>-31576</v>
      </c>
      <c r="H736" s="153">
        <f t="shared" si="145"/>
        <v>2316309</v>
      </c>
      <c r="I736" s="48">
        <f t="shared" si="151"/>
        <v>54891</v>
      </c>
      <c r="J736" s="195">
        <f t="shared" si="147"/>
        <v>0.990167425775978</v>
      </c>
      <c r="K736" s="196">
        <f t="shared" si="148"/>
        <v>0.976850961538462</v>
      </c>
      <c r="L736" s="153">
        <f t="shared" si="152"/>
        <v>-31576</v>
      </c>
      <c r="M736" s="153">
        <f t="shared" si="153"/>
        <v>-18243</v>
      </c>
      <c r="N736" s="153">
        <f t="shared" si="154"/>
        <v>-13333</v>
      </c>
    </row>
    <row r="737" spans="1:14">
      <c r="A737">
        <f t="shared" si="155"/>
        <v>12</v>
      </c>
      <c r="B737" t="str">
        <f t="shared" si="149"/>
        <v>Dec</v>
      </c>
      <c r="C737" s="187">
        <f t="shared" si="146"/>
        <v>37228</v>
      </c>
      <c r="D737" s="188">
        <f t="shared" si="156"/>
        <v>2316309</v>
      </c>
      <c r="E737" s="203">
        <f t="shared" si="157"/>
        <v>-31576</v>
      </c>
      <c r="F737" s="204">
        <v>0</v>
      </c>
      <c r="G737" s="153">
        <f t="shared" si="150"/>
        <v>-31576</v>
      </c>
      <c r="H737" s="153">
        <f t="shared" ref="H737:H800" si="158">D737+G737</f>
        <v>2284733</v>
      </c>
      <c r="I737" s="48">
        <f t="shared" si="151"/>
        <v>86467</v>
      </c>
      <c r="J737" s="195">
        <f t="shared" si="147"/>
        <v>0.976850961538462</v>
      </c>
      <c r="K737" s="196">
        <f t="shared" si="148"/>
        <v>0.963534497300945</v>
      </c>
      <c r="L737" s="153">
        <f t="shared" si="152"/>
        <v>-31576</v>
      </c>
      <c r="M737" s="153">
        <f t="shared" si="153"/>
        <v>-18243</v>
      </c>
      <c r="N737" s="153">
        <f t="shared" si="154"/>
        <v>-13333</v>
      </c>
    </row>
    <row r="738" spans="1:14">
      <c r="A738">
        <f t="shared" si="155"/>
        <v>12</v>
      </c>
      <c r="B738" t="str">
        <f t="shared" si="149"/>
        <v>Dec</v>
      </c>
      <c r="C738" s="187">
        <f t="shared" si="146"/>
        <v>37229</v>
      </c>
      <c r="D738" s="188">
        <f t="shared" si="156"/>
        <v>2284733</v>
      </c>
      <c r="E738" s="203">
        <f t="shared" si="157"/>
        <v>-31576</v>
      </c>
      <c r="F738" s="204">
        <v>0</v>
      </c>
      <c r="G738" s="153">
        <f t="shared" si="150"/>
        <v>-31576</v>
      </c>
      <c r="H738" s="153">
        <f t="shared" si="158"/>
        <v>2253157</v>
      </c>
      <c r="I738" s="48">
        <f t="shared" si="151"/>
        <v>118043</v>
      </c>
      <c r="J738" s="195">
        <f t="shared" si="147"/>
        <v>0.963534497300945</v>
      </c>
      <c r="K738" s="196">
        <f t="shared" si="148"/>
        <v>0.950218033063428</v>
      </c>
      <c r="L738" s="153">
        <f t="shared" si="152"/>
        <v>-31576</v>
      </c>
      <c r="M738" s="153">
        <f t="shared" si="153"/>
        <v>-18243</v>
      </c>
      <c r="N738" s="153">
        <f t="shared" si="154"/>
        <v>-13333</v>
      </c>
    </row>
    <row r="739" spans="1:14">
      <c r="A739">
        <f t="shared" si="155"/>
        <v>12</v>
      </c>
      <c r="B739" t="str">
        <f t="shared" si="149"/>
        <v>Dec</v>
      </c>
      <c r="C739" s="187">
        <f t="shared" si="146"/>
        <v>37230</v>
      </c>
      <c r="D739" s="188">
        <f t="shared" si="156"/>
        <v>2253157</v>
      </c>
      <c r="E739" s="203">
        <f t="shared" si="157"/>
        <v>-31576</v>
      </c>
      <c r="F739" s="204">
        <v>0</v>
      </c>
      <c r="G739" s="153">
        <f t="shared" si="150"/>
        <v>-31576</v>
      </c>
      <c r="H739" s="153">
        <f t="shared" si="158"/>
        <v>2221581</v>
      </c>
      <c r="I739" s="48">
        <f t="shared" si="151"/>
        <v>149619</v>
      </c>
      <c r="J739" s="195">
        <f t="shared" si="147"/>
        <v>0.950218033063428</v>
      </c>
      <c r="K739" s="196">
        <f t="shared" si="148"/>
        <v>0.936901568825911</v>
      </c>
      <c r="L739" s="153">
        <f t="shared" si="152"/>
        <v>-31576</v>
      </c>
      <c r="M739" s="153">
        <f t="shared" si="153"/>
        <v>-18243</v>
      </c>
      <c r="N739" s="153">
        <f t="shared" si="154"/>
        <v>-13333</v>
      </c>
    </row>
    <row r="740" spans="1:14">
      <c r="A740">
        <f t="shared" si="155"/>
        <v>12</v>
      </c>
      <c r="B740" t="str">
        <f t="shared" si="149"/>
        <v>Dec</v>
      </c>
      <c r="C740" s="187">
        <f t="shared" si="146"/>
        <v>37231</v>
      </c>
      <c r="D740" s="188">
        <f t="shared" si="156"/>
        <v>2221581</v>
      </c>
      <c r="E740" s="203">
        <f t="shared" si="157"/>
        <v>-31576</v>
      </c>
      <c r="F740" s="204">
        <v>0</v>
      </c>
      <c r="G740" s="153">
        <f t="shared" si="150"/>
        <v>-31576</v>
      </c>
      <c r="H740" s="153">
        <f t="shared" si="158"/>
        <v>2190005</v>
      </c>
      <c r="I740" s="48">
        <f t="shared" si="151"/>
        <v>181195</v>
      </c>
      <c r="J740" s="195">
        <f t="shared" si="147"/>
        <v>0.936901568825911</v>
      </c>
      <c r="K740" s="196">
        <f t="shared" si="148"/>
        <v>0.923585104588394</v>
      </c>
      <c r="L740" s="153">
        <f t="shared" si="152"/>
        <v>-31576</v>
      </c>
      <c r="M740" s="153">
        <f t="shared" si="153"/>
        <v>-18243</v>
      </c>
      <c r="N740" s="153">
        <f t="shared" si="154"/>
        <v>-13333</v>
      </c>
    </row>
    <row r="741" spans="1:14">
      <c r="A741">
        <f t="shared" si="155"/>
        <v>12</v>
      </c>
      <c r="B741" t="str">
        <f t="shared" si="149"/>
        <v>Dec</v>
      </c>
      <c r="C741" s="187">
        <f t="shared" ref="C741:C804" si="159">C740+1</f>
        <v>37232</v>
      </c>
      <c r="D741" s="188">
        <f t="shared" si="156"/>
        <v>2190005</v>
      </c>
      <c r="E741" s="203">
        <f t="shared" si="157"/>
        <v>-31576</v>
      </c>
      <c r="F741" s="204">
        <v>0</v>
      </c>
      <c r="G741" s="153">
        <f t="shared" si="150"/>
        <v>-31576</v>
      </c>
      <c r="H741" s="153">
        <f t="shared" si="158"/>
        <v>2158429</v>
      </c>
      <c r="I741" s="48">
        <f t="shared" si="151"/>
        <v>212771</v>
      </c>
      <c r="J741" s="195">
        <f t="shared" si="147"/>
        <v>0.923585104588394</v>
      </c>
      <c r="K741" s="196">
        <f t="shared" si="148"/>
        <v>0.910268640350877</v>
      </c>
      <c r="L741" s="153">
        <f t="shared" si="152"/>
        <v>-31576</v>
      </c>
      <c r="M741" s="153">
        <f t="shared" si="153"/>
        <v>-18243</v>
      </c>
      <c r="N741" s="153">
        <f t="shared" si="154"/>
        <v>-13333</v>
      </c>
    </row>
    <row r="742" spans="1:14">
      <c r="A742">
        <f t="shared" si="155"/>
        <v>12</v>
      </c>
      <c r="B742" t="str">
        <f t="shared" si="149"/>
        <v>Dec</v>
      </c>
      <c r="C742" s="187">
        <f t="shared" si="159"/>
        <v>37233</v>
      </c>
      <c r="D742" s="188">
        <f t="shared" si="156"/>
        <v>2158429</v>
      </c>
      <c r="E742" s="203">
        <f t="shared" si="157"/>
        <v>-31576</v>
      </c>
      <c r="F742" s="204">
        <v>0</v>
      </c>
      <c r="G742" s="153">
        <f t="shared" si="150"/>
        <v>-31576</v>
      </c>
      <c r="H742" s="153">
        <f t="shared" si="158"/>
        <v>2126853</v>
      </c>
      <c r="I742" s="48">
        <f t="shared" si="151"/>
        <v>244347</v>
      </c>
      <c r="J742" s="195">
        <f t="shared" si="147"/>
        <v>0.910268640350877</v>
      </c>
      <c r="K742" s="196">
        <f t="shared" si="148"/>
        <v>0.89695217611336</v>
      </c>
      <c r="L742" s="153">
        <f t="shared" si="152"/>
        <v>-31576</v>
      </c>
      <c r="M742" s="153">
        <f t="shared" si="153"/>
        <v>-18243</v>
      </c>
      <c r="N742" s="153">
        <f t="shared" si="154"/>
        <v>-13333</v>
      </c>
    </row>
    <row r="743" spans="1:14">
      <c r="A743">
        <f t="shared" si="155"/>
        <v>12</v>
      </c>
      <c r="B743" t="str">
        <f t="shared" si="149"/>
        <v>Dec</v>
      </c>
      <c r="C743" s="187">
        <f t="shared" si="159"/>
        <v>37234</v>
      </c>
      <c r="D743" s="188">
        <f t="shared" si="156"/>
        <v>2126853</v>
      </c>
      <c r="E743" s="203">
        <f t="shared" si="157"/>
        <v>-31576</v>
      </c>
      <c r="F743" s="204">
        <v>0</v>
      </c>
      <c r="G743" s="153">
        <f t="shared" si="150"/>
        <v>-31576</v>
      </c>
      <c r="H743" s="153">
        <f t="shared" si="158"/>
        <v>2095277</v>
      </c>
      <c r="I743" s="48">
        <f t="shared" si="151"/>
        <v>275923</v>
      </c>
      <c r="J743" s="195">
        <f t="shared" si="147"/>
        <v>0.89695217611336</v>
      </c>
      <c r="K743" s="196">
        <f t="shared" si="148"/>
        <v>0.883635711875843</v>
      </c>
      <c r="L743" s="153">
        <f t="shared" si="152"/>
        <v>-31576</v>
      </c>
      <c r="M743" s="153">
        <f t="shared" si="153"/>
        <v>-18243</v>
      </c>
      <c r="N743" s="153">
        <f t="shared" si="154"/>
        <v>-13333</v>
      </c>
    </row>
    <row r="744" spans="1:14">
      <c r="A744">
        <f t="shared" si="155"/>
        <v>12</v>
      </c>
      <c r="B744" t="str">
        <f t="shared" si="149"/>
        <v>Dec</v>
      </c>
      <c r="C744" s="187">
        <f t="shared" si="159"/>
        <v>37235</v>
      </c>
      <c r="D744" s="188">
        <f t="shared" si="156"/>
        <v>2095277</v>
      </c>
      <c r="E744" s="203">
        <f t="shared" si="157"/>
        <v>-31576</v>
      </c>
      <c r="F744" s="204">
        <v>0</v>
      </c>
      <c r="G744" s="153">
        <f t="shared" si="150"/>
        <v>-31576</v>
      </c>
      <c r="H744" s="153">
        <f t="shared" si="158"/>
        <v>2063701</v>
      </c>
      <c r="I744" s="48">
        <f t="shared" si="151"/>
        <v>307499</v>
      </c>
      <c r="J744" s="195">
        <f t="shared" si="147"/>
        <v>0.883635711875843</v>
      </c>
      <c r="K744" s="196">
        <f t="shared" si="148"/>
        <v>0.870319247638327</v>
      </c>
      <c r="L744" s="153">
        <f t="shared" si="152"/>
        <v>-31576</v>
      </c>
      <c r="M744" s="153">
        <f t="shared" si="153"/>
        <v>-18243</v>
      </c>
      <c r="N744" s="153">
        <f t="shared" si="154"/>
        <v>-13333</v>
      </c>
    </row>
    <row r="745" spans="1:14">
      <c r="A745">
        <f t="shared" si="155"/>
        <v>12</v>
      </c>
      <c r="B745" t="str">
        <f t="shared" si="149"/>
        <v>Dec</v>
      </c>
      <c r="C745" s="187">
        <f t="shared" si="159"/>
        <v>37236</v>
      </c>
      <c r="D745" s="188">
        <f t="shared" si="156"/>
        <v>2063701</v>
      </c>
      <c r="E745" s="203">
        <f t="shared" si="157"/>
        <v>-31576</v>
      </c>
      <c r="F745" s="204">
        <v>0</v>
      </c>
      <c r="G745" s="153">
        <f t="shared" si="150"/>
        <v>-31576</v>
      </c>
      <c r="H745" s="153">
        <f t="shared" si="158"/>
        <v>2032125</v>
      </c>
      <c r="I745" s="48">
        <f t="shared" si="151"/>
        <v>339075</v>
      </c>
      <c r="J745" s="195">
        <f t="shared" si="147"/>
        <v>0.870319247638327</v>
      </c>
      <c r="K745" s="196">
        <f t="shared" si="148"/>
        <v>0.85700278340081</v>
      </c>
      <c r="L745" s="153">
        <f t="shared" si="152"/>
        <v>-31576</v>
      </c>
      <c r="M745" s="153">
        <f t="shared" si="153"/>
        <v>-18243</v>
      </c>
      <c r="N745" s="153">
        <f t="shared" si="154"/>
        <v>-13333</v>
      </c>
    </row>
    <row r="746" spans="1:14">
      <c r="A746">
        <f t="shared" si="155"/>
        <v>12</v>
      </c>
      <c r="B746" t="str">
        <f t="shared" si="149"/>
        <v>Dec</v>
      </c>
      <c r="C746" s="187">
        <f t="shared" si="159"/>
        <v>37237</v>
      </c>
      <c r="D746" s="188">
        <f t="shared" si="156"/>
        <v>2032125</v>
      </c>
      <c r="E746" s="203">
        <f t="shared" si="157"/>
        <v>-31576</v>
      </c>
      <c r="F746" s="204">
        <v>0</v>
      </c>
      <c r="G746" s="153">
        <f t="shared" si="150"/>
        <v>-31576</v>
      </c>
      <c r="H746" s="153">
        <f t="shared" si="158"/>
        <v>2000549</v>
      </c>
      <c r="I746" s="48">
        <f t="shared" si="151"/>
        <v>370651</v>
      </c>
      <c r="J746" s="195">
        <f t="shared" si="147"/>
        <v>0.85700278340081</v>
      </c>
      <c r="K746" s="196">
        <f t="shared" si="148"/>
        <v>0.843686319163293</v>
      </c>
      <c r="L746" s="153">
        <f t="shared" si="152"/>
        <v>-31576</v>
      </c>
      <c r="M746" s="153">
        <f t="shared" si="153"/>
        <v>-18243</v>
      </c>
      <c r="N746" s="153">
        <f t="shared" si="154"/>
        <v>-13333</v>
      </c>
    </row>
    <row r="747" spans="1:14">
      <c r="A747">
        <f t="shared" si="155"/>
        <v>12</v>
      </c>
      <c r="B747" t="str">
        <f t="shared" si="149"/>
        <v>Dec</v>
      </c>
      <c r="C747" s="187">
        <f t="shared" si="159"/>
        <v>37238</v>
      </c>
      <c r="D747" s="188">
        <f t="shared" si="156"/>
        <v>2000549</v>
      </c>
      <c r="E747" s="203">
        <f t="shared" si="157"/>
        <v>-31576</v>
      </c>
      <c r="F747" s="204">
        <v>0</v>
      </c>
      <c r="G747" s="153">
        <f t="shared" si="150"/>
        <v>-31576</v>
      </c>
      <c r="H747" s="153">
        <f t="shared" si="158"/>
        <v>1968973</v>
      </c>
      <c r="I747" s="48">
        <f t="shared" si="151"/>
        <v>402227</v>
      </c>
      <c r="J747" s="195">
        <f t="shared" si="147"/>
        <v>0.843686319163293</v>
      </c>
      <c r="K747" s="196">
        <f t="shared" si="148"/>
        <v>0.830369854925776</v>
      </c>
      <c r="L747" s="153">
        <f t="shared" si="152"/>
        <v>-31576</v>
      </c>
      <c r="M747" s="153">
        <f t="shared" si="153"/>
        <v>-18243</v>
      </c>
      <c r="N747" s="153">
        <f t="shared" si="154"/>
        <v>-13333</v>
      </c>
    </row>
    <row r="748" spans="1:14">
      <c r="A748">
        <f t="shared" si="155"/>
        <v>12</v>
      </c>
      <c r="B748" t="str">
        <f t="shared" si="149"/>
        <v>Dec</v>
      </c>
      <c r="C748" s="187">
        <f t="shared" si="159"/>
        <v>37239</v>
      </c>
      <c r="D748" s="188">
        <f t="shared" si="156"/>
        <v>1968973</v>
      </c>
      <c r="E748" s="203">
        <f t="shared" si="157"/>
        <v>-31576</v>
      </c>
      <c r="F748" s="204">
        <v>0</v>
      </c>
      <c r="G748" s="153">
        <f t="shared" si="150"/>
        <v>-31576</v>
      </c>
      <c r="H748" s="153">
        <f t="shared" si="158"/>
        <v>1937397</v>
      </c>
      <c r="I748" s="48">
        <f t="shared" si="151"/>
        <v>433803</v>
      </c>
      <c r="J748" s="195">
        <f t="shared" si="147"/>
        <v>0.830369854925776</v>
      </c>
      <c r="K748" s="196">
        <f t="shared" si="148"/>
        <v>0.817053390688259</v>
      </c>
      <c r="L748" s="153">
        <f t="shared" si="152"/>
        <v>-31576</v>
      </c>
      <c r="M748" s="153">
        <f t="shared" si="153"/>
        <v>-18243</v>
      </c>
      <c r="N748" s="153">
        <f t="shared" si="154"/>
        <v>-13333</v>
      </c>
    </row>
    <row r="749" spans="1:14">
      <c r="A749">
        <f t="shared" si="155"/>
        <v>12</v>
      </c>
      <c r="B749" t="str">
        <f t="shared" si="149"/>
        <v>Dec</v>
      </c>
      <c r="C749" s="187">
        <f t="shared" si="159"/>
        <v>37240</v>
      </c>
      <c r="D749" s="188">
        <f t="shared" si="156"/>
        <v>1937397</v>
      </c>
      <c r="E749" s="203">
        <f t="shared" si="157"/>
        <v>-31576</v>
      </c>
      <c r="F749" s="204">
        <v>0</v>
      </c>
      <c r="G749" s="153">
        <f t="shared" si="150"/>
        <v>-31576</v>
      </c>
      <c r="H749" s="153">
        <f t="shared" si="158"/>
        <v>1905821</v>
      </c>
      <c r="I749" s="48">
        <f t="shared" si="151"/>
        <v>465379</v>
      </c>
      <c r="J749" s="195">
        <f t="shared" si="147"/>
        <v>0.817053390688259</v>
      </c>
      <c r="K749" s="196">
        <f t="shared" si="148"/>
        <v>0.803736926450742</v>
      </c>
      <c r="L749" s="153">
        <f t="shared" si="152"/>
        <v>-31576</v>
      </c>
      <c r="M749" s="153">
        <f t="shared" si="153"/>
        <v>-18243</v>
      </c>
      <c r="N749" s="153">
        <f t="shared" si="154"/>
        <v>-13333</v>
      </c>
    </row>
    <row r="750" spans="1:14">
      <c r="A750">
        <f t="shared" si="155"/>
        <v>12</v>
      </c>
      <c r="B750" t="str">
        <f t="shared" si="149"/>
        <v>Dec</v>
      </c>
      <c r="C750" s="187">
        <f t="shared" si="159"/>
        <v>37241</v>
      </c>
      <c r="D750" s="188">
        <f t="shared" si="156"/>
        <v>1905821</v>
      </c>
      <c r="E750" s="203">
        <f t="shared" si="157"/>
        <v>-31576</v>
      </c>
      <c r="F750" s="204">
        <v>0</v>
      </c>
      <c r="G750" s="153">
        <f t="shared" si="150"/>
        <v>-31576</v>
      </c>
      <c r="H750" s="153">
        <f t="shared" si="158"/>
        <v>1874245</v>
      </c>
      <c r="I750" s="48">
        <f t="shared" si="151"/>
        <v>496955</v>
      </c>
      <c r="J750" s="195">
        <f t="shared" si="147"/>
        <v>0.803736926450742</v>
      </c>
      <c r="K750" s="196">
        <f t="shared" si="148"/>
        <v>0.790420462213225</v>
      </c>
      <c r="L750" s="153">
        <f t="shared" si="152"/>
        <v>-31576</v>
      </c>
      <c r="M750" s="153">
        <f t="shared" si="153"/>
        <v>-18243</v>
      </c>
      <c r="N750" s="153">
        <f t="shared" si="154"/>
        <v>-13333</v>
      </c>
    </row>
    <row r="751" spans="1:14">
      <c r="A751">
        <f t="shared" si="155"/>
        <v>12</v>
      </c>
      <c r="B751" t="str">
        <f t="shared" si="149"/>
        <v>Dec</v>
      </c>
      <c r="C751" s="187">
        <f t="shared" si="159"/>
        <v>37242</v>
      </c>
      <c r="D751" s="188">
        <f t="shared" si="156"/>
        <v>1874245</v>
      </c>
      <c r="E751" s="203">
        <f t="shared" si="157"/>
        <v>-31576</v>
      </c>
      <c r="F751" s="204">
        <v>0</v>
      </c>
      <c r="G751" s="153">
        <f t="shared" si="150"/>
        <v>-31576</v>
      </c>
      <c r="H751" s="153">
        <f t="shared" si="158"/>
        <v>1842669</v>
      </c>
      <c r="I751" s="48">
        <f t="shared" si="151"/>
        <v>528531</v>
      </c>
      <c r="J751" s="195">
        <f t="shared" si="147"/>
        <v>0.790420462213225</v>
      </c>
      <c r="K751" s="196">
        <f t="shared" si="148"/>
        <v>0.777103997975709</v>
      </c>
      <c r="L751" s="153">
        <f t="shared" si="152"/>
        <v>-31576</v>
      </c>
      <c r="M751" s="153">
        <f t="shared" si="153"/>
        <v>-18243</v>
      </c>
      <c r="N751" s="153">
        <f t="shared" si="154"/>
        <v>-13333</v>
      </c>
    </row>
    <row r="752" spans="1:14">
      <c r="A752">
        <f t="shared" si="155"/>
        <v>12</v>
      </c>
      <c r="B752" t="str">
        <f t="shared" si="149"/>
        <v>Dec</v>
      </c>
      <c r="C752" s="187">
        <f t="shared" si="159"/>
        <v>37243</v>
      </c>
      <c r="D752" s="188">
        <f t="shared" si="156"/>
        <v>1842669</v>
      </c>
      <c r="E752" s="203">
        <f t="shared" si="157"/>
        <v>-31576</v>
      </c>
      <c r="F752" s="204">
        <v>0</v>
      </c>
      <c r="G752" s="153">
        <f t="shared" si="150"/>
        <v>-31576</v>
      </c>
      <c r="H752" s="153">
        <f t="shared" si="158"/>
        <v>1811093</v>
      </c>
      <c r="I752" s="48">
        <f t="shared" si="151"/>
        <v>560107</v>
      </c>
      <c r="J752" s="195">
        <f t="shared" si="147"/>
        <v>0.777103997975709</v>
      </c>
      <c r="K752" s="196">
        <f t="shared" si="148"/>
        <v>0.763787533738192</v>
      </c>
      <c r="L752" s="153">
        <f t="shared" si="152"/>
        <v>-31576</v>
      </c>
      <c r="M752" s="153">
        <f t="shared" si="153"/>
        <v>-18243</v>
      </c>
      <c r="N752" s="153">
        <f t="shared" si="154"/>
        <v>-13333</v>
      </c>
    </row>
    <row r="753" spans="1:14">
      <c r="A753">
        <f t="shared" si="155"/>
        <v>12</v>
      </c>
      <c r="B753" t="str">
        <f t="shared" si="149"/>
        <v>Dec</v>
      </c>
      <c r="C753" s="187">
        <f t="shared" si="159"/>
        <v>37244</v>
      </c>
      <c r="D753" s="188">
        <f t="shared" si="156"/>
        <v>1811093</v>
      </c>
      <c r="E753" s="203">
        <f t="shared" si="157"/>
        <v>-31576</v>
      </c>
      <c r="F753" s="204">
        <v>0</v>
      </c>
      <c r="G753" s="153">
        <f t="shared" si="150"/>
        <v>-31576</v>
      </c>
      <c r="H753" s="153">
        <f t="shared" si="158"/>
        <v>1779517</v>
      </c>
      <c r="I753" s="48">
        <f t="shared" si="151"/>
        <v>591683</v>
      </c>
      <c r="J753" s="195">
        <f t="shared" si="147"/>
        <v>0.763787533738192</v>
      </c>
      <c r="K753" s="196">
        <f t="shared" si="148"/>
        <v>0.750471069500675</v>
      </c>
      <c r="L753" s="153">
        <f t="shared" si="152"/>
        <v>-31576</v>
      </c>
      <c r="M753" s="153">
        <f t="shared" si="153"/>
        <v>-18243</v>
      </c>
      <c r="N753" s="153">
        <f t="shared" si="154"/>
        <v>-13333</v>
      </c>
    </row>
    <row r="754" spans="1:14">
      <c r="A754">
        <f t="shared" si="155"/>
        <v>12</v>
      </c>
      <c r="B754" t="str">
        <f t="shared" si="149"/>
        <v>Dec</v>
      </c>
      <c r="C754" s="187">
        <f t="shared" si="159"/>
        <v>37245</v>
      </c>
      <c r="D754" s="188">
        <f t="shared" si="156"/>
        <v>1779517</v>
      </c>
      <c r="E754" s="203">
        <f t="shared" si="157"/>
        <v>-31576</v>
      </c>
      <c r="F754" s="204">
        <v>0</v>
      </c>
      <c r="G754" s="153">
        <f t="shared" si="150"/>
        <v>-31576</v>
      </c>
      <c r="H754" s="153">
        <f t="shared" si="158"/>
        <v>1747941</v>
      </c>
      <c r="I754" s="48">
        <f t="shared" si="151"/>
        <v>623259</v>
      </c>
      <c r="J754" s="195">
        <f t="shared" si="147"/>
        <v>0.750471069500675</v>
      </c>
      <c r="K754" s="196">
        <f t="shared" si="148"/>
        <v>0.737154605263158</v>
      </c>
      <c r="L754" s="153">
        <f t="shared" si="152"/>
        <v>-31576</v>
      </c>
      <c r="M754" s="153">
        <f t="shared" si="153"/>
        <v>-18243</v>
      </c>
      <c r="N754" s="153">
        <f t="shared" si="154"/>
        <v>-13333</v>
      </c>
    </row>
    <row r="755" spans="1:14">
      <c r="A755">
        <f t="shared" si="155"/>
        <v>12</v>
      </c>
      <c r="B755" t="str">
        <f t="shared" si="149"/>
        <v>Dec</v>
      </c>
      <c r="C755" s="187">
        <f t="shared" si="159"/>
        <v>37246</v>
      </c>
      <c r="D755" s="188">
        <f t="shared" si="156"/>
        <v>1747941</v>
      </c>
      <c r="E755" s="203">
        <f t="shared" si="157"/>
        <v>-31576</v>
      </c>
      <c r="F755" s="204">
        <v>0</v>
      </c>
      <c r="G755" s="153">
        <f t="shared" si="150"/>
        <v>-31576</v>
      </c>
      <c r="H755" s="153">
        <f t="shared" si="158"/>
        <v>1716365</v>
      </c>
      <c r="I755" s="48">
        <f t="shared" si="151"/>
        <v>654835</v>
      </c>
      <c r="J755" s="195">
        <f t="shared" si="147"/>
        <v>0.737154605263158</v>
      </c>
      <c r="K755" s="196">
        <f t="shared" si="148"/>
        <v>0.723838141025641</v>
      </c>
      <c r="L755" s="153">
        <f t="shared" si="152"/>
        <v>-31576</v>
      </c>
      <c r="M755" s="153">
        <f t="shared" si="153"/>
        <v>-18243</v>
      </c>
      <c r="N755" s="153">
        <f t="shared" si="154"/>
        <v>-13333</v>
      </c>
    </row>
    <row r="756" spans="1:14">
      <c r="A756">
        <f t="shared" si="155"/>
        <v>12</v>
      </c>
      <c r="B756" t="str">
        <f t="shared" si="149"/>
        <v>Dec</v>
      </c>
      <c r="C756" s="187">
        <f t="shared" si="159"/>
        <v>37247</v>
      </c>
      <c r="D756" s="188">
        <f t="shared" si="156"/>
        <v>1716365</v>
      </c>
      <c r="E756" s="203">
        <f t="shared" si="157"/>
        <v>-31576</v>
      </c>
      <c r="F756" s="204">
        <v>0</v>
      </c>
      <c r="G756" s="153">
        <f t="shared" si="150"/>
        <v>-31576</v>
      </c>
      <c r="H756" s="153">
        <f t="shared" si="158"/>
        <v>1684789</v>
      </c>
      <c r="I756" s="48">
        <f t="shared" si="151"/>
        <v>686411</v>
      </c>
      <c r="J756" s="195">
        <f t="shared" si="147"/>
        <v>0.723838141025641</v>
      </c>
      <c r="K756" s="196">
        <f t="shared" si="148"/>
        <v>0.710521676788124</v>
      </c>
      <c r="L756" s="153">
        <f t="shared" si="152"/>
        <v>-31576</v>
      </c>
      <c r="M756" s="153">
        <f t="shared" si="153"/>
        <v>-18243</v>
      </c>
      <c r="N756" s="153">
        <f t="shared" si="154"/>
        <v>-13333</v>
      </c>
    </row>
    <row r="757" spans="1:14">
      <c r="A757">
        <f t="shared" si="155"/>
        <v>12</v>
      </c>
      <c r="B757" t="str">
        <f t="shared" si="149"/>
        <v>Dec</v>
      </c>
      <c r="C757" s="187">
        <f t="shared" si="159"/>
        <v>37248</v>
      </c>
      <c r="D757" s="188">
        <f t="shared" si="156"/>
        <v>1684789</v>
      </c>
      <c r="E757" s="203">
        <f t="shared" si="157"/>
        <v>-31576</v>
      </c>
      <c r="F757" s="204">
        <v>0</v>
      </c>
      <c r="G757" s="153">
        <f t="shared" si="150"/>
        <v>-31576</v>
      </c>
      <c r="H757" s="153">
        <f t="shared" si="158"/>
        <v>1653213</v>
      </c>
      <c r="I757" s="48">
        <f t="shared" si="151"/>
        <v>717987</v>
      </c>
      <c r="J757" s="195">
        <f t="shared" si="147"/>
        <v>0.710521676788124</v>
      </c>
      <c r="K757" s="196">
        <f t="shared" si="148"/>
        <v>0.697205212550607</v>
      </c>
      <c r="L757" s="153">
        <f t="shared" si="152"/>
        <v>-31576</v>
      </c>
      <c r="M757" s="153">
        <f t="shared" si="153"/>
        <v>-18243</v>
      </c>
      <c r="N757" s="153">
        <f t="shared" si="154"/>
        <v>-13333</v>
      </c>
    </row>
    <row r="758" spans="1:14">
      <c r="A758">
        <f t="shared" si="155"/>
        <v>12</v>
      </c>
      <c r="B758" t="str">
        <f t="shared" si="149"/>
        <v>Dec</v>
      </c>
      <c r="C758" s="187">
        <f t="shared" si="159"/>
        <v>37249</v>
      </c>
      <c r="D758" s="188">
        <f t="shared" si="156"/>
        <v>1653213</v>
      </c>
      <c r="E758" s="203">
        <f t="shared" si="157"/>
        <v>-31576</v>
      </c>
      <c r="F758" s="204">
        <v>0</v>
      </c>
      <c r="G758" s="153">
        <f t="shared" si="150"/>
        <v>-31576</v>
      </c>
      <c r="H758" s="153">
        <f t="shared" si="158"/>
        <v>1621637</v>
      </c>
      <c r="I758" s="48">
        <f t="shared" si="151"/>
        <v>749563</v>
      </c>
      <c r="J758" s="195">
        <f t="shared" si="147"/>
        <v>0.697205212550607</v>
      </c>
      <c r="K758" s="196">
        <f t="shared" si="148"/>
        <v>0.68388874831309</v>
      </c>
      <c r="L758" s="153">
        <f t="shared" si="152"/>
        <v>-31576</v>
      </c>
      <c r="M758" s="153">
        <f t="shared" si="153"/>
        <v>-18243</v>
      </c>
      <c r="N758" s="153">
        <f t="shared" si="154"/>
        <v>-13333</v>
      </c>
    </row>
    <row r="759" spans="1:14">
      <c r="A759">
        <f t="shared" si="155"/>
        <v>12</v>
      </c>
      <c r="B759" t="str">
        <f t="shared" si="149"/>
        <v>Dec</v>
      </c>
      <c r="C759" s="187">
        <f t="shared" si="159"/>
        <v>37250</v>
      </c>
      <c r="D759" s="188">
        <f t="shared" si="156"/>
        <v>1621637</v>
      </c>
      <c r="E759" s="203">
        <f t="shared" si="157"/>
        <v>-31576</v>
      </c>
      <c r="F759" s="204">
        <v>0</v>
      </c>
      <c r="G759" s="153">
        <f t="shared" si="150"/>
        <v>-31576</v>
      </c>
      <c r="H759" s="153">
        <f t="shared" si="158"/>
        <v>1590061</v>
      </c>
      <c r="I759" s="48">
        <f t="shared" si="151"/>
        <v>781139</v>
      </c>
      <c r="J759" s="195">
        <f t="shared" si="147"/>
        <v>0.68388874831309</v>
      </c>
      <c r="K759" s="196">
        <f t="shared" si="148"/>
        <v>0.670572284075574</v>
      </c>
      <c r="L759" s="153">
        <f t="shared" si="152"/>
        <v>-31576</v>
      </c>
      <c r="M759" s="153">
        <f t="shared" si="153"/>
        <v>-18243</v>
      </c>
      <c r="N759" s="153">
        <f t="shared" si="154"/>
        <v>-13333</v>
      </c>
    </row>
    <row r="760" spans="1:14">
      <c r="A760">
        <f t="shared" si="155"/>
        <v>12</v>
      </c>
      <c r="B760" t="str">
        <f t="shared" si="149"/>
        <v>Dec</v>
      </c>
      <c r="C760" s="187">
        <f t="shared" si="159"/>
        <v>37251</v>
      </c>
      <c r="D760" s="188">
        <f t="shared" si="156"/>
        <v>1590061</v>
      </c>
      <c r="E760" s="203">
        <f t="shared" si="157"/>
        <v>-31576</v>
      </c>
      <c r="F760" s="204">
        <v>0</v>
      </c>
      <c r="G760" s="153">
        <f t="shared" si="150"/>
        <v>-31576</v>
      </c>
      <c r="H760" s="153">
        <f t="shared" si="158"/>
        <v>1558485</v>
      </c>
      <c r="I760" s="48">
        <f t="shared" si="151"/>
        <v>812715</v>
      </c>
      <c r="J760" s="195">
        <f t="shared" si="147"/>
        <v>0.670572284075574</v>
      </c>
      <c r="K760" s="196">
        <f t="shared" si="148"/>
        <v>0.657255819838057</v>
      </c>
      <c r="L760" s="153">
        <f t="shared" si="152"/>
        <v>-31576</v>
      </c>
      <c r="M760" s="153">
        <f t="shared" si="153"/>
        <v>-18243</v>
      </c>
      <c r="N760" s="153">
        <f t="shared" si="154"/>
        <v>-13333</v>
      </c>
    </row>
    <row r="761" spans="1:14">
      <c r="A761">
        <f t="shared" si="155"/>
        <v>12</v>
      </c>
      <c r="B761" t="str">
        <f t="shared" si="149"/>
        <v>Dec</v>
      </c>
      <c r="C761" s="187">
        <f t="shared" si="159"/>
        <v>37252</v>
      </c>
      <c r="D761" s="188">
        <f t="shared" si="156"/>
        <v>1558485</v>
      </c>
      <c r="E761" s="203">
        <f t="shared" si="157"/>
        <v>-31576</v>
      </c>
      <c r="F761" s="204">
        <v>0</v>
      </c>
      <c r="G761" s="153">
        <f t="shared" si="150"/>
        <v>-31576</v>
      </c>
      <c r="H761" s="153">
        <f t="shared" si="158"/>
        <v>1526909</v>
      </c>
      <c r="I761" s="48">
        <f t="shared" si="151"/>
        <v>844291</v>
      </c>
      <c r="J761" s="195">
        <f t="shared" si="147"/>
        <v>0.657255819838057</v>
      </c>
      <c r="K761" s="196">
        <f t="shared" si="148"/>
        <v>0.64393935560054</v>
      </c>
      <c r="L761" s="153">
        <f t="shared" si="152"/>
        <v>-31576</v>
      </c>
      <c r="M761" s="153">
        <f t="shared" si="153"/>
        <v>-18243</v>
      </c>
      <c r="N761" s="153">
        <f t="shared" si="154"/>
        <v>-13333</v>
      </c>
    </row>
    <row r="762" spans="1:14">
      <c r="A762">
        <f t="shared" si="155"/>
        <v>12</v>
      </c>
      <c r="B762" t="str">
        <f t="shared" si="149"/>
        <v>Dec</v>
      </c>
      <c r="C762" s="187">
        <f t="shared" si="159"/>
        <v>37253</v>
      </c>
      <c r="D762" s="188">
        <f t="shared" si="156"/>
        <v>1526909</v>
      </c>
      <c r="E762" s="203">
        <f t="shared" si="157"/>
        <v>-31576</v>
      </c>
      <c r="F762" s="204">
        <v>0</v>
      </c>
      <c r="G762" s="153">
        <f t="shared" si="150"/>
        <v>-31576</v>
      </c>
      <c r="H762" s="153">
        <f t="shared" si="158"/>
        <v>1495333</v>
      </c>
      <c r="I762" s="48">
        <f t="shared" si="151"/>
        <v>875867</v>
      </c>
      <c r="J762" s="195">
        <f t="shared" si="147"/>
        <v>0.64393935560054</v>
      </c>
      <c r="K762" s="196">
        <f t="shared" si="148"/>
        <v>0.630622891363023</v>
      </c>
      <c r="L762" s="153">
        <f t="shared" si="152"/>
        <v>-31576</v>
      </c>
      <c r="M762" s="153">
        <f t="shared" si="153"/>
        <v>-18243</v>
      </c>
      <c r="N762" s="153">
        <f t="shared" si="154"/>
        <v>-13333</v>
      </c>
    </row>
    <row r="763" spans="1:14">
      <c r="A763">
        <f t="shared" si="155"/>
        <v>12</v>
      </c>
      <c r="B763" t="str">
        <f t="shared" si="149"/>
        <v>Dec</v>
      </c>
      <c r="C763" s="187">
        <f t="shared" si="159"/>
        <v>37254</v>
      </c>
      <c r="D763" s="188">
        <f t="shared" si="156"/>
        <v>1495333</v>
      </c>
      <c r="E763" s="203">
        <f t="shared" si="157"/>
        <v>-31576</v>
      </c>
      <c r="F763" s="204">
        <v>0</v>
      </c>
      <c r="G763" s="153">
        <f t="shared" si="150"/>
        <v>-31576</v>
      </c>
      <c r="H763" s="153">
        <f t="shared" si="158"/>
        <v>1463757</v>
      </c>
      <c r="I763" s="48">
        <f t="shared" si="151"/>
        <v>907443</v>
      </c>
      <c r="J763" s="195">
        <f t="shared" si="147"/>
        <v>0.630622891363023</v>
      </c>
      <c r="K763" s="196">
        <f t="shared" si="148"/>
        <v>0.617306427125506</v>
      </c>
      <c r="L763" s="153">
        <f t="shared" si="152"/>
        <v>-31576</v>
      </c>
      <c r="M763" s="153">
        <f t="shared" si="153"/>
        <v>-18243</v>
      </c>
      <c r="N763" s="153">
        <f t="shared" si="154"/>
        <v>-13333</v>
      </c>
    </row>
    <row r="764" spans="1:14">
      <c r="A764">
        <f t="shared" si="155"/>
        <v>12</v>
      </c>
      <c r="B764" t="str">
        <f t="shared" si="149"/>
        <v>Dec</v>
      </c>
      <c r="C764" s="187">
        <f t="shared" si="159"/>
        <v>37255</v>
      </c>
      <c r="D764" s="188">
        <f t="shared" si="156"/>
        <v>1463757</v>
      </c>
      <c r="E764" s="203">
        <f t="shared" si="157"/>
        <v>-31576</v>
      </c>
      <c r="F764" s="204">
        <v>0</v>
      </c>
      <c r="G764" s="153">
        <f t="shared" si="150"/>
        <v>-31576</v>
      </c>
      <c r="H764" s="153">
        <f t="shared" si="158"/>
        <v>1432181</v>
      </c>
      <c r="I764" s="48">
        <f t="shared" si="151"/>
        <v>939019</v>
      </c>
      <c r="J764" s="195">
        <f t="shared" si="147"/>
        <v>0.617306427125506</v>
      </c>
      <c r="K764" s="196">
        <f t="shared" si="148"/>
        <v>0.603989962887989</v>
      </c>
      <c r="L764" s="153">
        <f t="shared" si="152"/>
        <v>-31576</v>
      </c>
      <c r="M764" s="153">
        <f t="shared" si="153"/>
        <v>-18243</v>
      </c>
      <c r="N764" s="153">
        <f t="shared" si="154"/>
        <v>-13333</v>
      </c>
    </row>
    <row r="765" spans="1:14">
      <c r="A765">
        <f t="shared" si="155"/>
        <v>12</v>
      </c>
      <c r="B765" t="str">
        <f t="shared" si="149"/>
        <v>Dec</v>
      </c>
      <c r="C765" s="187">
        <f t="shared" si="159"/>
        <v>37256</v>
      </c>
      <c r="D765" s="188">
        <f t="shared" si="156"/>
        <v>1432181</v>
      </c>
      <c r="E765" s="203">
        <f t="shared" si="157"/>
        <v>-31576</v>
      </c>
      <c r="F765" s="204">
        <v>0</v>
      </c>
      <c r="G765" s="153">
        <f t="shared" si="150"/>
        <v>-31576</v>
      </c>
      <c r="H765" s="153">
        <f t="shared" si="158"/>
        <v>1400605</v>
      </c>
      <c r="I765" s="48">
        <f t="shared" si="151"/>
        <v>970595</v>
      </c>
      <c r="J765" s="195">
        <f t="shared" si="147"/>
        <v>0.603989962887989</v>
      </c>
      <c r="K765" s="196">
        <f t="shared" si="148"/>
        <v>0.590673498650472</v>
      </c>
      <c r="L765" s="153">
        <f t="shared" si="152"/>
        <v>-31576</v>
      </c>
      <c r="M765" s="153">
        <f t="shared" si="153"/>
        <v>-18243</v>
      </c>
      <c r="N765" s="153">
        <f t="shared" si="154"/>
        <v>-13333</v>
      </c>
    </row>
    <row r="766" spans="1:14">
      <c r="A766">
        <f t="shared" si="155"/>
        <v>1</v>
      </c>
      <c r="B766" t="str">
        <f t="shared" si="149"/>
        <v>Jan</v>
      </c>
      <c r="C766" s="187">
        <f t="shared" si="159"/>
        <v>37257</v>
      </c>
      <c r="D766" s="188">
        <f t="shared" si="156"/>
        <v>1400605</v>
      </c>
      <c r="E766" s="203">
        <f t="shared" si="157"/>
        <v>-31576</v>
      </c>
      <c r="F766" s="204">
        <v>0</v>
      </c>
      <c r="G766" s="153">
        <f t="shared" si="150"/>
        <v>-31576</v>
      </c>
      <c r="H766" s="153">
        <f t="shared" si="158"/>
        <v>1369029</v>
      </c>
      <c r="I766" s="48">
        <f t="shared" si="151"/>
        <v>1002171</v>
      </c>
      <c r="J766" s="195">
        <f t="shared" si="147"/>
        <v>0.590673498650472</v>
      </c>
      <c r="K766" s="196">
        <f t="shared" si="148"/>
        <v>0.577357034412955</v>
      </c>
      <c r="L766" s="153">
        <f t="shared" si="152"/>
        <v>-31576</v>
      </c>
      <c r="M766" s="153">
        <f t="shared" si="153"/>
        <v>-18243</v>
      </c>
      <c r="N766" s="153">
        <f t="shared" si="154"/>
        <v>-13333</v>
      </c>
    </row>
    <row r="767" spans="1:14">
      <c r="A767">
        <f t="shared" si="155"/>
        <v>1</v>
      </c>
      <c r="B767" t="str">
        <f t="shared" si="149"/>
        <v>Jan</v>
      </c>
      <c r="C767" s="187">
        <f t="shared" si="159"/>
        <v>37258</v>
      </c>
      <c r="D767" s="188">
        <f t="shared" si="156"/>
        <v>1369029</v>
      </c>
      <c r="E767" s="203">
        <f t="shared" si="157"/>
        <v>-31576</v>
      </c>
      <c r="F767" s="204">
        <v>0</v>
      </c>
      <c r="G767" s="153">
        <f t="shared" si="150"/>
        <v>-31576</v>
      </c>
      <c r="H767" s="153">
        <f t="shared" si="158"/>
        <v>1337453</v>
      </c>
      <c r="I767" s="48">
        <f t="shared" si="151"/>
        <v>1033747</v>
      </c>
      <c r="J767" s="195">
        <f t="shared" si="147"/>
        <v>0.577357034412955</v>
      </c>
      <c r="K767" s="196">
        <f t="shared" si="148"/>
        <v>0.564040570175439</v>
      </c>
      <c r="L767" s="153">
        <f t="shared" si="152"/>
        <v>-31576</v>
      </c>
      <c r="M767" s="153">
        <f t="shared" si="153"/>
        <v>-18243</v>
      </c>
      <c r="N767" s="153">
        <f t="shared" si="154"/>
        <v>-13333</v>
      </c>
    </row>
    <row r="768" spans="1:14">
      <c r="A768">
        <f t="shared" si="155"/>
        <v>1</v>
      </c>
      <c r="B768" t="str">
        <f t="shared" si="149"/>
        <v>Jan</v>
      </c>
      <c r="C768" s="187">
        <f t="shared" si="159"/>
        <v>37259</v>
      </c>
      <c r="D768" s="188">
        <f t="shared" si="156"/>
        <v>1337453</v>
      </c>
      <c r="E768" s="203">
        <f t="shared" si="157"/>
        <v>-31576</v>
      </c>
      <c r="F768" s="204">
        <v>0</v>
      </c>
      <c r="G768" s="153">
        <f t="shared" si="150"/>
        <v>-31576</v>
      </c>
      <c r="H768" s="153">
        <f t="shared" si="158"/>
        <v>1305877</v>
      </c>
      <c r="I768" s="48">
        <f t="shared" si="151"/>
        <v>1065323</v>
      </c>
      <c r="J768" s="195">
        <f t="shared" si="147"/>
        <v>0.564040570175439</v>
      </c>
      <c r="K768" s="196">
        <f t="shared" si="148"/>
        <v>0.550724105937922</v>
      </c>
      <c r="L768" s="153">
        <f t="shared" si="152"/>
        <v>-31576</v>
      </c>
      <c r="M768" s="153">
        <f t="shared" si="153"/>
        <v>-18243</v>
      </c>
      <c r="N768" s="153">
        <f t="shared" si="154"/>
        <v>-13333</v>
      </c>
    </row>
    <row r="769" spans="1:14">
      <c r="A769">
        <f t="shared" si="155"/>
        <v>1</v>
      </c>
      <c r="B769" t="str">
        <f t="shared" si="149"/>
        <v>Jan</v>
      </c>
      <c r="C769" s="187">
        <f t="shared" si="159"/>
        <v>37260</v>
      </c>
      <c r="D769" s="188">
        <f t="shared" si="156"/>
        <v>1305877</v>
      </c>
      <c r="E769" s="203">
        <f t="shared" si="157"/>
        <v>-31576</v>
      </c>
      <c r="F769" s="204">
        <v>0</v>
      </c>
      <c r="G769" s="153">
        <f t="shared" si="150"/>
        <v>-31576</v>
      </c>
      <c r="H769" s="153">
        <f t="shared" si="158"/>
        <v>1274301</v>
      </c>
      <c r="I769" s="48">
        <f t="shared" si="151"/>
        <v>1096899</v>
      </c>
      <c r="J769" s="195">
        <f t="shared" si="147"/>
        <v>0.550724105937922</v>
      </c>
      <c r="K769" s="196">
        <f t="shared" si="148"/>
        <v>0.537407641700405</v>
      </c>
      <c r="L769" s="153">
        <f t="shared" si="152"/>
        <v>-31576</v>
      </c>
      <c r="M769" s="153">
        <f t="shared" si="153"/>
        <v>-18243</v>
      </c>
      <c r="N769" s="153">
        <f t="shared" si="154"/>
        <v>-13333</v>
      </c>
    </row>
    <row r="770" spans="1:14">
      <c r="A770">
        <f t="shared" si="155"/>
        <v>1</v>
      </c>
      <c r="B770" t="str">
        <f t="shared" si="149"/>
        <v>Jan</v>
      </c>
      <c r="C770" s="187">
        <f t="shared" si="159"/>
        <v>37261</v>
      </c>
      <c r="D770" s="188">
        <f t="shared" si="156"/>
        <v>1274301</v>
      </c>
      <c r="E770" s="203">
        <f t="shared" si="157"/>
        <v>-31576</v>
      </c>
      <c r="F770" s="204">
        <v>0</v>
      </c>
      <c r="G770" s="153">
        <f t="shared" si="150"/>
        <v>-31576</v>
      </c>
      <c r="H770" s="153">
        <f t="shared" si="158"/>
        <v>1242725</v>
      </c>
      <c r="I770" s="48">
        <f t="shared" si="151"/>
        <v>1128475</v>
      </c>
      <c r="J770" s="195">
        <f t="shared" si="147"/>
        <v>0.537407641700405</v>
      </c>
      <c r="K770" s="196">
        <f t="shared" si="148"/>
        <v>0.524091177462888</v>
      </c>
      <c r="L770" s="153">
        <f t="shared" si="152"/>
        <v>-31576</v>
      </c>
      <c r="M770" s="153">
        <f t="shared" si="153"/>
        <v>-18243</v>
      </c>
      <c r="N770" s="153">
        <f t="shared" si="154"/>
        <v>-13333</v>
      </c>
    </row>
    <row r="771" spans="1:14">
      <c r="A771">
        <f t="shared" si="155"/>
        <v>1</v>
      </c>
      <c r="B771" t="str">
        <f t="shared" si="149"/>
        <v>Jan</v>
      </c>
      <c r="C771" s="187">
        <f t="shared" si="159"/>
        <v>37262</v>
      </c>
      <c r="D771" s="188">
        <f t="shared" si="156"/>
        <v>1242725</v>
      </c>
      <c r="E771" s="203">
        <f t="shared" si="157"/>
        <v>-31576</v>
      </c>
      <c r="F771" s="204">
        <v>0</v>
      </c>
      <c r="G771" s="153">
        <f t="shared" si="150"/>
        <v>-31576</v>
      </c>
      <c r="H771" s="153">
        <f t="shared" si="158"/>
        <v>1211149</v>
      </c>
      <c r="I771" s="48">
        <f t="shared" si="151"/>
        <v>1160051</v>
      </c>
      <c r="J771" s="195">
        <f t="shared" si="147"/>
        <v>0.524091177462888</v>
      </c>
      <c r="K771" s="196">
        <f t="shared" si="148"/>
        <v>0.510774713225371</v>
      </c>
      <c r="L771" s="153">
        <f t="shared" si="152"/>
        <v>-31576</v>
      </c>
      <c r="M771" s="153">
        <f t="shared" si="153"/>
        <v>-18243</v>
      </c>
      <c r="N771" s="153">
        <f t="shared" si="154"/>
        <v>-13333</v>
      </c>
    </row>
    <row r="772" spans="1:14">
      <c r="A772">
        <f t="shared" si="155"/>
        <v>1</v>
      </c>
      <c r="B772" t="str">
        <f t="shared" si="149"/>
        <v>Jan</v>
      </c>
      <c r="C772" s="187">
        <f t="shared" si="159"/>
        <v>37263</v>
      </c>
      <c r="D772" s="188">
        <f t="shared" si="156"/>
        <v>1211149</v>
      </c>
      <c r="E772" s="203">
        <f t="shared" si="157"/>
        <v>-31576</v>
      </c>
      <c r="F772" s="204">
        <v>0</v>
      </c>
      <c r="G772" s="153">
        <f t="shared" si="150"/>
        <v>-31576</v>
      </c>
      <c r="H772" s="153">
        <f t="shared" si="158"/>
        <v>1179573</v>
      </c>
      <c r="I772" s="48">
        <f t="shared" si="151"/>
        <v>1191627</v>
      </c>
      <c r="J772" s="195">
        <f t="shared" si="147"/>
        <v>0.510774713225371</v>
      </c>
      <c r="K772" s="196">
        <f t="shared" si="148"/>
        <v>0.497458248987854</v>
      </c>
      <c r="L772" s="153">
        <f t="shared" si="152"/>
        <v>-22103</v>
      </c>
      <c r="M772" s="153">
        <f t="shared" si="153"/>
        <v>-12770</v>
      </c>
      <c r="N772" s="153">
        <f t="shared" si="154"/>
        <v>-9333</v>
      </c>
    </row>
    <row r="773" spans="1:14">
      <c r="A773">
        <f t="shared" si="155"/>
        <v>1</v>
      </c>
      <c r="B773" t="str">
        <f t="shared" si="149"/>
        <v>Jan</v>
      </c>
      <c r="C773" s="187">
        <f t="shared" si="159"/>
        <v>37264</v>
      </c>
      <c r="D773" s="188">
        <f t="shared" si="156"/>
        <v>1179573</v>
      </c>
      <c r="E773" s="203">
        <f t="shared" si="157"/>
        <v>-31576</v>
      </c>
      <c r="F773" s="204">
        <v>0</v>
      </c>
      <c r="G773" s="153">
        <f t="shared" si="150"/>
        <v>-31576</v>
      </c>
      <c r="H773" s="153">
        <f t="shared" si="158"/>
        <v>1147997</v>
      </c>
      <c r="I773" s="48">
        <f t="shared" si="151"/>
        <v>1223203</v>
      </c>
      <c r="J773" s="195">
        <f t="shared" si="147"/>
        <v>0.497458248987854</v>
      </c>
      <c r="K773" s="196">
        <f t="shared" si="148"/>
        <v>0.484141784750337</v>
      </c>
      <c r="L773" s="153">
        <f t="shared" si="152"/>
        <v>-22103</v>
      </c>
      <c r="M773" s="153">
        <f t="shared" si="153"/>
        <v>-12770</v>
      </c>
      <c r="N773" s="153">
        <f t="shared" si="154"/>
        <v>-9333</v>
      </c>
    </row>
    <row r="774" spans="1:14">
      <c r="A774">
        <f t="shared" si="155"/>
        <v>1</v>
      </c>
      <c r="B774" t="str">
        <f t="shared" si="149"/>
        <v>Jan</v>
      </c>
      <c r="C774" s="187">
        <f t="shared" si="159"/>
        <v>37265</v>
      </c>
      <c r="D774" s="188">
        <f t="shared" si="156"/>
        <v>1147997</v>
      </c>
      <c r="E774" s="203">
        <f t="shared" si="157"/>
        <v>-31576</v>
      </c>
      <c r="F774" s="204">
        <v>0</v>
      </c>
      <c r="G774" s="153">
        <f t="shared" si="150"/>
        <v>-31576</v>
      </c>
      <c r="H774" s="153">
        <f t="shared" si="158"/>
        <v>1116421</v>
      </c>
      <c r="I774" s="48">
        <f t="shared" si="151"/>
        <v>1254779</v>
      </c>
      <c r="J774" s="195">
        <f t="shared" si="147"/>
        <v>0.484141784750337</v>
      </c>
      <c r="K774" s="196">
        <f t="shared" si="148"/>
        <v>0.47082532051282</v>
      </c>
      <c r="L774" s="153">
        <f t="shared" si="152"/>
        <v>-22103</v>
      </c>
      <c r="M774" s="153">
        <f t="shared" si="153"/>
        <v>-12770</v>
      </c>
      <c r="N774" s="153">
        <f t="shared" si="154"/>
        <v>-9333</v>
      </c>
    </row>
    <row r="775" spans="1:14">
      <c r="A775">
        <f t="shared" si="155"/>
        <v>1</v>
      </c>
      <c r="B775" t="str">
        <f t="shared" si="149"/>
        <v>Jan</v>
      </c>
      <c r="C775" s="187">
        <f t="shared" si="159"/>
        <v>37266</v>
      </c>
      <c r="D775" s="188">
        <f t="shared" si="156"/>
        <v>1116421</v>
      </c>
      <c r="E775" s="203">
        <f t="shared" si="157"/>
        <v>-31576</v>
      </c>
      <c r="F775" s="204">
        <v>0</v>
      </c>
      <c r="G775" s="153">
        <f t="shared" si="150"/>
        <v>-31576</v>
      </c>
      <c r="H775" s="153">
        <f t="shared" si="158"/>
        <v>1084845</v>
      </c>
      <c r="I775" s="48">
        <f t="shared" si="151"/>
        <v>1286355</v>
      </c>
      <c r="J775" s="195">
        <f t="shared" si="147"/>
        <v>0.47082532051282</v>
      </c>
      <c r="K775" s="196">
        <f t="shared" si="148"/>
        <v>0.457508856275304</v>
      </c>
      <c r="L775" s="153">
        <f t="shared" si="152"/>
        <v>-22103</v>
      </c>
      <c r="M775" s="153">
        <f t="shared" si="153"/>
        <v>-12770</v>
      </c>
      <c r="N775" s="153">
        <f t="shared" si="154"/>
        <v>-9333</v>
      </c>
    </row>
    <row r="776" spans="1:14">
      <c r="A776">
        <f t="shared" si="155"/>
        <v>1</v>
      </c>
      <c r="B776" t="str">
        <f t="shared" si="149"/>
        <v>Jan</v>
      </c>
      <c r="C776" s="187">
        <f t="shared" si="159"/>
        <v>37267</v>
      </c>
      <c r="D776" s="188">
        <f t="shared" si="156"/>
        <v>1084845</v>
      </c>
      <c r="E776" s="203">
        <f t="shared" si="157"/>
        <v>-31576</v>
      </c>
      <c r="F776" s="204">
        <v>0</v>
      </c>
      <c r="G776" s="153">
        <f t="shared" si="150"/>
        <v>-31576</v>
      </c>
      <c r="H776" s="153">
        <f t="shared" si="158"/>
        <v>1053269</v>
      </c>
      <c r="I776" s="48">
        <f t="shared" si="151"/>
        <v>1317931</v>
      </c>
      <c r="J776" s="195">
        <f t="shared" si="147"/>
        <v>0.457508856275304</v>
      </c>
      <c r="K776" s="196">
        <f t="shared" si="148"/>
        <v>0.444192392037787</v>
      </c>
      <c r="L776" s="153">
        <f t="shared" si="152"/>
        <v>-22103</v>
      </c>
      <c r="M776" s="153">
        <f t="shared" si="153"/>
        <v>-12770</v>
      </c>
      <c r="N776" s="153">
        <f t="shared" si="154"/>
        <v>-9333</v>
      </c>
    </row>
    <row r="777" spans="1:14">
      <c r="A777">
        <f t="shared" si="155"/>
        <v>1</v>
      </c>
      <c r="B777" t="str">
        <f t="shared" si="149"/>
        <v>Jan</v>
      </c>
      <c r="C777" s="187">
        <f t="shared" si="159"/>
        <v>37268</v>
      </c>
      <c r="D777" s="188">
        <f t="shared" si="156"/>
        <v>1053269</v>
      </c>
      <c r="E777" s="203">
        <f t="shared" si="157"/>
        <v>-31576</v>
      </c>
      <c r="F777" s="204">
        <v>0</v>
      </c>
      <c r="G777" s="153">
        <f t="shared" si="150"/>
        <v>-31576</v>
      </c>
      <c r="H777" s="153">
        <f t="shared" si="158"/>
        <v>1021693</v>
      </c>
      <c r="I777" s="48">
        <f t="shared" si="151"/>
        <v>1349507</v>
      </c>
      <c r="J777" s="195">
        <f t="shared" si="147"/>
        <v>0.444192392037787</v>
      </c>
      <c r="K777" s="196">
        <f t="shared" si="148"/>
        <v>0.43087592780027</v>
      </c>
      <c r="L777" s="153">
        <f t="shared" si="152"/>
        <v>-22103</v>
      </c>
      <c r="M777" s="153">
        <f t="shared" si="153"/>
        <v>-12770</v>
      </c>
      <c r="N777" s="153">
        <f t="shared" si="154"/>
        <v>-9333</v>
      </c>
    </row>
    <row r="778" spans="1:14">
      <c r="A778">
        <f t="shared" si="155"/>
        <v>1</v>
      </c>
      <c r="B778" t="str">
        <f t="shared" si="149"/>
        <v>Jan</v>
      </c>
      <c r="C778" s="187">
        <f t="shared" si="159"/>
        <v>37269</v>
      </c>
      <c r="D778" s="188">
        <f t="shared" si="156"/>
        <v>1021693</v>
      </c>
      <c r="E778" s="203">
        <f t="shared" si="157"/>
        <v>-31576</v>
      </c>
      <c r="F778" s="204">
        <v>0</v>
      </c>
      <c r="G778" s="153">
        <f t="shared" si="150"/>
        <v>-31576</v>
      </c>
      <c r="H778" s="153">
        <f t="shared" si="158"/>
        <v>990117</v>
      </c>
      <c r="I778" s="48">
        <f t="shared" si="151"/>
        <v>1381083</v>
      </c>
      <c r="J778" s="195">
        <f t="shared" si="147"/>
        <v>0.43087592780027</v>
      </c>
      <c r="K778" s="196">
        <f t="shared" si="148"/>
        <v>0.417559463562753</v>
      </c>
      <c r="L778" s="153">
        <f t="shared" si="152"/>
        <v>-22103</v>
      </c>
      <c r="M778" s="153">
        <f t="shared" si="153"/>
        <v>-12770</v>
      </c>
      <c r="N778" s="153">
        <f t="shared" si="154"/>
        <v>-9333</v>
      </c>
    </row>
    <row r="779" spans="1:14">
      <c r="A779">
        <f t="shared" si="155"/>
        <v>1</v>
      </c>
      <c r="B779" t="str">
        <f t="shared" si="149"/>
        <v>Jan</v>
      </c>
      <c r="C779" s="187">
        <f t="shared" si="159"/>
        <v>37270</v>
      </c>
      <c r="D779" s="188">
        <f t="shared" si="156"/>
        <v>990117</v>
      </c>
      <c r="E779" s="203">
        <f t="shared" si="157"/>
        <v>-31576</v>
      </c>
      <c r="F779" s="204">
        <v>0</v>
      </c>
      <c r="G779" s="153">
        <f t="shared" si="150"/>
        <v>-31576</v>
      </c>
      <c r="H779" s="153">
        <f t="shared" si="158"/>
        <v>958541</v>
      </c>
      <c r="I779" s="48">
        <f t="shared" si="151"/>
        <v>1412659</v>
      </c>
      <c r="J779" s="195">
        <f t="shared" si="147"/>
        <v>0.417559463562753</v>
      </c>
      <c r="K779" s="196">
        <f t="shared" si="148"/>
        <v>0.404242999325236</v>
      </c>
      <c r="L779" s="153">
        <f t="shared" si="152"/>
        <v>-22103</v>
      </c>
      <c r="M779" s="153">
        <f t="shared" si="153"/>
        <v>-12770</v>
      </c>
      <c r="N779" s="153">
        <f t="shared" si="154"/>
        <v>-9333</v>
      </c>
    </row>
    <row r="780" spans="1:14">
      <c r="A780">
        <f t="shared" si="155"/>
        <v>1</v>
      </c>
      <c r="B780" t="str">
        <f t="shared" si="149"/>
        <v>Jan</v>
      </c>
      <c r="C780" s="187">
        <f t="shared" si="159"/>
        <v>37271</v>
      </c>
      <c r="D780" s="188">
        <f t="shared" si="156"/>
        <v>958541</v>
      </c>
      <c r="E780" s="203">
        <f t="shared" si="157"/>
        <v>-31576</v>
      </c>
      <c r="F780" s="204">
        <v>0</v>
      </c>
      <c r="G780" s="153">
        <f t="shared" si="150"/>
        <v>-31576</v>
      </c>
      <c r="H780" s="153">
        <f t="shared" si="158"/>
        <v>926965</v>
      </c>
      <c r="I780" s="48">
        <f t="shared" si="151"/>
        <v>1444235</v>
      </c>
      <c r="J780" s="195">
        <f t="shared" si="147"/>
        <v>0.404242999325236</v>
      </c>
      <c r="K780" s="196">
        <f t="shared" si="148"/>
        <v>0.390926535087719</v>
      </c>
      <c r="L780" s="153">
        <f t="shared" si="152"/>
        <v>-22103</v>
      </c>
      <c r="M780" s="153">
        <f t="shared" si="153"/>
        <v>-12770</v>
      </c>
      <c r="N780" s="153">
        <f t="shared" si="154"/>
        <v>-9333</v>
      </c>
    </row>
    <row r="781" spans="1:14">
      <c r="A781">
        <f t="shared" si="155"/>
        <v>1</v>
      </c>
      <c r="B781" t="str">
        <f t="shared" si="149"/>
        <v>Jan</v>
      </c>
      <c r="C781" s="187">
        <f t="shared" si="159"/>
        <v>37272</v>
      </c>
      <c r="D781" s="188">
        <f t="shared" si="156"/>
        <v>926965</v>
      </c>
      <c r="E781" s="203">
        <f t="shared" si="157"/>
        <v>-31576</v>
      </c>
      <c r="F781" s="204">
        <v>0</v>
      </c>
      <c r="G781" s="153">
        <f t="shared" si="150"/>
        <v>-31576</v>
      </c>
      <c r="H781" s="153">
        <f t="shared" si="158"/>
        <v>895389</v>
      </c>
      <c r="I781" s="48">
        <f t="shared" si="151"/>
        <v>1475811</v>
      </c>
      <c r="J781" s="195">
        <f t="shared" si="147"/>
        <v>0.390926535087719</v>
      </c>
      <c r="K781" s="196">
        <f t="shared" si="148"/>
        <v>0.377610070850202</v>
      </c>
      <c r="L781" s="153">
        <f t="shared" si="152"/>
        <v>-22103</v>
      </c>
      <c r="M781" s="153">
        <f t="shared" si="153"/>
        <v>-12770</v>
      </c>
      <c r="N781" s="153">
        <f t="shared" si="154"/>
        <v>-9333</v>
      </c>
    </row>
    <row r="782" spans="1:14">
      <c r="A782">
        <f t="shared" si="155"/>
        <v>1</v>
      </c>
      <c r="B782" t="str">
        <f t="shared" si="149"/>
        <v>Jan</v>
      </c>
      <c r="C782" s="187">
        <f t="shared" si="159"/>
        <v>37273</v>
      </c>
      <c r="D782" s="188">
        <f t="shared" si="156"/>
        <v>895389</v>
      </c>
      <c r="E782" s="203">
        <f t="shared" si="157"/>
        <v>-31576</v>
      </c>
      <c r="F782" s="204">
        <v>0</v>
      </c>
      <c r="G782" s="153">
        <f t="shared" si="150"/>
        <v>-31576</v>
      </c>
      <c r="H782" s="153">
        <f t="shared" si="158"/>
        <v>863813</v>
      </c>
      <c r="I782" s="48">
        <f t="shared" si="151"/>
        <v>1507387</v>
      </c>
      <c r="J782" s="195">
        <f t="shared" si="147"/>
        <v>0.377610070850202</v>
      </c>
      <c r="K782" s="196">
        <f t="shared" si="148"/>
        <v>0.364293606612686</v>
      </c>
      <c r="L782" s="153">
        <f t="shared" si="152"/>
        <v>-22103</v>
      </c>
      <c r="M782" s="153">
        <f t="shared" si="153"/>
        <v>-12770</v>
      </c>
      <c r="N782" s="153">
        <f t="shared" si="154"/>
        <v>-9333</v>
      </c>
    </row>
    <row r="783" spans="1:14">
      <c r="A783">
        <f t="shared" si="155"/>
        <v>1</v>
      </c>
      <c r="B783" t="str">
        <f t="shared" si="149"/>
        <v>Jan</v>
      </c>
      <c r="C783" s="187">
        <f t="shared" si="159"/>
        <v>37274</v>
      </c>
      <c r="D783" s="188">
        <f t="shared" si="156"/>
        <v>863813</v>
      </c>
      <c r="E783" s="203">
        <f t="shared" si="157"/>
        <v>-31576</v>
      </c>
      <c r="F783" s="204">
        <v>0</v>
      </c>
      <c r="G783" s="153">
        <f t="shared" si="150"/>
        <v>-31576</v>
      </c>
      <c r="H783" s="153">
        <f t="shared" si="158"/>
        <v>832237</v>
      </c>
      <c r="I783" s="48">
        <f t="shared" si="151"/>
        <v>1538963</v>
      </c>
      <c r="J783" s="195">
        <f t="shared" ref="J783:J824" si="160">D783/$D$12</f>
        <v>0.364293606612686</v>
      </c>
      <c r="K783" s="196">
        <f t="shared" ref="K783:K824" si="161">H783/$D$12</f>
        <v>0.350977142375169</v>
      </c>
      <c r="L783" s="153">
        <f t="shared" si="152"/>
        <v>-22103</v>
      </c>
      <c r="M783" s="153">
        <f t="shared" si="153"/>
        <v>-12770</v>
      </c>
      <c r="N783" s="153">
        <f t="shared" si="154"/>
        <v>-9333</v>
      </c>
    </row>
    <row r="784" spans="1:14">
      <c r="A784">
        <f t="shared" si="155"/>
        <v>1</v>
      </c>
      <c r="B784" t="str">
        <f t="shared" ref="B784:B824" si="162">VLOOKUP(A784,MonthTable,2,FALSE)</f>
        <v>Jan</v>
      </c>
      <c r="C784" s="187">
        <f t="shared" si="159"/>
        <v>37275</v>
      </c>
      <c r="D784" s="188">
        <f t="shared" si="156"/>
        <v>832237</v>
      </c>
      <c r="E784" s="203">
        <f t="shared" si="157"/>
        <v>-31576</v>
      </c>
      <c r="F784" s="204">
        <v>0</v>
      </c>
      <c r="G784" s="153">
        <f t="shared" ref="G784:G824" si="163">SUM(E784:F784)</f>
        <v>-31576</v>
      </c>
      <c r="H784" s="153">
        <f t="shared" si="158"/>
        <v>800661</v>
      </c>
      <c r="I784" s="48">
        <f t="shared" ref="I784:I824" si="164">$D$12-H784</f>
        <v>1570539</v>
      </c>
      <c r="J784" s="195">
        <f t="shared" si="160"/>
        <v>0.350977142375169</v>
      </c>
      <c r="K784" s="196">
        <f t="shared" si="161"/>
        <v>0.337660678137652</v>
      </c>
      <c r="L784" s="153">
        <f t="shared" ref="L784:L824" si="165">IF($E784&lt;0,IF($K784&gt;0.5,-$F$7,-$G$7),IF($E784&gt;0,IF($K784&gt;0.67,$I$7,$H$7),0))</f>
        <v>-22103</v>
      </c>
      <c r="M784" s="153">
        <f t="shared" ref="M784:M824" si="166">IF($E784&lt;0,IF($K784&gt;0.5,-$F$5,-$G$5),IF($E784&gt;0,IF($K784&gt;0.67,$I$5,$H$5),0))</f>
        <v>-12770</v>
      </c>
      <c r="N784" s="153">
        <f t="shared" ref="N784:N824" si="167">IF($E784&lt;0,IF($K784&gt;0.5,-$F$6,-$G$6),IF($E784&gt;0,IF($K784&gt;0.67,$I$6,$H$6),0))</f>
        <v>-9333</v>
      </c>
    </row>
    <row r="785" spans="1:14">
      <c r="A785">
        <f t="shared" ref="A785:A824" si="168">MONTH(C785)</f>
        <v>1</v>
      </c>
      <c r="B785" t="str">
        <f t="shared" si="162"/>
        <v>Jan</v>
      </c>
      <c r="C785" s="187">
        <f t="shared" si="159"/>
        <v>37276</v>
      </c>
      <c r="D785" s="188">
        <f t="shared" ref="D785:D824" si="169">H784</f>
        <v>800661</v>
      </c>
      <c r="E785" s="203">
        <f t="shared" si="157"/>
        <v>-31576</v>
      </c>
      <c r="F785" s="204">
        <v>0</v>
      </c>
      <c r="G785" s="153">
        <f t="shared" si="163"/>
        <v>-31576</v>
      </c>
      <c r="H785" s="153">
        <f t="shared" si="158"/>
        <v>769085</v>
      </c>
      <c r="I785" s="48">
        <f t="shared" si="164"/>
        <v>1602115</v>
      </c>
      <c r="J785" s="195">
        <f t="shared" si="160"/>
        <v>0.337660678137652</v>
      </c>
      <c r="K785" s="196">
        <f t="shared" si="161"/>
        <v>0.324344213900135</v>
      </c>
      <c r="L785" s="153">
        <f t="shared" si="165"/>
        <v>-22103</v>
      </c>
      <c r="M785" s="153">
        <f t="shared" si="166"/>
        <v>-12770</v>
      </c>
      <c r="N785" s="153">
        <f t="shared" si="167"/>
        <v>-9333</v>
      </c>
    </row>
    <row r="786" spans="1:14">
      <c r="A786">
        <f t="shared" si="168"/>
        <v>1</v>
      </c>
      <c r="B786" t="str">
        <f t="shared" si="162"/>
        <v>Jan</v>
      </c>
      <c r="C786" s="187">
        <f t="shared" si="159"/>
        <v>37277</v>
      </c>
      <c r="D786" s="188">
        <f t="shared" si="169"/>
        <v>769085</v>
      </c>
      <c r="E786" s="203">
        <f t="shared" si="157"/>
        <v>-31576</v>
      </c>
      <c r="F786" s="204">
        <v>0</v>
      </c>
      <c r="G786" s="153">
        <f t="shared" si="163"/>
        <v>-31576</v>
      </c>
      <c r="H786" s="153">
        <f t="shared" si="158"/>
        <v>737509</v>
      </c>
      <c r="I786" s="48">
        <f t="shared" si="164"/>
        <v>1633691</v>
      </c>
      <c r="J786" s="195">
        <f t="shared" si="160"/>
        <v>0.324344213900135</v>
      </c>
      <c r="K786" s="196">
        <f t="shared" si="161"/>
        <v>0.311027749662618</v>
      </c>
      <c r="L786" s="153">
        <f t="shared" si="165"/>
        <v>-22103</v>
      </c>
      <c r="M786" s="153">
        <f t="shared" si="166"/>
        <v>-12770</v>
      </c>
      <c r="N786" s="153">
        <f t="shared" si="167"/>
        <v>-9333</v>
      </c>
    </row>
    <row r="787" spans="1:14">
      <c r="A787">
        <f t="shared" si="168"/>
        <v>1</v>
      </c>
      <c r="B787" t="str">
        <f t="shared" si="162"/>
        <v>Jan</v>
      </c>
      <c r="C787" s="187">
        <f t="shared" si="159"/>
        <v>37278</v>
      </c>
      <c r="D787" s="188">
        <f t="shared" si="169"/>
        <v>737509</v>
      </c>
      <c r="E787" s="203">
        <f t="shared" si="157"/>
        <v>-31576</v>
      </c>
      <c r="F787" s="204">
        <v>0</v>
      </c>
      <c r="G787" s="153">
        <f t="shared" si="163"/>
        <v>-31576</v>
      </c>
      <c r="H787" s="153">
        <f t="shared" si="158"/>
        <v>705933</v>
      </c>
      <c r="I787" s="48">
        <f t="shared" si="164"/>
        <v>1665267</v>
      </c>
      <c r="J787" s="195">
        <f t="shared" si="160"/>
        <v>0.311027749662618</v>
      </c>
      <c r="K787" s="196">
        <f t="shared" si="161"/>
        <v>0.297711285425101</v>
      </c>
      <c r="L787" s="153">
        <f t="shared" si="165"/>
        <v>-22103</v>
      </c>
      <c r="M787" s="153">
        <f t="shared" si="166"/>
        <v>-12770</v>
      </c>
      <c r="N787" s="153">
        <f t="shared" si="167"/>
        <v>-9333</v>
      </c>
    </row>
    <row r="788" spans="1:14">
      <c r="A788">
        <f t="shared" si="168"/>
        <v>1</v>
      </c>
      <c r="B788" t="str">
        <f t="shared" si="162"/>
        <v>Jan</v>
      </c>
      <c r="C788" s="187">
        <f t="shared" si="159"/>
        <v>37279</v>
      </c>
      <c r="D788" s="188">
        <f t="shared" si="169"/>
        <v>705933</v>
      </c>
      <c r="E788" s="203">
        <f t="shared" si="157"/>
        <v>-31576</v>
      </c>
      <c r="F788" s="204">
        <v>0</v>
      </c>
      <c r="G788" s="153">
        <f t="shared" si="163"/>
        <v>-31576</v>
      </c>
      <c r="H788" s="153">
        <f t="shared" si="158"/>
        <v>674357</v>
      </c>
      <c r="I788" s="48">
        <f t="shared" si="164"/>
        <v>1696843</v>
      </c>
      <c r="J788" s="195">
        <f t="shared" si="160"/>
        <v>0.297711285425101</v>
      </c>
      <c r="K788" s="196">
        <f t="shared" si="161"/>
        <v>0.284394821187584</v>
      </c>
      <c r="L788" s="153">
        <f t="shared" si="165"/>
        <v>-22103</v>
      </c>
      <c r="M788" s="153">
        <f t="shared" si="166"/>
        <v>-12770</v>
      </c>
      <c r="N788" s="153">
        <f t="shared" si="167"/>
        <v>-9333</v>
      </c>
    </row>
    <row r="789" spans="1:14">
      <c r="A789">
        <f t="shared" si="168"/>
        <v>1</v>
      </c>
      <c r="B789" t="str">
        <f t="shared" si="162"/>
        <v>Jan</v>
      </c>
      <c r="C789" s="187">
        <f t="shared" si="159"/>
        <v>37280</v>
      </c>
      <c r="D789" s="188">
        <f t="shared" si="169"/>
        <v>674357</v>
      </c>
      <c r="E789" s="203">
        <f t="shared" si="157"/>
        <v>-31576</v>
      </c>
      <c r="F789" s="204">
        <v>0</v>
      </c>
      <c r="G789" s="153">
        <f t="shared" si="163"/>
        <v>-31576</v>
      </c>
      <c r="H789" s="153">
        <f t="shared" si="158"/>
        <v>642781</v>
      </c>
      <c r="I789" s="48">
        <f t="shared" si="164"/>
        <v>1728419</v>
      </c>
      <c r="J789" s="195">
        <f t="shared" si="160"/>
        <v>0.284394821187584</v>
      </c>
      <c r="K789" s="196">
        <f t="shared" si="161"/>
        <v>0.271078356950067</v>
      </c>
      <c r="L789" s="153">
        <f t="shared" si="165"/>
        <v>-22103</v>
      </c>
      <c r="M789" s="153">
        <f t="shared" si="166"/>
        <v>-12770</v>
      </c>
      <c r="N789" s="153">
        <f t="shared" si="167"/>
        <v>-9333</v>
      </c>
    </row>
    <row r="790" spans="1:14">
      <c r="A790">
        <f t="shared" si="168"/>
        <v>1</v>
      </c>
      <c r="B790" t="str">
        <f t="shared" si="162"/>
        <v>Jan</v>
      </c>
      <c r="C790" s="187">
        <f t="shared" si="159"/>
        <v>37281</v>
      </c>
      <c r="D790" s="188">
        <f t="shared" si="169"/>
        <v>642781</v>
      </c>
      <c r="E790" s="203">
        <f t="shared" si="157"/>
        <v>-31576</v>
      </c>
      <c r="F790" s="204">
        <v>0</v>
      </c>
      <c r="G790" s="153">
        <f t="shared" si="163"/>
        <v>-31576</v>
      </c>
      <c r="H790" s="153">
        <f t="shared" si="158"/>
        <v>611205</v>
      </c>
      <c r="I790" s="48">
        <f t="shared" si="164"/>
        <v>1759995</v>
      </c>
      <c r="J790" s="195">
        <f t="shared" si="160"/>
        <v>0.271078356950067</v>
      </c>
      <c r="K790" s="196">
        <f t="shared" si="161"/>
        <v>0.257761892712551</v>
      </c>
      <c r="L790" s="153">
        <f t="shared" si="165"/>
        <v>-22103</v>
      </c>
      <c r="M790" s="153">
        <f t="shared" si="166"/>
        <v>-12770</v>
      </c>
      <c r="N790" s="153">
        <f t="shared" si="167"/>
        <v>-9333</v>
      </c>
    </row>
    <row r="791" spans="1:14">
      <c r="A791">
        <f t="shared" si="168"/>
        <v>1</v>
      </c>
      <c r="B791" t="str">
        <f t="shared" si="162"/>
        <v>Jan</v>
      </c>
      <c r="C791" s="187">
        <f t="shared" si="159"/>
        <v>37282</v>
      </c>
      <c r="D791" s="188">
        <f t="shared" si="169"/>
        <v>611205</v>
      </c>
      <c r="E791" s="203">
        <f t="shared" si="157"/>
        <v>-31576</v>
      </c>
      <c r="F791" s="204">
        <v>0</v>
      </c>
      <c r="G791" s="153">
        <f t="shared" si="163"/>
        <v>-31576</v>
      </c>
      <c r="H791" s="153">
        <f t="shared" si="158"/>
        <v>579629</v>
      </c>
      <c r="I791" s="48">
        <f t="shared" si="164"/>
        <v>1791571</v>
      </c>
      <c r="J791" s="195">
        <f t="shared" si="160"/>
        <v>0.257761892712551</v>
      </c>
      <c r="K791" s="196">
        <f t="shared" si="161"/>
        <v>0.244445428475034</v>
      </c>
      <c r="L791" s="153">
        <f t="shared" si="165"/>
        <v>-22103</v>
      </c>
      <c r="M791" s="153">
        <f t="shared" si="166"/>
        <v>-12770</v>
      </c>
      <c r="N791" s="153">
        <f t="shared" si="167"/>
        <v>-9333</v>
      </c>
    </row>
    <row r="792" spans="1:14">
      <c r="A792">
        <f t="shared" si="168"/>
        <v>1</v>
      </c>
      <c r="B792" t="str">
        <f t="shared" si="162"/>
        <v>Jan</v>
      </c>
      <c r="C792" s="187">
        <f t="shared" si="159"/>
        <v>37283</v>
      </c>
      <c r="D792" s="188">
        <f t="shared" si="169"/>
        <v>579629</v>
      </c>
      <c r="E792" s="203">
        <f t="shared" si="157"/>
        <v>-31576</v>
      </c>
      <c r="F792" s="204">
        <v>0</v>
      </c>
      <c r="G792" s="153">
        <f t="shared" si="163"/>
        <v>-31576</v>
      </c>
      <c r="H792" s="153">
        <f t="shared" si="158"/>
        <v>548053</v>
      </c>
      <c r="I792" s="48">
        <f t="shared" si="164"/>
        <v>1823147</v>
      </c>
      <c r="J792" s="195">
        <f t="shared" si="160"/>
        <v>0.244445428475034</v>
      </c>
      <c r="K792" s="196">
        <f t="shared" si="161"/>
        <v>0.231128964237517</v>
      </c>
      <c r="L792" s="153">
        <f t="shared" si="165"/>
        <v>-22103</v>
      </c>
      <c r="M792" s="153">
        <f t="shared" si="166"/>
        <v>-12770</v>
      </c>
      <c r="N792" s="153">
        <f t="shared" si="167"/>
        <v>-9333</v>
      </c>
    </row>
    <row r="793" spans="1:14">
      <c r="A793">
        <f t="shared" si="168"/>
        <v>1</v>
      </c>
      <c r="B793" t="str">
        <f t="shared" si="162"/>
        <v>Jan</v>
      </c>
      <c r="C793" s="187">
        <f t="shared" si="159"/>
        <v>37284</v>
      </c>
      <c r="D793" s="188">
        <f t="shared" si="169"/>
        <v>548053</v>
      </c>
      <c r="E793" s="203">
        <f t="shared" si="157"/>
        <v>-31576</v>
      </c>
      <c r="F793" s="204">
        <v>0</v>
      </c>
      <c r="G793" s="153">
        <f t="shared" si="163"/>
        <v>-31576</v>
      </c>
      <c r="H793" s="153">
        <f t="shared" si="158"/>
        <v>516477</v>
      </c>
      <c r="I793" s="48">
        <f t="shared" si="164"/>
        <v>1854723</v>
      </c>
      <c r="J793" s="195">
        <f t="shared" si="160"/>
        <v>0.231128964237517</v>
      </c>
      <c r="K793" s="196">
        <f t="shared" si="161"/>
        <v>0.2178125</v>
      </c>
      <c r="L793" s="153">
        <f t="shared" si="165"/>
        <v>-22103</v>
      </c>
      <c r="M793" s="153">
        <f t="shared" si="166"/>
        <v>-12770</v>
      </c>
      <c r="N793" s="153">
        <f t="shared" si="167"/>
        <v>-9333</v>
      </c>
    </row>
    <row r="794" spans="1:14">
      <c r="A794">
        <f t="shared" si="168"/>
        <v>1</v>
      </c>
      <c r="B794" t="str">
        <f t="shared" si="162"/>
        <v>Jan</v>
      </c>
      <c r="C794" s="187">
        <f t="shared" si="159"/>
        <v>37285</v>
      </c>
      <c r="D794" s="188">
        <f t="shared" si="169"/>
        <v>516477</v>
      </c>
      <c r="E794" s="203">
        <f t="shared" si="157"/>
        <v>-31576</v>
      </c>
      <c r="F794" s="204">
        <v>0</v>
      </c>
      <c r="G794" s="153">
        <f t="shared" si="163"/>
        <v>-31576</v>
      </c>
      <c r="H794" s="153">
        <f t="shared" si="158"/>
        <v>484901</v>
      </c>
      <c r="I794" s="48">
        <f t="shared" si="164"/>
        <v>1886299</v>
      </c>
      <c r="J794" s="195">
        <f t="shared" si="160"/>
        <v>0.2178125</v>
      </c>
      <c r="K794" s="196">
        <f t="shared" si="161"/>
        <v>0.204496035762483</v>
      </c>
      <c r="L794" s="153">
        <f t="shared" si="165"/>
        <v>-22103</v>
      </c>
      <c r="M794" s="153">
        <f t="shared" si="166"/>
        <v>-12770</v>
      </c>
      <c r="N794" s="153">
        <f t="shared" si="167"/>
        <v>-9333</v>
      </c>
    </row>
    <row r="795" spans="1:14">
      <c r="A795">
        <f t="shared" si="168"/>
        <v>1</v>
      </c>
      <c r="B795" t="str">
        <f t="shared" si="162"/>
        <v>Jan</v>
      </c>
      <c r="C795" s="187">
        <f t="shared" si="159"/>
        <v>37286</v>
      </c>
      <c r="D795" s="188">
        <f t="shared" si="169"/>
        <v>484901</v>
      </c>
      <c r="E795" s="203">
        <f t="shared" si="157"/>
        <v>-31576</v>
      </c>
      <c r="F795" s="204">
        <v>0</v>
      </c>
      <c r="G795" s="153">
        <f t="shared" si="163"/>
        <v>-31576</v>
      </c>
      <c r="H795" s="153">
        <f t="shared" si="158"/>
        <v>453325</v>
      </c>
      <c r="I795" s="48">
        <f t="shared" si="164"/>
        <v>1917875</v>
      </c>
      <c r="J795" s="195">
        <f t="shared" si="160"/>
        <v>0.204496035762483</v>
      </c>
      <c r="K795" s="196">
        <f t="shared" si="161"/>
        <v>0.191179571524966</v>
      </c>
      <c r="L795" s="153">
        <f t="shared" si="165"/>
        <v>-22103</v>
      </c>
      <c r="M795" s="153">
        <f t="shared" si="166"/>
        <v>-12770</v>
      </c>
      <c r="N795" s="153">
        <f t="shared" si="167"/>
        <v>-9333</v>
      </c>
    </row>
    <row r="796" spans="1:14">
      <c r="A796">
        <f t="shared" si="168"/>
        <v>1</v>
      </c>
      <c r="B796" t="str">
        <f t="shared" si="162"/>
        <v>Jan</v>
      </c>
      <c r="C796" s="187">
        <f t="shared" si="159"/>
        <v>37287</v>
      </c>
      <c r="D796" s="188">
        <f t="shared" si="169"/>
        <v>453325</v>
      </c>
      <c r="E796" s="203">
        <f t="shared" si="157"/>
        <v>-31576</v>
      </c>
      <c r="F796" s="204">
        <v>0</v>
      </c>
      <c r="G796" s="153">
        <f t="shared" si="163"/>
        <v>-31576</v>
      </c>
      <c r="H796" s="153">
        <f t="shared" si="158"/>
        <v>421749</v>
      </c>
      <c r="I796" s="48">
        <f t="shared" si="164"/>
        <v>1949451</v>
      </c>
      <c r="J796" s="195">
        <f t="shared" si="160"/>
        <v>0.191179571524966</v>
      </c>
      <c r="K796" s="196">
        <f t="shared" si="161"/>
        <v>0.177863107287449</v>
      </c>
      <c r="L796" s="153">
        <f t="shared" si="165"/>
        <v>-22103</v>
      </c>
      <c r="M796" s="153">
        <f t="shared" si="166"/>
        <v>-12770</v>
      </c>
      <c r="N796" s="153">
        <f t="shared" si="167"/>
        <v>-9333</v>
      </c>
    </row>
    <row r="797" spans="1:14">
      <c r="A797">
        <f t="shared" si="168"/>
        <v>2</v>
      </c>
      <c r="B797" t="str">
        <f t="shared" si="162"/>
        <v>Feb</v>
      </c>
      <c r="C797" s="187">
        <f t="shared" si="159"/>
        <v>37288</v>
      </c>
      <c r="D797" s="188">
        <f t="shared" si="169"/>
        <v>421749</v>
      </c>
      <c r="E797" s="203">
        <f>-5854-8914</f>
        <v>-14768</v>
      </c>
      <c r="F797" s="204">
        <v>0</v>
      </c>
      <c r="G797" s="153">
        <f t="shared" si="163"/>
        <v>-14768</v>
      </c>
      <c r="H797" s="153">
        <f t="shared" si="158"/>
        <v>406981</v>
      </c>
      <c r="I797" s="48">
        <f t="shared" si="164"/>
        <v>1964219</v>
      </c>
      <c r="J797" s="195">
        <f t="shared" si="160"/>
        <v>0.177863107287449</v>
      </c>
      <c r="K797" s="196">
        <f t="shared" si="161"/>
        <v>0.171635037112011</v>
      </c>
      <c r="L797" s="153">
        <f t="shared" si="165"/>
        <v>-22103</v>
      </c>
      <c r="M797" s="153">
        <f t="shared" si="166"/>
        <v>-12770</v>
      </c>
      <c r="N797" s="153">
        <f t="shared" si="167"/>
        <v>-9333</v>
      </c>
    </row>
    <row r="798" spans="1:14">
      <c r="A798">
        <f t="shared" si="168"/>
        <v>2</v>
      </c>
      <c r="B798" t="str">
        <f t="shared" si="162"/>
        <v>Feb</v>
      </c>
      <c r="C798" s="187">
        <f t="shared" si="159"/>
        <v>37289</v>
      </c>
      <c r="D798" s="188">
        <f t="shared" si="169"/>
        <v>406981</v>
      </c>
      <c r="E798" s="203">
        <f t="shared" ref="E798:E824" si="170">-5854-8914</f>
        <v>-14768</v>
      </c>
      <c r="F798" s="204">
        <v>0</v>
      </c>
      <c r="G798" s="153">
        <f t="shared" si="163"/>
        <v>-14768</v>
      </c>
      <c r="H798" s="153">
        <f t="shared" si="158"/>
        <v>392213</v>
      </c>
      <c r="I798" s="48">
        <f t="shared" si="164"/>
        <v>1978987</v>
      </c>
      <c r="J798" s="195">
        <f t="shared" si="160"/>
        <v>0.171635037112011</v>
      </c>
      <c r="K798" s="196">
        <f t="shared" si="161"/>
        <v>0.165406966936572</v>
      </c>
      <c r="L798" s="153">
        <f t="shared" si="165"/>
        <v>-22103</v>
      </c>
      <c r="M798" s="153">
        <f t="shared" si="166"/>
        <v>-12770</v>
      </c>
      <c r="N798" s="153">
        <f t="shared" si="167"/>
        <v>-9333</v>
      </c>
    </row>
    <row r="799" spans="1:14">
      <c r="A799">
        <f t="shared" si="168"/>
        <v>2</v>
      </c>
      <c r="B799" t="str">
        <f t="shared" si="162"/>
        <v>Feb</v>
      </c>
      <c r="C799" s="187">
        <f t="shared" si="159"/>
        <v>37290</v>
      </c>
      <c r="D799" s="188">
        <f t="shared" si="169"/>
        <v>392213</v>
      </c>
      <c r="E799" s="203">
        <f t="shared" si="170"/>
        <v>-14768</v>
      </c>
      <c r="F799" s="204">
        <v>0</v>
      </c>
      <c r="G799" s="153">
        <f t="shared" si="163"/>
        <v>-14768</v>
      </c>
      <c r="H799" s="153">
        <f t="shared" si="158"/>
        <v>377445</v>
      </c>
      <c r="I799" s="48">
        <f t="shared" si="164"/>
        <v>1993755</v>
      </c>
      <c r="J799" s="195">
        <f t="shared" si="160"/>
        <v>0.165406966936572</v>
      </c>
      <c r="K799" s="196">
        <f t="shared" si="161"/>
        <v>0.159178896761134</v>
      </c>
      <c r="L799" s="153">
        <f t="shared" si="165"/>
        <v>-22103</v>
      </c>
      <c r="M799" s="153">
        <f t="shared" si="166"/>
        <v>-12770</v>
      </c>
      <c r="N799" s="153">
        <f t="shared" si="167"/>
        <v>-9333</v>
      </c>
    </row>
    <row r="800" spans="1:14">
      <c r="A800">
        <f t="shared" si="168"/>
        <v>2</v>
      </c>
      <c r="B800" t="str">
        <f t="shared" si="162"/>
        <v>Feb</v>
      </c>
      <c r="C800" s="187">
        <f t="shared" si="159"/>
        <v>37291</v>
      </c>
      <c r="D800" s="188">
        <f t="shared" si="169"/>
        <v>377445</v>
      </c>
      <c r="E800" s="203">
        <f t="shared" si="170"/>
        <v>-14768</v>
      </c>
      <c r="F800" s="204">
        <v>0</v>
      </c>
      <c r="G800" s="153">
        <f t="shared" si="163"/>
        <v>-14768</v>
      </c>
      <c r="H800" s="153">
        <f t="shared" si="158"/>
        <v>362677</v>
      </c>
      <c r="I800" s="48">
        <f t="shared" si="164"/>
        <v>2008523</v>
      </c>
      <c r="J800" s="195">
        <f t="shared" si="160"/>
        <v>0.159178896761134</v>
      </c>
      <c r="K800" s="196">
        <f t="shared" si="161"/>
        <v>0.152950826585695</v>
      </c>
      <c r="L800" s="153">
        <f t="shared" si="165"/>
        <v>-22103</v>
      </c>
      <c r="M800" s="153">
        <f t="shared" si="166"/>
        <v>-12770</v>
      </c>
      <c r="N800" s="153">
        <f t="shared" si="167"/>
        <v>-9333</v>
      </c>
    </row>
    <row r="801" spans="1:14">
      <c r="A801">
        <f t="shared" si="168"/>
        <v>2</v>
      </c>
      <c r="B801" t="str">
        <f t="shared" si="162"/>
        <v>Feb</v>
      </c>
      <c r="C801" s="187">
        <f t="shared" si="159"/>
        <v>37292</v>
      </c>
      <c r="D801" s="188">
        <f t="shared" si="169"/>
        <v>362677</v>
      </c>
      <c r="E801" s="203">
        <f t="shared" si="170"/>
        <v>-14768</v>
      </c>
      <c r="F801" s="204">
        <v>0</v>
      </c>
      <c r="G801" s="153">
        <f t="shared" si="163"/>
        <v>-14768</v>
      </c>
      <c r="H801" s="153">
        <f t="shared" ref="H801:H824" si="171">D801+G801</f>
        <v>347909</v>
      </c>
      <c r="I801" s="48">
        <f t="shared" si="164"/>
        <v>2023291</v>
      </c>
      <c r="J801" s="195">
        <f t="shared" si="160"/>
        <v>0.152950826585695</v>
      </c>
      <c r="K801" s="196">
        <f t="shared" si="161"/>
        <v>0.146722756410256</v>
      </c>
      <c r="L801" s="153">
        <f t="shared" si="165"/>
        <v>-22103</v>
      </c>
      <c r="M801" s="153">
        <f t="shared" si="166"/>
        <v>-12770</v>
      </c>
      <c r="N801" s="153">
        <f t="shared" si="167"/>
        <v>-9333</v>
      </c>
    </row>
    <row r="802" spans="1:14">
      <c r="A802">
        <f t="shared" si="168"/>
        <v>2</v>
      </c>
      <c r="B802" t="str">
        <f t="shared" si="162"/>
        <v>Feb</v>
      </c>
      <c r="C802" s="187">
        <f t="shared" si="159"/>
        <v>37293</v>
      </c>
      <c r="D802" s="188">
        <f t="shared" si="169"/>
        <v>347909</v>
      </c>
      <c r="E802" s="203">
        <f t="shared" si="170"/>
        <v>-14768</v>
      </c>
      <c r="F802" s="204">
        <v>0</v>
      </c>
      <c r="G802" s="153">
        <f t="shared" si="163"/>
        <v>-14768</v>
      </c>
      <c r="H802" s="153">
        <f t="shared" si="171"/>
        <v>333141</v>
      </c>
      <c r="I802" s="48">
        <f t="shared" si="164"/>
        <v>2038059</v>
      </c>
      <c r="J802" s="195">
        <f t="shared" si="160"/>
        <v>0.146722756410256</v>
      </c>
      <c r="K802" s="196">
        <f t="shared" si="161"/>
        <v>0.140494686234818</v>
      </c>
      <c r="L802" s="153">
        <f t="shared" si="165"/>
        <v>-22103</v>
      </c>
      <c r="M802" s="153">
        <f t="shared" si="166"/>
        <v>-12770</v>
      </c>
      <c r="N802" s="153">
        <f t="shared" si="167"/>
        <v>-9333</v>
      </c>
    </row>
    <row r="803" spans="1:14">
      <c r="A803">
        <f t="shared" si="168"/>
        <v>2</v>
      </c>
      <c r="B803" t="str">
        <f t="shared" si="162"/>
        <v>Feb</v>
      </c>
      <c r="C803" s="187">
        <f t="shared" si="159"/>
        <v>37294</v>
      </c>
      <c r="D803" s="188">
        <f t="shared" si="169"/>
        <v>333141</v>
      </c>
      <c r="E803" s="203">
        <f t="shared" si="170"/>
        <v>-14768</v>
      </c>
      <c r="F803" s="204">
        <v>0</v>
      </c>
      <c r="G803" s="153">
        <f t="shared" si="163"/>
        <v>-14768</v>
      </c>
      <c r="H803" s="153">
        <f t="shared" si="171"/>
        <v>318373</v>
      </c>
      <c r="I803" s="48">
        <f t="shared" si="164"/>
        <v>2052827</v>
      </c>
      <c r="J803" s="195">
        <f t="shared" si="160"/>
        <v>0.140494686234818</v>
      </c>
      <c r="K803" s="196">
        <f t="shared" si="161"/>
        <v>0.134266616059379</v>
      </c>
      <c r="L803" s="153">
        <f t="shared" si="165"/>
        <v>-22103</v>
      </c>
      <c r="M803" s="153">
        <f t="shared" si="166"/>
        <v>-12770</v>
      </c>
      <c r="N803" s="153">
        <f t="shared" si="167"/>
        <v>-9333</v>
      </c>
    </row>
    <row r="804" spans="1:14">
      <c r="A804">
        <f t="shared" si="168"/>
        <v>2</v>
      </c>
      <c r="B804" t="str">
        <f t="shared" si="162"/>
        <v>Feb</v>
      </c>
      <c r="C804" s="187">
        <f t="shared" si="159"/>
        <v>37295</v>
      </c>
      <c r="D804" s="188">
        <f t="shared" si="169"/>
        <v>318373</v>
      </c>
      <c r="E804" s="203">
        <f t="shared" si="170"/>
        <v>-14768</v>
      </c>
      <c r="F804" s="204">
        <v>0</v>
      </c>
      <c r="G804" s="153">
        <f t="shared" si="163"/>
        <v>-14768</v>
      </c>
      <c r="H804" s="153">
        <f t="shared" si="171"/>
        <v>303605</v>
      </c>
      <c r="I804" s="48">
        <f t="shared" si="164"/>
        <v>2067595</v>
      </c>
      <c r="J804" s="195">
        <f t="shared" si="160"/>
        <v>0.134266616059379</v>
      </c>
      <c r="K804" s="196">
        <f t="shared" si="161"/>
        <v>0.128038545883941</v>
      </c>
      <c r="L804" s="153">
        <f t="shared" si="165"/>
        <v>-22103</v>
      </c>
      <c r="M804" s="153">
        <f t="shared" si="166"/>
        <v>-12770</v>
      </c>
      <c r="N804" s="153">
        <f t="shared" si="167"/>
        <v>-9333</v>
      </c>
    </row>
    <row r="805" spans="1:14">
      <c r="A805">
        <f t="shared" si="168"/>
        <v>2</v>
      </c>
      <c r="B805" t="str">
        <f t="shared" si="162"/>
        <v>Feb</v>
      </c>
      <c r="C805" s="187">
        <f t="shared" ref="C805:C824" si="172">C804+1</f>
        <v>37296</v>
      </c>
      <c r="D805" s="188">
        <f t="shared" si="169"/>
        <v>303605</v>
      </c>
      <c r="E805" s="203">
        <f t="shared" si="170"/>
        <v>-14768</v>
      </c>
      <c r="F805" s="204">
        <v>0</v>
      </c>
      <c r="G805" s="153">
        <f t="shared" si="163"/>
        <v>-14768</v>
      </c>
      <c r="H805" s="153">
        <f t="shared" si="171"/>
        <v>288837</v>
      </c>
      <c r="I805" s="48">
        <f t="shared" si="164"/>
        <v>2082363</v>
      </c>
      <c r="J805" s="195">
        <f t="shared" si="160"/>
        <v>0.128038545883941</v>
      </c>
      <c r="K805" s="196">
        <f t="shared" si="161"/>
        <v>0.121810475708502</v>
      </c>
      <c r="L805" s="153">
        <f t="shared" si="165"/>
        <v>-22103</v>
      </c>
      <c r="M805" s="153">
        <f t="shared" si="166"/>
        <v>-12770</v>
      </c>
      <c r="N805" s="153">
        <f t="shared" si="167"/>
        <v>-9333</v>
      </c>
    </row>
    <row r="806" spans="1:14">
      <c r="A806">
        <f t="shared" si="168"/>
        <v>2</v>
      </c>
      <c r="B806" t="str">
        <f t="shared" si="162"/>
        <v>Feb</v>
      </c>
      <c r="C806" s="187">
        <f t="shared" si="172"/>
        <v>37297</v>
      </c>
      <c r="D806" s="188">
        <f t="shared" si="169"/>
        <v>288837</v>
      </c>
      <c r="E806" s="203">
        <f t="shared" si="170"/>
        <v>-14768</v>
      </c>
      <c r="F806" s="204">
        <v>0</v>
      </c>
      <c r="G806" s="153">
        <f t="shared" si="163"/>
        <v>-14768</v>
      </c>
      <c r="H806" s="153">
        <f t="shared" si="171"/>
        <v>274069</v>
      </c>
      <c r="I806" s="48">
        <f t="shared" si="164"/>
        <v>2097131</v>
      </c>
      <c r="J806" s="195">
        <f t="shared" si="160"/>
        <v>0.121810475708502</v>
      </c>
      <c r="K806" s="196">
        <f t="shared" si="161"/>
        <v>0.115582405533063</v>
      </c>
      <c r="L806" s="153">
        <f t="shared" si="165"/>
        <v>-22103</v>
      </c>
      <c r="M806" s="153">
        <f t="shared" si="166"/>
        <v>-12770</v>
      </c>
      <c r="N806" s="153">
        <f t="shared" si="167"/>
        <v>-9333</v>
      </c>
    </row>
    <row r="807" spans="1:14">
      <c r="A807">
        <f t="shared" si="168"/>
        <v>2</v>
      </c>
      <c r="B807" t="str">
        <f t="shared" si="162"/>
        <v>Feb</v>
      </c>
      <c r="C807" s="187">
        <f t="shared" si="172"/>
        <v>37298</v>
      </c>
      <c r="D807" s="188">
        <f t="shared" si="169"/>
        <v>274069</v>
      </c>
      <c r="E807" s="203">
        <f t="shared" si="170"/>
        <v>-14768</v>
      </c>
      <c r="F807" s="204">
        <v>0</v>
      </c>
      <c r="G807" s="153">
        <f t="shared" si="163"/>
        <v>-14768</v>
      </c>
      <c r="H807" s="153">
        <f t="shared" si="171"/>
        <v>259301</v>
      </c>
      <c r="I807" s="48">
        <f t="shared" si="164"/>
        <v>2111899</v>
      </c>
      <c r="J807" s="195">
        <f t="shared" si="160"/>
        <v>0.115582405533063</v>
      </c>
      <c r="K807" s="196">
        <f t="shared" si="161"/>
        <v>0.109354335357625</v>
      </c>
      <c r="L807" s="153">
        <f t="shared" si="165"/>
        <v>-22103</v>
      </c>
      <c r="M807" s="153">
        <f t="shared" si="166"/>
        <v>-12770</v>
      </c>
      <c r="N807" s="153">
        <f t="shared" si="167"/>
        <v>-9333</v>
      </c>
    </row>
    <row r="808" spans="1:14">
      <c r="A808">
        <f t="shared" si="168"/>
        <v>2</v>
      </c>
      <c r="B808" t="str">
        <f t="shared" si="162"/>
        <v>Feb</v>
      </c>
      <c r="C808" s="187">
        <f t="shared" si="172"/>
        <v>37299</v>
      </c>
      <c r="D808" s="188">
        <f t="shared" si="169"/>
        <v>259301</v>
      </c>
      <c r="E808" s="203">
        <f t="shared" si="170"/>
        <v>-14768</v>
      </c>
      <c r="F808" s="204">
        <v>0</v>
      </c>
      <c r="G808" s="153">
        <f t="shared" si="163"/>
        <v>-14768</v>
      </c>
      <c r="H808" s="153">
        <f t="shared" si="171"/>
        <v>244533</v>
      </c>
      <c r="I808" s="48">
        <f t="shared" si="164"/>
        <v>2126667</v>
      </c>
      <c r="J808" s="195">
        <f t="shared" si="160"/>
        <v>0.109354335357625</v>
      </c>
      <c r="K808" s="196">
        <f t="shared" si="161"/>
        <v>0.103126265182186</v>
      </c>
      <c r="L808" s="153">
        <f t="shared" si="165"/>
        <v>-22103</v>
      </c>
      <c r="M808" s="153">
        <f t="shared" si="166"/>
        <v>-12770</v>
      </c>
      <c r="N808" s="153">
        <f t="shared" si="167"/>
        <v>-9333</v>
      </c>
    </row>
    <row r="809" spans="1:14">
      <c r="A809">
        <f t="shared" si="168"/>
        <v>2</v>
      </c>
      <c r="B809" t="str">
        <f t="shared" si="162"/>
        <v>Feb</v>
      </c>
      <c r="C809" s="187">
        <f t="shared" si="172"/>
        <v>37300</v>
      </c>
      <c r="D809" s="188">
        <f t="shared" si="169"/>
        <v>244533</v>
      </c>
      <c r="E809" s="203">
        <f t="shared" si="170"/>
        <v>-14768</v>
      </c>
      <c r="F809" s="204">
        <v>0</v>
      </c>
      <c r="G809" s="153">
        <f t="shared" si="163"/>
        <v>-14768</v>
      </c>
      <c r="H809" s="153">
        <f t="shared" si="171"/>
        <v>229765</v>
      </c>
      <c r="I809" s="48">
        <f t="shared" si="164"/>
        <v>2141435</v>
      </c>
      <c r="J809" s="195">
        <f t="shared" si="160"/>
        <v>0.103126265182186</v>
      </c>
      <c r="K809" s="196">
        <f t="shared" si="161"/>
        <v>0.0968981950067476</v>
      </c>
      <c r="L809" s="153">
        <f t="shared" si="165"/>
        <v>-22103</v>
      </c>
      <c r="M809" s="153">
        <f t="shared" si="166"/>
        <v>-12770</v>
      </c>
      <c r="N809" s="153">
        <f t="shared" si="167"/>
        <v>-9333</v>
      </c>
    </row>
    <row r="810" spans="1:14">
      <c r="A810">
        <f t="shared" si="168"/>
        <v>2</v>
      </c>
      <c r="B810" t="str">
        <f t="shared" si="162"/>
        <v>Feb</v>
      </c>
      <c r="C810" s="187">
        <f t="shared" si="172"/>
        <v>37301</v>
      </c>
      <c r="D810" s="188">
        <f t="shared" si="169"/>
        <v>229765</v>
      </c>
      <c r="E810" s="203">
        <f t="shared" si="170"/>
        <v>-14768</v>
      </c>
      <c r="F810" s="204">
        <v>0</v>
      </c>
      <c r="G810" s="153">
        <f t="shared" si="163"/>
        <v>-14768</v>
      </c>
      <c r="H810" s="153">
        <f t="shared" si="171"/>
        <v>214997</v>
      </c>
      <c r="I810" s="48">
        <f t="shared" si="164"/>
        <v>2156203</v>
      </c>
      <c r="J810" s="195">
        <f t="shared" si="160"/>
        <v>0.0968981950067476</v>
      </c>
      <c r="K810" s="196">
        <f t="shared" si="161"/>
        <v>0.090670124831309</v>
      </c>
      <c r="L810" s="153">
        <f t="shared" si="165"/>
        <v>-22103</v>
      </c>
      <c r="M810" s="153">
        <f t="shared" si="166"/>
        <v>-12770</v>
      </c>
      <c r="N810" s="153">
        <f t="shared" si="167"/>
        <v>-9333</v>
      </c>
    </row>
    <row r="811" spans="1:14">
      <c r="A811">
        <f t="shared" si="168"/>
        <v>2</v>
      </c>
      <c r="B811" t="str">
        <f t="shared" si="162"/>
        <v>Feb</v>
      </c>
      <c r="C811" s="187">
        <f t="shared" si="172"/>
        <v>37302</v>
      </c>
      <c r="D811" s="188">
        <f t="shared" si="169"/>
        <v>214997</v>
      </c>
      <c r="E811" s="203">
        <f t="shared" si="170"/>
        <v>-14768</v>
      </c>
      <c r="F811" s="204">
        <v>0</v>
      </c>
      <c r="G811" s="153">
        <f t="shared" si="163"/>
        <v>-14768</v>
      </c>
      <c r="H811" s="153">
        <f t="shared" si="171"/>
        <v>200229</v>
      </c>
      <c r="I811" s="48">
        <f t="shared" si="164"/>
        <v>2170971</v>
      </c>
      <c r="J811" s="195">
        <f t="shared" si="160"/>
        <v>0.090670124831309</v>
      </c>
      <c r="K811" s="196">
        <f t="shared" si="161"/>
        <v>0.0844420546558704</v>
      </c>
      <c r="L811" s="153">
        <f t="shared" si="165"/>
        <v>-22103</v>
      </c>
      <c r="M811" s="153">
        <f t="shared" si="166"/>
        <v>-12770</v>
      </c>
      <c r="N811" s="153">
        <f t="shared" si="167"/>
        <v>-9333</v>
      </c>
    </row>
    <row r="812" spans="1:14">
      <c r="A812">
        <f t="shared" si="168"/>
        <v>2</v>
      </c>
      <c r="B812" t="str">
        <f t="shared" si="162"/>
        <v>Feb</v>
      </c>
      <c r="C812" s="187">
        <f t="shared" si="172"/>
        <v>37303</v>
      </c>
      <c r="D812" s="188">
        <f t="shared" si="169"/>
        <v>200229</v>
      </c>
      <c r="E812" s="203">
        <f t="shared" si="170"/>
        <v>-14768</v>
      </c>
      <c r="F812" s="204">
        <v>0</v>
      </c>
      <c r="G812" s="153">
        <f t="shared" si="163"/>
        <v>-14768</v>
      </c>
      <c r="H812" s="153">
        <f t="shared" si="171"/>
        <v>185461</v>
      </c>
      <c r="I812" s="48">
        <f t="shared" si="164"/>
        <v>2185739</v>
      </c>
      <c r="J812" s="195">
        <f t="shared" si="160"/>
        <v>0.0844420546558704</v>
      </c>
      <c r="K812" s="196">
        <f t="shared" si="161"/>
        <v>0.0782139844804318</v>
      </c>
      <c r="L812" s="153">
        <f t="shared" si="165"/>
        <v>-22103</v>
      </c>
      <c r="M812" s="153">
        <f t="shared" si="166"/>
        <v>-12770</v>
      </c>
      <c r="N812" s="153">
        <f t="shared" si="167"/>
        <v>-9333</v>
      </c>
    </row>
    <row r="813" spans="1:14">
      <c r="A813">
        <f t="shared" si="168"/>
        <v>2</v>
      </c>
      <c r="B813" t="str">
        <f t="shared" si="162"/>
        <v>Feb</v>
      </c>
      <c r="C813" s="187">
        <f t="shared" si="172"/>
        <v>37304</v>
      </c>
      <c r="D813" s="188">
        <f t="shared" si="169"/>
        <v>185461</v>
      </c>
      <c r="E813" s="203">
        <f t="shared" si="170"/>
        <v>-14768</v>
      </c>
      <c r="F813" s="204">
        <v>0</v>
      </c>
      <c r="G813" s="153">
        <f t="shared" si="163"/>
        <v>-14768</v>
      </c>
      <c r="H813" s="153">
        <f t="shared" si="171"/>
        <v>170693</v>
      </c>
      <c r="I813" s="48">
        <f t="shared" si="164"/>
        <v>2200507</v>
      </c>
      <c r="J813" s="195">
        <f t="shared" si="160"/>
        <v>0.0782139844804318</v>
      </c>
      <c r="K813" s="196">
        <f t="shared" si="161"/>
        <v>0.0719859143049933</v>
      </c>
      <c r="L813" s="153">
        <f t="shared" si="165"/>
        <v>-22103</v>
      </c>
      <c r="M813" s="153">
        <f t="shared" si="166"/>
        <v>-12770</v>
      </c>
      <c r="N813" s="153">
        <f t="shared" si="167"/>
        <v>-9333</v>
      </c>
    </row>
    <row r="814" spans="1:14">
      <c r="A814">
        <f t="shared" si="168"/>
        <v>2</v>
      </c>
      <c r="B814" t="str">
        <f t="shared" si="162"/>
        <v>Feb</v>
      </c>
      <c r="C814" s="187">
        <f t="shared" si="172"/>
        <v>37305</v>
      </c>
      <c r="D814" s="188">
        <f t="shared" si="169"/>
        <v>170693</v>
      </c>
      <c r="E814" s="203">
        <f t="shared" si="170"/>
        <v>-14768</v>
      </c>
      <c r="F814" s="204">
        <v>0</v>
      </c>
      <c r="G814" s="153">
        <f t="shared" si="163"/>
        <v>-14768</v>
      </c>
      <c r="H814" s="153">
        <f t="shared" si="171"/>
        <v>155925</v>
      </c>
      <c r="I814" s="48">
        <f t="shared" si="164"/>
        <v>2215275</v>
      </c>
      <c r="J814" s="195">
        <f t="shared" si="160"/>
        <v>0.0719859143049933</v>
      </c>
      <c r="K814" s="196">
        <f t="shared" si="161"/>
        <v>0.0657578441295547</v>
      </c>
      <c r="L814" s="153">
        <f t="shared" si="165"/>
        <v>-22103</v>
      </c>
      <c r="M814" s="153">
        <f t="shared" si="166"/>
        <v>-12770</v>
      </c>
      <c r="N814" s="153">
        <f t="shared" si="167"/>
        <v>-9333</v>
      </c>
    </row>
    <row r="815" spans="1:14">
      <c r="A815">
        <f t="shared" si="168"/>
        <v>2</v>
      </c>
      <c r="B815" t="str">
        <f t="shared" si="162"/>
        <v>Feb</v>
      </c>
      <c r="C815" s="187">
        <f t="shared" si="172"/>
        <v>37306</v>
      </c>
      <c r="D815" s="188">
        <f t="shared" si="169"/>
        <v>155925</v>
      </c>
      <c r="E815" s="203">
        <f t="shared" si="170"/>
        <v>-14768</v>
      </c>
      <c r="F815" s="204">
        <v>0</v>
      </c>
      <c r="G815" s="153">
        <f t="shared" si="163"/>
        <v>-14768</v>
      </c>
      <c r="H815" s="153">
        <f t="shared" si="171"/>
        <v>141157</v>
      </c>
      <c r="I815" s="48">
        <f t="shared" si="164"/>
        <v>2230043</v>
      </c>
      <c r="J815" s="195">
        <f t="shared" si="160"/>
        <v>0.0657578441295547</v>
      </c>
      <c r="K815" s="196">
        <f t="shared" si="161"/>
        <v>0.0595297739541161</v>
      </c>
      <c r="L815" s="153">
        <f t="shared" si="165"/>
        <v>-22103</v>
      </c>
      <c r="M815" s="153">
        <f t="shared" si="166"/>
        <v>-12770</v>
      </c>
      <c r="N815" s="153">
        <f t="shared" si="167"/>
        <v>-9333</v>
      </c>
    </row>
    <row r="816" spans="1:14">
      <c r="A816">
        <f t="shared" si="168"/>
        <v>2</v>
      </c>
      <c r="B816" t="str">
        <f t="shared" si="162"/>
        <v>Feb</v>
      </c>
      <c r="C816" s="187">
        <f t="shared" si="172"/>
        <v>37307</v>
      </c>
      <c r="D816" s="188">
        <f t="shared" si="169"/>
        <v>141157</v>
      </c>
      <c r="E816" s="203">
        <f t="shared" si="170"/>
        <v>-14768</v>
      </c>
      <c r="F816" s="204">
        <v>0</v>
      </c>
      <c r="G816" s="153">
        <f t="shared" si="163"/>
        <v>-14768</v>
      </c>
      <c r="H816" s="153">
        <f t="shared" si="171"/>
        <v>126389</v>
      </c>
      <c r="I816" s="48">
        <f t="shared" si="164"/>
        <v>2244811</v>
      </c>
      <c r="J816" s="195">
        <f t="shared" si="160"/>
        <v>0.0595297739541161</v>
      </c>
      <c r="K816" s="196">
        <f t="shared" si="161"/>
        <v>0.0533017037786775</v>
      </c>
      <c r="L816" s="153">
        <f t="shared" si="165"/>
        <v>-22103</v>
      </c>
      <c r="M816" s="153">
        <f t="shared" si="166"/>
        <v>-12770</v>
      </c>
      <c r="N816" s="153">
        <f t="shared" si="167"/>
        <v>-9333</v>
      </c>
    </row>
    <row r="817" spans="1:14">
      <c r="A817">
        <f t="shared" si="168"/>
        <v>2</v>
      </c>
      <c r="B817" t="str">
        <f t="shared" si="162"/>
        <v>Feb</v>
      </c>
      <c r="C817" s="187">
        <f t="shared" si="172"/>
        <v>37308</v>
      </c>
      <c r="D817" s="188">
        <f t="shared" si="169"/>
        <v>126389</v>
      </c>
      <c r="E817" s="203">
        <f t="shared" si="170"/>
        <v>-14768</v>
      </c>
      <c r="F817" s="204">
        <v>0</v>
      </c>
      <c r="G817" s="153">
        <f t="shared" si="163"/>
        <v>-14768</v>
      </c>
      <c r="H817" s="153">
        <f t="shared" si="171"/>
        <v>111621</v>
      </c>
      <c r="I817" s="48">
        <f t="shared" si="164"/>
        <v>2259579</v>
      </c>
      <c r="J817" s="195">
        <f t="shared" si="160"/>
        <v>0.0533017037786775</v>
      </c>
      <c r="K817" s="196">
        <f t="shared" si="161"/>
        <v>0.0470736336032389</v>
      </c>
      <c r="L817" s="153">
        <f t="shared" si="165"/>
        <v>-22103</v>
      </c>
      <c r="M817" s="153">
        <f t="shared" si="166"/>
        <v>-12770</v>
      </c>
      <c r="N817" s="153">
        <f t="shared" si="167"/>
        <v>-9333</v>
      </c>
    </row>
    <row r="818" spans="1:14">
      <c r="A818">
        <f t="shared" si="168"/>
        <v>2</v>
      </c>
      <c r="B818" t="str">
        <f t="shared" si="162"/>
        <v>Feb</v>
      </c>
      <c r="C818" s="187">
        <f t="shared" si="172"/>
        <v>37309</v>
      </c>
      <c r="D818" s="188">
        <f t="shared" si="169"/>
        <v>111621</v>
      </c>
      <c r="E818" s="203">
        <f t="shared" si="170"/>
        <v>-14768</v>
      </c>
      <c r="F818" s="204">
        <v>0</v>
      </c>
      <c r="G818" s="153">
        <f t="shared" si="163"/>
        <v>-14768</v>
      </c>
      <c r="H818" s="153">
        <f t="shared" si="171"/>
        <v>96853</v>
      </c>
      <c r="I818" s="48">
        <f t="shared" si="164"/>
        <v>2274347</v>
      </c>
      <c r="J818" s="195">
        <f t="shared" si="160"/>
        <v>0.0470736336032389</v>
      </c>
      <c r="K818" s="196">
        <f t="shared" si="161"/>
        <v>0.0408455634278003</v>
      </c>
      <c r="L818" s="153">
        <f t="shared" si="165"/>
        <v>-22103</v>
      </c>
      <c r="M818" s="153">
        <f t="shared" si="166"/>
        <v>-12770</v>
      </c>
      <c r="N818" s="153">
        <f t="shared" si="167"/>
        <v>-9333</v>
      </c>
    </row>
    <row r="819" spans="1:14">
      <c r="A819">
        <f t="shared" si="168"/>
        <v>2</v>
      </c>
      <c r="B819" t="str">
        <f t="shared" si="162"/>
        <v>Feb</v>
      </c>
      <c r="C819" s="187">
        <f t="shared" si="172"/>
        <v>37310</v>
      </c>
      <c r="D819" s="188">
        <f t="shared" si="169"/>
        <v>96853</v>
      </c>
      <c r="E819" s="203">
        <f t="shared" si="170"/>
        <v>-14768</v>
      </c>
      <c r="F819" s="204">
        <v>0</v>
      </c>
      <c r="G819" s="153">
        <f t="shared" si="163"/>
        <v>-14768</v>
      </c>
      <c r="H819" s="153">
        <f t="shared" si="171"/>
        <v>82085</v>
      </c>
      <c r="I819" s="48">
        <f t="shared" si="164"/>
        <v>2289115</v>
      </c>
      <c r="J819" s="195">
        <f t="shared" si="160"/>
        <v>0.0408455634278003</v>
      </c>
      <c r="K819" s="196">
        <f t="shared" si="161"/>
        <v>0.0346174932523617</v>
      </c>
      <c r="L819" s="153">
        <f t="shared" si="165"/>
        <v>-22103</v>
      </c>
      <c r="M819" s="153">
        <f t="shared" si="166"/>
        <v>-12770</v>
      </c>
      <c r="N819" s="153">
        <f t="shared" si="167"/>
        <v>-9333</v>
      </c>
    </row>
    <row r="820" spans="1:14">
      <c r="A820">
        <f t="shared" si="168"/>
        <v>2</v>
      </c>
      <c r="B820" t="str">
        <f t="shared" si="162"/>
        <v>Feb</v>
      </c>
      <c r="C820" s="187">
        <f t="shared" si="172"/>
        <v>37311</v>
      </c>
      <c r="D820" s="188">
        <f t="shared" si="169"/>
        <v>82085</v>
      </c>
      <c r="E820" s="203">
        <f t="shared" si="170"/>
        <v>-14768</v>
      </c>
      <c r="F820" s="204">
        <v>0</v>
      </c>
      <c r="G820" s="153">
        <f t="shared" si="163"/>
        <v>-14768</v>
      </c>
      <c r="H820" s="153">
        <f t="shared" si="171"/>
        <v>67317</v>
      </c>
      <c r="I820" s="48">
        <f t="shared" si="164"/>
        <v>2303883</v>
      </c>
      <c r="J820" s="195">
        <f t="shared" si="160"/>
        <v>0.0346174932523617</v>
      </c>
      <c r="K820" s="196">
        <f t="shared" si="161"/>
        <v>0.0283894230769231</v>
      </c>
      <c r="L820" s="153">
        <f t="shared" si="165"/>
        <v>-22103</v>
      </c>
      <c r="M820" s="153">
        <f t="shared" si="166"/>
        <v>-12770</v>
      </c>
      <c r="N820" s="153">
        <f t="shared" si="167"/>
        <v>-9333</v>
      </c>
    </row>
    <row r="821" spans="1:14">
      <c r="A821">
        <f t="shared" si="168"/>
        <v>2</v>
      </c>
      <c r="B821" t="str">
        <f t="shared" si="162"/>
        <v>Feb</v>
      </c>
      <c r="C821" s="187">
        <f t="shared" si="172"/>
        <v>37312</v>
      </c>
      <c r="D821" s="188">
        <f t="shared" si="169"/>
        <v>67317</v>
      </c>
      <c r="E821" s="203">
        <f t="shared" si="170"/>
        <v>-14768</v>
      </c>
      <c r="F821" s="204">
        <v>0</v>
      </c>
      <c r="G821" s="153">
        <f t="shared" si="163"/>
        <v>-14768</v>
      </c>
      <c r="H821" s="153">
        <f t="shared" si="171"/>
        <v>52549</v>
      </c>
      <c r="I821" s="48">
        <f t="shared" si="164"/>
        <v>2318651</v>
      </c>
      <c r="J821" s="195">
        <f t="shared" si="160"/>
        <v>0.0283894230769231</v>
      </c>
      <c r="K821" s="196">
        <f t="shared" si="161"/>
        <v>0.0221613529014845</v>
      </c>
      <c r="L821" s="153">
        <f t="shared" si="165"/>
        <v>-22103</v>
      </c>
      <c r="M821" s="153">
        <f t="shared" si="166"/>
        <v>-12770</v>
      </c>
      <c r="N821" s="153">
        <f t="shared" si="167"/>
        <v>-9333</v>
      </c>
    </row>
    <row r="822" spans="1:14">
      <c r="A822">
        <f t="shared" si="168"/>
        <v>2</v>
      </c>
      <c r="B822" t="str">
        <f t="shared" si="162"/>
        <v>Feb</v>
      </c>
      <c r="C822" s="187">
        <f t="shared" si="172"/>
        <v>37313</v>
      </c>
      <c r="D822" s="188">
        <f t="shared" si="169"/>
        <v>52549</v>
      </c>
      <c r="E822" s="203">
        <f t="shared" si="170"/>
        <v>-14768</v>
      </c>
      <c r="F822" s="204">
        <v>0</v>
      </c>
      <c r="G822" s="153">
        <f t="shared" si="163"/>
        <v>-14768</v>
      </c>
      <c r="H822" s="153">
        <f t="shared" si="171"/>
        <v>37781</v>
      </c>
      <c r="I822" s="48">
        <f t="shared" si="164"/>
        <v>2333419</v>
      </c>
      <c r="J822" s="195">
        <f t="shared" si="160"/>
        <v>0.0221613529014845</v>
      </c>
      <c r="K822" s="196">
        <f t="shared" si="161"/>
        <v>0.0159332827260459</v>
      </c>
      <c r="L822" s="153">
        <f t="shared" si="165"/>
        <v>-22103</v>
      </c>
      <c r="M822" s="153">
        <f t="shared" si="166"/>
        <v>-12770</v>
      </c>
      <c r="N822" s="153">
        <f t="shared" si="167"/>
        <v>-9333</v>
      </c>
    </row>
    <row r="823" spans="1:14">
      <c r="A823">
        <f t="shared" si="168"/>
        <v>2</v>
      </c>
      <c r="B823" t="str">
        <f t="shared" si="162"/>
        <v>Feb</v>
      </c>
      <c r="C823" s="187">
        <f t="shared" si="172"/>
        <v>37314</v>
      </c>
      <c r="D823" s="188">
        <f t="shared" si="169"/>
        <v>37781</v>
      </c>
      <c r="E823" s="203">
        <f t="shared" si="170"/>
        <v>-14768</v>
      </c>
      <c r="F823" s="204">
        <v>0</v>
      </c>
      <c r="G823" s="153">
        <f t="shared" si="163"/>
        <v>-14768</v>
      </c>
      <c r="H823" s="153">
        <f t="shared" si="171"/>
        <v>23013</v>
      </c>
      <c r="I823" s="48">
        <f t="shared" si="164"/>
        <v>2348187</v>
      </c>
      <c r="J823" s="195">
        <f t="shared" si="160"/>
        <v>0.0159332827260459</v>
      </c>
      <c r="K823" s="196">
        <f t="shared" si="161"/>
        <v>0.00970521255060729</v>
      </c>
      <c r="L823" s="153">
        <f t="shared" si="165"/>
        <v>-22103</v>
      </c>
      <c r="M823" s="153">
        <f t="shared" si="166"/>
        <v>-12770</v>
      </c>
      <c r="N823" s="153">
        <f t="shared" si="167"/>
        <v>-9333</v>
      </c>
    </row>
    <row r="824" ht="13.5" spans="1:14">
      <c r="A824">
        <f t="shared" si="168"/>
        <v>2</v>
      </c>
      <c r="B824" t="str">
        <f t="shared" si="162"/>
        <v>Feb</v>
      </c>
      <c r="C824" s="198">
        <f t="shared" si="172"/>
        <v>37315</v>
      </c>
      <c r="D824" s="199">
        <f t="shared" si="169"/>
        <v>23013</v>
      </c>
      <c r="E824" s="208">
        <f t="shared" si="170"/>
        <v>-14768</v>
      </c>
      <c r="F824" s="209">
        <v>0</v>
      </c>
      <c r="G824" s="201">
        <f t="shared" si="163"/>
        <v>-14768</v>
      </c>
      <c r="H824" s="201">
        <f t="shared" si="171"/>
        <v>8245</v>
      </c>
      <c r="I824" s="205">
        <f t="shared" si="164"/>
        <v>2362955</v>
      </c>
      <c r="J824" s="206">
        <f t="shared" si="160"/>
        <v>0.00970521255060729</v>
      </c>
      <c r="K824" s="207">
        <f t="shared" si="161"/>
        <v>0.00347714237516869</v>
      </c>
      <c r="L824" s="153">
        <f t="shared" si="165"/>
        <v>-22103</v>
      </c>
      <c r="M824" s="153">
        <f t="shared" si="166"/>
        <v>-12770</v>
      </c>
      <c r="N824" s="153">
        <f t="shared" si="167"/>
        <v>-9333</v>
      </c>
    </row>
    <row r="825" spans="3:3">
      <c r="C825" s="210"/>
    </row>
    <row r="826" spans="3:3">
      <c r="C826" s="210"/>
    </row>
    <row r="827" spans="3:3">
      <c r="C827" s="210"/>
    </row>
    <row r="828" spans="3:3">
      <c r="C828" s="210"/>
    </row>
    <row r="829" spans="3:3">
      <c r="C829" s="210"/>
    </row>
    <row r="830" spans="3:3">
      <c r="C830" s="210"/>
    </row>
    <row r="831" spans="3:3">
      <c r="C831" s="210"/>
    </row>
    <row r="832" spans="3:3">
      <c r="C832" s="210"/>
    </row>
    <row r="833" spans="3:3">
      <c r="C833" s="210"/>
    </row>
    <row r="834" spans="3:3">
      <c r="C834" s="210"/>
    </row>
    <row r="835" spans="3:3">
      <c r="C835" s="210"/>
    </row>
    <row r="836" spans="3:3">
      <c r="C836" s="210"/>
    </row>
    <row r="837" spans="3:3">
      <c r="C837" s="210"/>
    </row>
    <row r="838" spans="3:3">
      <c r="C838" s="210"/>
    </row>
    <row r="839" spans="3:3">
      <c r="C839" s="210"/>
    </row>
    <row r="840" spans="3:3">
      <c r="C840" s="210"/>
    </row>
    <row r="841" spans="3:3">
      <c r="C841" s="210"/>
    </row>
    <row r="842" spans="3:3">
      <c r="C842" s="210"/>
    </row>
    <row r="843" spans="3:3">
      <c r="C843" s="210"/>
    </row>
    <row r="844" spans="3:3">
      <c r="C844" s="210"/>
    </row>
    <row r="845" spans="3:3">
      <c r="C845" s="210"/>
    </row>
    <row r="846" spans="3:3">
      <c r="C846" s="210"/>
    </row>
    <row r="847" spans="3:3">
      <c r="C847" s="210"/>
    </row>
    <row r="848" spans="3:3">
      <c r="C848" s="210"/>
    </row>
    <row r="849" spans="3:3">
      <c r="C849" s="210"/>
    </row>
    <row r="850" spans="3:3">
      <c r="C850" s="210"/>
    </row>
    <row r="851" spans="3:3">
      <c r="C851" s="210"/>
    </row>
    <row r="852" spans="3:3">
      <c r="C852" s="210"/>
    </row>
    <row r="853" spans="3:3">
      <c r="C853" s="210"/>
    </row>
    <row r="854" spans="3:3">
      <c r="C854" s="210"/>
    </row>
    <row r="855" spans="3:3">
      <c r="C855" s="210"/>
    </row>
    <row r="856" spans="3:3">
      <c r="C856" s="210"/>
    </row>
    <row r="857" spans="3:3">
      <c r="C857" s="210"/>
    </row>
    <row r="858" spans="3:3">
      <c r="C858" s="210"/>
    </row>
    <row r="859" spans="3:3">
      <c r="C859" s="210"/>
    </row>
    <row r="860" spans="3:3">
      <c r="C860" s="210"/>
    </row>
    <row r="861" spans="3:3">
      <c r="C861" s="210"/>
    </row>
    <row r="862" spans="3:3">
      <c r="C862" s="210"/>
    </row>
    <row r="863" spans="3:3">
      <c r="C863" s="210"/>
    </row>
    <row r="864" spans="3:3">
      <c r="C864" s="210"/>
    </row>
    <row r="865" spans="3:3">
      <c r="C865" s="210"/>
    </row>
    <row r="866" spans="3:3">
      <c r="C866" s="210"/>
    </row>
    <row r="867" spans="3:3">
      <c r="C867" s="210"/>
    </row>
    <row r="868" spans="3:3">
      <c r="C868" s="210"/>
    </row>
    <row r="869" spans="3:3">
      <c r="C869" s="210"/>
    </row>
    <row r="870" spans="3:3">
      <c r="C870" s="210"/>
    </row>
    <row r="871" spans="3:3">
      <c r="C871" s="210"/>
    </row>
    <row r="872" spans="3:3">
      <c r="C872" s="210"/>
    </row>
    <row r="873" spans="3:3">
      <c r="C873" s="210"/>
    </row>
    <row r="874" spans="3:3">
      <c r="C874" s="210"/>
    </row>
    <row r="875" spans="3:3">
      <c r="C875" s="210"/>
    </row>
    <row r="876" spans="3:3">
      <c r="C876" s="210"/>
    </row>
    <row r="877" spans="3:3">
      <c r="C877" s="210"/>
    </row>
    <row r="878" spans="3:3">
      <c r="C878" s="210"/>
    </row>
    <row r="879" spans="3:3">
      <c r="C879" s="210"/>
    </row>
    <row r="880" spans="3:3">
      <c r="C880" s="210"/>
    </row>
    <row r="881" spans="3:3">
      <c r="C881" s="210"/>
    </row>
    <row r="882" spans="3:3">
      <c r="C882" s="210"/>
    </row>
    <row r="883" spans="3:3">
      <c r="C883" s="210"/>
    </row>
    <row r="884" spans="3:3">
      <c r="C884" s="210"/>
    </row>
    <row r="885" spans="3:3">
      <c r="C885" s="210"/>
    </row>
    <row r="886" spans="3:3">
      <c r="C886" s="210"/>
    </row>
    <row r="887" spans="3:3">
      <c r="C887" s="210"/>
    </row>
    <row r="888" spans="3:3">
      <c r="C888" s="210"/>
    </row>
    <row r="889" spans="3:3">
      <c r="C889" s="210"/>
    </row>
    <row r="890" spans="3:3">
      <c r="C890" s="210"/>
    </row>
    <row r="891" spans="3:3">
      <c r="C891" s="210"/>
    </row>
    <row r="892" spans="3:3">
      <c r="C892" s="210"/>
    </row>
    <row r="893" spans="3:3">
      <c r="C893" s="210"/>
    </row>
    <row r="894" spans="3:3">
      <c r="C894" s="210"/>
    </row>
    <row r="895" spans="3:3">
      <c r="C895" s="210"/>
    </row>
    <row r="896" spans="3:3">
      <c r="C896" s="210"/>
    </row>
    <row r="897" spans="3:3">
      <c r="C897" s="210"/>
    </row>
    <row r="898" spans="3:3">
      <c r="C898" s="210"/>
    </row>
    <row r="899" spans="3:3">
      <c r="C899" s="210"/>
    </row>
    <row r="900" spans="3:3">
      <c r="C900" s="210"/>
    </row>
    <row r="901" spans="3:3">
      <c r="C901" s="210"/>
    </row>
    <row r="902" spans="3:3">
      <c r="C902" s="210"/>
    </row>
    <row r="903" spans="3:3">
      <c r="C903" s="210"/>
    </row>
    <row r="904" spans="3:3">
      <c r="C904" s="210"/>
    </row>
    <row r="905" spans="3:3">
      <c r="C905" s="210"/>
    </row>
    <row r="906" spans="3:3">
      <c r="C906" s="210"/>
    </row>
    <row r="907" spans="3:3">
      <c r="C907" s="210"/>
    </row>
    <row r="908" spans="3:3">
      <c r="C908" s="210"/>
    </row>
    <row r="909" spans="3:3">
      <c r="C909" s="210"/>
    </row>
    <row r="910" spans="3:3">
      <c r="C910" s="210"/>
    </row>
    <row r="911" spans="3:3">
      <c r="C911" s="210"/>
    </row>
    <row r="912" spans="3:3">
      <c r="C912" s="210"/>
    </row>
    <row r="913" spans="3:3">
      <c r="C913" s="210"/>
    </row>
    <row r="914" spans="3:3">
      <c r="C914" s="210"/>
    </row>
    <row r="915" spans="3:3">
      <c r="C915" s="210"/>
    </row>
    <row r="916" spans="3:3">
      <c r="C916" s="210"/>
    </row>
    <row r="917" spans="3:3">
      <c r="C917" s="210"/>
    </row>
    <row r="918" spans="3:3">
      <c r="C918" s="210"/>
    </row>
    <row r="919" spans="3:3">
      <c r="C919" s="210"/>
    </row>
    <row r="920" spans="3:3">
      <c r="C920" s="210"/>
    </row>
    <row r="921" spans="3:3">
      <c r="C921" s="210"/>
    </row>
    <row r="922" spans="3:3">
      <c r="C922" s="210"/>
    </row>
    <row r="923" spans="3:3">
      <c r="C923" s="210"/>
    </row>
    <row r="924" spans="3:3">
      <c r="C924" s="210"/>
    </row>
    <row r="925" spans="3:3">
      <c r="C925" s="210"/>
    </row>
    <row r="926" spans="3:3">
      <c r="C926" s="210"/>
    </row>
    <row r="927" spans="3:3">
      <c r="C927" s="210"/>
    </row>
    <row r="928" spans="3:3">
      <c r="C928" s="210"/>
    </row>
    <row r="929" spans="3:3">
      <c r="C929" s="210"/>
    </row>
    <row r="930" spans="3:3">
      <c r="C930" s="210"/>
    </row>
    <row r="931" spans="3:3">
      <c r="C931" s="210"/>
    </row>
    <row r="932" spans="3:3">
      <c r="C932" s="210"/>
    </row>
    <row r="933" spans="3:3">
      <c r="C933" s="210"/>
    </row>
    <row r="934" spans="3:3">
      <c r="C934" s="210"/>
    </row>
    <row r="935" spans="3:3">
      <c r="C935" s="210"/>
    </row>
    <row r="936" spans="3:3">
      <c r="C936" s="210"/>
    </row>
    <row r="937" spans="3:3">
      <c r="C937" s="210"/>
    </row>
    <row r="938" spans="3:3">
      <c r="C938" s="210"/>
    </row>
    <row r="939" spans="3:3">
      <c r="C939" s="210"/>
    </row>
    <row r="940" spans="3:3">
      <c r="C940" s="210"/>
    </row>
    <row r="941" spans="3:3">
      <c r="C941" s="210"/>
    </row>
    <row r="942" spans="3:3">
      <c r="C942" s="210"/>
    </row>
    <row r="943" spans="3:3">
      <c r="C943" s="210"/>
    </row>
    <row r="944" spans="3:3">
      <c r="C944" s="210"/>
    </row>
    <row r="945" spans="3:3">
      <c r="C945" s="210"/>
    </row>
    <row r="946" spans="3:3">
      <c r="C946" s="210"/>
    </row>
    <row r="947" spans="3:3">
      <c r="C947" s="210"/>
    </row>
    <row r="948" spans="3:3">
      <c r="C948" s="210"/>
    </row>
    <row r="949" spans="3:3">
      <c r="C949" s="210"/>
    </row>
    <row r="950" spans="3:3">
      <c r="C950" s="210"/>
    </row>
    <row r="951" spans="3:3">
      <c r="C951" s="210"/>
    </row>
    <row r="952" spans="3:3">
      <c r="C952" s="210"/>
    </row>
    <row r="953" spans="3:3">
      <c r="C953" s="210"/>
    </row>
    <row r="954" spans="3:3">
      <c r="C954" s="210"/>
    </row>
    <row r="955" spans="3:3">
      <c r="C955" s="210"/>
    </row>
    <row r="956" spans="3:3">
      <c r="C956" s="210"/>
    </row>
    <row r="957" spans="3:3">
      <c r="C957" s="210"/>
    </row>
    <row r="958" spans="3:3">
      <c r="C958" s="210"/>
    </row>
    <row r="959" spans="3:3">
      <c r="C959" s="210"/>
    </row>
    <row r="960" spans="3:3">
      <c r="C960" s="210"/>
    </row>
    <row r="961" spans="3:3">
      <c r="C961" s="210"/>
    </row>
    <row r="962" spans="3:3">
      <c r="C962" s="210"/>
    </row>
    <row r="963" spans="3:3">
      <c r="C963" s="210"/>
    </row>
    <row r="964" spans="3:3">
      <c r="C964" s="210"/>
    </row>
    <row r="965" spans="3:3">
      <c r="C965" s="210"/>
    </row>
    <row r="966" spans="3:3">
      <c r="C966" s="210"/>
    </row>
    <row r="967" spans="3:3">
      <c r="C967" s="210"/>
    </row>
    <row r="968" spans="3:3">
      <c r="C968" s="210"/>
    </row>
    <row r="969" spans="3:3">
      <c r="C969" s="210"/>
    </row>
    <row r="970" spans="3:3">
      <c r="C970" s="210"/>
    </row>
    <row r="971" spans="3:3">
      <c r="C971" s="210"/>
    </row>
    <row r="972" spans="3:3">
      <c r="C972" s="210"/>
    </row>
    <row r="973" spans="3:3">
      <c r="C973" s="210"/>
    </row>
    <row r="974" spans="3:3">
      <c r="C974" s="210"/>
    </row>
    <row r="975" spans="3:3">
      <c r="C975" s="210"/>
    </row>
    <row r="976" spans="3:3">
      <c r="C976" s="210"/>
    </row>
    <row r="977" spans="3:3">
      <c r="C977" s="210"/>
    </row>
    <row r="978" spans="3:3">
      <c r="C978" s="210"/>
    </row>
    <row r="979" spans="3:3">
      <c r="C979" s="210"/>
    </row>
    <row r="980" spans="3:3">
      <c r="C980" s="210"/>
    </row>
    <row r="981" spans="3:3">
      <c r="C981" s="210"/>
    </row>
    <row r="982" spans="3:3">
      <c r="C982" s="210"/>
    </row>
    <row r="983" spans="3:3">
      <c r="C983" s="210"/>
    </row>
    <row r="984" spans="3:3">
      <c r="C984" s="210"/>
    </row>
    <row r="985" spans="3:3">
      <c r="C985" s="210"/>
    </row>
    <row r="986" spans="3:3">
      <c r="C986" s="210"/>
    </row>
    <row r="987" spans="3:3">
      <c r="C987" s="210"/>
    </row>
    <row r="988" spans="3:3">
      <c r="C988" s="210"/>
    </row>
    <row r="989" spans="3:3">
      <c r="C989" s="210"/>
    </row>
    <row r="990" spans="3:3">
      <c r="C990" s="210"/>
    </row>
    <row r="991" spans="3:3">
      <c r="C991" s="210"/>
    </row>
    <row r="992" spans="3:3">
      <c r="C992" s="210"/>
    </row>
    <row r="993" spans="3:3">
      <c r="C993" s="210"/>
    </row>
    <row r="994" spans="3:3">
      <c r="C994" s="210"/>
    </row>
    <row r="995" spans="3:3">
      <c r="C995" s="210"/>
    </row>
    <row r="996" spans="3:3">
      <c r="C996" s="210"/>
    </row>
    <row r="997" spans="3:3">
      <c r="C997" s="210"/>
    </row>
    <row r="998" spans="3:3">
      <c r="C998" s="210"/>
    </row>
    <row r="999" spans="3:3">
      <c r="C999" s="210"/>
    </row>
    <row r="1000" spans="3:3">
      <c r="C1000" s="210"/>
    </row>
    <row r="1001" spans="3:3">
      <c r="C1001" s="210"/>
    </row>
    <row r="1002" spans="3:3">
      <c r="C1002" s="210"/>
    </row>
    <row r="1003" spans="3:3">
      <c r="C1003" s="210"/>
    </row>
    <row r="1004" spans="3:3">
      <c r="C1004" s="210"/>
    </row>
    <row r="1005" spans="3:3">
      <c r="C1005" s="210"/>
    </row>
    <row r="1006" spans="3:3">
      <c r="C1006" s="210"/>
    </row>
    <row r="1007" spans="3:3">
      <c r="C1007" s="210"/>
    </row>
    <row r="1008" spans="3:3">
      <c r="C1008" s="210"/>
    </row>
    <row r="1009" spans="3:3">
      <c r="C1009" s="210"/>
    </row>
    <row r="1010" spans="3:3">
      <c r="C1010" s="210"/>
    </row>
    <row r="1011" spans="3:3">
      <c r="C1011" s="210"/>
    </row>
    <row r="1012" spans="3:3">
      <c r="C1012" s="210"/>
    </row>
    <row r="1013" spans="3:3">
      <c r="C1013" s="210"/>
    </row>
    <row r="1014" spans="3:3">
      <c r="C1014" s="210"/>
    </row>
    <row r="1015" spans="3:3">
      <c r="C1015" s="210"/>
    </row>
    <row r="1016" spans="3:3">
      <c r="C1016" s="210"/>
    </row>
    <row r="1017" spans="3:3">
      <c r="C1017" s="210"/>
    </row>
    <row r="1018" spans="3:3">
      <c r="C1018" s="210"/>
    </row>
    <row r="1019" spans="3:3">
      <c r="C1019" s="210"/>
    </row>
    <row r="1020" spans="3:3">
      <c r="C1020" s="210"/>
    </row>
    <row r="1021" spans="3:3">
      <c r="C1021" s="210"/>
    </row>
    <row r="1022" spans="3:3">
      <c r="C1022" s="210"/>
    </row>
    <row r="1023" spans="3:3">
      <c r="C1023" s="210"/>
    </row>
    <row r="1024" spans="3:3">
      <c r="C1024" s="210"/>
    </row>
    <row r="1025" spans="3:3">
      <c r="C1025" s="210"/>
    </row>
    <row r="1026" spans="3:3">
      <c r="C1026" s="210"/>
    </row>
    <row r="1027" spans="3:3">
      <c r="C1027" s="210"/>
    </row>
    <row r="1028" spans="3:3">
      <c r="C1028" s="210"/>
    </row>
    <row r="1029" spans="3:3">
      <c r="C1029" s="210"/>
    </row>
    <row r="1030" spans="3:3">
      <c r="C1030" s="210"/>
    </row>
    <row r="1031" spans="3:3">
      <c r="C1031" s="210"/>
    </row>
    <row r="1032" spans="3:3">
      <c r="C1032" s="210"/>
    </row>
    <row r="1033" spans="3:3">
      <c r="C1033" s="210"/>
    </row>
    <row r="1034" spans="3:3">
      <c r="C1034" s="210"/>
    </row>
    <row r="1035" spans="3:3">
      <c r="C1035" s="210"/>
    </row>
    <row r="1036" spans="3:3">
      <c r="C1036" s="210"/>
    </row>
    <row r="1037" spans="3:3">
      <c r="C1037" s="210"/>
    </row>
    <row r="1038" spans="3:3">
      <c r="C1038" s="210"/>
    </row>
    <row r="1039" spans="3:3">
      <c r="C1039" s="210"/>
    </row>
    <row r="1040" spans="3:3">
      <c r="C1040" s="210"/>
    </row>
    <row r="1041" spans="3:3">
      <c r="C1041" s="210"/>
    </row>
    <row r="1042" spans="3:3">
      <c r="C1042" s="210"/>
    </row>
    <row r="1043" spans="3:3">
      <c r="C1043" s="210"/>
    </row>
    <row r="1044" spans="3:3">
      <c r="C1044" s="210"/>
    </row>
    <row r="1045" spans="3:3">
      <c r="C1045" s="210"/>
    </row>
    <row r="1046" spans="3:3">
      <c r="C1046" s="210"/>
    </row>
    <row r="1047" spans="3:3">
      <c r="C1047" s="210"/>
    </row>
    <row r="1048" spans="3:3">
      <c r="C1048" s="210"/>
    </row>
    <row r="1049" spans="3:3">
      <c r="C1049" s="210"/>
    </row>
    <row r="1050" spans="3:3">
      <c r="C1050" s="210"/>
    </row>
    <row r="1051" spans="3:3">
      <c r="C1051" s="210"/>
    </row>
    <row r="1052" spans="3:3">
      <c r="C1052" s="210"/>
    </row>
    <row r="1053" spans="3:3">
      <c r="C1053" s="210"/>
    </row>
    <row r="1054" spans="3:3">
      <c r="C1054" s="210"/>
    </row>
    <row r="1055" spans="3:3">
      <c r="C1055" s="210"/>
    </row>
    <row r="1056" spans="3:3">
      <c r="C1056" s="210"/>
    </row>
    <row r="1057" spans="3:3">
      <c r="C1057" s="210"/>
    </row>
    <row r="1058" spans="3:3">
      <c r="C1058" s="210"/>
    </row>
    <row r="1059" spans="3:3">
      <c r="C1059" s="210"/>
    </row>
    <row r="1060" spans="3:3">
      <c r="C1060" s="210"/>
    </row>
    <row r="1061" spans="3:3">
      <c r="C1061" s="210"/>
    </row>
    <row r="1062" spans="3:3">
      <c r="C1062" s="210"/>
    </row>
    <row r="1063" spans="3:3">
      <c r="C1063" s="210"/>
    </row>
    <row r="1064" spans="3:3">
      <c r="C1064" s="210"/>
    </row>
    <row r="1065" spans="3:3">
      <c r="C1065" s="210"/>
    </row>
    <row r="1066" spans="3:3">
      <c r="C1066" s="210"/>
    </row>
    <row r="1067" spans="3:3">
      <c r="C1067" s="210"/>
    </row>
    <row r="1068" spans="3:3">
      <c r="C1068" s="210"/>
    </row>
    <row r="1069" spans="3:3">
      <c r="C1069" s="210"/>
    </row>
    <row r="1070" spans="3:3">
      <c r="C1070" s="210"/>
    </row>
    <row r="1071" spans="3:3">
      <c r="C1071" s="210"/>
    </row>
    <row r="1072" spans="3:3">
      <c r="C1072" s="210"/>
    </row>
    <row r="1073" spans="3:3">
      <c r="C1073" s="210"/>
    </row>
    <row r="1074" spans="3:3">
      <c r="C1074" s="210"/>
    </row>
    <row r="1075" spans="3:3">
      <c r="C1075" s="210"/>
    </row>
    <row r="1076" spans="3:3">
      <c r="C1076" s="210"/>
    </row>
    <row r="1077" spans="3:3">
      <c r="C1077" s="210"/>
    </row>
    <row r="1078" spans="3:3">
      <c r="C1078" s="210"/>
    </row>
    <row r="1079" spans="3:3">
      <c r="C1079" s="210"/>
    </row>
    <row r="1080" spans="3:3">
      <c r="C1080" s="210"/>
    </row>
    <row r="1081" spans="3:3">
      <c r="C1081" s="210"/>
    </row>
    <row r="1082" spans="3:3">
      <c r="C1082" s="210"/>
    </row>
    <row r="1083" spans="3:3">
      <c r="C1083" s="210"/>
    </row>
    <row r="1084" spans="3:3">
      <c r="C1084" s="210"/>
    </row>
    <row r="1085" spans="3:3">
      <c r="C1085" s="210"/>
    </row>
    <row r="1086" spans="3:3">
      <c r="C1086" s="210"/>
    </row>
    <row r="1087" spans="3:3">
      <c r="C1087" s="210"/>
    </row>
    <row r="1088" spans="3:3">
      <c r="C1088" s="210"/>
    </row>
    <row r="1089" spans="3:3">
      <c r="C1089" s="210"/>
    </row>
    <row r="1090" spans="3:3">
      <c r="C1090" s="210"/>
    </row>
    <row r="1091" spans="3:3">
      <c r="C1091" s="210"/>
    </row>
    <row r="1092" spans="3:3">
      <c r="C1092" s="210"/>
    </row>
    <row r="1093" spans="3:3">
      <c r="C1093" s="210"/>
    </row>
    <row r="1094" spans="3:3">
      <c r="C1094" s="210"/>
    </row>
    <row r="1095" spans="3:3">
      <c r="C1095" s="210"/>
    </row>
    <row r="1096" spans="3:3">
      <c r="C1096" s="210"/>
    </row>
    <row r="1097" spans="3:3">
      <c r="C1097" s="210"/>
    </row>
    <row r="1098" spans="3:3">
      <c r="C1098" s="210"/>
    </row>
    <row r="1099" spans="3:3">
      <c r="C1099" s="210"/>
    </row>
    <row r="1100" spans="3:3">
      <c r="C1100" s="210"/>
    </row>
    <row r="1101" spans="3:3">
      <c r="C1101" s="210"/>
    </row>
    <row r="1102" spans="3:3">
      <c r="C1102" s="210"/>
    </row>
    <row r="1103" spans="3:3">
      <c r="C1103" s="210"/>
    </row>
    <row r="1104" spans="3:3">
      <c r="C1104" s="210"/>
    </row>
    <row r="1105" spans="3:3">
      <c r="C1105" s="210"/>
    </row>
    <row r="1106" spans="3:3">
      <c r="C1106" s="210"/>
    </row>
    <row r="1107" spans="3:3">
      <c r="C1107" s="210"/>
    </row>
    <row r="1108" spans="3:3">
      <c r="C1108" s="210"/>
    </row>
    <row r="1109" spans="3:3">
      <c r="C1109" s="210"/>
    </row>
    <row r="1110" spans="3:3">
      <c r="C1110" s="210"/>
    </row>
    <row r="1111" spans="3:3">
      <c r="C1111" s="210"/>
    </row>
    <row r="1112" spans="3:3">
      <c r="C1112" s="210"/>
    </row>
    <row r="1113" spans="3:3">
      <c r="C1113" s="210"/>
    </row>
    <row r="1114" spans="3:3">
      <c r="C1114" s="210"/>
    </row>
    <row r="1115" spans="3:3">
      <c r="C1115" s="210"/>
    </row>
    <row r="1116" spans="3:3">
      <c r="C1116" s="210"/>
    </row>
    <row r="1117" spans="3:3">
      <c r="C1117" s="210"/>
    </row>
    <row r="1118" spans="3:3">
      <c r="C1118" s="210"/>
    </row>
    <row r="1119" spans="3:3">
      <c r="C1119" s="210"/>
    </row>
    <row r="1120" spans="3:3">
      <c r="C1120" s="210"/>
    </row>
    <row r="1121" spans="3:3">
      <c r="C1121" s="210"/>
    </row>
    <row r="1122" spans="3:3">
      <c r="C1122" s="210"/>
    </row>
    <row r="1123" spans="3:3">
      <c r="C1123" s="210"/>
    </row>
    <row r="1124" spans="3:3">
      <c r="C1124" s="210"/>
    </row>
    <row r="1125" spans="3:3">
      <c r="C1125" s="210"/>
    </row>
    <row r="1126" spans="3:3">
      <c r="C1126" s="210"/>
    </row>
    <row r="1127" spans="3:3">
      <c r="C1127" s="210"/>
    </row>
    <row r="1128" spans="3:3">
      <c r="C1128" s="210"/>
    </row>
    <row r="1129" spans="3:3">
      <c r="C1129" s="210"/>
    </row>
    <row r="1130" spans="3:3">
      <c r="C1130" s="210"/>
    </row>
    <row r="1131" spans="3:3">
      <c r="C1131" s="210"/>
    </row>
    <row r="1132" spans="3:3">
      <c r="C1132" s="210"/>
    </row>
    <row r="1133" spans="3:3">
      <c r="C1133" s="210"/>
    </row>
    <row r="1134" spans="3:3">
      <c r="C1134" s="210"/>
    </row>
    <row r="1135" spans="3:3">
      <c r="C1135" s="210"/>
    </row>
    <row r="1136" spans="3:3">
      <c r="C1136" s="210"/>
    </row>
    <row r="1137" spans="3:3">
      <c r="C1137" s="210"/>
    </row>
    <row r="1138" spans="3:3">
      <c r="C1138" s="210"/>
    </row>
    <row r="1139" spans="3:3">
      <c r="C1139" s="210"/>
    </row>
    <row r="1140" spans="3:3">
      <c r="C1140" s="210"/>
    </row>
    <row r="1141" spans="3:3">
      <c r="C1141" s="210"/>
    </row>
    <row r="1142" spans="3:3">
      <c r="C1142" s="210"/>
    </row>
    <row r="1143" spans="3:3">
      <c r="C1143" s="210"/>
    </row>
    <row r="1144" spans="3:3">
      <c r="C1144" s="210"/>
    </row>
    <row r="1145" spans="3:3">
      <c r="C1145" s="210"/>
    </row>
    <row r="1146" spans="3:3">
      <c r="C1146" s="210"/>
    </row>
    <row r="1147" spans="3:3">
      <c r="C1147" s="210"/>
    </row>
    <row r="1148" spans="3:3">
      <c r="C1148" s="210"/>
    </row>
    <row r="1149" spans="3:3">
      <c r="C1149" s="210"/>
    </row>
    <row r="1150" spans="3:3">
      <c r="C1150" s="210"/>
    </row>
    <row r="1151" spans="3:3">
      <c r="C1151" s="210"/>
    </row>
    <row r="1152" spans="3:3">
      <c r="C1152" s="210"/>
    </row>
    <row r="1153" spans="3:3">
      <c r="C1153" s="210"/>
    </row>
    <row r="1154" spans="3:3">
      <c r="C1154" s="210"/>
    </row>
    <row r="1155" spans="3:3">
      <c r="C1155" s="210"/>
    </row>
    <row r="1156" spans="3:3">
      <c r="C1156" s="210"/>
    </row>
    <row r="1157" spans="3:3">
      <c r="C1157" s="210"/>
    </row>
    <row r="1158" spans="3:3">
      <c r="C1158" s="210"/>
    </row>
    <row r="1159" spans="3:3">
      <c r="C1159" s="210"/>
    </row>
    <row r="1160" spans="3:3">
      <c r="C1160" s="210"/>
    </row>
    <row r="1161" spans="3:3">
      <c r="C1161" s="210"/>
    </row>
    <row r="1162" spans="3:3">
      <c r="C1162" s="210"/>
    </row>
    <row r="1163" spans="3:3">
      <c r="C1163" s="210"/>
    </row>
    <row r="1164" spans="3:3">
      <c r="C1164" s="210"/>
    </row>
    <row r="1165" spans="3:3">
      <c r="C1165" s="210"/>
    </row>
    <row r="1166" spans="3:3">
      <c r="C1166" s="210"/>
    </row>
    <row r="1167" spans="3:3">
      <c r="C1167" s="210"/>
    </row>
    <row r="1168" spans="3:3">
      <c r="C1168" s="210"/>
    </row>
    <row r="1169" spans="3:3">
      <c r="C1169" s="210"/>
    </row>
    <row r="1170" spans="3:3">
      <c r="C1170" s="210"/>
    </row>
    <row r="1171" spans="3:3">
      <c r="C1171" s="210"/>
    </row>
    <row r="1172" spans="3:3">
      <c r="C1172" s="210"/>
    </row>
    <row r="1173" spans="3:3">
      <c r="C1173" s="210"/>
    </row>
    <row r="1174" spans="3:3">
      <c r="C1174" s="210"/>
    </row>
    <row r="1175" spans="3:3">
      <c r="C1175" s="210"/>
    </row>
    <row r="1176" spans="3:3">
      <c r="C1176" s="210"/>
    </row>
    <row r="1177" spans="3:3">
      <c r="C1177" s="210"/>
    </row>
    <row r="1178" spans="3:3">
      <c r="C1178" s="210"/>
    </row>
    <row r="1179" spans="3:3">
      <c r="C1179" s="210"/>
    </row>
    <row r="1180" spans="3:3">
      <c r="C1180" s="210"/>
    </row>
    <row r="1181" spans="3:3">
      <c r="C1181" s="210"/>
    </row>
    <row r="1182" spans="3:3">
      <c r="C1182" s="210"/>
    </row>
    <row r="1183" spans="3:3">
      <c r="C1183" s="210"/>
    </row>
    <row r="1184" spans="3:3">
      <c r="C1184" s="210"/>
    </row>
    <row r="1185" spans="3:3">
      <c r="C1185" s="210"/>
    </row>
    <row r="1186" spans="3:3">
      <c r="C1186" s="210"/>
    </row>
    <row r="1187" spans="3:3">
      <c r="C1187" s="210"/>
    </row>
    <row r="1188" spans="3:3">
      <c r="C1188" s="210"/>
    </row>
    <row r="1189" spans="3:3">
      <c r="C1189" s="210"/>
    </row>
    <row r="1190" spans="3:3">
      <c r="C1190" s="210"/>
    </row>
    <row r="1191" spans="3:3">
      <c r="C1191" s="210"/>
    </row>
    <row r="1192" spans="3:3">
      <c r="C1192" s="210"/>
    </row>
    <row r="1193" spans="3:3">
      <c r="C1193" s="210"/>
    </row>
    <row r="1194" spans="3:3">
      <c r="C1194" s="210"/>
    </row>
    <row r="1195" spans="3:3">
      <c r="C1195" s="210"/>
    </row>
    <row r="1196" spans="3:3">
      <c r="C1196" s="210"/>
    </row>
    <row r="1197" spans="3:3">
      <c r="C1197" s="210"/>
    </row>
    <row r="1198" spans="3:3">
      <c r="C1198" s="210"/>
    </row>
    <row r="1199" spans="3:3">
      <c r="C1199" s="210"/>
    </row>
    <row r="1200" spans="3:3">
      <c r="C1200" s="210"/>
    </row>
    <row r="1201" spans="3:3">
      <c r="C1201" s="210"/>
    </row>
    <row r="1202" spans="3:3">
      <c r="C1202" s="210"/>
    </row>
    <row r="1203" spans="3:3">
      <c r="C1203" s="210"/>
    </row>
    <row r="1204" spans="3:3">
      <c r="C1204" s="210"/>
    </row>
    <row r="1205" spans="3:3">
      <c r="C1205" s="210"/>
    </row>
    <row r="1206" spans="3:3">
      <c r="C1206" s="210"/>
    </row>
    <row r="1207" spans="3:3">
      <c r="C1207" s="210"/>
    </row>
    <row r="1208" spans="3:3">
      <c r="C1208" s="210"/>
    </row>
    <row r="1209" spans="3:3">
      <c r="C1209" s="210"/>
    </row>
    <row r="1210" spans="3:3">
      <c r="C1210" s="210"/>
    </row>
    <row r="1211" spans="3:3">
      <c r="C1211" s="210"/>
    </row>
    <row r="1212" spans="3:3">
      <c r="C1212" s="210"/>
    </row>
    <row r="1213" spans="3:3">
      <c r="C1213" s="210"/>
    </row>
    <row r="1214" spans="3:3">
      <c r="C1214" s="210"/>
    </row>
    <row r="1215" spans="3:3">
      <c r="C1215" s="210"/>
    </row>
    <row r="1216" spans="3:3">
      <c r="C1216" s="210"/>
    </row>
    <row r="1217" spans="3:3">
      <c r="C1217" s="210"/>
    </row>
    <row r="1218" spans="3:3">
      <c r="C1218" s="210"/>
    </row>
    <row r="1219" spans="3:3">
      <c r="C1219" s="210"/>
    </row>
    <row r="1220" spans="3:3">
      <c r="C1220" s="210"/>
    </row>
    <row r="1221" spans="3:3">
      <c r="C1221" s="210"/>
    </row>
    <row r="1222" spans="3:3">
      <c r="C1222" s="210"/>
    </row>
    <row r="1223" spans="3:3">
      <c r="C1223" s="210"/>
    </row>
    <row r="1224" spans="3:3">
      <c r="C1224" s="210"/>
    </row>
    <row r="1225" spans="3:3">
      <c r="C1225" s="210"/>
    </row>
    <row r="1226" spans="3:3">
      <c r="C1226" s="210"/>
    </row>
    <row r="1227" spans="3:3">
      <c r="C1227" s="210"/>
    </row>
    <row r="1228" spans="3:3">
      <c r="C1228" s="210"/>
    </row>
    <row r="1229" spans="3:3">
      <c r="C1229" s="210"/>
    </row>
    <row r="1230" spans="3:3">
      <c r="C1230" s="210"/>
    </row>
    <row r="1231" spans="3:3">
      <c r="C1231" s="210"/>
    </row>
    <row r="1232" spans="3:3">
      <c r="C1232" s="210"/>
    </row>
    <row r="1233" spans="3:3">
      <c r="C1233" s="210"/>
    </row>
    <row r="1234" spans="3:3">
      <c r="C1234" s="210"/>
    </row>
    <row r="1235" spans="3:3">
      <c r="C1235" s="210"/>
    </row>
    <row r="1236" spans="3:3">
      <c r="C1236" s="210"/>
    </row>
    <row r="1237" spans="3:3">
      <c r="C1237" s="210"/>
    </row>
    <row r="1238" spans="3:3">
      <c r="C1238" s="210"/>
    </row>
    <row r="1239" spans="3:3">
      <c r="C1239" s="210"/>
    </row>
    <row r="1240" spans="3:3">
      <c r="C1240" s="210"/>
    </row>
    <row r="1241" spans="3:3">
      <c r="C1241" s="210"/>
    </row>
    <row r="1242" spans="3:3">
      <c r="C1242" s="210"/>
    </row>
    <row r="1243" spans="3:3">
      <c r="C1243" s="210"/>
    </row>
    <row r="1244" spans="3:3">
      <c r="C1244" s="210"/>
    </row>
    <row r="1245" spans="3:3">
      <c r="C1245" s="210"/>
    </row>
    <row r="1246" spans="3:3">
      <c r="C1246" s="210"/>
    </row>
    <row r="1247" spans="3:3">
      <c r="C1247" s="210"/>
    </row>
    <row r="1248" spans="3:3">
      <c r="C1248" s="210"/>
    </row>
    <row r="1249" spans="3:3">
      <c r="C1249" s="210"/>
    </row>
    <row r="1250" spans="3:3">
      <c r="C1250" s="210"/>
    </row>
    <row r="1251" spans="3:3">
      <c r="C1251" s="210"/>
    </row>
    <row r="1252" spans="3:3">
      <c r="C1252" s="210"/>
    </row>
    <row r="1253" spans="3:3">
      <c r="C1253" s="210"/>
    </row>
    <row r="1254" spans="3:3">
      <c r="C1254" s="210"/>
    </row>
    <row r="1255" spans="3:3">
      <c r="C1255" s="210"/>
    </row>
    <row r="1256" spans="3:3">
      <c r="C1256" s="210"/>
    </row>
    <row r="1257" spans="3:3">
      <c r="C1257" s="210"/>
    </row>
    <row r="1258" spans="3:3">
      <c r="C1258" s="210"/>
    </row>
    <row r="1259" spans="3:3">
      <c r="C1259" s="210"/>
    </row>
    <row r="1260" spans="3:3">
      <c r="C1260" s="210"/>
    </row>
    <row r="1261" spans="3:3">
      <c r="C1261" s="210"/>
    </row>
    <row r="1262" spans="3:3">
      <c r="C1262" s="210"/>
    </row>
    <row r="1263" spans="3:3">
      <c r="C1263" s="210"/>
    </row>
    <row r="1264" spans="3:3">
      <c r="C1264" s="210"/>
    </row>
    <row r="1265" spans="3:3">
      <c r="C1265" s="210"/>
    </row>
    <row r="1266" spans="3:3">
      <c r="C1266" s="210"/>
    </row>
    <row r="1267" spans="3:3">
      <c r="C1267" s="210"/>
    </row>
    <row r="1268" spans="3:3">
      <c r="C1268" s="210"/>
    </row>
    <row r="1269" spans="3:3">
      <c r="C1269" s="210"/>
    </row>
    <row r="1270" spans="3:3">
      <c r="C1270" s="210"/>
    </row>
    <row r="1271" spans="3:3">
      <c r="C1271" s="210"/>
    </row>
    <row r="1272" spans="3:3">
      <c r="C1272" s="210"/>
    </row>
    <row r="1273" spans="3:3">
      <c r="C1273" s="210"/>
    </row>
    <row r="1274" spans="3:3">
      <c r="C1274" s="210"/>
    </row>
    <row r="1275" spans="3:3">
      <c r="C1275" s="210"/>
    </row>
    <row r="1276" spans="3:3">
      <c r="C1276" s="210"/>
    </row>
    <row r="1277" spans="3:3">
      <c r="C1277" s="210"/>
    </row>
    <row r="1278" spans="3:3">
      <c r="C1278" s="210"/>
    </row>
    <row r="1279" spans="3:3">
      <c r="C1279" s="210"/>
    </row>
    <row r="1280" spans="3:3">
      <c r="C1280" s="210"/>
    </row>
    <row r="1281" spans="3:3">
      <c r="C1281" s="210"/>
    </row>
    <row r="1282" spans="3:3">
      <c r="C1282" s="210"/>
    </row>
    <row r="1283" spans="3:3">
      <c r="C1283" s="210"/>
    </row>
    <row r="1284" spans="3:3">
      <c r="C1284" s="210"/>
    </row>
    <row r="1285" spans="3:3">
      <c r="C1285" s="210"/>
    </row>
    <row r="1286" spans="3:3">
      <c r="C1286" s="210"/>
    </row>
    <row r="1287" spans="3:3">
      <c r="C1287" s="210"/>
    </row>
    <row r="1288" spans="3:3">
      <c r="C1288" s="210"/>
    </row>
    <row r="1289" spans="3:3">
      <c r="C1289" s="210"/>
    </row>
    <row r="1290" spans="3:3">
      <c r="C1290" s="210"/>
    </row>
    <row r="1291" spans="3:3">
      <c r="C1291" s="210"/>
    </row>
    <row r="1292" spans="3:3">
      <c r="C1292" s="210"/>
    </row>
    <row r="1293" spans="3:3">
      <c r="C1293" s="210"/>
    </row>
    <row r="1294" spans="3:3">
      <c r="C1294" s="210"/>
    </row>
    <row r="1295" spans="3:3">
      <c r="C1295" s="210"/>
    </row>
    <row r="1296" spans="3:3">
      <c r="C1296" s="210"/>
    </row>
    <row r="1297" spans="3:3">
      <c r="C1297" s="210"/>
    </row>
    <row r="1298" spans="3:3">
      <c r="C1298" s="210"/>
    </row>
    <row r="1299" spans="3:3">
      <c r="C1299" s="210"/>
    </row>
    <row r="1300" spans="3:3">
      <c r="C1300" s="210"/>
    </row>
    <row r="1301" spans="3:3">
      <c r="C1301" s="210"/>
    </row>
    <row r="1302" spans="3:3">
      <c r="C1302" s="210"/>
    </row>
    <row r="1303" spans="3:3">
      <c r="C1303" s="210"/>
    </row>
    <row r="1304" spans="3:3">
      <c r="C1304" s="210"/>
    </row>
    <row r="1305" spans="3:3">
      <c r="C1305" s="210"/>
    </row>
    <row r="1306" spans="3:3">
      <c r="C1306" s="210"/>
    </row>
    <row r="1307" spans="3:3">
      <c r="C1307" s="210"/>
    </row>
    <row r="1308" spans="3:3">
      <c r="C1308" s="210"/>
    </row>
    <row r="1309" spans="3:3">
      <c r="C1309" s="210"/>
    </row>
    <row r="1310" spans="3:3">
      <c r="C1310" s="210"/>
    </row>
    <row r="1311" spans="3:3">
      <c r="C1311" s="210"/>
    </row>
    <row r="1312" spans="3:3">
      <c r="C1312" s="210"/>
    </row>
    <row r="1313" spans="3:3">
      <c r="C1313" s="210"/>
    </row>
    <row r="1314" spans="3:3">
      <c r="C1314" s="210"/>
    </row>
    <row r="1315" spans="3:3">
      <c r="C1315" s="210"/>
    </row>
    <row r="1316" spans="3:3">
      <c r="C1316" s="210"/>
    </row>
    <row r="1317" spans="3:3">
      <c r="C1317" s="210"/>
    </row>
    <row r="1318" spans="3:3">
      <c r="C1318" s="210"/>
    </row>
    <row r="1319" spans="3:3">
      <c r="C1319" s="210"/>
    </row>
    <row r="1320" spans="3:3">
      <c r="C1320" s="210"/>
    </row>
    <row r="1321" spans="3:3">
      <c r="C1321" s="210"/>
    </row>
    <row r="1322" spans="3:3">
      <c r="C1322" s="210"/>
    </row>
    <row r="1323" spans="3:3">
      <c r="C1323" s="210"/>
    </row>
    <row r="1324" spans="3:3">
      <c r="C1324" s="210"/>
    </row>
    <row r="1325" spans="3:3">
      <c r="C1325" s="210"/>
    </row>
    <row r="1326" spans="3:3">
      <c r="C1326" s="210"/>
    </row>
    <row r="1327" spans="3:3">
      <c r="C1327" s="210"/>
    </row>
    <row r="1328" spans="3:3">
      <c r="C1328" s="210"/>
    </row>
    <row r="1329" spans="3:3">
      <c r="C1329" s="210"/>
    </row>
    <row r="1330" spans="3:3">
      <c r="C1330" s="210"/>
    </row>
    <row r="1331" spans="3:3">
      <c r="C1331" s="210"/>
    </row>
    <row r="1332" spans="3:3">
      <c r="C1332" s="210"/>
    </row>
    <row r="1333" spans="3:3">
      <c r="C1333" s="210"/>
    </row>
    <row r="1334" spans="3:3">
      <c r="C1334" s="210"/>
    </row>
    <row r="1335" spans="3:3">
      <c r="C1335" s="210"/>
    </row>
    <row r="1336" spans="3:3">
      <c r="C1336" s="210"/>
    </row>
    <row r="1337" spans="3:3">
      <c r="C1337" s="210"/>
    </row>
    <row r="1338" spans="3:3">
      <c r="C1338" s="210"/>
    </row>
    <row r="1339" spans="3:3">
      <c r="C1339" s="210"/>
    </row>
    <row r="1340" spans="3:3">
      <c r="C1340" s="210"/>
    </row>
    <row r="1341" spans="3:3">
      <c r="C1341" s="210"/>
    </row>
    <row r="1342" spans="3:3">
      <c r="C1342" s="210"/>
    </row>
    <row r="1343" spans="3:3">
      <c r="C1343" s="210"/>
    </row>
    <row r="1344" spans="3:3">
      <c r="C1344" s="210"/>
    </row>
    <row r="1345" spans="3:3">
      <c r="C1345" s="210"/>
    </row>
    <row r="1346" spans="3:3">
      <c r="C1346" s="210"/>
    </row>
    <row r="1347" spans="3:3">
      <c r="C1347" s="210"/>
    </row>
    <row r="1348" spans="3:3">
      <c r="C1348" s="210"/>
    </row>
    <row r="1349" spans="3:3">
      <c r="C1349" s="210"/>
    </row>
    <row r="1350" spans="3:3">
      <c r="C1350" s="210"/>
    </row>
    <row r="1351" spans="3:3">
      <c r="C1351" s="210"/>
    </row>
    <row r="1352" spans="3:3">
      <c r="C1352" s="210"/>
    </row>
    <row r="1353" spans="3:3">
      <c r="C1353" s="210"/>
    </row>
    <row r="1354" spans="3:3">
      <c r="C1354" s="210"/>
    </row>
    <row r="1355" spans="3:3">
      <c r="C1355" s="210"/>
    </row>
    <row r="1356" spans="3:3">
      <c r="C1356" s="210"/>
    </row>
    <row r="1357" spans="3:3">
      <c r="C1357" s="210"/>
    </row>
    <row r="1358" spans="3:3">
      <c r="C1358" s="210"/>
    </row>
    <row r="1359" spans="3:3">
      <c r="C1359" s="210"/>
    </row>
    <row r="1360" spans="3:3">
      <c r="C1360" s="210"/>
    </row>
    <row r="1361" spans="3:3">
      <c r="C1361" s="210"/>
    </row>
    <row r="1362" spans="3:3">
      <c r="C1362" s="210"/>
    </row>
    <row r="1363" spans="3:3">
      <c r="C1363" s="210"/>
    </row>
    <row r="1364" spans="3:3">
      <c r="C1364" s="210"/>
    </row>
    <row r="1365" spans="3:3">
      <c r="C1365" s="210"/>
    </row>
    <row r="1366" spans="3:3">
      <c r="C1366" s="210"/>
    </row>
    <row r="1367" spans="3:3">
      <c r="C1367" s="210"/>
    </row>
    <row r="1368" spans="3:3">
      <c r="C1368" s="210"/>
    </row>
    <row r="1369" spans="3:3">
      <c r="C1369" s="210"/>
    </row>
    <row r="1370" spans="3:3">
      <c r="C1370" s="210"/>
    </row>
    <row r="1371" spans="3:3">
      <c r="C1371" s="210"/>
    </row>
    <row r="1372" spans="3:3">
      <c r="C1372" s="210"/>
    </row>
    <row r="1373" spans="3:3">
      <c r="C1373" s="210"/>
    </row>
    <row r="1374" spans="3:3">
      <c r="C1374" s="210"/>
    </row>
    <row r="1375" spans="3:3">
      <c r="C1375" s="210"/>
    </row>
    <row r="1376" spans="3:3">
      <c r="C1376" s="210"/>
    </row>
    <row r="1377" spans="3:3">
      <c r="C1377" s="210"/>
    </row>
    <row r="1378" spans="3:3">
      <c r="C1378" s="210"/>
    </row>
    <row r="1379" spans="3:3">
      <c r="C1379" s="210"/>
    </row>
    <row r="1380" spans="3:3">
      <c r="C1380" s="210"/>
    </row>
    <row r="1381" spans="3:3">
      <c r="C1381" s="210"/>
    </row>
    <row r="1382" spans="3:3">
      <c r="C1382" s="210"/>
    </row>
    <row r="1383" spans="3:3">
      <c r="C1383" s="210"/>
    </row>
    <row r="1384" spans="3:3">
      <c r="C1384" s="210"/>
    </row>
    <row r="1385" spans="3:3">
      <c r="C1385" s="210"/>
    </row>
    <row r="1386" spans="3:3">
      <c r="C1386" s="210"/>
    </row>
    <row r="1387" spans="3:3">
      <c r="C1387" s="210"/>
    </row>
    <row r="1388" spans="3:3">
      <c r="C1388" s="210"/>
    </row>
    <row r="1389" spans="3:3">
      <c r="C1389" s="210"/>
    </row>
    <row r="1390" spans="3:3">
      <c r="C1390" s="210"/>
    </row>
    <row r="1391" spans="3:3">
      <c r="C1391" s="210"/>
    </row>
    <row r="1392" spans="3:3">
      <c r="C1392" s="210"/>
    </row>
    <row r="1393" spans="3:3">
      <c r="C1393" s="210"/>
    </row>
    <row r="1394" spans="3:3">
      <c r="C1394" s="210"/>
    </row>
    <row r="1395" spans="3:3">
      <c r="C1395" s="210"/>
    </row>
    <row r="1396" spans="3:3">
      <c r="C1396" s="210"/>
    </row>
    <row r="1397" spans="3:3">
      <c r="C1397" s="210"/>
    </row>
    <row r="1398" spans="3:3">
      <c r="C1398" s="210"/>
    </row>
    <row r="1399" spans="3:3">
      <c r="C1399" s="210"/>
    </row>
    <row r="1400" spans="3:3">
      <c r="C1400" s="210"/>
    </row>
    <row r="1401" spans="3:3">
      <c r="C1401" s="210"/>
    </row>
    <row r="1402" spans="3:3">
      <c r="C1402" s="210"/>
    </row>
    <row r="1403" spans="3:3">
      <c r="C1403" s="210"/>
    </row>
    <row r="1404" spans="3:3">
      <c r="C1404" s="210"/>
    </row>
    <row r="1405" spans="3:3">
      <c r="C1405" s="210"/>
    </row>
    <row r="1406" spans="3:3">
      <c r="C1406" s="210"/>
    </row>
    <row r="1407" spans="3:3">
      <c r="C1407" s="210"/>
    </row>
    <row r="1408" spans="3:3">
      <c r="C1408" s="210"/>
    </row>
    <row r="1409" spans="3:3">
      <c r="C1409" s="210"/>
    </row>
    <row r="1410" spans="3:3">
      <c r="C1410" s="210"/>
    </row>
    <row r="1411" spans="3:3">
      <c r="C1411" s="210"/>
    </row>
    <row r="1412" spans="3:3">
      <c r="C1412" s="210"/>
    </row>
    <row r="1413" spans="3:3">
      <c r="C1413" s="210"/>
    </row>
    <row r="1414" spans="3:3">
      <c r="C1414" s="210"/>
    </row>
    <row r="1415" spans="3:3">
      <c r="C1415" s="210"/>
    </row>
    <row r="1416" spans="3:3">
      <c r="C1416" s="210"/>
    </row>
    <row r="1417" spans="3:3">
      <c r="C1417" s="210"/>
    </row>
    <row r="1418" spans="3:3">
      <c r="C1418" s="210"/>
    </row>
    <row r="1419" spans="3:3">
      <c r="C1419" s="210"/>
    </row>
    <row r="1420" spans="3:3">
      <c r="C1420" s="210"/>
    </row>
    <row r="1421" spans="3:3">
      <c r="C1421" s="210"/>
    </row>
    <row r="1422" spans="3:3">
      <c r="C1422" s="210"/>
    </row>
    <row r="1423" spans="3:3">
      <c r="C1423" s="210"/>
    </row>
    <row r="1424" spans="3:3">
      <c r="C1424" s="210"/>
    </row>
    <row r="1425" spans="3:3">
      <c r="C1425" s="210"/>
    </row>
    <row r="1426" spans="3:3">
      <c r="C1426" s="210"/>
    </row>
    <row r="1427" spans="3:3">
      <c r="C1427" s="210"/>
    </row>
    <row r="1428" spans="3:3">
      <c r="C1428" s="210"/>
    </row>
    <row r="1429" spans="3:3">
      <c r="C1429" s="210"/>
    </row>
    <row r="1430" spans="3:3">
      <c r="C1430" s="210"/>
    </row>
    <row r="1431" spans="3:3">
      <c r="C1431" s="210"/>
    </row>
    <row r="1432" spans="3:3">
      <c r="C1432" s="210"/>
    </row>
    <row r="1433" spans="3:3">
      <c r="C1433" s="210"/>
    </row>
    <row r="1434" spans="3:3">
      <c r="C1434" s="210"/>
    </row>
    <row r="1435" spans="3:3">
      <c r="C1435" s="210"/>
    </row>
    <row r="1436" spans="3:3">
      <c r="C1436" s="210"/>
    </row>
    <row r="1437" spans="3:3">
      <c r="C1437" s="210"/>
    </row>
    <row r="1438" spans="3:3">
      <c r="C1438" s="210"/>
    </row>
    <row r="1439" spans="3:3">
      <c r="C1439" s="210"/>
    </row>
    <row r="1440" spans="3:3">
      <c r="C1440" s="210"/>
    </row>
    <row r="1441" spans="3:3">
      <c r="C1441" s="210"/>
    </row>
    <row r="1442" spans="3:3">
      <c r="C1442" s="210"/>
    </row>
    <row r="1443" spans="3:3">
      <c r="C1443" s="210"/>
    </row>
    <row r="1444" spans="3:3">
      <c r="C1444" s="210"/>
    </row>
    <row r="1445" spans="3:3">
      <c r="C1445" s="210"/>
    </row>
    <row r="1446" spans="3:3">
      <c r="C1446" s="210"/>
    </row>
    <row r="1447" spans="3:3">
      <c r="C1447" s="210"/>
    </row>
    <row r="1448" spans="3:3">
      <c r="C1448" s="210"/>
    </row>
    <row r="1449" spans="3:3">
      <c r="C1449" s="210"/>
    </row>
    <row r="1450" spans="3:3">
      <c r="C1450" s="210"/>
    </row>
    <row r="1451" spans="3:3">
      <c r="C1451" s="210"/>
    </row>
    <row r="1452" spans="3:3">
      <c r="C1452" s="210"/>
    </row>
    <row r="1453" spans="3:3">
      <c r="C1453" s="210"/>
    </row>
    <row r="1454" spans="3:3">
      <c r="C1454" s="210"/>
    </row>
    <row r="1455" spans="3:3">
      <c r="C1455" s="210"/>
    </row>
    <row r="1456" spans="3:3">
      <c r="C1456" s="210"/>
    </row>
    <row r="1457" spans="3:3">
      <c r="C1457" s="210"/>
    </row>
    <row r="1458" spans="3:3">
      <c r="C1458" s="210"/>
    </row>
    <row r="1459" spans="3:3">
      <c r="C1459" s="210"/>
    </row>
    <row r="1460" spans="3:3">
      <c r="C1460" s="210"/>
    </row>
    <row r="1461" spans="3:3">
      <c r="C1461" s="210"/>
    </row>
    <row r="1462" spans="3:3">
      <c r="C1462" s="210"/>
    </row>
    <row r="1463" spans="3:3">
      <c r="C1463" s="210"/>
    </row>
    <row r="1464" spans="3:3">
      <c r="C1464" s="210"/>
    </row>
    <row r="1465" spans="3:3">
      <c r="C1465" s="210"/>
    </row>
    <row r="1466" spans="3:3">
      <c r="C1466" s="210"/>
    </row>
    <row r="1467" spans="3:3">
      <c r="C1467" s="210"/>
    </row>
    <row r="1468" spans="3:3">
      <c r="C1468" s="210"/>
    </row>
    <row r="1469" spans="3:3">
      <c r="C1469" s="210"/>
    </row>
    <row r="1470" spans="3:3">
      <c r="C1470" s="210"/>
    </row>
    <row r="1471" spans="3:3">
      <c r="C1471" s="210"/>
    </row>
    <row r="1472" spans="3:3">
      <c r="C1472" s="210"/>
    </row>
    <row r="1473" spans="3:3">
      <c r="C1473" s="210"/>
    </row>
    <row r="1474" spans="3:3">
      <c r="C1474" s="210"/>
    </row>
    <row r="1475" spans="3:3">
      <c r="C1475" s="210"/>
    </row>
    <row r="1476" spans="3:3">
      <c r="C1476" s="210"/>
    </row>
    <row r="1477" spans="3:3">
      <c r="C1477" s="210"/>
    </row>
    <row r="1478" spans="3:3">
      <c r="C1478" s="210"/>
    </row>
    <row r="1479" spans="3:3">
      <c r="C1479" s="210"/>
    </row>
    <row r="1480" spans="3:3">
      <c r="C1480" s="210"/>
    </row>
    <row r="1481" spans="3:3">
      <c r="C1481" s="210"/>
    </row>
    <row r="1482" spans="3:3">
      <c r="C1482" s="210"/>
    </row>
    <row r="1483" spans="3:3">
      <c r="C1483" s="210"/>
    </row>
    <row r="1484" spans="3:3">
      <c r="C1484" s="210"/>
    </row>
    <row r="1485" spans="3:3">
      <c r="C1485" s="210"/>
    </row>
    <row r="1486" spans="3:3">
      <c r="C1486" s="210"/>
    </row>
    <row r="1487" spans="3:3">
      <c r="C1487" s="210"/>
    </row>
  </sheetData>
  <mergeCells count="6">
    <mergeCell ref="F2:G2"/>
    <mergeCell ref="H2:I2"/>
    <mergeCell ref="L2:M2"/>
    <mergeCell ref="N2:O2"/>
    <mergeCell ref="L3:M3"/>
    <mergeCell ref="N3:O3"/>
  </mergeCells>
  <pageMargins left="0.75" right="0.75" top="1" bottom="1" header="0.5" footer="0.5"/>
  <pageSetup paperSize="1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B6:AE26"/>
  <sheetViews>
    <sheetView zoomScale="75" zoomScaleNormal="75" workbookViewId="0">
      <selection activeCell="G9" sqref="G9"/>
    </sheetView>
    <sheetView workbookViewId="1">
      <selection activeCell="A1" sqref="A1"/>
    </sheetView>
  </sheetViews>
  <sheetFormatPr defaultColWidth="9" defaultRowHeight="12.75"/>
  <cols>
    <col min="2" max="2" width="18.7079646017699" customWidth="1"/>
    <col min="3" max="3" width="9.70796460176991" customWidth="1"/>
    <col min="9" max="9" width="6.85840707964602" customWidth="1"/>
    <col min="10" max="10" width="8.56637168141593" customWidth="1"/>
  </cols>
  <sheetData>
    <row r="6" spans="3:3">
      <c r="C6" t="s">
        <v>144</v>
      </c>
    </row>
    <row r="7" spans="3:31">
      <c r="C7" t="s">
        <v>145</v>
      </c>
      <c r="D7" s="173">
        <v>36526</v>
      </c>
      <c r="E7" s="173">
        <f t="shared" ref="E7:AC7" si="0">EDATE(D7,1)</f>
        <v>36557</v>
      </c>
      <c r="F7" s="173">
        <f t="shared" si="0"/>
        <v>36586</v>
      </c>
      <c r="G7" s="173">
        <f t="shared" si="0"/>
        <v>36617</v>
      </c>
      <c r="H7" s="173">
        <f t="shared" si="0"/>
        <v>36647</v>
      </c>
      <c r="I7" s="173">
        <f t="shared" si="0"/>
        <v>36678</v>
      </c>
      <c r="J7" s="173">
        <f t="shared" si="0"/>
        <v>36708</v>
      </c>
      <c r="K7" s="173">
        <f t="shared" si="0"/>
        <v>36739</v>
      </c>
      <c r="L7" s="173">
        <f t="shared" si="0"/>
        <v>36770</v>
      </c>
      <c r="M7" s="173">
        <f t="shared" si="0"/>
        <v>36800</v>
      </c>
      <c r="N7" s="173">
        <f t="shared" si="0"/>
        <v>36831</v>
      </c>
      <c r="O7" s="173">
        <f t="shared" si="0"/>
        <v>36861</v>
      </c>
      <c r="P7" s="173">
        <f t="shared" si="0"/>
        <v>36892</v>
      </c>
      <c r="Q7" s="173">
        <f t="shared" si="0"/>
        <v>36923</v>
      </c>
      <c r="R7" s="173">
        <f t="shared" si="0"/>
        <v>36951</v>
      </c>
      <c r="S7" s="173">
        <f t="shared" si="0"/>
        <v>36982</v>
      </c>
      <c r="T7" s="173">
        <f t="shared" si="0"/>
        <v>37012</v>
      </c>
      <c r="U7" s="173">
        <f t="shared" si="0"/>
        <v>37043</v>
      </c>
      <c r="V7" s="173">
        <f t="shared" si="0"/>
        <v>37073</v>
      </c>
      <c r="W7" s="173">
        <f t="shared" si="0"/>
        <v>37104</v>
      </c>
      <c r="X7" s="173">
        <f t="shared" si="0"/>
        <v>37135</v>
      </c>
      <c r="Y7" s="173">
        <f t="shared" si="0"/>
        <v>37165</v>
      </c>
      <c r="Z7" s="173">
        <f t="shared" si="0"/>
        <v>37196</v>
      </c>
      <c r="AA7" s="173">
        <f t="shared" si="0"/>
        <v>37226</v>
      </c>
      <c r="AB7" s="173">
        <f t="shared" si="0"/>
        <v>37257</v>
      </c>
      <c r="AC7" s="173">
        <f t="shared" si="0"/>
        <v>37288</v>
      </c>
      <c r="AD7" s="173"/>
      <c r="AE7" s="173"/>
    </row>
    <row r="8" spans="2:7">
      <c r="B8" t="s">
        <v>146</v>
      </c>
      <c r="C8" s="142">
        <f>'Phys Test'!D35</f>
        <v>2062562</v>
      </c>
      <c r="D8" s="142">
        <f>SUM('Phys Test'!G35:G65)</f>
        <v>-902906</v>
      </c>
      <c r="E8" s="142">
        <f>SUM('Phys Test'!G66:G94)</f>
        <v>-640987</v>
      </c>
      <c r="F8" s="142">
        <f>SUM('Phys Test'!G95:G125)</f>
        <v>0</v>
      </c>
      <c r="G8" s="142">
        <f>SUM('Phys Test'!G126:G155)</f>
        <v>312630</v>
      </c>
    </row>
    <row r="9" spans="2:2">
      <c r="B9" t="s">
        <v>147</v>
      </c>
    </row>
    <row r="13" spans="8:11">
      <c r="H13" s="107"/>
      <c r="I13" s="107"/>
      <c r="J13" s="107"/>
      <c r="K13" s="107"/>
    </row>
    <row r="14" spans="8:11">
      <c r="H14" s="107"/>
      <c r="I14" s="107"/>
      <c r="J14" s="107"/>
      <c r="K14" s="107"/>
    </row>
    <row r="15" spans="8:11">
      <c r="H15" s="107"/>
      <c r="I15" s="107"/>
      <c r="J15" s="107"/>
      <c r="K15" s="107"/>
    </row>
    <row r="16" spans="8:11">
      <c r="H16" s="107"/>
      <c r="I16" s="107"/>
      <c r="J16" s="174"/>
      <c r="K16" s="107"/>
    </row>
    <row r="17" spans="8:11">
      <c r="H17" s="107"/>
      <c r="I17" s="107"/>
      <c r="J17" s="174"/>
      <c r="K17" s="107"/>
    </row>
    <row r="18" spans="8:11">
      <c r="H18" s="107"/>
      <c r="I18" s="107"/>
      <c r="J18" s="174"/>
      <c r="K18" s="107"/>
    </row>
    <row r="19" spans="8:11">
      <c r="H19" s="107"/>
      <c r="I19" s="107"/>
      <c r="J19" s="174"/>
      <c r="K19" s="107"/>
    </row>
    <row r="20" spans="8:11">
      <c r="H20" s="107"/>
      <c r="I20" s="107"/>
      <c r="J20" s="174"/>
      <c r="K20" s="107"/>
    </row>
    <row r="21" spans="8:11">
      <c r="H21" s="107"/>
      <c r="I21" s="107"/>
      <c r="J21" s="174"/>
      <c r="K21" s="107"/>
    </row>
    <row r="22" spans="8:11">
      <c r="H22" s="107"/>
      <c r="I22" s="107"/>
      <c r="J22" s="174"/>
      <c r="K22" s="107"/>
    </row>
    <row r="23" spans="8:11">
      <c r="H23" s="107"/>
      <c r="I23" s="107"/>
      <c r="J23" s="174"/>
      <c r="K23" s="107"/>
    </row>
    <row r="24" spans="8:11">
      <c r="H24" s="107"/>
      <c r="I24" s="107"/>
      <c r="J24" s="174"/>
      <c r="K24" s="107"/>
    </row>
    <row r="25" spans="8:11">
      <c r="H25" s="107"/>
      <c r="I25" s="107"/>
      <c r="J25" s="174"/>
      <c r="K25" s="107"/>
    </row>
    <row r="26" spans="8:11">
      <c r="H26" s="107"/>
      <c r="I26" s="107"/>
      <c r="J26" s="107"/>
      <c r="K26" s="107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>
    <pageSetUpPr fitToPage="1"/>
  </sheetPr>
  <dimension ref="A2:S327"/>
  <sheetViews>
    <sheetView zoomScale="75" zoomScaleNormal="75" workbookViewId="0">
      <selection activeCell="I21" sqref="I21"/>
    </sheetView>
    <sheetView workbookViewId="1">
      <selection activeCell="A1" sqref="A1"/>
    </sheetView>
  </sheetViews>
  <sheetFormatPr defaultColWidth="9" defaultRowHeight="12.75"/>
  <cols>
    <col min="1" max="1" width="13.283185840708" customWidth="1"/>
    <col min="2" max="2" width="21.858407079646" customWidth="1"/>
    <col min="3" max="3" width="12.7079646017699" customWidth="1"/>
    <col min="4" max="4" width="9.85840707964602" customWidth="1"/>
    <col min="5" max="5" width="12.4247787610619" customWidth="1"/>
    <col min="6" max="6" width="9.85840707964602" customWidth="1"/>
    <col min="7" max="7" width="13.858407079646" customWidth="1"/>
    <col min="9" max="10" width="10.283185840708" customWidth="1"/>
    <col min="11" max="11" width="9.85840707964602" customWidth="1"/>
    <col min="12" max="13" width="11.141592920354" customWidth="1"/>
    <col min="14" max="14" width="10" customWidth="1"/>
    <col min="15" max="16" width="11.141592920354" customWidth="1"/>
    <col min="17" max="17" width="9.70796460176991" customWidth="1"/>
    <col min="18" max="18" width="11.141592920354" customWidth="1"/>
  </cols>
  <sheetData>
    <row r="2" ht="13.1" spans="2:3">
      <c r="B2" s="121" t="s">
        <v>148</v>
      </c>
      <c r="C2" s="122" t="s">
        <v>149</v>
      </c>
    </row>
    <row r="4" ht="13.1" spans="4:11">
      <c r="D4" s="123" t="s">
        <v>53</v>
      </c>
      <c r="E4" s="123"/>
      <c r="F4" s="123"/>
      <c r="G4" s="124"/>
      <c r="I4" s="123" t="s">
        <v>54</v>
      </c>
      <c r="J4" s="123"/>
      <c r="K4" s="123"/>
    </row>
    <row r="5" ht="13.1" spans="4:15">
      <c r="D5" s="125" t="s">
        <v>55</v>
      </c>
      <c r="E5" s="125" t="s">
        <v>56</v>
      </c>
      <c r="F5" s="125" t="s">
        <v>57</v>
      </c>
      <c r="G5" s="126"/>
      <c r="I5" s="125" t="s">
        <v>55</v>
      </c>
      <c r="J5" s="125" t="s">
        <v>56</v>
      </c>
      <c r="K5" s="125" t="s">
        <v>57</v>
      </c>
      <c r="N5" s="125" t="s">
        <v>55</v>
      </c>
      <c r="O5" s="125" t="s">
        <v>56</v>
      </c>
    </row>
    <row r="6" ht="13.1" spans="3:15">
      <c r="C6" s="388" t="s">
        <v>58</v>
      </c>
      <c r="D6" s="127">
        <v>9122</v>
      </c>
      <c r="E6" s="127">
        <v>6667</v>
      </c>
      <c r="F6" s="127">
        <f>SUM(D6:E6)</f>
        <v>15789</v>
      </c>
      <c r="G6" s="128"/>
      <c r="H6" s="125" t="s">
        <v>59</v>
      </c>
      <c r="I6" s="127">
        <v>12770</v>
      </c>
      <c r="J6" s="127">
        <v>9333</v>
      </c>
      <c r="K6" s="127">
        <f>SUM(I6:J6)</f>
        <v>22103</v>
      </c>
      <c r="M6" s="125" t="s">
        <v>150</v>
      </c>
      <c r="N6" s="54">
        <v>18243</v>
      </c>
      <c r="O6" s="54">
        <v>13333</v>
      </c>
    </row>
    <row r="7" ht="13.1" spans="3:11">
      <c r="C7" s="129" t="s">
        <v>60</v>
      </c>
      <c r="D7" s="54">
        <v>6020</v>
      </c>
      <c r="E7" s="54">
        <v>4400</v>
      </c>
      <c r="F7" s="54">
        <f>SUM(D7:E7)</f>
        <v>10420</v>
      </c>
      <c r="G7" s="128"/>
      <c r="H7" s="129" t="s">
        <v>61</v>
      </c>
      <c r="I7" s="54">
        <v>18243</v>
      </c>
      <c r="J7" s="54">
        <v>13333</v>
      </c>
      <c r="K7" s="54">
        <f>SUM(I7:J7)</f>
        <v>31576</v>
      </c>
    </row>
    <row r="8" ht="13.1" spans="3:10">
      <c r="C8" s="126"/>
      <c r="D8" s="128"/>
      <c r="E8" s="128"/>
      <c r="F8" s="128"/>
      <c r="G8" s="128"/>
      <c r="H8" s="46" t="s">
        <v>62</v>
      </c>
      <c r="I8" s="154">
        <v>37376</v>
      </c>
      <c r="J8" s="154">
        <v>37409</v>
      </c>
    </row>
    <row r="10" spans="3:9">
      <c r="C10" t="s">
        <v>151</v>
      </c>
      <c r="I10" t="s">
        <v>152</v>
      </c>
    </row>
    <row r="12" ht="13.1" spans="4:18">
      <c r="D12" s="46" t="s">
        <v>55</v>
      </c>
      <c r="F12" s="46" t="s">
        <v>153</v>
      </c>
      <c r="J12" s="46" t="s">
        <v>55</v>
      </c>
      <c r="L12" s="46" t="s">
        <v>153</v>
      </c>
      <c r="O12" s="46" t="s">
        <v>154</v>
      </c>
      <c r="P12" s="46" t="s">
        <v>57</v>
      </c>
      <c r="Q12" s="46" t="s">
        <v>155</v>
      </c>
      <c r="R12" s="46" t="s">
        <v>156</v>
      </c>
    </row>
    <row r="13" ht="13.1" spans="3:18">
      <c r="C13" s="130" t="s">
        <v>55</v>
      </c>
      <c r="D13" s="130" t="s">
        <v>79</v>
      </c>
      <c r="E13" s="130" t="s">
        <v>56</v>
      </c>
      <c r="F13" s="130" t="s">
        <v>79</v>
      </c>
      <c r="G13" s="130" t="s">
        <v>151</v>
      </c>
      <c r="I13" s="130" t="s">
        <v>55</v>
      </c>
      <c r="J13" s="130" t="s">
        <v>79</v>
      </c>
      <c r="K13" s="130" t="s">
        <v>56</v>
      </c>
      <c r="L13" s="130" t="s">
        <v>79</v>
      </c>
      <c r="M13" s="130" t="s">
        <v>152</v>
      </c>
      <c r="O13" s="130" t="s">
        <v>157</v>
      </c>
      <c r="P13" s="130" t="s">
        <v>140</v>
      </c>
      <c r="Q13" s="130" t="s">
        <v>158</v>
      </c>
      <c r="R13" s="130" t="s">
        <v>140</v>
      </c>
    </row>
    <row r="14" ht="13.1" spans="2:18">
      <c r="B14" s="122" t="s">
        <v>159</v>
      </c>
      <c r="C14" s="131">
        <f>'Contract Discrep'!I7+119799</f>
        <v>549000</v>
      </c>
      <c r="D14" s="75"/>
      <c r="E14" s="132">
        <f>'Contract Discrep'!K7</f>
        <v>333276</v>
      </c>
      <c r="F14" s="75"/>
      <c r="G14" s="43">
        <f>C14+E14</f>
        <v>882276</v>
      </c>
      <c r="I14" s="148">
        <f>'Contract Discrep'!I8+((6020-4131)*28)</f>
        <v>541583</v>
      </c>
      <c r="J14" s="155"/>
      <c r="K14" s="132">
        <f>'Contract Discrep'!K8</f>
        <v>672328</v>
      </c>
      <c r="L14" s="155"/>
      <c r="M14" s="43">
        <f>I14+K14</f>
        <v>1213911</v>
      </c>
      <c r="O14" s="142">
        <f>G14+M14</f>
        <v>2096187</v>
      </c>
      <c r="P14" s="142">
        <f>'Contract Discrep'!M11</f>
        <v>2371200</v>
      </c>
      <c r="Q14" s="157">
        <f>O14/P14</f>
        <v>0.884019483805668</v>
      </c>
      <c r="R14" s="142">
        <f>P14-O14</f>
        <v>275013</v>
      </c>
    </row>
    <row r="15" ht="13.1" spans="2:19">
      <c r="B15" s="133" t="s">
        <v>160</v>
      </c>
      <c r="C15" s="134">
        <f>(C14/(C14+I14))*$I$7</f>
        <v>9183.53486162905</v>
      </c>
      <c r="D15" s="135"/>
      <c r="E15" s="134">
        <f>((E14/(E14+K14))*$J$7)</f>
        <v>4418.80591962641</v>
      </c>
      <c r="F15" s="135"/>
      <c r="G15" s="136"/>
      <c r="H15" s="137"/>
      <c r="I15" s="134">
        <f>(I14/(I14+C14))*$I$7</f>
        <v>9059.46513837094</v>
      </c>
      <c r="J15" s="136"/>
      <c r="K15" s="134">
        <f>(K14/(E14+K14)*$J$7)</f>
        <v>8914.19408037359</v>
      </c>
      <c r="L15" s="136"/>
      <c r="M15" s="156"/>
      <c r="P15" s="142"/>
      <c r="Q15" s="142"/>
      <c r="R15" s="157"/>
      <c r="S15" s="142"/>
    </row>
    <row r="16" ht="13.1" spans="2:19">
      <c r="B16" s="133" t="s">
        <v>161</v>
      </c>
      <c r="C16" s="134">
        <f>(C14/(C14+I14))*$I$6</f>
        <v>6428.42406309286</v>
      </c>
      <c r="D16" s="135"/>
      <c r="E16" s="134">
        <f>((E14/(E14+K14))*$J$6)</f>
        <v>3093.13100186555</v>
      </c>
      <c r="F16" s="135"/>
      <c r="G16" s="136"/>
      <c r="H16" s="137"/>
      <c r="I16" s="134">
        <f>(I14/(I14+C14))*$I$6</f>
        <v>6341.57593690714</v>
      </c>
      <c r="J16" s="136"/>
      <c r="K16" s="134">
        <f>(K14/(E14+K14)*$J$6)</f>
        <v>6239.86899813446</v>
      </c>
      <c r="L16" s="136"/>
      <c r="M16" s="156"/>
      <c r="P16" s="142"/>
      <c r="Q16" s="142"/>
      <c r="R16" s="157"/>
      <c r="S16" s="142"/>
    </row>
    <row r="17" ht="13.1" spans="2:19">
      <c r="B17" s="133"/>
      <c r="C17" s="136"/>
      <c r="D17" s="135"/>
      <c r="E17" s="136"/>
      <c r="F17" s="135"/>
      <c r="G17" s="136"/>
      <c r="H17" s="137"/>
      <c r="I17" s="136"/>
      <c r="J17" s="136"/>
      <c r="K17" s="136"/>
      <c r="L17" s="136"/>
      <c r="M17" s="156"/>
      <c r="P17" s="142"/>
      <c r="Q17" s="142"/>
      <c r="R17" s="157"/>
      <c r="S17" s="142"/>
    </row>
    <row r="18" ht="13.1" spans="2:19">
      <c r="B18" s="133"/>
      <c r="C18" s="136"/>
      <c r="D18" s="135"/>
      <c r="E18" s="136"/>
      <c r="F18" s="135"/>
      <c r="G18" s="136"/>
      <c r="H18" s="137"/>
      <c r="I18" s="136"/>
      <c r="J18" s="136"/>
      <c r="K18" s="136"/>
      <c r="L18" s="136"/>
      <c r="M18" s="156"/>
      <c r="P18" s="142"/>
      <c r="Q18" s="142"/>
      <c r="R18" s="157"/>
      <c r="S18" s="142"/>
    </row>
    <row r="19" ht="13.1" spans="2:19">
      <c r="B19" s="133"/>
      <c r="C19" s="136"/>
      <c r="D19" s="135"/>
      <c r="E19" s="136"/>
      <c r="F19" s="135"/>
      <c r="G19" s="136"/>
      <c r="H19" s="137"/>
      <c r="I19" s="136"/>
      <c r="J19" s="136"/>
      <c r="K19" s="136"/>
      <c r="L19" s="136"/>
      <c r="M19" s="156"/>
      <c r="P19" s="142"/>
      <c r="Q19" s="142"/>
      <c r="R19" s="157"/>
      <c r="S19" s="142"/>
    </row>
    <row r="20" spans="1:16">
      <c r="A20" t="s">
        <v>162</v>
      </c>
      <c r="B20" s="138" t="s">
        <v>163</v>
      </c>
      <c r="C20" s="139"/>
      <c r="D20" s="137"/>
      <c r="E20" s="140"/>
      <c r="F20" s="137"/>
      <c r="G20" s="137"/>
      <c r="H20" s="137"/>
      <c r="I20" s="139"/>
      <c r="J20" s="137"/>
      <c r="K20" s="140">
        <f>I20*1</f>
        <v>0</v>
      </c>
      <c r="P20" s="157"/>
    </row>
    <row r="21" spans="2:18">
      <c r="B21" s="141">
        <v>36526</v>
      </c>
      <c r="C21" s="48">
        <f>C15</f>
        <v>9183.53486162905</v>
      </c>
      <c r="D21" s="142">
        <f>$C$14-C21</f>
        <v>539816.465138371</v>
      </c>
      <c r="E21" s="48">
        <f>E15</f>
        <v>4418.80591962641</v>
      </c>
      <c r="F21" s="142">
        <f>$E$14-E21</f>
        <v>328857.194080374</v>
      </c>
      <c r="G21" s="48">
        <f>D21+F21</f>
        <v>868673.659218745</v>
      </c>
      <c r="I21" s="48">
        <f>I15</f>
        <v>9059.46513837094</v>
      </c>
      <c r="J21" s="142">
        <f>$I$14-I21</f>
        <v>532523.534861629</v>
      </c>
      <c r="K21" s="142">
        <f>K15</f>
        <v>8914.19408037359</v>
      </c>
      <c r="L21" s="48">
        <f>$K$14-K15</f>
        <v>663413.805919626</v>
      </c>
      <c r="M21" s="48">
        <f>J21+L21</f>
        <v>1195937.34078126</v>
      </c>
      <c r="O21" s="142">
        <f>G21+M21</f>
        <v>2064611</v>
      </c>
      <c r="P21" s="48">
        <f>$P$14</f>
        <v>2371200</v>
      </c>
      <c r="Q21" s="157">
        <f>O21/P21</f>
        <v>0.870703019568151</v>
      </c>
      <c r="R21" s="142">
        <f>P21-O21</f>
        <v>306589</v>
      </c>
    </row>
    <row r="22" spans="2:18">
      <c r="B22" s="141">
        <f>B21+1</f>
        <v>36527</v>
      </c>
      <c r="C22" s="48">
        <f>C21</f>
        <v>9183.53486162905</v>
      </c>
      <c r="D22" s="142">
        <f>D21-C22</f>
        <v>530632.930276742</v>
      </c>
      <c r="E22" s="48">
        <f>E21</f>
        <v>4418.80591962641</v>
      </c>
      <c r="F22" s="142">
        <f>F21-E22</f>
        <v>324438.388160747</v>
      </c>
      <c r="G22" s="48">
        <f t="shared" ref="G22:G51" si="0">D22+F22</f>
        <v>855071.318437489</v>
      </c>
      <c r="I22" s="48">
        <f>I21</f>
        <v>9059.46513837094</v>
      </c>
      <c r="J22" s="142">
        <f>J21-I22</f>
        <v>523464.069723258</v>
      </c>
      <c r="K22" s="142">
        <f>K21</f>
        <v>8914.19408037359</v>
      </c>
      <c r="L22" s="48">
        <f>L21-K22</f>
        <v>654499.611839253</v>
      </c>
      <c r="M22" s="48">
        <f t="shared" ref="M22:M51" si="1">J22+L22</f>
        <v>1177963.68156251</v>
      </c>
      <c r="O22" s="142">
        <f t="shared" ref="O22:O51" si="2">G22+M22</f>
        <v>2033035</v>
      </c>
      <c r="P22" s="48">
        <f t="shared" ref="P22:P51" si="3">$P$14</f>
        <v>2371200</v>
      </c>
      <c r="Q22" s="157">
        <f t="shared" ref="Q22:Q51" si="4">O22/P22</f>
        <v>0.857386555330634</v>
      </c>
      <c r="R22" s="142">
        <f t="shared" ref="R22:R51" si="5">P22-O22</f>
        <v>338165</v>
      </c>
    </row>
    <row r="23" spans="2:18">
      <c r="B23" s="141">
        <f t="shared" ref="B23:B51" si="6">B22+1</f>
        <v>36528</v>
      </c>
      <c r="C23" s="48">
        <f t="shared" ref="C23:C51" si="7">C22</f>
        <v>9183.53486162905</v>
      </c>
      <c r="D23" s="142">
        <f t="shared" ref="D23:D51" si="8">D22-C23</f>
        <v>521449.395415113</v>
      </c>
      <c r="E23" s="48">
        <f t="shared" ref="E23:E51" si="9">E22</f>
        <v>4418.80591962641</v>
      </c>
      <c r="F23" s="142">
        <f t="shared" ref="F23:F51" si="10">F22-E23</f>
        <v>320019.582241121</v>
      </c>
      <c r="G23" s="48">
        <f t="shared" si="0"/>
        <v>841468.977656234</v>
      </c>
      <c r="I23" s="48">
        <f t="shared" ref="I23:I51" si="11">I22</f>
        <v>9059.46513837094</v>
      </c>
      <c r="J23" s="142">
        <f t="shared" ref="J23:J51" si="12">J22-I23</f>
        <v>514404.604584887</v>
      </c>
      <c r="K23" s="142">
        <f t="shared" ref="K23:K51" si="13">K22</f>
        <v>8914.19408037359</v>
      </c>
      <c r="L23" s="48">
        <f t="shared" ref="L23:L51" si="14">L22-K23</f>
        <v>645585.417758879</v>
      </c>
      <c r="M23" s="48">
        <f t="shared" si="1"/>
        <v>1159990.02234377</v>
      </c>
      <c r="O23" s="142">
        <f t="shared" si="2"/>
        <v>2001459</v>
      </c>
      <c r="P23" s="48">
        <f t="shared" si="3"/>
        <v>2371200</v>
      </c>
      <c r="Q23" s="157">
        <f t="shared" si="4"/>
        <v>0.844070091093117</v>
      </c>
      <c r="R23" s="142">
        <f t="shared" si="5"/>
        <v>369741</v>
      </c>
    </row>
    <row r="24" spans="2:18">
      <c r="B24" s="141">
        <f t="shared" si="6"/>
        <v>36529</v>
      </c>
      <c r="C24" s="48">
        <f t="shared" si="7"/>
        <v>9183.53486162905</v>
      </c>
      <c r="D24" s="142">
        <f t="shared" si="8"/>
        <v>512265.860553484</v>
      </c>
      <c r="E24" s="48">
        <f t="shared" si="9"/>
        <v>4418.80591962641</v>
      </c>
      <c r="F24" s="142">
        <f t="shared" si="10"/>
        <v>315600.776321494</v>
      </c>
      <c r="G24" s="48">
        <f t="shared" si="0"/>
        <v>827866.636874978</v>
      </c>
      <c r="I24" s="48">
        <f t="shared" si="11"/>
        <v>9059.46513837094</v>
      </c>
      <c r="J24" s="142">
        <f t="shared" si="12"/>
        <v>505345.139446516</v>
      </c>
      <c r="K24" s="142">
        <f t="shared" si="13"/>
        <v>8914.19408037359</v>
      </c>
      <c r="L24" s="48">
        <f t="shared" si="14"/>
        <v>636671.223678506</v>
      </c>
      <c r="M24" s="48">
        <f t="shared" si="1"/>
        <v>1142016.36312502</v>
      </c>
      <c r="O24" s="142">
        <f t="shared" si="2"/>
        <v>1969883</v>
      </c>
      <c r="P24" s="48">
        <f t="shared" si="3"/>
        <v>2371200</v>
      </c>
      <c r="Q24" s="157">
        <f t="shared" si="4"/>
        <v>0.830753626855601</v>
      </c>
      <c r="R24" s="142">
        <f t="shared" si="5"/>
        <v>401317</v>
      </c>
    </row>
    <row r="25" spans="2:18">
      <c r="B25" s="141">
        <f t="shared" si="6"/>
        <v>36530</v>
      </c>
      <c r="C25" s="48">
        <f t="shared" si="7"/>
        <v>9183.53486162905</v>
      </c>
      <c r="D25" s="142">
        <f t="shared" si="8"/>
        <v>503082.325691855</v>
      </c>
      <c r="E25" s="48">
        <f t="shared" si="9"/>
        <v>4418.80591962641</v>
      </c>
      <c r="F25" s="142">
        <f t="shared" si="10"/>
        <v>311181.970401868</v>
      </c>
      <c r="G25" s="48">
        <f t="shared" si="0"/>
        <v>814264.296093723</v>
      </c>
      <c r="I25" s="48">
        <f t="shared" si="11"/>
        <v>9059.46513837094</v>
      </c>
      <c r="J25" s="142">
        <f t="shared" si="12"/>
        <v>496285.674308145</v>
      </c>
      <c r="K25" s="142">
        <f t="shared" si="13"/>
        <v>8914.19408037359</v>
      </c>
      <c r="L25" s="48">
        <f t="shared" si="14"/>
        <v>627757.029598132</v>
      </c>
      <c r="M25" s="48">
        <f t="shared" si="1"/>
        <v>1124042.70390628</v>
      </c>
      <c r="O25" s="142">
        <f t="shared" si="2"/>
        <v>1938307</v>
      </c>
      <c r="P25" s="48">
        <f t="shared" si="3"/>
        <v>2371200</v>
      </c>
      <c r="Q25" s="157">
        <f t="shared" si="4"/>
        <v>0.817437162618084</v>
      </c>
      <c r="R25" s="142">
        <f t="shared" si="5"/>
        <v>432893</v>
      </c>
    </row>
    <row r="26" spans="2:18">
      <c r="B26" s="141">
        <f t="shared" si="6"/>
        <v>36531</v>
      </c>
      <c r="C26" s="48">
        <f t="shared" si="7"/>
        <v>9183.53486162905</v>
      </c>
      <c r="D26" s="142">
        <f t="shared" si="8"/>
        <v>493898.790830226</v>
      </c>
      <c r="E26" s="48">
        <f t="shared" si="9"/>
        <v>4418.80591962641</v>
      </c>
      <c r="F26" s="142">
        <f t="shared" si="10"/>
        <v>306763.164482241</v>
      </c>
      <c r="G26" s="48">
        <f t="shared" si="0"/>
        <v>800661.955312467</v>
      </c>
      <c r="I26" s="48">
        <f t="shared" si="11"/>
        <v>9059.46513837094</v>
      </c>
      <c r="J26" s="142">
        <f t="shared" si="12"/>
        <v>487226.209169774</v>
      </c>
      <c r="K26" s="142">
        <f t="shared" si="13"/>
        <v>8914.19408037359</v>
      </c>
      <c r="L26" s="48">
        <f t="shared" si="14"/>
        <v>618842.835517758</v>
      </c>
      <c r="M26" s="48">
        <f t="shared" si="1"/>
        <v>1106069.04468753</v>
      </c>
      <c r="O26" s="142">
        <f t="shared" si="2"/>
        <v>1906731</v>
      </c>
      <c r="P26" s="48">
        <f t="shared" si="3"/>
        <v>2371200</v>
      </c>
      <c r="Q26" s="157">
        <f t="shared" si="4"/>
        <v>0.804120698380567</v>
      </c>
      <c r="R26" s="142">
        <f t="shared" si="5"/>
        <v>464469</v>
      </c>
    </row>
    <row r="27" spans="2:18">
      <c r="B27" s="141">
        <f t="shared" si="6"/>
        <v>36532</v>
      </c>
      <c r="C27" s="48">
        <f t="shared" si="7"/>
        <v>9183.53486162905</v>
      </c>
      <c r="D27" s="142">
        <f t="shared" si="8"/>
        <v>484715.255968597</v>
      </c>
      <c r="E27" s="48">
        <f t="shared" si="9"/>
        <v>4418.80591962641</v>
      </c>
      <c r="F27" s="142">
        <f t="shared" si="10"/>
        <v>302344.358562615</v>
      </c>
      <c r="G27" s="48">
        <f t="shared" si="0"/>
        <v>787059.614531212</v>
      </c>
      <c r="I27" s="48">
        <f t="shared" si="11"/>
        <v>9059.46513837094</v>
      </c>
      <c r="J27" s="142">
        <f t="shared" si="12"/>
        <v>478166.744031403</v>
      </c>
      <c r="K27" s="142">
        <f t="shared" si="13"/>
        <v>8914.19408037359</v>
      </c>
      <c r="L27" s="48">
        <f t="shared" si="14"/>
        <v>609928.641437385</v>
      </c>
      <c r="M27" s="48">
        <f t="shared" si="1"/>
        <v>1088095.38546879</v>
      </c>
      <c r="O27" s="142">
        <f t="shared" si="2"/>
        <v>1875155</v>
      </c>
      <c r="P27" s="48">
        <f t="shared" si="3"/>
        <v>2371200</v>
      </c>
      <c r="Q27" s="157">
        <f t="shared" si="4"/>
        <v>0.79080423414305</v>
      </c>
      <c r="R27" s="142">
        <f t="shared" si="5"/>
        <v>496045</v>
      </c>
    </row>
    <row r="28" spans="2:18">
      <c r="B28" s="141">
        <f t="shared" si="6"/>
        <v>36533</v>
      </c>
      <c r="C28" s="48">
        <f t="shared" si="7"/>
        <v>9183.53486162905</v>
      </c>
      <c r="D28" s="142">
        <f t="shared" si="8"/>
        <v>475531.721106968</v>
      </c>
      <c r="E28" s="48">
        <f t="shared" si="9"/>
        <v>4418.80591962641</v>
      </c>
      <c r="F28" s="142">
        <f t="shared" si="10"/>
        <v>297925.552642989</v>
      </c>
      <c r="G28" s="48">
        <f t="shared" si="0"/>
        <v>773457.273749956</v>
      </c>
      <c r="I28" s="48">
        <f t="shared" si="11"/>
        <v>9059.46513837094</v>
      </c>
      <c r="J28" s="142">
        <f t="shared" si="12"/>
        <v>469107.278893033</v>
      </c>
      <c r="K28" s="142">
        <f t="shared" si="13"/>
        <v>8914.19408037359</v>
      </c>
      <c r="L28" s="48">
        <f t="shared" si="14"/>
        <v>601014.447357011</v>
      </c>
      <c r="M28" s="48">
        <f t="shared" si="1"/>
        <v>1070121.72625004</v>
      </c>
      <c r="O28" s="142">
        <f t="shared" si="2"/>
        <v>1843579</v>
      </c>
      <c r="P28" s="48">
        <f t="shared" si="3"/>
        <v>2371200</v>
      </c>
      <c r="Q28" s="157">
        <f t="shared" si="4"/>
        <v>0.777487769905533</v>
      </c>
      <c r="R28" s="142">
        <f t="shared" si="5"/>
        <v>527621</v>
      </c>
    </row>
    <row r="29" spans="2:18">
      <c r="B29" s="141">
        <f t="shared" si="6"/>
        <v>36534</v>
      </c>
      <c r="C29" s="48">
        <f t="shared" si="7"/>
        <v>9183.53486162905</v>
      </c>
      <c r="D29" s="142">
        <f t="shared" si="8"/>
        <v>466348.186245338</v>
      </c>
      <c r="E29" s="48">
        <f t="shared" si="9"/>
        <v>4418.80591962641</v>
      </c>
      <c r="F29" s="142">
        <f t="shared" si="10"/>
        <v>293506.746723362</v>
      </c>
      <c r="G29" s="48">
        <f t="shared" si="0"/>
        <v>759854.932968701</v>
      </c>
      <c r="I29" s="48">
        <f t="shared" si="11"/>
        <v>9059.46513837094</v>
      </c>
      <c r="J29" s="142">
        <f t="shared" si="12"/>
        <v>460047.813754662</v>
      </c>
      <c r="K29" s="142">
        <f t="shared" si="13"/>
        <v>8914.19408037359</v>
      </c>
      <c r="L29" s="48">
        <f t="shared" si="14"/>
        <v>592100.253276637</v>
      </c>
      <c r="M29" s="48">
        <f t="shared" si="1"/>
        <v>1052148.0670313</v>
      </c>
      <c r="O29" s="142">
        <f t="shared" si="2"/>
        <v>1812003</v>
      </c>
      <c r="P29" s="48">
        <f t="shared" si="3"/>
        <v>2371200</v>
      </c>
      <c r="Q29" s="157">
        <f t="shared" si="4"/>
        <v>0.764171305668016</v>
      </c>
      <c r="R29" s="142">
        <f t="shared" si="5"/>
        <v>559197</v>
      </c>
    </row>
    <row r="30" spans="2:18">
      <c r="B30" s="141">
        <f t="shared" si="6"/>
        <v>36535</v>
      </c>
      <c r="C30" s="48">
        <f t="shared" si="7"/>
        <v>9183.53486162905</v>
      </c>
      <c r="D30" s="142">
        <f t="shared" si="8"/>
        <v>457164.651383709</v>
      </c>
      <c r="E30" s="48">
        <f t="shared" si="9"/>
        <v>4418.80591962641</v>
      </c>
      <c r="F30" s="142">
        <f t="shared" si="10"/>
        <v>289087.940803736</v>
      </c>
      <c r="G30" s="48">
        <f t="shared" si="0"/>
        <v>746252.592187445</v>
      </c>
      <c r="I30" s="48">
        <f t="shared" si="11"/>
        <v>9059.46513837094</v>
      </c>
      <c r="J30" s="142">
        <f t="shared" si="12"/>
        <v>450988.348616291</v>
      </c>
      <c r="K30" s="142">
        <f t="shared" si="13"/>
        <v>8914.19408037359</v>
      </c>
      <c r="L30" s="48">
        <f t="shared" si="14"/>
        <v>583186.059196264</v>
      </c>
      <c r="M30" s="48">
        <f t="shared" si="1"/>
        <v>1034174.40781255</v>
      </c>
      <c r="O30" s="142">
        <f t="shared" si="2"/>
        <v>1780427</v>
      </c>
      <c r="P30" s="48">
        <f t="shared" si="3"/>
        <v>2371200</v>
      </c>
      <c r="Q30" s="157">
        <f t="shared" si="4"/>
        <v>0.750854841430499</v>
      </c>
      <c r="R30" s="142">
        <f t="shared" si="5"/>
        <v>590773</v>
      </c>
    </row>
    <row r="31" spans="2:18">
      <c r="B31" s="141">
        <f t="shared" si="6"/>
        <v>36536</v>
      </c>
      <c r="C31" s="48">
        <f t="shared" si="7"/>
        <v>9183.53486162905</v>
      </c>
      <c r="D31" s="142">
        <f t="shared" si="8"/>
        <v>447981.11652208</v>
      </c>
      <c r="E31" s="48">
        <f t="shared" si="9"/>
        <v>4418.80591962641</v>
      </c>
      <c r="F31" s="142">
        <f t="shared" si="10"/>
        <v>284669.134884109</v>
      </c>
      <c r="G31" s="48">
        <f t="shared" si="0"/>
        <v>732650.25140619</v>
      </c>
      <c r="I31" s="48">
        <f t="shared" si="11"/>
        <v>9059.46513837094</v>
      </c>
      <c r="J31" s="142">
        <f t="shared" si="12"/>
        <v>441928.88347792</v>
      </c>
      <c r="K31" s="142">
        <f t="shared" si="13"/>
        <v>8914.19408037359</v>
      </c>
      <c r="L31" s="48">
        <f t="shared" si="14"/>
        <v>574271.86511589</v>
      </c>
      <c r="M31" s="48">
        <f t="shared" si="1"/>
        <v>1016200.74859381</v>
      </c>
      <c r="O31" s="142">
        <f t="shared" si="2"/>
        <v>1748851</v>
      </c>
      <c r="P31" s="48">
        <f t="shared" si="3"/>
        <v>2371200</v>
      </c>
      <c r="Q31" s="157">
        <f t="shared" si="4"/>
        <v>0.737538377192982</v>
      </c>
      <c r="R31" s="142">
        <f t="shared" si="5"/>
        <v>622349</v>
      </c>
    </row>
    <row r="32" spans="2:18">
      <c r="B32" s="141">
        <f t="shared" si="6"/>
        <v>36537</v>
      </c>
      <c r="C32" s="48">
        <f t="shared" si="7"/>
        <v>9183.53486162905</v>
      </c>
      <c r="D32" s="142">
        <f t="shared" si="8"/>
        <v>438797.581660451</v>
      </c>
      <c r="E32" s="48">
        <f t="shared" si="9"/>
        <v>4418.80591962641</v>
      </c>
      <c r="F32" s="142">
        <f t="shared" si="10"/>
        <v>280250.328964483</v>
      </c>
      <c r="G32" s="48">
        <f t="shared" si="0"/>
        <v>719047.910624934</v>
      </c>
      <c r="I32" s="48">
        <f t="shared" si="11"/>
        <v>9059.46513837094</v>
      </c>
      <c r="J32" s="142">
        <f t="shared" si="12"/>
        <v>432869.418339549</v>
      </c>
      <c r="K32" s="142">
        <f t="shared" si="13"/>
        <v>8914.19408037359</v>
      </c>
      <c r="L32" s="48">
        <f t="shared" si="14"/>
        <v>565357.671035517</v>
      </c>
      <c r="M32" s="48">
        <f t="shared" si="1"/>
        <v>998227.089375065</v>
      </c>
      <c r="O32" s="142">
        <f t="shared" si="2"/>
        <v>1717275</v>
      </c>
      <c r="P32" s="48">
        <f t="shared" si="3"/>
        <v>2371200</v>
      </c>
      <c r="Q32" s="157">
        <f t="shared" si="4"/>
        <v>0.724221912955465</v>
      </c>
      <c r="R32" s="142">
        <f t="shared" si="5"/>
        <v>653925</v>
      </c>
    </row>
    <row r="33" spans="2:18">
      <c r="B33" s="141">
        <f t="shared" si="6"/>
        <v>36538</v>
      </c>
      <c r="C33" s="48">
        <f t="shared" si="7"/>
        <v>9183.53486162905</v>
      </c>
      <c r="D33" s="142">
        <f t="shared" si="8"/>
        <v>429614.046798822</v>
      </c>
      <c r="E33" s="48">
        <f t="shared" si="9"/>
        <v>4418.80591962641</v>
      </c>
      <c r="F33" s="142">
        <f t="shared" si="10"/>
        <v>275831.523044856</v>
      </c>
      <c r="G33" s="48">
        <f t="shared" si="0"/>
        <v>705445.569843678</v>
      </c>
      <c r="I33" s="48">
        <f t="shared" si="11"/>
        <v>9059.46513837094</v>
      </c>
      <c r="J33" s="142">
        <f t="shared" si="12"/>
        <v>423809.953201178</v>
      </c>
      <c r="K33" s="142">
        <f t="shared" si="13"/>
        <v>8914.19408037359</v>
      </c>
      <c r="L33" s="48">
        <f t="shared" si="14"/>
        <v>556443.476955143</v>
      </c>
      <c r="M33" s="48">
        <f t="shared" si="1"/>
        <v>980253.430156321</v>
      </c>
      <c r="O33" s="142">
        <f t="shared" si="2"/>
        <v>1685699</v>
      </c>
      <c r="P33" s="48">
        <f t="shared" si="3"/>
        <v>2371200</v>
      </c>
      <c r="Q33" s="157">
        <f t="shared" si="4"/>
        <v>0.710905448717948</v>
      </c>
      <c r="R33" s="142">
        <f t="shared" si="5"/>
        <v>685501.000000001</v>
      </c>
    </row>
    <row r="34" spans="2:18">
      <c r="B34" s="141">
        <f t="shared" si="6"/>
        <v>36539</v>
      </c>
      <c r="C34" s="48">
        <f t="shared" si="7"/>
        <v>9183.53486162905</v>
      </c>
      <c r="D34" s="142">
        <f t="shared" si="8"/>
        <v>420430.511937193</v>
      </c>
      <c r="E34" s="48">
        <f t="shared" si="9"/>
        <v>4418.80591962641</v>
      </c>
      <c r="F34" s="142">
        <f t="shared" si="10"/>
        <v>271412.71712523</v>
      </c>
      <c r="G34" s="48">
        <f t="shared" si="0"/>
        <v>691843.229062423</v>
      </c>
      <c r="I34" s="48">
        <f t="shared" si="11"/>
        <v>9059.46513837094</v>
      </c>
      <c r="J34" s="142">
        <f t="shared" si="12"/>
        <v>414750.488062807</v>
      </c>
      <c r="K34" s="142">
        <f t="shared" si="13"/>
        <v>8914.19408037359</v>
      </c>
      <c r="L34" s="48">
        <f t="shared" si="14"/>
        <v>547529.282874769</v>
      </c>
      <c r="M34" s="48">
        <f t="shared" si="1"/>
        <v>962279.770937576</v>
      </c>
      <c r="O34" s="142">
        <f t="shared" si="2"/>
        <v>1654123</v>
      </c>
      <c r="P34" s="48">
        <f t="shared" si="3"/>
        <v>2371200</v>
      </c>
      <c r="Q34" s="157">
        <f t="shared" si="4"/>
        <v>0.697588984480431</v>
      </c>
      <c r="R34" s="142">
        <f t="shared" si="5"/>
        <v>717077.000000001</v>
      </c>
    </row>
    <row r="35" spans="2:18">
      <c r="B35" s="141">
        <f t="shared" si="6"/>
        <v>36540</v>
      </c>
      <c r="C35" s="48">
        <f t="shared" si="7"/>
        <v>9183.53486162905</v>
      </c>
      <c r="D35" s="142">
        <f t="shared" si="8"/>
        <v>411246.977075564</v>
      </c>
      <c r="E35" s="48">
        <f t="shared" si="9"/>
        <v>4418.80591962641</v>
      </c>
      <c r="F35" s="142">
        <f t="shared" si="10"/>
        <v>266993.911205603</v>
      </c>
      <c r="G35" s="48">
        <f t="shared" si="0"/>
        <v>678240.888281167</v>
      </c>
      <c r="I35" s="48">
        <f t="shared" si="11"/>
        <v>9059.46513837094</v>
      </c>
      <c r="J35" s="142">
        <f t="shared" si="12"/>
        <v>405691.022924436</v>
      </c>
      <c r="K35" s="142">
        <f t="shared" si="13"/>
        <v>8914.19408037359</v>
      </c>
      <c r="L35" s="48">
        <f t="shared" si="14"/>
        <v>538615.088794396</v>
      </c>
      <c r="M35" s="48">
        <f t="shared" si="1"/>
        <v>944306.111718832</v>
      </c>
      <c r="O35" s="142">
        <f t="shared" si="2"/>
        <v>1622547</v>
      </c>
      <c r="P35" s="48">
        <f t="shared" si="3"/>
        <v>2371200</v>
      </c>
      <c r="Q35" s="157">
        <f t="shared" si="4"/>
        <v>0.684272520242915</v>
      </c>
      <c r="R35" s="142">
        <f t="shared" si="5"/>
        <v>748653.000000001</v>
      </c>
    </row>
    <row r="36" spans="2:18">
      <c r="B36" s="141">
        <f t="shared" si="6"/>
        <v>36541</v>
      </c>
      <c r="C36" s="48">
        <f t="shared" si="7"/>
        <v>9183.53486162905</v>
      </c>
      <c r="D36" s="142">
        <f t="shared" si="8"/>
        <v>402063.442213935</v>
      </c>
      <c r="E36" s="48">
        <f t="shared" si="9"/>
        <v>4418.80591962641</v>
      </c>
      <c r="F36" s="142">
        <f t="shared" si="10"/>
        <v>262575.105285977</v>
      </c>
      <c r="G36" s="48">
        <f t="shared" si="0"/>
        <v>664638.547499912</v>
      </c>
      <c r="I36" s="48">
        <f t="shared" si="11"/>
        <v>9059.46513837094</v>
      </c>
      <c r="J36" s="142">
        <f t="shared" si="12"/>
        <v>396631.557786065</v>
      </c>
      <c r="K36" s="142">
        <f t="shared" si="13"/>
        <v>8914.19408037359</v>
      </c>
      <c r="L36" s="48">
        <f t="shared" si="14"/>
        <v>529700.894714022</v>
      </c>
      <c r="M36" s="48">
        <f t="shared" si="1"/>
        <v>926332.452500087</v>
      </c>
      <c r="O36" s="142">
        <f t="shared" si="2"/>
        <v>1590971</v>
      </c>
      <c r="P36" s="48">
        <f t="shared" si="3"/>
        <v>2371200</v>
      </c>
      <c r="Q36" s="157">
        <f t="shared" si="4"/>
        <v>0.670956056005398</v>
      </c>
      <c r="R36" s="142">
        <f t="shared" si="5"/>
        <v>780229.000000001</v>
      </c>
    </row>
    <row r="37" spans="2:18">
      <c r="B37" s="141">
        <f t="shared" si="6"/>
        <v>36542</v>
      </c>
      <c r="C37" s="48">
        <f t="shared" si="7"/>
        <v>9183.53486162905</v>
      </c>
      <c r="D37" s="142">
        <f t="shared" si="8"/>
        <v>392879.907352306</v>
      </c>
      <c r="E37" s="48">
        <f t="shared" si="9"/>
        <v>4418.80591962641</v>
      </c>
      <c r="F37" s="142">
        <f t="shared" si="10"/>
        <v>258156.299366351</v>
      </c>
      <c r="G37" s="48">
        <f t="shared" si="0"/>
        <v>651036.206718656</v>
      </c>
      <c r="I37" s="48">
        <f t="shared" si="11"/>
        <v>9059.46513837094</v>
      </c>
      <c r="J37" s="142">
        <f t="shared" si="12"/>
        <v>387572.092647694</v>
      </c>
      <c r="K37" s="142">
        <f t="shared" si="13"/>
        <v>8914.19408037359</v>
      </c>
      <c r="L37" s="48">
        <f t="shared" si="14"/>
        <v>520786.700633648</v>
      </c>
      <c r="M37" s="48">
        <f t="shared" si="1"/>
        <v>908358.793281343</v>
      </c>
      <c r="O37" s="142">
        <f t="shared" si="2"/>
        <v>1559395</v>
      </c>
      <c r="P37" s="48">
        <f t="shared" si="3"/>
        <v>2371200</v>
      </c>
      <c r="Q37" s="157">
        <f t="shared" si="4"/>
        <v>0.657639591767881</v>
      </c>
      <c r="R37" s="142">
        <f t="shared" si="5"/>
        <v>811805.000000001</v>
      </c>
    </row>
    <row r="38" spans="2:18">
      <c r="B38" s="141">
        <f t="shared" si="6"/>
        <v>36543</v>
      </c>
      <c r="C38" s="48">
        <f t="shared" si="7"/>
        <v>9183.53486162905</v>
      </c>
      <c r="D38" s="142">
        <f t="shared" si="8"/>
        <v>383696.372490677</v>
      </c>
      <c r="E38" s="48">
        <f t="shared" si="9"/>
        <v>4418.80591962641</v>
      </c>
      <c r="F38" s="142">
        <f t="shared" si="10"/>
        <v>253737.493446724</v>
      </c>
      <c r="G38" s="48">
        <f t="shared" si="0"/>
        <v>637433.865937401</v>
      </c>
      <c r="I38" s="48">
        <f t="shared" si="11"/>
        <v>9059.46513837094</v>
      </c>
      <c r="J38" s="142">
        <f t="shared" si="12"/>
        <v>378512.627509323</v>
      </c>
      <c r="K38" s="142">
        <f t="shared" si="13"/>
        <v>8914.19408037359</v>
      </c>
      <c r="L38" s="48">
        <f t="shared" si="14"/>
        <v>511872.506553275</v>
      </c>
      <c r="M38" s="48">
        <f t="shared" si="1"/>
        <v>890385.134062598</v>
      </c>
      <c r="O38" s="142">
        <f t="shared" si="2"/>
        <v>1527819</v>
      </c>
      <c r="P38" s="48">
        <f t="shared" si="3"/>
        <v>2371200</v>
      </c>
      <c r="Q38" s="157">
        <f t="shared" si="4"/>
        <v>0.644323127530364</v>
      </c>
      <c r="R38" s="142">
        <f t="shared" si="5"/>
        <v>843381.000000001</v>
      </c>
    </row>
    <row r="39" spans="2:18">
      <c r="B39" s="141">
        <f t="shared" si="6"/>
        <v>36544</v>
      </c>
      <c r="C39" s="48">
        <f t="shared" si="7"/>
        <v>9183.53486162905</v>
      </c>
      <c r="D39" s="142">
        <f t="shared" si="8"/>
        <v>374512.837629048</v>
      </c>
      <c r="E39" s="48">
        <f t="shared" si="9"/>
        <v>4418.80591962641</v>
      </c>
      <c r="F39" s="142">
        <f t="shared" si="10"/>
        <v>249318.687527098</v>
      </c>
      <c r="G39" s="48">
        <f t="shared" si="0"/>
        <v>623831.525156146</v>
      </c>
      <c r="I39" s="48">
        <f t="shared" si="11"/>
        <v>9059.46513837094</v>
      </c>
      <c r="J39" s="142">
        <f t="shared" si="12"/>
        <v>369453.162370952</v>
      </c>
      <c r="K39" s="142">
        <f t="shared" si="13"/>
        <v>8914.19408037359</v>
      </c>
      <c r="L39" s="48">
        <f t="shared" si="14"/>
        <v>502958.312472901</v>
      </c>
      <c r="M39" s="48">
        <f t="shared" si="1"/>
        <v>872411.474843854</v>
      </c>
      <c r="O39" s="142">
        <f t="shared" si="2"/>
        <v>1496243</v>
      </c>
      <c r="P39" s="48">
        <f t="shared" si="3"/>
        <v>2371200</v>
      </c>
      <c r="Q39" s="157">
        <f t="shared" si="4"/>
        <v>0.631006663292847</v>
      </c>
      <c r="R39" s="142">
        <f t="shared" si="5"/>
        <v>874957.000000001</v>
      </c>
    </row>
    <row r="40" spans="2:18">
      <c r="B40" s="141">
        <f t="shared" si="6"/>
        <v>36545</v>
      </c>
      <c r="C40" s="48">
        <f t="shared" si="7"/>
        <v>9183.53486162905</v>
      </c>
      <c r="D40" s="142">
        <f t="shared" si="8"/>
        <v>365329.302767419</v>
      </c>
      <c r="E40" s="48">
        <f t="shared" si="9"/>
        <v>4418.80591962641</v>
      </c>
      <c r="F40" s="142">
        <f t="shared" si="10"/>
        <v>244899.881607471</v>
      </c>
      <c r="G40" s="48">
        <f t="shared" si="0"/>
        <v>610229.18437489</v>
      </c>
      <c r="I40" s="48">
        <f t="shared" si="11"/>
        <v>9059.46513837094</v>
      </c>
      <c r="J40" s="142">
        <f t="shared" si="12"/>
        <v>360393.697232581</v>
      </c>
      <c r="K40" s="142">
        <f t="shared" si="13"/>
        <v>8914.19408037359</v>
      </c>
      <c r="L40" s="48">
        <f t="shared" si="14"/>
        <v>494044.118392528</v>
      </c>
      <c r="M40" s="48">
        <f t="shared" si="1"/>
        <v>854437.815625109</v>
      </c>
      <c r="O40" s="142">
        <f t="shared" si="2"/>
        <v>1464667</v>
      </c>
      <c r="P40" s="48">
        <f t="shared" si="3"/>
        <v>2371200</v>
      </c>
      <c r="Q40" s="157">
        <f t="shared" si="4"/>
        <v>0.61769019905533</v>
      </c>
      <c r="R40" s="142">
        <f t="shared" si="5"/>
        <v>906533.000000001</v>
      </c>
    </row>
    <row r="41" spans="2:18">
      <c r="B41" s="141">
        <f t="shared" si="6"/>
        <v>36546</v>
      </c>
      <c r="C41" s="48">
        <f t="shared" si="7"/>
        <v>9183.53486162905</v>
      </c>
      <c r="D41" s="142">
        <f t="shared" si="8"/>
        <v>356145.76790579</v>
      </c>
      <c r="E41" s="48">
        <f t="shared" si="9"/>
        <v>4418.80591962641</v>
      </c>
      <c r="F41" s="142">
        <f t="shared" si="10"/>
        <v>240481.075687845</v>
      </c>
      <c r="G41" s="48">
        <f t="shared" si="0"/>
        <v>596626.843593635</v>
      </c>
      <c r="I41" s="48">
        <f t="shared" si="11"/>
        <v>9059.46513837094</v>
      </c>
      <c r="J41" s="142">
        <f t="shared" si="12"/>
        <v>351334.23209421</v>
      </c>
      <c r="K41" s="142">
        <f t="shared" si="13"/>
        <v>8914.19408037359</v>
      </c>
      <c r="L41" s="48">
        <f t="shared" si="14"/>
        <v>485129.924312154</v>
      </c>
      <c r="M41" s="48">
        <f t="shared" si="1"/>
        <v>836464.156406365</v>
      </c>
      <c r="O41" s="142">
        <f t="shared" si="2"/>
        <v>1433091</v>
      </c>
      <c r="P41" s="48">
        <f t="shared" si="3"/>
        <v>2371200</v>
      </c>
      <c r="Q41" s="157">
        <f t="shared" si="4"/>
        <v>0.604373734817813</v>
      </c>
      <c r="R41" s="142">
        <f t="shared" si="5"/>
        <v>938109.000000001</v>
      </c>
    </row>
    <row r="42" spans="2:18">
      <c r="B42" s="141">
        <f t="shared" si="6"/>
        <v>36547</v>
      </c>
      <c r="C42" s="48">
        <f t="shared" si="7"/>
        <v>9183.53486162905</v>
      </c>
      <c r="D42" s="142">
        <f t="shared" si="8"/>
        <v>346962.233044161</v>
      </c>
      <c r="E42" s="48">
        <f t="shared" si="9"/>
        <v>4418.80591962641</v>
      </c>
      <c r="F42" s="142">
        <f t="shared" si="10"/>
        <v>236062.269768219</v>
      </c>
      <c r="G42" s="48">
        <f t="shared" si="0"/>
        <v>583024.502812379</v>
      </c>
      <c r="I42" s="48">
        <f t="shared" si="11"/>
        <v>9059.46513837094</v>
      </c>
      <c r="J42" s="142">
        <f t="shared" si="12"/>
        <v>342274.76695584</v>
      </c>
      <c r="K42" s="142">
        <f t="shared" si="13"/>
        <v>8914.19408037359</v>
      </c>
      <c r="L42" s="48">
        <f t="shared" si="14"/>
        <v>476215.730231781</v>
      </c>
      <c r="M42" s="48">
        <f t="shared" si="1"/>
        <v>818490.49718762</v>
      </c>
      <c r="O42" s="142">
        <f t="shared" si="2"/>
        <v>1401515</v>
      </c>
      <c r="P42" s="48">
        <f t="shared" si="3"/>
        <v>2371200</v>
      </c>
      <c r="Q42" s="157">
        <f t="shared" si="4"/>
        <v>0.591057270580297</v>
      </c>
      <c r="R42" s="142">
        <f t="shared" si="5"/>
        <v>969685.000000001</v>
      </c>
    </row>
    <row r="43" spans="2:18">
      <c r="B43" s="141">
        <f t="shared" si="6"/>
        <v>36548</v>
      </c>
      <c r="C43" s="48">
        <f t="shared" si="7"/>
        <v>9183.53486162905</v>
      </c>
      <c r="D43" s="142">
        <f t="shared" si="8"/>
        <v>337778.698182531</v>
      </c>
      <c r="E43" s="48">
        <f t="shared" si="9"/>
        <v>4418.80591962641</v>
      </c>
      <c r="F43" s="142">
        <f t="shared" si="10"/>
        <v>231643.463848592</v>
      </c>
      <c r="G43" s="48">
        <f t="shared" si="0"/>
        <v>569422.162031124</v>
      </c>
      <c r="I43" s="48">
        <f t="shared" si="11"/>
        <v>9059.46513837094</v>
      </c>
      <c r="J43" s="142">
        <f t="shared" si="12"/>
        <v>333215.301817469</v>
      </c>
      <c r="K43" s="142">
        <f t="shared" si="13"/>
        <v>8914.19408037359</v>
      </c>
      <c r="L43" s="48">
        <f t="shared" si="14"/>
        <v>467301.536151407</v>
      </c>
      <c r="M43" s="48">
        <f t="shared" si="1"/>
        <v>800516.837968876</v>
      </c>
      <c r="O43" s="142">
        <f t="shared" si="2"/>
        <v>1369939</v>
      </c>
      <c r="P43" s="48">
        <f t="shared" si="3"/>
        <v>2371200</v>
      </c>
      <c r="Q43" s="157">
        <f t="shared" si="4"/>
        <v>0.57774080634278</v>
      </c>
      <c r="R43" s="142">
        <f t="shared" si="5"/>
        <v>1001261</v>
      </c>
    </row>
    <row r="44" spans="2:18">
      <c r="B44" s="141">
        <f t="shared" si="6"/>
        <v>36549</v>
      </c>
      <c r="C44" s="48">
        <f t="shared" si="7"/>
        <v>9183.53486162905</v>
      </c>
      <c r="D44" s="142">
        <f t="shared" si="8"/>
        <v>328595.163320902</v>
      </c>
      <c r="E44" s="48">
        <f t="shared" si="9"/>
        <v>4418.80591962641</v>
      </c>
      <c r="F44" s="142">
        <f t="shared" si="10"/>
        <v>227224.657928966</v>
      </c>
      <c r="G44" s="48">
        <f t="shared" si="0"/>
        <v>555819.821249868</v>
      </c>
      <c r="I44" s="48">
        <f t="shared" si="11"/>
        <v>9059.46513837094</v>
      </c>
      <c r="J44" s="142">
        <f t="shared" si="12"/>
        <v>324155.836679098</v>
      </c>
      <c r="K44" s="142">
        <f t="shared" si="13"/>
        <v>8914.19408037359</v>
      </c>
      <c r="L44" s="48">
        <f t="shared" si="14"/>
        <v>458387.342071034</v>
      </c>
      <c r="M44" s="48">
        <f t="shared" si="1"/>
        <v>782543.178750131</v>
      </c>
      <c r="O44" s="142">
        <f t="shared" si="2"/>
        <v>1338363</v>
      </c>
      <c r="P44" s="48">
        <f t="shared" si="3"/>
        <v>2371200</v>
      </c>
      <c r="Q44" s="157">
        <f t="shared" si="4"/>
        <v>0.564424342105263</v>
      </c>
      <c r="R44" s="142">
        <f t="shared" si="5"/>
        <v>1032837</v>
      </c>
    </row>
    <row r="45" spans="2:18">
      <c r="B45" s="141">
        <f t="shared" si="6"/>
        <v>36550</v>
      </c>
      <c r="C45" s="48">
        <f t="shared" si="7"/>
        <v>9183.53486162905</v>
      </c>
      <c r="D45" s="142">
        <f t="shared" si="8"/>
        <v>319411.628459273</v>
      </c>
      <c r="E45" s="48">
        <f t="shared" si="9"/>
        <v>4418.80591962641</v>
      </c>
      <c r="F45" s="142">
        <f t="shared" si="10"/>
        <v>222805.852009339</v>
      </c>
      <c r="G45" s="48">
        <f t="shared" si="0"/>
        <v>542217.480468613</v>
      </c>
      <c r="I45" s="48">
        <f t="shared" si="11"/>
        <v>9059.46513837094</v>
      </c>
      <c r="J45" s="142">
        <f t="shared" si="12"/>
        <v>315096.371540727</v>
      </c>
      <c r="K45" s="142">
        <f t="shared" si="13"/>
        <v>8914.19408037359</v>
      </c>
      <c r="L45" s="48">
        <f t="shared" si="14"/>
        <v>449473.14799066</v>
      </c>
      <c r="M45" s="48">
        <f t="shared" si="1"/>
        <v>764569.519531387</v>
      </c>
      <c r="O45" s="142">
        <f t="shared" si="2"/>
        <v>1306787</v>
      </c>
      <c r="P45" s="48">
        <f t="shared" si="3"/>
        <v>2371200</v>
      </c>
      <c r="Q45" s="157">
        <f t="shared" si="4"/>
        <v>0.551107877867746</v>
      </c>
      <c r="R45" s="142">
        <f t="shared" si="5"/>
        <v>1064413</v>
      </c>
    </row>
    <row r="46" spans="2:18">
      <c r="B46" s="141">
        <f t="shared" si="6"/>
        <v>36551</v>
      </c>
      <c r="C46" s="48">
        <f t="shared" si="7"/>
        <v>9183.53486162905</v>
      </c>
      <c r="D46" s="142">
        <f t="shared" si="8"/>
        <v>310228.093597644</v>
      </c>
      <c r="E46" s="48">
        <f t="shared" si="9"/>
        <v>4418.80591962641</v>
      </c>
      <c r="F46" s="142">
        <f t="shared" si="10"/>
        <v>218387.046089713</v>
      </c>
      <c r="G46" s="48">
        <f t="shared" si="0"/>
        <v>528615.139687357</v>
      </c>
      <c r="I46" s="48">
        <f t="shared" si="11"/>
        <v>9059.46513837094</v>
      </c>
      <c r="J46" s="142">
        <f t="shared" si="12"/>
        <v>306036.906402356</v>
      </c>
      <c r="K46" s="142">
        <f t="shared" si="13"/>
        <v>8914.19408037359</v>
      </c>
      <c r="L46" s="48">
        <f t="shared" si="14"/>
        <v>440558.953910286</v>
      </c>
      <c r="M46" s="48">
        <f t="shared" si="1"/>
        <v>746595.860312642</v>
      </c>
      <c r="O46" s="142">
        <f t="shared" si="2"/>
        <v>1275211</v>
      </c>
      <c r="P46" s="48">
        <f t="shared" si="3"/>
        <v>2371200</v>
      </c>
      <c r="Q46" s="157">
        <f t="shared" si="4"/>
        <v>0.537791413630229</v>
      </c>
      <c r="R46" s="142">
        <f t="shared" si="5"/>
        <v>1095989</v>
      </c>
    </row>
    <row r="47" spans="2:18">
      <c r="B47" s="141">
        <f t="shared" si="6"/>
        <v>36552</v>
      </c>
      <c r="C47" s="48">
        <f t="shared" si="7"/>
        <v>9183.53486162905</v>
      </c>
      <c r="D47" s="142">
        <f t="shared" si="8"/>
        <v>301044.558736015</v>
      </c>
      <c r="E47" s="48">
        <f t="shared" si="9"/>
        <v>4418.80591962641</v>
      </c>
      <c r="F47" s="142">
        <f t="shared" si="10"/>
        <v>213968.240170087</v>
      </c>
      <c r="G47" s="48">
        <f t="shared" si="0"/>
        <v>515012.798906102</v>
      </c>
      <c r="I47" s="48">
        <f t="shared" si="11"/>
        <v>9059.46513837094</v>
      </c>
      <c r="J47" s="142">
        <f t="shared" si="12"/>
        <v>296977.441263985</v>
      </c>
      <c r="K47" s="142">
        <f t="shared" si="13"/>
        <v>8914.19408037359</v>
      </c>
      <c r="L47" s="48">
        <f t="shared" si="14"/>
        <v>431644.759829913</v>
      </c>
      <c r="M47" s="48">
        <f t="shared" si="1"/>
        <v>728622.201093898</v>
      </c>
      <c r="O47" s="142">
        <f t="shared" si="2"/>
        <v>1243635</v>
      </c>
      <c r="P47" s="48">
        <f t="shared" si="3"/>
        <v>2371200</v>
      </c>
      <c r="Q47" s="157">
        <f t="shared" si="4"/>
        <v>0.524474949392712</v>
      </c>
      <c r="R47" s="142">
        <f t="shared" si="5"/>
        <v>1127565</v>
      </c>
    </row>
    <row r="48" spans="2:18">
      <c r="B48" s="141">
        <f t="shared" si="6"/>
        <v>36553</v>
      </c>
      <c r="C48" s="48">
        <f t="shared" si="7"/>
        <v>9183.53486162905</v>
      </c>
      <c r="D48" s="142">
        <f t="shared" si="8"/>
        <v>291861.023874386</v>
      </c>
      <c r="E48" s="48">
        <f t="shared" si="9"/>
        <v>4418.80591962641</v>
      </c>
      <c r="F48" s="142">
        <f t="shared" si="10"/>
        <v>209549.43425046</v>
      </c>
      <c r="G48" s="48">
        <f t="shared" si="0"/>
        <v>501410.458124846</v>
      </c>
      <c r="I48" s="48">
        <f t="shared" si="11"/>
        <v>9059.46513837094</v>
      </c>
      <c r="J48" s="142">
        <f t="shared" si="12"/>
        <v>287917.976125614</v>
      </c>
      <c r="K48" s="142">
        <f t="shared" si="13"/>
        <v>8914.19408037359</v>
      </c>
      <c r="L48" s="48">
        <f t="shared" si="14"/>
        <v>422730.565749539</v>
      </c>
      <c r="M48" s="48">
        <f t="shared" si="1"/>
        <v>710648.541875153</v>
      </c>
      <c r="O48" s="142">
        <f t="shared" si="2"/>
        <v>1212059</v>
      </c>
      <c r="P48" s="48">
        <f t="shared" si="3"/>
        <v>2371200</v>
      </c>
      <c r="Q48" s="157">
        <f t="shared" si="4"/>
        <v>0.511158485155195</v>
      </c>
      <c r="R48" s="142">
        <f t="shared" si="5"/>
        <v>1159141</v>
      </c>
    </row>
    <row r="49" spans="2:18">
      <c r="B49" s="141">
        <f t="shared" si="6"/>
        <v>36554</v>
      </c>
      <c r="C49" s="143">
        <f t="shared" si="7"/>
        <v>9183.53486162905</v>
      </c>
      <c r="D49" s="142">
        <f t="shared" si="8"/>
        <v>282677.489012757</v>
      </c>
      <c r="E49" s="143">
        <f t="shared" si="9"/>
        <v>4418.80591962641</v>
      </c>
      <c r="F49" s="142">
        <f t="shared" si="10"/>
        <v>205130.628330834</v>
      </c>
      <c r="G49" s="143">
        <f t="shared" si="0"/>
        <v>487808.117343591</v>
      </c>
      <c r="I49" s="143">
        <f t="shared" si="11"/>
        <v>9059.46513837094</v>
      </c>
      <c r="J49" s="142">
        <f t="shared" si="12"/>
        <v>278858.510987243</v>
      </c>
      <c r="K49" s="158">
        <f t="shared" si="13"/>
        <v>8914.19408037359</v>
      </c>
      <c r="L49" s="48">
        <f t="shared" si="14"/>
        <v>413816.371669166</v>
      </c>
      <c r="M49" s="143">
        <f t="shared" si="1"/>
        <v>692674.882656409</v>
      </c>
      <c r="O49" s="142">
        <f t="shared" si="2"/>
        <v>1180483</v>
      </c>
      <c r="P49" s="48">
        <f t="shared" si="3"/>
        <v>2371200</v>
      </c>
      <c r="Q49" s="157">
        <f t="shared" si="4"/>
        <v>0.497842020917679</v>
      </c>
      <c r="R49" s="142">
        <f t="shared" si="5"/>
        <v>1190717</v>
      </c>
    </row>
    <row r="50" spans="2:18">
      <c r="B50" s="141">
        <f t="shared" si="6"/>
        <v>36555</v>
      </c>
      <c r="C50" s="144">
        <f t="shared" si="7"/>
        <v>9183.53486162905</v>
      </c>
      <c r="D50" s="142">
        <f t="shared" si="8"/>
        <v>273493.954151128</v>
      </c>
      <c r="E50" s="144">
        <f t="shared" si="9"/>
        <v>4418.80591962641</v>
      </c>
      <c r="F50" s="142">
        <f t="shared" si="10"/>
        <v>200711.822411207</v>
      </c>
      <c r="G50" s="144">
        <f t="shared" si="0"/>
        <v>474205.776562335</v>
      </c>
      <c r="I50" s="144">
        <f t="shared" si="11"/>
        <v>9059.46513837094</v>
      </c>
      <c r="J50" s="142">
        <f t="shared" si="12"/>
        <v>269799.045848872</v>
      </c>
      <c r="K50" s="81">
        <f t="shared" si="13"/>
        <v>8914.19408037359</v>
      </c>
      <c r="L50" s="48">
        <f t="shared" si="14"/>
        <v>404902.177588792</v>
      </c>
      <c r="M50" s="144">
        <f t="shared" si="1"/>
        <v>674701.223437664</v>
      </c>
      <c r="O50" s="142">
        <f t="shared" si="2"/>
        <v>1148907</v>
      </c>
      <c r="P50" s="48">
        <f t="shared" si="3"/>
        <v>2371200</v>
      </c>
      <c r="Q50" s="157">
        <f t="shared" si="4"/>
        <v>0.484525556680162</v>
      </c>
      <c r="R50" s="142">
        <f t="shared" si="5"/>
        <v>1222293</v>
      </c>
    </row>
    <row r="51" spans="2:18">
      <c r="B51" s="141">
        <f t="shared" si="6"/>
        <v>36556</v>
      </c>
      <c r="C51" s="145">
        <f t="shared" si="7"/>
        <v>9183.53486162905</v>
      </c>
      <c r="D51" s="142">
        <f t="shared" si="8"/>
        <v>264310.419289499</v>
      </c>
      <c r="E51" s="145">
        <f t="shared" si="9"/>
        <v>4418.80591962641</v>
      </c>
      <c r="F51" s="142">
        <f t="shared" si="10"/>
        <v>196293.016491581</v>
      </c>
      <c r="G51" s="145">
        <f t="shared" si="0"/>
        <v>460603.43578108</v>
      </c>
      <c r="I51" s="145">
        <f t="shared" si="11"/>
        <v>9059.46513837094</v>
      </c>
      <c r="J51" s="142">
        <f t="shared" si="12"/>
        <v>260739.580710501</v>
      </c>
      <c r="K51" s="159">
        <f t="shared" si="13"/>
        <v>8914.19408037359</v>
      </c>
      <c r="L51" s="48">
        <f t="shared" si="14"/>
        <v>395987.983508419</v>
      </c>
      <c r="M51" s="145">
        <f t="shared" si="1"/>
        <v>656727.56421892</v>
      </c>
      <c r="O51" s="142">
        <f t="shared" si="2"/>
        <v>1117331</v>
      </c>
      <c r="P51" s="48">
        <f t="shared" si="3"/>
        <v>2371200</v>
      </c>
      <c r="Q51" s="157">
        <f t="shared" si="4"/>
        <v>0.471209092442645</v>
      </c>
      <c r="R51" s="142">
        <f t="shared" si="5"/>
        <v>1253869</v>
      </c>
    </row>
    <row r="52" ht="13.1" spans="2:17">
      <c r="B52" s="146"/>
      <c r="C52" s="147">
        <f>SUM(C21:C51)</f>
        <v>284689.580710501</v>
      </c>
      <c r="E52" s="147">
        <f>SUM(E21:E51)</f>
        <v>136982.983508419</v>
      </c>
      <c r="G52" s="131">
        <f>C52+E52</f>
        <v>421672.564218919</v>
      </c>
      <c r="I52" s="147">
        <f>SUM(I21:I51)</f>
        <v>280843.419289499</v>
      </c>
      <c r="K52" s="147">
        <f>SUM(K21:K51)</f>
        <v>276340.016491581</v>
      </c>
      <c r="M52" s="131">
        <f>I52+K52</f>
        <v>557183.435781081</v>
      </c>
      <c r="P52" s="48"/>
      <c r="Q52" s="157"/>
    </row>
    <row r="53" spans="2:17">
      <c r="B53" s="146"/>
      <c r="P53" s="48"/>
      <c r="Q53" s="157"/>
    </row>
    <row r="54" spans="16:17">
      <c r="P54" s="48"/>
      <c r="Q54" s="157"/>
    </row>
    <row r="55" ht="13.1" spans="3:18">
      <c r="C55" s="148">
        <f>C51</f>
        <v>9183.53486162905</v>
      </c>
      <c r="D55" s="149">
        <f>D51</f>
        <v>264310.419289499</v>
      </c>
      <c r="E55" s="150">
        <f>C55*0.5</f>
        <v>4591.76743081453</v>
      </c>
      <c r="F55" s="149">
        <f>F51</f>
        <v>196293.016491581</v>
      </c>
      <c r="G55" s="151">
        <f>G51</f>
        <v>460603.43578108</v>
      </c>
      <c r="I55" s="148">
        <f>I51</f>
        <v>9059.46513837094</v>
      </c>
      <c r="J55" s="149">
        <f>J51</f>
        <v>260739.580710501</v>
      </c>
      <c r="K55" s="150">
        <f>I55</f>
        <v>9059.46513837094</v>
      </c>
      <c r="L55" s="149">
        <f>L51</f>
        <v>395987.983508419</v>
      </c>
      <c r="M55" s="151">
        <f>M51</f>
        <v>656727.56421892</v>
      </c>
      <c r="O55" s="160">
        <f>G55+M55</f>
        <v>1117331</v>
      </c>
      <c r="P55" s="149">
        <f t="shared" ref="P55:P84" si="15">$P$14</f>
        <v>2371200</v>
      </c>
      <c r="Q55" s="163">
        <f>O55/P55</f>
        <v>0.471209092442645</v>
      </c>
      <c r="R55" s="151">
        <f>P55-O55</f>
        <v>1253869</v>
      </c>
    </row>
    <row r="56" spans="2:18">
      <c r="B56" s="141">
        <f>B51+1</f>
        <v>36557</v>
      </c>
      <c r="C56" s="48">
        <f>C55</f>
        <v>9183.53486162905</v>
      </c>
      <c r="D56" s="48">
        <f t="shared" ref="D56:D84" si="16">D55-C56</f>
        <v>255126.88442787</v>
      </c>
      <c r="E56" s="48">
        <f>E55</f>
        <v>4591.76743081453</v>
      </c>
      <c r="F56" s="48">
        <f t="shared" ref="F56:F84" si="17">F55-E56</f>
        <v>191701.249060766</v>
      </c>
      <c r="G56" s="152">
        <f t="shared" ref="G56:G84" si="18">D56+F56</f>
        <v>446828.133488636</v>
      </c>
      <c r="I56" s="142">
        <f>I55</f>
        <v>9059.46513837094</v>
      </c>
      <c r="J56" s="142">
        <f t="shared" ref="J56:J84" si="19">J55-I56</f>
        <v>251680.11557213</v>
      </c>
      <c r="K56" s="142">
        <f>K55</f>
        <v>9059.46513837094</v>
      </c>
      <c r="L56" s="48">
        <f t="shared" ref="L56:L84" si="20">L55-K56</f>
        <v>386928.518370048</v>
      </c>
      <c r="M56" s="152">
        <f t="shared" ref="M56:M84" si="21">J56+L56</f>
        <v>638608.633942178</v>
      </c>
      <c r="O56" s="161">
        <f>G56+M56</f>
        <v>1085436.76743081</v>
      </c>
      <c r="P56" s="161">
        <f t="shared" si="15"/>
        <v>2371200</v>
      </c>
      <c r="Q56" s="164">
        <f>O56/P56</f>
        <v>0.45775842081259</v>
      </c>
      <c r="R56" s="161">
        <f>P56-O56</f>
        <v>1285763.23256919</v>
      </c>
    </row>
    <row r="57" spans="2:18">
      <c r="B57" s="141">
        <f t="shared" ref="B57:B84" si="22">B56+1</f>
        <v>36558</v>
      </c>
      <c r="C57" s="48">
        <f t="shared" ref="C57:C84" si="23">C56</f>
        <v>9183.53486162905</v>
      </c>
      <c r="D57" s="48">
        <f t="shared" si="16"/>
        <v>245943.349566241</v>
      </c>
      <c r="E57" s="48">
        <f t="shared" ref="E57:E84" si="24">E56</f>
        <v>4591.76743081453</v>
      </c>
      <c r="F57" s="48">
        <f t="shared" si="17"/>
        <v>187109.481629952</v>
      </c>
      <c r="G57" s="153">
        <f t="shared" si="18"/>
        <v>433052.831196193</v>
      </c>
      <c r="I57" s="142">
        <f t="shared" ref="I57:I84" si="25">I56</f>
        <v>9059.46513837094</v>
      </c>
      <c r="J57" s="142">
        <f t="shared" si="19"/>
        <v>242620.650433759</v>
      </c>
      <c r="K57" s="142">
        <f t="shared" ref="K57:K84" si="26">K56</f>
        <v>9059.46513837094</v>
      </c>
      <c r="L57" s="48">
        <f t="shared" si="20"/>
        <v>377869.053231677</v>
      </c>
      <c r="M57" s="153">
        <f t="shared" si="21"/>
        <v>620489.703665436</v>
      </c>
      <c r="O57" s="162">
        <f>G57+M57</f>
        <v>1053542.53486163</v>
      </c>
      <c r="P57" s="162">
        <f t="shared" si="15"/>
        <v>2371200</v>
      </c>
      <c r="Q57" s="165">
        <f>O57/P57</f>
        <v>0.444307749182536</v>
      </c>
      <c r="R57" s="162">
        <f>P57-O57</f>
        <v>1317657.46513837</v>
      </c>
    </row>
    <row r="58" spans="2:18">
      <c r="B58" s="141">
        <f t="shared" si="22"/>
        <v>36559</v>
      </c>
      <c r="C58" s="48">
        <f t="shared" si="23"/>
        <v>9183.53486162905</v>
      </c>
      <c r="D58" s="48">
        <f t="shared" si="16"/>
        <v>236759.814704612</v>
      </c>
      <c r="E58" s="48">
        <f t="shared" si="24"/>
        <v>4591.76743081453</v>
      </c>
      <c r="F58" s="48">
        <f t="shared" si="17"/>
        <v>182517.714199137</v>
      </c>
      <c r="G58" s="153">
        <f t="shared" si="18"/>
        <v>419277.528903749</v>
      </c>
      <c r="I58" s="142">
        <f t="shared" si="25"/>
        <v>9059.46513837094</v>
      </c>
      <c r="J58" s="142">
        <f t="shared" si="19"/>
        <v>233561.185295388</v>
      </c>
      <c r="K58" s="142">
        <f t="shared" si="26"/>
        <v>9059.46513837094</v>
      </c>
      <c r="L58" s="48">
        <f t="shared" si="20"/>
        <v>368809.588093306</v>
      </c>
      <c r="M58" s="153">
        <f t="shared" si="21"/>
        <v>602370.773388694</v>
      </c>
      <c r="O58" s="162">
        <f t="shared" ref="O58:O84" si="27">G58+M58</f>
        <v>1021648.30229244</v>
      </c>
      <c r="P58" s="162">
        <f t="shared" si="15"/>
        <v>2371200</v>
      </c>
      <c r="Q58" s="165">
        <f t="shared" ref="Q58:Q84" si="28">O58/P58</f>
        <v>0.430857077552481</v>
      </c>
      <c r="R58" s="162">
        <f t="shared" ref="R58:R84" si="29">P58-O58</f>
        <v>1349551.69770756</v>
      </c>
    </row>
    <row r="59" spans="2:18">
      <c r="B59" s="141">
        <f t="shared" si="22"/>
        <v>36560</v>
      </c>
      <c r="C59" s="48">
        <f t="shared" si="23"/>
        <v>9183.53486162905</v>
      </c>
      <c r="D59" s="48">
        <f t="shared" si="16"/>
        <v>227576.279842983</v>
      </c>
      <c r="E59" s="48">
        <f t="shared" si="24"/>
        <v>4591.76743081453</v>
      </c>
      <c r="F59" s="48">
        <f t="shared" si="17"/>
        <v>177925.946768323</v>
      </c>
      <c r="G59" s="153">
        <f t="shared" si="18"/>
        <v>405502.226611305</v>
      </c>
      <c r="I59" s="142">
        <f t="shared" si="25"/>
        <v>9059.46513837094</v>
      </c>
      <c r="J59" s="142">
        <f t="shared" si="19"/>
        <v>224501.720157017</v>
      </c>
      <c r="K59" s="142">
        <f t="shared" si="26"/>
        <v>9059.46513837094</v>
      </c>
      <c r="L59" s="48">
        <f t="shared" si="20"/>
        <v>359750.122954935</v>
      </c>
      <c r="M59" s="153">
        <f t="shared" si="21"/>
        <v>584251.843111952</v>
      </c>
      <c r="O59" s="162">
        <f t="shared" si="27"/>
        <v>989754.069723258</v>
      </c>
      <c r="P59" s="162">
        <f t="shared" si="15"/>
        <v>2371200</v>
      </c>
      <c r="Q59" s="165">
        <f t="shared" si="28"/>
        <v>0.417406405922427</v>
      </c>
      <c r="R59" s="162">
        <f t="shared" si="29"/>
        <v>1381445.93027674</v>
      </c>
    </row>
    <row r="60" spans="2:18">
      <c r="B60" s="141">
        <f t="shared" si="22"/>
        <v>36561</v>
      </c>
      <c r="C60" s="48">
        <f t="shared" si="23"/>
        <v>9183.53486162905</v>
      </c>
      <c r="D60" s="48">
        <f t="shared" si="16"/>
        <v>218392.744981354</v>
      </c>
      <c r="E60" s="48">
        <f t="shared" si="24"/>
        <v>4591.76743081453</v>
      </c>
      <c r="F60" s="48">
        <f t="shared" si="17"/>
        <v>173334.179337508</v>
      </c>
      <c r="G60" s="153">
        <f t="shared" si="18"/>
        <v>391726.924318862</v>
      </c>
      <c r="I60" s="142">
        <f t="shared" si="25"/>
        <v>9059.46513837094</v>
      </c>
      <c r="J60" s="142">
        <f t="shared" si="19"/>
        <v>215442.255018646</v>
      </c>
      <c r="K60" s="142">
        <f t="shared" si="26"/>
        <v>9059.46513837094</v>
      </c>
      <c r="L60" s="48">
        <f t="shared" si="20"/>
        <v>350690.657816564</v>
      </c>
      <c r="M60" s="153">
        <f t="shared" si="21"/>
        <v>566132.91283521</v>
      </c>
      <c r="O60" s="162">
        <f t="shared" si="27"/>
        <v>957859.837154072</v>
      </c>
      <c r="P60" s="162">
        <f t="shared" si="15"/>
        <v>2371200</v>
      </c>
      <c r="Q60" s="165">
        <f t="shared" si="28"/>
        <v>0.403955734292372</v>
      </c>
      <c r="R60" s="162">
        <f t="shared" si="29"/>
        <v>1413340.16284593</v>
      </c>
    </row>
    <row r="61" spans="2:18">
      <c r="B61" s="141">
        <f t="shared" si="22"/>
        <v>36562</v>
      </c>
      <c r="C61" s="48">
        <f t="shared" si="23"/>
        <v>9183.53486162905</v>
      </c>
      <c r="D61" s="48">
        <f t="shared" si="16"/>
        <v>209209.210119725</v>
      </c>
      <c r="E61" s="48">
        <f t="shared" si="24"/>
        <v>4591.76743081453</v>
      </c>
      <c r="F61" s="48">
        <f t="shared" si="17"/>
        <v>168742.411906694</v>
      </c>
      <c r="G61" s="153">
        <f t="shared" si="18"/>
        <v>377951.622026418</v>
      </c>
      <c r="I61" s="142">
        <f t="shared" si="25"/>
        <v>9059.46513837094</v>
      </c>
      <c r="J61" s="142">
        <f t="shared" si="19"/>
        <v>206382.789880275</v>
      </c>
      <c r="K61" s="142">
        <f t="shared" si="26"/>
        <v>9059.46513837094</v>
      </c>
      <c r="L61" s="48">
        <f t="shared" si="20"/>
        <v>341631.192678193</v>
      </c>
      <c r="M61" s="153">
        <f t="shared" si="21"/>
        <v>548013.982558468</v>
      </c>
      <c r="O61" s="162">
        <f t="shared" si="27"/>
        <v>925965.604584887</v>
      </c>
      <c r="P61" s="162">
        <f t="shared" si="15"/>
        <v>2371200</v>
      </c>
      <c r="Q61" s="165">
        <f t="shared" si="28"/>
        <v>0.390505062662317</v>
      </c>
      <c r="R61" s="162">
        <f t="shared" si="29"/>
        <v>1445234.39541511</v>
      </c>
    </row>
    <row r="62" spans="2:18">
      <c r="B62" s="141">
        <f t="shared" si="22"/>
        <v>36563</v>
      </c>
      <c r="C62" s="48">
        <f t="shared" si="23"/>
        <v>9183.53486162905</v>
      </c>
      <c r="D62" s="48">
        <f t="shared" si="16"/>
        <v>200025.675258096</v>
      </c>
      <c r="E62" s="48">
        <f t="shared" si="24"/>
        <v>4591.76743081453</v>
      </c>
      <c r="F62" s="48">
        <f t="shared" si="17"/>
        <v>164150.644475879</v>
      </c>
      <c r="G62" s="153">
        <f t="shared" si="18"/>
        <v>364176.319733975</v>
      </c>
      <c r="I62" s="142">
        <f t="shared" si="25"/>
        <v>9059.46513837094</v>
      </c>
      <c r="J62" s="142">
        <f t="shared" si="19"/>
        <v>197323.324741904</v>
      </c>
      <c r="K62" s="142">
        <f t="shared" si="26"/>
        <v>9059.46513837094</v>
      </c>
      <c r="L62" s="48">
        <f t="shared" si="20"/>
        <v>332571.727539822</v>
      </c>
      <c r="M62" s="153">
        <f t="shared" si="21"/>
        <v>529895.052281727</v>
      </c>
      <c r="O62" s="162">
        <f t="shared" si="27"/>
        <v>894071.372015701</v>
      </c>
      <c r="P62" s="162">
        <f t="shared" si="15"/>
        <v>2371200</v>
      </c>
      <c r="Q62" s="165">
        <f t="shared" si="28"/>
        <v>0.377054391032263</v>
      </c>
      <c r="R62" s="162">
        <f t="shared" si="29"/>
        <v>1477128.6279843</v>
      </c>
    </row>
    <row r="63" spans="2:18">
      <c r="B63" s="141">
        <f t="shared" si="22"/>
        <v>36564</v>
      </c>
      <c r="C63" s="48">
        <f t="shared" si="23"/>
        <v>9183.53486162905</v>
      </c>
      <c r="D63" s="48">
        <f t="shared" si="16"/>
        <v>190842.140396467</v>
      </c>
      <c r="E63" s="48">
        <f t="shared" si="24"/>
        <v>4591.76743081453</v>
      </c>
      <c r="F63" s="48">
        <f t="shared" si="17"/>
        <v>159558.877045065</v>
      </c>
      <c r="G63" s="153">
        <f t="shared" si="18"/>
        <v>350401.017441531</v>
      </c>
      <c r="I63" s="142">
        <f t="shared" si="25"/>
        <v>9059.46513837094</v>
      </c>
      <c r="J63" s="142">
        <f t="shared" si="19"/>
        <v>188263.859603533</v>
      </c>
      <c r="K63" s="142">
        <f t="shared" si="26"/>
        <v>9059.46513837094</v>
      </c>
      <c r="L63" s="48">
        <f t="shared" si="20"/>
        <v>323512.262401451</v>
      </c>
      <c r="M63" s="153">
        <f t="shared" si="21"/>
        <v>511776.122004985</v>
      </c>
      <c r="O63" s="162">
        <f t="shared" si="27"/>
        <v>862177.139446516</v>
      </c>
      <c r="P63" s="162">
        <f t="shared" si="15"/>
        <v>2371200</v>
      </c>
      <c r="Q63" s="165">
        <f t="shared" si="28"/>
        <v>0.363603719402208</v>
      </c>
      <c r="R63" s="162">
        <f t="shared" si="29"/>
        <v>1509022.86055348</v>
      </c>
    </row>
    <row r="64" spans="2:18">
      <c r="B64" s="141">
        <f t="shared" si="22"/>
        <v>36565</v>
      </c>
      <c r="C64" s="48">
        <f t="shared" si="23"/>
        <v>9183.53486162905</v>
      </c>
      <c r="D64" s="48">
        <f t="shared" si="16"/>
        <v>181658.605534837</v>
      </c>
      <c r="E64" s="48">
        <f t="shared" si="24"/>
        <v>4591.76743081453</v>
      </c>
      <c r="F64" s="48">
        <f t="shared" si="17"/>
        <v>154967.10961425</v>
      </c>
      <c r="G64" s="153">
        <f t="shared" si="18"/>
        <v>336625.715149088</v>
      </c>
      <c r="I64" s="142">
        <f t="shared" si="25"/>
        <v>9059.46513837094</v>
      </c>
      <c r="J64" s="142">
        <f t="shared" si="19"/>
        <v>179204.394465163</v>
      </c>
      <c r="K64" s="142">
        <f t="shared" si="26"/>
        <v>9059.46513837094</v>
      </c>
      <c r="L64" s="48">
        <f t="shared" si="20"/>
        <v>314452.79726308</v>
      </c>
      <c r="M64" s="153">
        <f t="shared" si="21"/>
        <v>493657.191728243</v>
      </c>
      <c r="O64" s="162">
        <f t="shared" si="27"/>
        <v>830282.90687733</v>
      </c>
      <c r="P64" s="162">
        <f t="shared" si="15"/>
        <v>2371200</v>
      </c>
      <c r="Q64" s="165">
        <f t="shared" si="28"/>
        <v>0.350153047772154</v>
      </c>
      <c r="R64" s="162">
        <f t="shared" si="29"/>
        <v>1540917.09312267</v>
      </c>
    </row>
    <row r="65" spans="2:18">
      <c r="B65" s="141">
        <f t="shared" si="22"/>
        <v>36566</v>
      </c>
      <c r="C65" s="48">
        <f t="shared" si="23"/>
        <v>9183.53486162905</v>
      </c>
      <c r="D65" s="48">
        <f t="shared" si="16"/>
        <v>172475.070673208</v>
      </c>
      <c r="E65" s="48">
        <f t="shared" si="24"/>
        <v>4591.76743081453</v>
      </c>
      <c r="F65" s="48">
        <f t="shared" si="17"/>
        <v>150375.342183436</v>
      </c>
      <c r="G65" s="153">
        <f t="shared" si="18"/>
        <v>322850.412856644</v>
      </c>
      <c r="I65" s="142">
        <f t="shared" si="25"/>
        <v>9059.46513837094</v>
      </c>
      <c r="J65" s="142">
        <f t="shared" si="19"/>
        <v>170144.929326792</v>
      </c>
      <c r="K65" s="142">
        <f t="shared" si="26"/>
        <v>9059.46513837094</v>
      </c>
      <c r="L65" s="48">
        <f t="shared" si="20"/>
        <v>305393.332124709</v>
      </c>
      <c r="M65" s="153">
        <f t="shared" si="21"/>
        <v>475538.261451501</v>
      </c>
      <c r="O65" s="162">
        <f t="shared" si="27"/>
        <v>798388.674308145</v>
      </c>
      <c r="P65" s="162">
        <f t="shared" si="15"/>
        <v>2371200</v>
      </c>
      <c r="Q65" s="165">
        <f t="shared" si="28"/>
        <v>0.336702376142099</v>
      </c>
      <c r="R65" s="162">
        <f t="shared" si="29"/>
        <v>1572811.32569186</v>
      </c>
    </row>
    <row r="66" spans="2:18">
      <c r="B66" s="141">
        <f t="shared" si="22"/>
        <v>36567</v>
      </c>
      <c r="C66" s="48">
        <f t="shared" si="23"/>
        <v>9183.53486162905</v>
      </c>
      <c r="D66" s="48">
        <f t="shared" si="16"/>
        <v>163291.535811579</v>
      </c>
      <c r="E66" s="48">
        <f t="shared" si="24"/>
        <v>4591.76743081453</v>
      </c>
      <c r="F66" s="48">
        <f t="shared" si="17"/>
        <v>145783.574752621</v>
      </c>
      <c r="G66" s="153">
        <f t="shared" si="18"/>
        <v>309075.1105642</v>
      </c>
      <c r="I66" s="142">
        <f t="shared" si="25"/>
        <v>9059.46513837094</v>
      </c>
      <c r="J66" s="142">
        <f t="shared" si="19"/>
        <v>161085.464188421</v>
      </c>
      <c r="K66" s="142">
        <f t="shared" si="26"/>
        <v>9059.46513837094</v>
      </c>
      <c r="L66" s="48">
        <f t="shared" si="20"/>
        <v>296333.866986338</v>
      </c>
      <c r="M66" s="153">
        <f t="shared" si="21"/>
        <v>457419.331174759</v>
      </c>
      <c r="O66" s="162">
        <f t="shared" si="27"/>
        <v>766494.441738959</v>
      </c>
      <c r="P66" s="162">
        <f t="shared" si="15"/>
        <v>2371200</v>
      </c>
      <c r="Q66" s="165">
        <f t="shared" si="28"/>
        <v>0.323251704512044</v>
      </c>
      <c r="R66" s="162">
        <f t="shared" si="29"/>
        <v>1604705.55826104</v>
      </c>
    </row>
    <row r="67" spans="2:18">
      <c r="B67" s="141">
        <f t="shared" si="22"/>
        <v>36568</v>
      </c>
      <c r="C67" s="48">
        <f t="shared" si="23"/>
        <v>9183.53486162905</v>
      </c>
      <c r="D67" s="48">
        <f t="shared" si="16"/>
        <v>154108.00094995</v>
      </c>
      <c r="E67" s="48">
        <f t="shared" si="24"/>
        <v>4591.76743081453</v>
      </c>
      <c r="F67" s="48">
        <f t="shared" si="17"/>
        <v>141191.807321806</v>
      </c>
      <c r="G67" s="153">
        <f t="shared" si="18"/>
        <v>295299.808271757</v>
      </c>
      <c r="I67" s="142">
        <f t="shared" si="25"/>
        <v>9059.46513837094</v>
      </c>
      <c r="J67" s="142">
        <f t="shared" si="19"/>
        <v>152025.99905005</v>
      </c>
      <c r="K67" s="142">
        <f t="shared" si="26"/>
        <v>9059.46513837094</v>
      </c>
      <c r="L67" s="48">
        <f t="shared" si="20"/>
        <v>287274.401847967</v>
      </c>
      <c r="M67" s="153">
        <f t="shared" si="21"/>
        <v>439300.400898017</v>
      </c>
      <c r="O67" s="162">
        <f t="shared" si="27"/>
        <v>734600.209169774</v>
      </c>
      <c r="P67" s="162">
        <f t="shared" si="15"/>
        <v>2371200</v>
      </c>
      <c r="Q67" s="165">
        <f t="shared" si="28"/>
        <v>0.30980103288199</v>
      </c>
      <c r="R67" s="162">
        <f t="shared" si="29"/>
        <v>1636599.79083023</v>
      </c>
    </row>
    <row r="68" spans="2:18">
      <c r="B68" s="141">
        <f t="shared" si="22"/>
        <v>36569</v>
      </c>
      <c r="C68" s="48">
        <f t="shared" si="23"/>
        <v>9183.53486162905</v>
      </c>
      <c r="D68" s="48">
        <f t="shared" si="16"/>
        <v>144924.466088321</v>
      </c>
      <c r="E68" s="48">
        <f t="shared" si="24"/>
        <v>4591.76743081453</v>
      </c>
      <c r="F68" s="48">
        <f t="shared" si="17"/>
        <v>136600.039890992</v>
      </c>
      <c r="G68" s="153">
        <f t="shared" si="18"/>
        <v>281524.505979313</v>
      </c>
      <c r="I68" s="142">
        <f t="shared" si="25"/>
        <v>9059.46513837094</v>
      </c>
      <c r="J68" s="142">
        <f t="shared" si="19"/>
        <v>142966.533911679</v>
      </c>
      <c r="K68" s="142">
        <f t="shared" si="26"/>
        <v>9059.46513837094</v>
      </c>
      <c r="L68" s="48">
        <f t="shared" si="20"/>
        <v>278214.936709597</v>
      </c>
      <c r="M68" s="153">
        <f t="shared" si="21"/>
        <v>421181.470621275</v>
      </c>
      <c r="O68" s="162">
        <f t="shared" si="27"/>
        <v>702705.976600589</v>
      </c>
      <c r="P68" s="162">
        <f t="shared" si="15"/>
        <v>2371200</v>
      </c>
      <c r="Q68" s="165">
        <f t="shared" si="28"/>
        <v>0.296350361251935</v>
      </c>
      <c r="R68" s="162">
        <f t="shared" si="29"/>
        <v>1668494.02339941</v>
      </c>
    </row>
    <row r="69" spans="2:18">
      <c r="B69" s="141">
        <f t="shared" si="22"/>
        <v>36570</v>
      </c>
      <c r="C69" s="48">
        <f t="shared" si="23"/>
        <v>9183.53486162905</v>
      </c>
      <c r="D69" s="48">
        <f t="shared" si="16"/>
        <v>135740.931226692</v>
      </c>
      <c r="E69" s="48">
        <f t="shared" si="24"/>
        <v>4591.76743081453</v>
      </c>
      <c r="F69" s="48">
        <f t="shared" si="17"/>
        <v>132008.272460177</v>
      </c>
      <c r="G69" s="153">
        <f t="shared" si="18"/>
        <v>267749.20368687</v>
      </c>
      <c r="I69" s="142">
        <f t="shared" si="25"/>
        <v>9059.46513837094</v>
      </c>
      <c r="J69" s="142">
        <f t="shared" si="19"/>
        <v>133907.068773308</v>
      </c>
      <c r="K69" s="142">
        <f t="shared" si="26"/>
        <v>9059.46513837094</v>
      </c>
      <c r="L69" s="48">
        <f t="shared" si="20"/>
        <v>269155.471571226</v>
      </c>
      <c r="M69" s="153">
        <f t="shared" si="21"/>
        <v>403062.540344533</v>
      </c>
      <c r="O69" s="162">
        <f t="shared" si="27"/>
        <v>670811.744031403</v>
      </c>
      <c r="P69" s="162">
        <f t="shared" si="15"/>
        <v>2371200</v>
      </c>
      <c r="Q69" s="165">
        <f t="shared" si="28"/>
        <v>0.282899689621881</v>
      </c>
      <c r="R69" s="162">
        <f t="shared" si="29"/>
        <v>1700388.2559686</v>
      </c>
    </row>
    <row r="70" spans="2:18">
      <c r="B70" s="141">
        <f t="shared" si="22"/>
        <v>36571</v>
      </c>
      <c r="C70" s="48">
        <f t="shared" si="23"/>
        <v>9183.53486162905</v>
      </c>
      <c r="D70" s="48">
        <f t="shared" si="16"/>
        <v>126557.396365063</v>
      </c>
      <c r="E70" s="48">
        <f t="shared" si="24"/>
        <v>4591.76743081453</v>
      </c>
      <c r="F70" s="48">
        <f t="shared" si="17"/>
        <v>127416.505029363</v>
      </c>
      <c r="G70" s="153">
        <f t="shared" si="18"/>
        <v>253973.901394426</v>
      </c>
      <c r="I70" s="142">
        <f t="shared" si="25"/>
        <v>9059.46513837094</v>
      </c>
      <c r="J70" s="142">
        <f t="shared" si="19"/>
        <v>124847.603634937</v>
      </c>
      <c r="K70" s="142">
        <f t="shared" si="26"/>
        <v>9059.46513837094</v>
      </c>
      <c r="L70" s="48">
        <f t="shared" si="20"/>
        <v>260096.006432855</v>
      </c>
      <c r="M70" s="153">
        <f t="shared" si="21"/>
        <v>384943.610067791</v>
      </c>
      <c r="O70" s="162">
        <f t="shared" si="27"/>
        <v>638917.511462218</v>
      </c>
      <c r="P70" s="162">
        <f t="shared" si="15"/>
        <v>2371200</v>
      </c>
      <c r="Q70" s="165">
        <f t="shared" si="28"/>
        <v>0.269449017991826</v>
      </c>
      <c r="R70" s="162">
        <f t="shared" si="29"/>
        <v>1732282.48853778</v>
      </c>
    </row>
    <row r="71" spans="2:18">
      <c r="B71" s="141">
        <f t="shared" si="22"/>
        <v>36572</v>
      </c>
      <c r="C71" s="48">
        <f t="shared" si="23"/>
        <v>9183.53486162905</v>
      </c>
      <c r="D71" s="48">
        <f t="shared" si="16"/>
        <v>117373.861503434</v>
      </c>
      <c r="E71" s="48">
        <f t="shared" si="24"/>
        <v>4591.76743081453</v>
      </c>
      <c r="F71" s="48">
        <f t="shared" si="17"/>
        <v>122824.737598548</v>
      </c>
      <c r="G71" s="153">
        <f t="shared" si="18"/>
        <v>240198.599101983</v>
      </c>
      <c r="I71" s="142">
        <f t="shared" si="25"/>
        <v>9059.46513837094</v>
      </c>
      <c r="J71" s="142">
        <f t="shared" si="19"/>
        <v>115788.138496566</v>
      </c>
      <c r="K71" s="142">
        <f t="shared" si="26"/>
        <v>9059.46513837094</v>
      </c>
      <c r="L71" s="48">
        <f t="shared" si="20"/>
        <v>251036.541294484</v>
      </c>
      <c r="M71" s="153">
        <f t="shared" si="21"/>
        <v>366824.67979105</v>
      </c>
      <c r="O71" s="162">
        <f t="shared" si="27"/>
        <v>607023.278893032</v>
      </c>
      <c r="P71" s="162">
        <f t="shared" si="15"/>
        <v>2371200</v>
      </c>
      <c r="Q71" s="165">
        <f t="shared" si="28"/>
        <v>0.255998346361771</v>
      </c>
      <c r="R71" s="162">
        <f t="shared" si="29"/>
        <v>1764176.72110697</v>
      </c>
    </row>
    <row r="72" spans="2:18">
      <c r="B72" s="141">
        <f t="shared" si="22"/>
        <v>36573</v>
      </c>
      <c r="C72" s="48">
        <f t="shared" si="23"/>
        <v>9183.53486162905</v>
      </c>
      <c r="D72" s="48">
        <f t="shared" si="16"/>
        <v>108190.326641805</v>
      </c>
      <c r="E72" s="48">
        <f t="shared" si="24"/>
        <v>4591.76743081453</v>
      </c>
      <c r="F72" s="48">
        <f t="shared" si="17"/>
        <v>118232.970167734</v>
      </c>
      <c r="G72" s="153">
        <f t="shared" si="18"/>
        <v>226423.296809539</v>
      </c>
      <c r="I72" s="142">
        <f t="shared" si="25"/>
        <v>9059.46513837094</v>
      </c>
      <c r="J72" s="142">
        <f t="shared" si="19"/>
        <v>106728.673358195</v>
      </c>
      <c r="K72" s="142">
        <f t="shared" si="26"/>
        <v>9059.46513837094</v>
      </c>
      <c r="L72" s="48">
        <f t="shared" si="20"/>
        <v>241977.076156113</v>
      </c>
      <c r="M72" s="153">
        <f t="shared" si="21"/>
        <v>348705.749514308</v>
      </c>
      <c r="O72" s="162">
        <f t="shared" si="27"/>
        <v>575129.046323847</v>
      </c>
      <c r="P72" s="162">
        <f t="shared" si="15"/>
        <v>2371200</v>
      </c>
      <c r="Q72" s="165">
        <f t="shared" si="28"/>
        <v>0.242547674731717</v>
      </c>
      <c r="R72" s="162">
        <f t="shared" si="29"/>
        <v>1796070.95367615</v>
      </c>
    </row>
    <row r="73" spans="2:18">
      <c r="B73" s="141">
        <f t="shared" si="22"/>
        <v>36574</v>
      </c>
      <c r="C73" s="48">
        <f t="shared" si="23"/>
        <v>9183.53486162905</v>
      </c>
      <c r="D73" s="48">
        <f t="shared" si="16"/>
        <v>99006.791780176</v>
      </c>
      <c r="E73" s="48">
        <f t="shared" si="24"/>
        <v>4591.76743081453</v>
      </c>
      <c r="F73" s="48">
        <f t="shared" si="17"/>
        <v>113641.202736919</v>
      </c>
      <c r="G73" s="153">
        <f t="shared" si="18"/>
        <v>212647.994517095</v>
      </c>
      <c r="I73" s="142">
        <f t="shared" si="25"/>
        <v>9059.46513837094</v>
      </c>
      <c r="J73" s="142">
        <f t="shared" si="19"/>
        <v>97669.208219824</v>
      </c>
      <c r="K73" s="142">
        <f t="shared" si="26"/>
        <v>9059.46513837094</v>
      </c>
      <c r="L73" s="48">
        <f t="shared" si="20"/>
        <v>232917.611017742</v>
      </c>
      <c r="M73" s="153">
        <f t="shared" si="21"/>
        <v>330586.819237566</v>
      </c>
      <c r="O73" s="162">
        <f t="shared" si="27"/>
        <v>543234.813754661</v>
      </c>
      <c r="P73" s="162">
        <f t="shared" si="15"/>
        <v>2371200</v>
      </c>
      <c r="Q73" s="165">
        <f t="shared" si="28"/>
        <v>0.229097003101662</v>
      </c>
      <c r="R73" s="162">
        <f t="shared" si="29"/>
        <v>1827965.18624534</v>
      </c>
    </row>
    <row r="74" spans="2:18">
      <c r="B74" s="141">
        <f t="shared" si="22"/>
        <v>36575</v>
      </c>
      <c r="C74" s="48">
        <f t="shared" si="23"/>
        <v>9183.53486162905</v>
      </c>
      <c r="D74" s="48">
        <f t="shared" si="16"/>
        <v>89823.256918547</v>
      </c>
      <c r="E74" s="48">
        <f t="shared" si="24"/>
        <v>4591.76743081453</v>
      </c>
      <c r="F74" s="48">
        <f t="shared" si="17"/>
        <v>109049.435306105</v>
      </c>
      <c r="G74" s="153">
        <f t="shared" si="18"/>
        <v>198872.692224652</v>
      </c>
      <c r="I74" s="142">
        <f t="shared" si="25"/>
        <v>9059.46513837094</v>
      </c>
      <c r="J74" s="142">
        <f t="shared" si="19"/>
        <v>88609.743081453</v>
      </c>
      <c r="K74" s="142">
        <f t="shared" si="26"/>
        <v>9059.46513837094</v>
      </c>
      <c r="L74" s="48">
        <f t="shared" si="20"/>
        <v>223858.145879371</v>
      </c>
      <c r="M74" s="153">
        <f t="shared" si="21"/>
        <v>312467.888960824</v>
      </c>
      <c r="O74" s="162">
        <f t="shared" si="27"/>
        <v>511340.581185476</v>
      </c>
      <c r="P74" s="162">
        <f t="shared" si="15"/>
        <v>2371200</v>
      </c>
      <c r="Q74" s="165">
        <f t="shared" si="28"/>
        <v>0.215646331471607</v>
      </c>
      <c r="R74" s="162">
        <f t="shared" si="29"/>
        <v>1859859.41881452</v>
      </c>
    </row>
    <row r="75" spans="2:18">
      <c r="B75" s="141">
        <f t="shared" si="22"/>
        <v>36576</v>
      </c>
      <c r="C75" s="48">
        <f t="shared" si="23"/>
        <v>9183.53486162905</v>
      </c>
      <c r="D75" s="48">
        <f t="shared" si="16"/>
        <v>80639.7220569179</v>
      </c>
      <c r="E75" s="48">
        <f t="shared" si="24"/>
        <v>4591.76743081453</v>
      </c>
      <c r="F75" s="48">
        <f t="shared" si="17"/>
        <v>104457.66787529</v>
      </c>
      <c r="G75" s="153">
        <f t="shared" si="18"/>
        <v>185097.389932208</v>
      </c>
      <c r="I75" s="142">
        <f t="shared" si="25"/>
        <v>9059.46513837094</v>
      </c>
      <c r="J75" s="142">
        <f t="shared" si="19"/>
        <v>79550.2779430821</v>
      </c>
      <c r="K75" s="142">
        <f t="shared" si="26"/>
        <v>9059.46513837094</v>
      </c>
      <c r="L75" s="48">
        <f t="shared" si="20"/>
        <v>214798.680741</v>
      </c>
      <c r="M75" s="153">
        <f t="shared" si="21"/>
        <v>294348.958684082</v>
      </c>
      <c r="O75" s="162">
        <f t="shared" si="27"/>
        <v>479446.34861629</v>
      </c>
      <c r="P75" s="162">
        <f t="shared" si="15"/>
        <v>2371200</v>
      </c>
      <c r="Q75" s="165">
        <f t="shared" si="28"/>
        <v>0.202195659841553</v>
      </c>
      <c r="R75" s="162">
        <f t="shared" si="29"/>
        <v>1891753.65138371</v>
      </c>
    </row>
    <row r="76" spans="2:18">
      <c r="B76" s="141">
        <f t="shared" si="22"/>
        <v>36577</v>
      </c>
      <c r="C76" s="48">
        <f t="shared" si="23"/>
        <v>9183.53486162905</v>
      </c>
      <c r="D76" s="48">
        <f t="shared" si="16"/>
        <v>71456.1871952889</v>
      </c>
      <c r="E76" s="48">
        <f t="shared" si="24"/>
        <v>4591.76743081453</v>
      </c>
      <c r="F76" s="48">
        <f t="shared" si="17"/>
        <v>99865.9004444757</v>
      </c>
      <c r="G76" s="153">
        <f t="shared" si="18"/>
        <v>171322.087639765</v>
      </c>
      <c r="I76" s="142">
        <f t="shared" si="25"/>
        <v>9059.46513837094</v>
      </c>
      <c r="J76" s="142">
        <f t="shared" si="19"/>
        <v>70490.8128047112</v>
      </c>
      <c r="K76" s="142">
        <f t="shared" si="26"/>
        <v>9059.46513837094</v>
      </c>
      <c r="L76" s="48">
        <f t="shared" si="20"/>
        <v>205739.215602629</v>
      </c>
      <c r="M76" s="153">
        <f t="shared" si="21"/>
        <v>276230.02840734</v>
      </c>
      <c r="O76" s="162">
        <f t="shared" si="27"/>
        <v>447552.116047105</v>
      </c>
      <c r="P76" s="162">
        <f t="shared" si="15"/>
        <v>2371200</v>
      </c>
      <c r="Q76" s="165">
        <f t="shared" si="28"/>
        <v>0.188744988211498</v>
      </c>
      <c r="R76" s="162">
        <f t="shared" si="29"/>
        <v>1923647.8839529</v>
      </c>
    </row>
    <row r="77" spans="2:18">
      <c r="B77" s="141">
        <f t="shared" si="22"/>
        <v>36578</v>
      </c>
      <c r="C77" s="48">
        <f t="shared" si="23"/>
        <v>9183.53486162905</v>
      </c>
      <c r="D77" s="48">
        <f t="shared" si="16"/>
        <v>62272.6523336598</v>
      </c>
      <c r="E77" s="48">
        <f t="shared" si="24"/>
        <v>4591.76743081453</v>
      </c>
      <c r="F77" s="48">
        <f t="shared" si="17"/>
        <v>95274.1330136612</v>
      </c>
      <c r="G77" s="153">
        <f t="shared" si="18"/>
        <v>157546.785347321</v>
      </c>
      <c r="I77" s="142">
        <f t="shared" si="25"/>
        <v>9059.46513837094</v>
      </c>
      <c r="J77" s="142">
        <f t="shared" si="19"/>
        <v>61431.3476663402</v>
      </c>
      <c r="K77" s="142">
        <f t="shared" si="26"/>
        <v>9059.46513837094</v>
      </c>
      <c r="L77" s="48">
        <f t="shared" si="20"/>
        <v>196679.750464258</v>
      </c>
      <c r="M77" s="153">
        <f t="shared" si="21"/>
        <v>258111.098130598</v>
      </c>
      <c r="O77" s="162">
        <f t="shared" si="27"/>
        <v>415657.883477919</v>
      </c>
      <c r="P77" s="162">
        <f t="shared" si="15"/>
        <v>2371200</v>
      </c>
      <c r="Q77" s="165">
        <f t="shared" si="28"/>
        <v>0.175294316581444</v>
      </c>
      <c r="R77" s="162">
        <f t="shared" si="29"/>
        <v>1955542.11652208</v>
      </c>
    </row>
    <row r="78" spans="2:18">
      <c r="B78" s="141">
        <f t="shared" si="22"/>
        <v>36579</v>
      </c>
      <c r="C78" s="48">
        <f t="shared" si="23"/>
        <v>9183.53486162905</v>
      </c>
      <c r="D78" s="48">
        <f t="shared" si="16"/>
        <v>53089.1174720308</v>
      </c>
      <c r="E78" s="48">
        <f t="shared" si="24"/>
        <v>4591.76743081453</v>
      </c>
      <c r="F78" s="48">
        <f t="shared" si="17"/>
        <v>90682.3655828467</v>
      </c>
      <c r="G78" s="153">
        <f t="shared" si="18"/>
        <v>143771.483054877</v>
      </c>
      <c r="I78" s="142">
        <f t="shared" si="25"/>
        <v>9059.46513837094</v>
      </c>
      <c r="J78" s="142">
        <f t="shared" si="19"/>
        <v>52371.8825279693</v>
      </c>
      <c r="K78" s="142">
        <f t="shared" si="26"/>
        <v>9059.46513837094</v>
      </c>
      <c r="L78" s="48">
        <f t="shared" si="20"/>
        <v>187620.285325887</v>
      </c>
      <c r="M78" s="153">
        <f t="shared" si="21"/>
        <v>239992.167853856</v>
      </c>
      <c r="O78" s="162">
        <f t="shared" si="27"/>
        <v>383763.650908734</v>
      </c>
      <c r="P78" s="162">
        <f t="shared" si="15"/>
        <v>2371200</v>
      </c>
      <c r="Q78" s="165">
        <f t="shared" si="28"/>
        <v>0.161843644951389</v>
      </c>
      <c r="R78" s="162">
        <f t="shared" si="29"/>
        <v>1987436.34909127</v>
      </c>
    </row>
    <row r="79" spans="2:18">
      <c r="B79" s="141">
        <f t="shared" si="22"/>
        <v>36580</v>
      </c>
      <c r="C79" s="48">
        <f t="shared" si="23"/>
        <v>9183.53486162905</v>
      </c>
      <c r="D79" s="48">
        <f t="shared" si="16"/>
        <v>43905.5826104017</v>
      </c>
      <c r="E79" s="48">
        <f t="shared" si="24"/>
        <v>4591.76743081453</v>
      </c>
      <c r="F79" s="48">
        <f t="shared" si="17"/>
        <v>86090.5981520322</v>
      </c>
      <c r="G79" s="153">
        <f t="shared" si="18"/>
        <v>129996.180762434</v>
      </c>
      <c r="I79" s="142">
        <f t="shared" si="25"/>
        <v>9059.46513837094</v>
      </c>
      <c r="J79" s="142">
        <f t="shared" si="19"/>
        <v>43312.4173895983</v>
      </c>
      <c r="K79" s="142">
        <f t="shared" si="26"/>
        <v>9059.46513837094</v>
      </c>
      <c r="L79" s="48">
        <f t="shared" si="20"/>
        <v>178560.820187516</v>
      </c>
      <c r="M79" s="153">
        <f t="shared" si="21"/>
        <v>221873.237577114</v>
      </c>
      <c r="O79" s="162">
        <f t="shared" si="27"/>
        <v>351869.418339548</v>
      </c>
      <c r="P79" s="162">
        <f t="shared" si="15"/>
        <v>2371200</v>
      </c>
      <c r="Q79" s="165">
        <f t="shared" si="28"/>
        <v>0.148392973321334</v>
      </c>
      <c r="R79" s="162">
        <f t="shared" si="29"/>
        <v>2019330.58166045</v>
      </c>
    </row>
    <row r="80" spans="2:18">
      <c r="B80" s="141">
        <f t="shared" si="22"/>
        <v>36581</v>
      </c>
      <c r="C80" s="48">
        <f t="shared" si="23"/>
        <v>9183.53486162905</v>
      </c>
      <c r="D80" s="48">
        <f t="shared" si="16"/>
        <v>34722.0477487726</v>
      </c>
      <c r="E80" s="48">
        <f t="shared" si="24"/>
        <v>4591.76743081453</v>
      </c>
      <c r="F80" s="48">
        <f t="shared" si="17"/>
        <v>81498.8307212177</v>
      </c>
      <c r="G80" s="153">
        <f t="shared" si="18"/>
        <v>116220.87846999</v>
      </c>
      <c r="I80" s="142">
        <f t="shared" si="25"/>
        <v>9059.46513837094</v>
      </c>
      <c r="J80" s="142">
        <f t="shared" si="19"/>
        <v>34252.9522512274</v>
      </c>
      <c r="K80" s="142">
        <f t="shared" si="26"/>
        <v>9059.46513837094</v>
      </c>
      <c r="L80" s="48">
        <f t="shared" si="20"/>
        <v>169501.355049145</v>
      </c>
      <c r="M80" s="153">
        <f t="shared" si="21"/>
        <v>203754.307300372</v>
      </c>
      <c r="O80" s="162">
        <f t="shared" si="27"/>
        <v>319975.185770363</v>
      </c>
      <c r="P80" s="162">
        <f t="shared" si="15"/>
        <v>2371200</v>
      </c>
      <c r="Q80" s="165">
        <f t="shared" si="28"/>
        <v>0.13494230169128</v>
      </c>
      <c r="R80" s="162">
        <f t="shared" si="29"/>
        <v>2051224.81422964</v>
      </c>
    </row>
    <row r="81" spans="2:18">
      <c r="B81" s="141">
        <f t="shared" si="22"/>
        <v>36582</v>
      </c>
      <c r="C81" s="48">
        <f t="shared" si="23"/>
        <v>9183.53486162905</v>
      </c>
      <c r="D81" s="48">
        <f t="shared" si="16"/>
        <v>25538.5128871436</v>
      </c>
      <c r="E81" s="48">
        <f t="shared" si="24"/>
        <v>4591.76743081453</v>
      </c>
      <c r="F81" s="48">
        <f t="shared" si="17"/>
        <v>76907.0632904031</v>
      </c>
      <c r="G81" s="153">
        <f t="shared" si="18"/>
        <v>102445.576177547</v>
      </c>
      <c r="I81" s="142">
        <f t="shared" si="25"/>
        <v>9059.46513837094</v>
      </c>
      <c r="J81" s="142">
        <f t="shared" si="19"/>
        <v>25193.4871128564</v>
      </c>
      <c r="K81" s="142">
        <f t="shared" si="26"/>
        <v>9059.46513837094</v>
      </c>
      <c r="L81" s="48">
        <f t="shared" si="20"/>
        <v>160441.889910774</v>
      </c>
      <c r="M81" s="153">
        <f t="shared" si="21"/>
        <v>185635.377023631</v>
      </c>
      <c r="O81" s="162">
        <f t="shared" si="27"/>
        <v>288080.953201177</v>
      </c>
      <c r="P81" s="162">
        <f t="shared" si="15"/>
        <v>2371200</v>
      </c>
      <c r="Q81" s="165">
        <f t="shared" si="28"/>
        <v>0.121491630061225</v>
      </c>
      <c r="R81" s="162">
        <f t="shared" si="29"/>
        <v>2083119.04679882</v>
      </c>
    </row>
    <row r="82" spans="2:18">
      <c r="B82" s="141">
        <f t="shared" si="22"/>
        <v>36583</v>
      </c>
      <c r="C82" s="48">
        <f t="shared" si="23"/>
        <v>9183.53486162905</v>
      </c>
      <c r="D82" s="48">
        <f t="shared" si="16"/>
        <v>16354.9780255145</v>
      </c>
      <c r="E82" s="48">
        <f t="shared" si="24"/>
        <v>4591.76743081453</v>
      </c>
      <c r="F82" s="48">
        <f t="shared" si="17"/>
        <v>72315.2958595886</v>
      </c>
      <c r="G82" s="153">
        <f t="shared" si="18"/>
        <v>88670.2738851031</v>
      </c>
      <c r="I82" s="142">
        <f t="shared" si="25"/>
        <v>9059.46513837094</v>
      </c>
      <c r="J82" s="142">
        <f t="shared" si="19"/>
        <v>16134.0219744855</v>
      </c>
      <c r="K82" s="142">
        <f t="shared" si="26"/>
        <v>9059.46513837094</v>
      </c>
      <c r="L82" s="48">
        <f t="shared" si="20"/>
        <v>151382.424772403</v>
      </c>
      <c r="M82" s="153">
        <f t="shared" si="21"/>
        <v>167516.446746889</v>
      </c>
      <c r="O82" s="162">
        <f t="shared" si="27"/>
        <v>256186.720631992</v>
      </c>
      <c r="P82" s="162">
        <f t="shared" si="15"/>
        <v>2371200</v>
      </c>
      <c r="Q82" s="165">
        <f t="shared" si="28"/>
        <v>0.108040958431171</v>
      </c>
      <c r="R82" s="162">
        <f t="shared" si="29"/>
        <v>2115013.27936801</v>
      </c>
    </row>
    <row r="83" spans="2:18">
      <c r="B83" s="141">
        <f t="shared" si="22"/>
        <v>36584</v>
      </c>
      <c r="C83" s="48">
        <f t="shared" si="23"/>
        <v>9183.53486162905</v>
      </c>
      <c r="D83" s="48">
        <f t="shared" si="16"/>
        <v>7171.44316388548</v>
      </c>
      <c r="E83" s="48">
        <f t="shared" si="24"/>
        <v>4591.76743081453</v>
      </c>
      <c r="F83" s="48">
        <f t="shared" si="17"/>
        <v>67723.5284287741</v>
      </c>
      <c r="G83" s="153">
        <f t="shared" si="18"/>
        <v>74894.9715926596</v>
      </c>
      <c r="I83" s="142">
        <f t="shared" si="25"/>
        <v>9059.46513837094</v>
      </c>
      <c r="J83" s="142">
        <f t="shared" si="19"/>
        <v>7074.55683611455</v>
      </c>
      <c r="K83" s="142">
        <f t="shared" si="26"/>
        <v>9059.46513837094</v>
      </c>
      <c r="L83" s="48">
        <f t="shared" si="20"/>
        <v>142322.959634032</v>
      </c>
      <c r="M83" s="153">
        <f t="shared" si="21"/>
        <v>149397.516470147</v>
      </c>
      <c r="O83" s="162">
        <f t="shared" si="27"/>
        <v>224292.488062806</v>
      </c>
      <c r="P83" s="162">
        <f t="shared" si="15"/>
        <v>2371200</v>
      </c>
      <c r="Q83" s="165">
        <f t="shared" si="28"/>
        <v>0.094590286801116</v>
      </c>
      <c r="R83" s="162">
        <f t="shared" si="29"/>
        <v>2146907.51193719</v>
      </c>
    </row>
    <row r="84" spans="2:18">
      <c r="B84" s="141">
        <f t="shared" si="22"/>
        <v>36585</v>
      </c>
      <c r="C84" s="48">
        <f t="shared" si="23"/>
        <v>9183.53486162905</v>
      </c>
      <c r="D84" s="48">
        <f t="shared" si="16"/>
        <v>-2012.09169774357</v>
      </c>
      <c r="E84" s="48">
        <f t="shared" si="24"/>
        <v>4591.76743081453</v>
      </c>
      <c r="F84" s="48">
        <f t="shared" si="17"/>
        <v>63131.7609979596</v>
      </c>
      <c r="G84" s="153">
        <f t="shared" si="18"/>
        <v>61119.669300216</v>
      </c>
      <c r="I84" s="142">
        <f t="shared" si="25"/>
        <v>9059.46513837094</v>
      </c>
      <c r="J84" s="142">
        <f t="shared" si="19"/>
        <v>-1984.90830225639</v>
      </c>
      <c r="K84" s="142">
        <f t="shared" si="26"/>
        <v>9059.46513837094</v>
      </c>
      <c r="L84" s="48">
        <f t="shared" si="20"/>
        <v>133263.494495661</v>
      </c>
      <c r="M84" s="153">
        <f t="shared" si="21"/>
        <v>131278.586193405</v>
      </c>
      <c r="O84" s="162">
        <f t="shared" si="27"/>
        <v>192398.255493621</v>
      </c>
      <c r="P84" s="162">
        <f t="shared" si="15"/>
        <v>2371200</v>
      </c>
      <c r="Q84" s="165">
        <f t="shared" si="28"/>
        <v>0.0811396151710614</v>
      </c>
      <c r="R84" s="162">
        <f t="shared" si="29"/>
        <v>2178801.74450638</v>
      </c>
    </row>
    <row r="85" ht="13.1" spans="3:17">
      <c r="C85" s="147">
        <f>SUM(C56:C84)</f>
        <v>266322.510987242</v>
      </c>
      <c r="E85" s="147">
        <f>SUM(E56:E84)</f>
        <v>133161.255493621</v>
      </c>
      <c r="G85" s="147">
        <f>C85+E85</f>
        <v>399483.766480864</v>
      </c>
      <c r="I85" s="147">
        <f>SUM(I56:I84)</f>
        <v>262724.489012758</v>
      </c>
      <c r="K85" s="147">
        <f>SUM(K56:K84)</f>
        <v>262724.489012758</v>
      </c>
      <c r="M85" s="147">
        <f>I85+K85</f>
        <v>525448.978025515</v>
      </c>
      <c r="Q85" s="157"/>
    </row>
    <row r="86" spans="17:17">
      <c r="Q86" s="157"/>
    </row>
    <row r="87" spans="17:17">
      <c r="Q87" s="157"/>
    </row>
    <row r="88" ht="13.1" spans="3:18">
      <c r="C88" s="148">
        <f>C84</f>
        <v>9183.53486162905</v>
      </c>
      <c r="D88" s="149">
        <f>D84</f>
        <v>-2012.09169774357</v>
      </c>
      <c r="E88" s="150">
        <f>E84</f>
        <v>4591.76743081453</v>
      </c>
      <c r="F88" s="149">
        <f>F84</f>
        <v>63131.7609979596</v>
      </c>
      <c r="G88" s="151">
        <f>G84</f>
        <v>61119.669300216</v>
      </c>
      <c r="I88" s="160">
        <f>I84</f>
        <v>9059.46513837094</v>
      </c>
      <c r="J88" s="149">
        <f>J84</f>
        <v>-1984.90830225639</v>
      </c>
      <c r="K88" s="149">
        <f>K84</f>
        <v>9059.46513837094</v>
      </c>
      <c r="L88" s="149">
        <f>L84</f>
        <v>133263.494495661</v>
      </c>
      <c r="M88" s="151">
        <f>M84</f>
        <v>131278.586193405</v>
      </c>
      <c r="O88" s="160">
        <f>G88+M88</f>
        <v>192398.255493621</v>
      </c>
      <c r="P88" s="149">
        <f t="shared" ref="P88:P119" si="30">$P$14</f>
        <v>2371200</v>
      </c>
      <c r="Q88" s="163">
        <f>O88/P88</f>
        <v>0.0811396151710614</v>
      </c>
      <c r="R88" s="151">
        <f>P88-O88</f>
        <v>2178801.74450638</v>
      </c>
    </row>
    <row r="89" spans="2:18">
      <c r="B89" s="141">
        <f>B84+1</f>
        <v>36586</v>
      </c>
      <c r="C89" s="48">
        <f>C88</f>
        <v>9183.53486162905</v>
      </c>
      <c r="D89" s="48">
        <f>D88-C89</f>
        <v>-11195.6265593726</v>
      </c>
      <c r="E89" s="48">
        <f>E88</f>
        <v>4591.76743081453</v>
      </c>
      <c r="F89" s="48">
        <f>F88-E89</f>
        <v>58539.993567145</v>
      </c>
      <c r="G89" s="152">
        <f>D89+F89</f>
        <v>47344.3670077724</v>
      </c>
      <c r="I89" s="167">
        <f>I88</f>
        <v>9059.46513837094</v>
      </c>
      <c r="J89" s="167">
        <f>J88-I89</f>
        <v>-11044.3734406273</v>
      </c>
      <c r="K89" s="167">
        <f>K88</f>
        <v>9059.46513837094</v>
      </c>
      <c r="L89" s="168">
        <f>L88-K89</f>
        <v>124204.02935729</v>
      </c>
      <c r="M89" s="152">
        <f>J89+L89</f>
        <v>113159.655916663</v>
      </c>
      <c r="O89" s="161">
        <f>G89+M89</f>
        <v>160504.022924435</v>
      </c>
      <c r="P89" s="161">
        <f t="shared" si="30"/>
        <v>2371200</v>
      </c>
      <c r="Q89" s="164">
        <f>O89/P89</f>
        <v>0.0676889435410068</v>
      </c>
      <c r="R89" s="161">
        <f>P89-O89</f>
        <v>2210695.97707556</v>
      </c>
    </row>
    <row r="90" spans="2:18">
      <c r="B90" s="141">
        <f>B89+1</f>
        <v>36587</v>
      </c>
      <c r="C90" s="48">
        <f t="shared" ref="C90:C101" si="31">C89</f>
        <v>9183.53486162905</v>
      </c>
      <c r="D90" s="48">
        <f t="shared" ref="D90:D102" si="32">D89-C90</f>
        <v>-20379.1614210017</v>
      </c>
      <c r="E90" s="48">
        <f t="shared" ref="E90:E102" si="33">E89</f>
        <v>4591.76743081453</v>
      </c>
      <c r="F90" s="48">
        <f t="shared" ref="F90:F102" si="34">F89-E90</f>
        <v>53948.2261363305</v>
      </c>
      <c r="G90" s="153">
        <f t="shared" ref="G90:G102" si="35">D90+F90</f>
        <v>33569.0647153288</v>
      </c>
      <c r="I90" s="169">
        <f t="shared" ref="I90:I101" si="36">I89</f>
        <v>9059.46513837094</v>
      </c>
      <c r="J90" s="169">
        <f t="shared" ref="J90:J102" si="37">J89-I90</f>
        <v>-20103.8385789983</v>
      </c>
      <c r="K90" s="169">
        <f t="shared" ref="K90:K102" si="38">K89</f>
        <v>9059.46513837094</v>
      </c>
      <c r="L90" s="128">
        <f t="shared" ref="L90:L102" si="39">L89-K90</f>
        <v>115144.564218919</v>
      </c>
      <c r="M90" s="153">
        <f t="shared" ref="M90:M102" si="40">J90+L90</f>
        <v>95040.7256399211</v>
      </c>
      <c r="O90" s="162">
        <f t="shared" ref="O90:O102" si="41">G90+M90</f>
        <v>128609.79035525</v>
      </c>
      <c r="P90" s="162">
        <f t="shared" si="30"/>
        <v>2371200</v>
      </c>
      <c r="Q90" s="165">
        <f t="shared" ref="Q90:Q102" si="42">O90/P90</f>
        <v>0.0542382719109522</v>
      </c>
      <c r="R90" s="162">
        <f t="shared" ref="R90:R102" si="43">P90-O90</f>
        <v>2242590.20964475</v>
      </c>
    </row>
    <row r="91" spans="2:18">
      <c r="B91" s="141">
        <f t="shared" ref="B91:B119" si="44">B90+1</f>
        <v>36588</v>
      </c>
      <c r="C91" s="48">
        <f t="shared" si="31"/>
        <v>9183.53486162905</v>
      </c>
      <c r="D91" s="48">
        <f t="shared" si="32"/>
        <v>-29562.6962826307</v>
      </c>
      <c r="E91" s="48">
        <f t="shared" si="33"/>
        <v>4591.76743081453</v>
      </c>
      <c r="F91" s="48">
        <f t="shared" si="34"/>
        <v>49356.458705516</v>
      </c>
      <c r="G91" s="153">
        <f t="shared" si="35"/>
        <v>19793.7624228852</v>
      </c>
      <c r="I91" s="169">
        <f t="shared" si="36"/>
        <v>9059.46513837094</v>
      </c>
      <c r="J91" s="169">
        <f t="shared" si="37"/>
        <v>-29163.3037173692</v>
      </c>
      <c r="K91" s="169">
        <f t="shared" si="38"/>
        <v>9059.46513837094</v>
      </c>
      <c r="L91" s="128">
        <f t="shared" si="39"/>
        <v>106085.099080548</v>
      </c>
      <c r="M91" s="153">
        <f t="shared" si="40"/>
        <v>76921.7953631792</v>
      </c>
      <c r="O91" s="162">
        <f t="shared" si="41"/>
        <v>96715.5577860645</v>
      </c>
      <c r="P91" s="162">
        <f t="shared" si="30"/>
        <v>2371200</v>
      </c>
      <c r="Q91" s="165">
        <f t="shared" si="42"/>
        <v>0.0407876002808976</v>
      </c>
      <c r="R91" s="162">
        <f t="shared" si="43"/>
        <v>2274484.44221394</v>
      </c>
    </row>
    <row r="92" spans="2:18">
      <c r="B92" s="141">
        <f t="shared" si="44"/>
        <v>36589</v>
      </c>
      <c r="C92" s="48">
        <f t="shared" si="31"/>
        <v>9183.53486162905</v>
      </c>
      <c r="D92" s="48">
        <f t="shared" si="32"/>
        <v>-38746.2311442598</v>
      </c>
      <c r="E92" s="48">
        <f t="shared" si="33"/>
        <v>4591.76743081453</v>
      </c>
      <c r="F92" s="48">
        <f t="shared" si="34"/>
        <v>44764.6912747015</v>
      </c>
      <c r="G92" s="153">
        <f t="shared" si="35"/>
        <v>6018.46013044166</v>
      </c>
      <c r="I92" s="169">
        <f t="shared" si="36"/>
        <v>9059.46513837094</v>
      </c>
      <c r="J92" s="169">
        <f t="shared" si="37"/>
        <v>-38222.7688557402</v>
      </c>
      <c r="K92" s="169">
        <f t="shared" si="38"/>
        <v>9059.46513837094</v>
      </c>
      <c r="L92" s="128">
        <f t="shared" si="39"/>
        <v>97025.6339421775</v>
      </c>
      <c r="M92" s="153">
        <f t="shared" si="40"/>
        <v>58802.8650864373</v>
      </c>
      <c r="O92" s="162">
        <f t="shared" si="41"/>
        <v>64821.325216879</v>
      </c>
      <c r="P92" s="162">
        <f t="shared" si="30"/>
        <v>2371200</v>
      </c>
      <c r="Q92" s="165">
        <f t="shared" si="42"/>
        <v>0.027336928650843</v>
      </c>
      <c r="R92" s="162">
        <f t="shared" si="43"/>
        <v>2306378.67478312</v>
      </c>
    </row>
    <row r="93" spans="2:18">
      <c r="B93" s="141">
        <f t="shared" si="44"/>
        <v>36590</v>
      </c>
      <c r="C93" s="48">
        <f t="shared" si="31"/>
        <v>9183.53486162905</v>
      </c>
      <c r="D93" s="48">
        <f t="shared" si="32"/>
        <v>-47929.7660058888</v>
      </c>
      <c r="E93" s="48">
        <f t="shared" si="33"/>
        <v>4591.76743081453</v>
      </c>
      <c r="F93" s="48">
        <f t="shared" si="34"/>
        <v>40172.9238438869</v>
      </c>
      <c r="G93" s="153">
        <f t="shared" si="35"/>
        <v>-7756.84216200192</v>
      </c>
      <c r="I93" s="169">
        <f t="shared" si="36"/>
        <v>9059.46513837094</v>
      </c>
      <c r="J93" s="169">
        <f t="shared" si="37"/>
        <v>-47282.2339941111</v>
      </c>
      <c r="K93" s="169">
        <f t="shared" si="38"/>
        <v>9059.46513837094</v>
      </c>
      <c r="L93" s="128">
        <f t="shared" si="39"/>
        <v>87966.1688038065</v>
      </c>
      <c r="M93" s="153">
        <f t="shared" si="40"/>
        <v>40683.9348096954</v>
      </c>
      <c r="O93" s="162">
        <f t="shared" si="41"/>
        <v>32927.0926476935</v>
      </c>
      <c r="P93" s="162">
        <f t="shared" si="30"/>
        <v>2371200</v>
      </c>
      <c r="Q93" s="165">
        <f t="shared" si="42"/>
        <v>0.0138862570207884</v>
      </c>
      <c r="R93" s="162">
        <f t="shared" si="43"/>
        <v>2338272.90735231</v>
      </c>
    </row>
    <row r="94" spans="2:18">
      <c r="B94" s="141">
        <f t="shared" si="44"/>
        <v>36591</v>
      </c>
      <c r="C94" s="48">
        <f t="shared" si="31"/>
        <v>9183.53486162905</v>
      </c>
      <c r="D94" s="48">
        <f t="shared" si="32"/>
        <v>-57113.3008675179</v>
      </c>
      <c r="E94" s="48">
        <f t="shared" si="33"/>
        <v>4591.76743081453</v>
      </c>
      <c r="F94" s="48">
        <f t="shared" si="34"/>
        <v>35581.1564130724</v>
      </c>
      <c r="G94" s="153">
        <f t="shared" si="35"/>
        <v>-21532.1444544455</v>
      </c>
      <c r="I94" s="169">
        <f t="shared" si="36"/>
        <v>9059.46513837094</v>
      </c>
      <c r="J94" s="169">
        <f t="shared" si="37"/>
        <v>-56341.699132482</v>
      </c>
      <c r="K94" s="169">
        <f t="shared" si="38"/>
        <v>9059.46513837094</v>
      </c>
      <c r="L94" s="128">
        <f t="shared" si="39"/>
        <v>78906.7036654356</v>
      </c>
      <c r="M94" s="153">
        <f t="shared" si="40"/>
        <v>22565.0045329536</v>
      </c>
      <c r="O94" s="162">
        <f t="shared" si="41"/>
        <v>1032.86007850805</v>
      </c>
      <c r="P94" s="162">
        <f t="shared" si="30"/>
        <v>2371200</v>
      </c>
      <c r="Q94" s="165">
        <f t="shared" si="42"/>
        <v>0.000435585390733826</v>
      </c>
      <c r="R94" s="162">
        <f t="shared" si="43"/>
        <v>2370167.13992149</v>
      </c>
    </row>
    <row r="95" spans="2:18">
      <c r="B95" s="141">
        <f t="shared" si="44"/>
        <v>36592</v>
      </c>
      <c r="C95" s="48">
        <f t="shared" si="31"/>
        <v>9183.53486162905</v>
      </c>
      <c r="D95" s="48">
        <f t="shared" si="32"/>
        <v>-66296.835729147</v>
      </c>
      <c r="E95" s="48">
        <f t="shared" si="33"/>
        <v>4591.76743081453</v>
      </c>
      <c r="F95" s="48">
        <f t="shared" si="34"/>
        <v>30989.3889822579</v>
      </c>
      <c r="G95" s="153">
        <f t="shared" si="35"/>
        <v>-35307.4467468891</v>
      </c>
      <c r="I95" s="169">
        <f t="shared" si="36"/>
        <v>9059.46513837094</v>
      </c>
      <c r="J95" s="169">
        <f t="shared" si="37"/>
        <v>-65401.164270853</v>
      </c>
      <c r="K95" s="169">
        <f t="shared" si="38"/>
        <v>9059.46513837094</v>
      </c>
      <c r="L95" s="128">
        <f t="shared" si="39"/>
        <v>69847.2385270647</v>
      </c>
      <c r="M95" s="153">
        <f t="shared" si="40"/>
        <v>4446.07425621167</v>
      </c>
      <c r="O95" s="162" t="s">
        <v>164</v>
      </c>
      <c r="P95" s="162">
        <f t="shared" si="30"/>
        <v>2371200</v>
      </c>
      <c r="Q95" s="165" t="e">
        <f t="shared" si="42"/>
        <v>#VALUE!</v>
      </c>
      <c r="R95" s="162" t="e">
        <f t="shared" si="43"/>
        <v>#VALUE!</v>
      </c>
    </row>
    <row r="96" spans="2:18">
      <c r="B96" s="141">
        <f t="shared" si="44"/>
        <v>36593</v>
      </c>
      <c r="C96" s="48">
        <f t="shared" si="31"/>
        <v>9183.53486162905</v>
      </c>
      <c r="D96" s="48">
        <f t="shared" si="32"/>
        <v>-75480.370590776</v>
      </c>
      <c r="E96" s="48">
        <f t="shared" si="33"/>
        <v>4591.76743081453</v>
      </c>
      <c r="F96" s="48">
        <f t="shared" si="34"/>
        <v>26397.6215514433</v>
      </c>
      <c r="G96" s="153">
        <f t="shared" si="35"/>
        <v>-49082.7490393327</v>
      </c>
      <c r="I96" s="169">
        <f t="shared" si="36"/>
        <v>9059.46513837094</v>
      </c>
      <c r="J96" s="169">
        <f t="shared" si="37"/>
        <v>-74460.6294092239</v>
      </c>
      <c r="K96" s="169">
        <f t="shared" si="38"/>
        <v>9059.46513837094</v>
      </c>
      <c r="L96" s="128">
        <f t="shared" si="39"/>
        <v>60787.7733886937</v>
      </c>
      <c r="M96" s="153">
        <f t="shared" si="40"/>
        <v>-13672.8560205302</v>
      </c>
      <c r="O96" s="162">
        <f t="shared" si="41"/>
        <v>-62755.6050598629</v>
      </c>
      <c r="P96" s="162">
        <f t="shared" si="30"/>
        <v>2371200</v>
      </c>
      <c r="Q96" s="165">
        <f t="shared" si="42"/>
        <v>-0.0264657578693754</v>
      </c>
      <c r="R96" s="162">
        <f t="shared" si="43"/>
        <v>2433955.60505986</v>
      </c>
    </row>
    <row r="97" spans="2:18">
      <c r="B97" s="141">
        <f t="shared" si="44"/>
        <v>36594</v>
      </c>
      <c r="C97" s="48">
        <f t="shared" si="31"/>
        <v>9183.53486162905</v>
      </c>
      <c r="D97" s="48">
        <f t="shared" si="32"/>
        <v>-84663.9054524051</v>
      </c>
      <c r="E97" s="48">
        <f t="shared" si="33"/>
        <v>4591.76743081453</v>
      </c>
      <c r="F97" s="48">
        <f t="shared" si="34"/>
        <v>21805.8541206288</v>
      </c>
      <c r="G97" s="153">
        <f t="shared" si="35"/>
        <v>-62858.0513317763</v>
      </c>
      <c r="I97" s="169">
        <f t="shared" si="36"/>
        <v>9059.46513837094</v>
      </c>
      <c r="J97" s="169">
        <f t="shared" si="37"/>
        <v>-83520.0945475949</v>
      </c>
      <c r="K97" s="169">
        <f t="shared" si="38"/>
        <v>9059.46513837094</v>
      </c>
      <c r="L97" s="128">
        <f t="shared" si="39"/>
        <v>51728.3082503228</v>
      </c>
      <c r="M97" s="153">
        <f t="shared" si="40"/>
        <v>-31791.7862972721</v>
      </c>
      <c r="O97" s="162">
        <f t="shared" si="41"/>
        <v>-94649.8376290484</v>
      </c>
      <c r="P97" s="162">
        <f t="shared" si="30"/>
        <v>2371200</v>
      </c>
      <c r="Q97" s="165">
        <f t="shared" si="42"/>
        <v>-0.03991642949943</v>
      </c>
      <c r="R97" s="162">
        <f t="shared" si="43"/>
        <v>2465849.83762905</v>
      </c>
    </row>
    <row r="98" spans="2:18">
      <c r="B98" s="141">
        <f t="shared" si="44"/>
        <v>36595</v>
      </c>
      <c r="C98" s="48">
        <f t="shared" si="31"/>
        <v>9183.53486162905</v>
      </c>
      <c r="D98" s="48">
        <f t="shared" si="32"/>
        <v>-93847.4403140341</v>
      </c>
      <c r="E98" s="48">
        <f t="shared" si="33"/>
        <v>4591.76743081453</v>
      </c>
      <c r="F98" s="48">
        <f t="shared" si="34"/>
        <v>17214.0866898143</v>
      </c>
      <c r="G98" s="153">
        <f t="shared" si="35"/>
        <v>-76633.3536242199</v>
      </c>
      <c r="I98" s="169">
        <f t="shared" si="36"/>
        <v>9059.46513837094</v>
      </c>
      <c r="J98" s="169">
        <f t="shared" si="37"/>
        <v>-92579.5596859658</v>
      </c>
      <c r="K98" s="169">
        <f t="shared" si="38"/>
        <v>9059.46513837094</v>
      </c>
      <c r="L98" s="128">
        <f t="shared" si="39"/>
        <v>42668.8431119518</v>
      </c>
      <c r="M98" s="153">
        <f t="shared" si="40"/>
        <v>-49910.716574014</v>
      </c>
      <c r="O98" s="162">
        <f t="shared" si="41"/>
        <v>-126544.070198234</v>
      </c>
      <c r="P98" s="162">
        <f t="shared" si="30"/>
        <v>2371200</v>
      </c>
      <c r="Q98" s="165">
        <f t="shared" si="42"/>
        <v>-0.0533671011294846</v>
      </c>
      <c r="R98" s="162">
        <f t="shared" si="43"/>
        <v>2497744.07019823</v>
      </c>
    </row>
    <row r="99" spans="2:18">
      <c r="B99" s="141">
        <f t="shared" si="44"/>
        <v>36596</v>
      </c>
      <c r="C99" s="48">
        <f t="shared" si="31"/>
        <v>9183.53486162905</v>
      </c>
      <c r="D99" s="48">
        <f t="shared" si="32"/>
        <v>-103030.975175663</v>
      </c>
      <c r="E99" s="48">
        <f t="shared" si="33"/>
        <v>4591.76743081453</v>
      </c>
      <c r="F99" s="48">
        <f t="shared" si="34"/>
        <v>12622.3192589998</v>
      </c>
      <c r="G99" s="153">
        <f t="shared" si="35"/>
        <v>-90408.6559166634</v>
      </c>
      <c r="I99" s="169">
        <f t="shared" si="36"/>
        <v>9059.46513837094</v>
      </c>
      <c r="J99" s="169">
        <f t="shared" si="37"/>
        <v>-101639.024824337</v>
      </c>
      <c r="K99" s="169">
        <f t="shared" si="38"/>
        <v>9059.46513837094</v>
      </c>
      <c r="L99" s="128">
        <f t="shared" si="39"/>
        <v>33609.3779735809</v>
      </c>
      <c r="M99" s="153">
        <f t="shared" si="40"/>
        <v>-68029.6468507559</v>
      </c>
      <c r="O99" s="162">
        <f t="shared" si="41"/>
        <v>-158438.302767419</v>
      </c>
      <c r="P99" s="162">
        <f t="shared" si="30"/>
        <v>2371200</v>
      </c>
      <c r="Q99" s="165">
        <f t="shared" si="42"/>
        <v>-0.0668177727595392</v>
      </c>
      <c r="R99" s="162">
        <f t="shared" si="43"/>
        <v>2529638.30276742</v>
      </c>
    </row>
    <row r="100" spans="2:18">
      <c r="B100" s="141">
        <f t="shared" si="44"/>
        <v>36597</v>
      </c>
      <c r="C100" s="48">
        <f t="shared" si="31"/>
        <v>9183.53486162905</v>
      </c>
      <c r="D100" s="48">
        <f t="shared" si="32"/>
        <v>-112214.510037292</v>
      </c>
      <c r="E100" s="48">
        <f t="shared" si="33"/>
        <v>4591.76743081453</v>
      </c>
      <c r="F100" s="48">
        <f t="shared" si="34"/>
        <v>8030.55182818522</v>
      </c>
      <c r="G100" s="153">
        <f t="shared" si="35"/>
        <v>-104183.958209107</v>
      </c>
      <c r="I100" s="169">
        <f t="shared" si="36"/>
        <v>9059.46513837094</v>
      </c>
      <c r="J100" s="169">
        <f t="shared" si="37"/>
        <v>-110698.489962708</v>
      </c>
      <c r="K100" s="169">
        <f t="shared" si="38"/>
        <v>9059.46513837094</v>
      </c>
      <c r="L100" s="128">
        <f t="shared" si="39"/>
        <v>24549.91283521</v>
      </c>
      <c r="M100" s="153">
        <f t="shared" si="40"/>
        <v>-86148.5771274978</v>
      </c>
      <c r="O100" s="162">
        <f t="shared" si="41"/>
        <v>-190332.535336605</v>
      </c>
      <c r="P100" s="162">
        <f t="shared" si="30"/>
        <v>2371200</v>
      </c>
      <c r="Q100" s="165">
        <f t="shared" si="42"/>
        <v>-0.0802684443895938</v>
      </c>
      <c r="R100" s="162">
        <f t="shared" si="43"/>
        <v>2561532.5353366</v>
      </c>
    </row>
    <row r="101" spans="2:18">
      <c r="B101" s="141">
        <f t="shared" si="44"/>
        <v>36598</v>
      </c>
      <c r="C101" s="48">
        <f t="shared" si="31"/>
        <v>9183.53486162905</v>
      </c>
      <c r="D101" s="48">
        <f t="shared" si="32"/>
        <v>-121398.044898921</v>
      </c>
      <c r="E101" s="48">
        <f t="shared" si="33"/>
        <v>4591.76743081453</v>
      </c>
      <c r="F101" s="48">
        <f t="shared" si="34"/>
        <v>3438.7843973707</v>
      </c>
      <c r="G101" s="153">
        <f t="shared" si="35"/>
        <v>-117959.260501551</v>
      </c>
      <c r="I101" s="169">
        <f t="shared" si="36"/>
        <v>9059.46513837094</v>
      </c>
      <c r="J101" s="169">
        <f t="shared" si="37"/>
        <v>-119757.955101079</v>
      </c>
      <c r="K101" s="169">
        <f t="shared" si="38"/>
        <v>9059.46513837094</v>
      </c>
      <c r="L101" s="128">
        <f t="shared" si="39"/>
        <v>15490.447696839</v>
      </c>
      <c r="M101" s="153">
        <f t="shared" si="40"/>
        <v>-104267.50740424</v>
      </c>
      <c r="O101" s="162">
        <f t="shared" si="41"/>
        <v>-222226.76790579</v>
      </c>
      <c r="P101" s="162">
        <f t="shared" si="30"/>
        <v>2371200</v>
      </c>
      <c r="Q101" s="165">
        <f t="shared" si="42"/>
        <v>-0.0937191160196484</v>
      </c>
      <c r="R101" s="162">
        <f t="shared" si="43"/>
        <v>2593426.76790579</v>
      </c>
    </row>
    <row r="102" spans="2:18">
      <c r="B102" s="141">
        <f t="shared" si="44"/>
        <v>36599</v>
      </c>
      <c r="C102" s="48">
        <v>2582</v>
      </c>
      <c r="D102" s="48">
        <f t="shared" si="32"/>
        <v>-123980.044898921</v>
      </c>
      <c r="E102" s="48">
        <f t="shared" si="33"/>
        <v>4591.76743081453</v>
      </c>
      <c r="F102" s="48">
        <f t="shared" si="34"/>
        <v>-1152.98303344383</v>
      </c>
      <c r="G102" s="153">
        <f t="shared" si="35"/>
        <v>-125133.027932365</v>
      </c>
      <c r="I102" s="169">
        <v>2547</v>
      </c>
      <c r="J102" s="169">
        <f t="shared" si="37"/>
        <v>-122304.955101079</v>
      </c>
      <c r="K102" s="169">
        <f t="shared" si="38"/>
        <v>9059.46513837094</v>
      </c>
      <c r="L102" s="128">
        <f t="shared" si="39"/>
        <v>6430.98255846806</v>
      </c>
      <c r="M102" s="153">
        <f t="shared" si="40"/>
        <v>-115873.972542611</v>
      </c>
      <c r="O102" s="162">
        <f t="shared" si="41"/>
        <v>-241007.000474976</v>
      </c>
      <c r="P102" s="162">
        <f t="shared" si="30"/>
        <v>2371200</v>
      </c>
      <c r="Q102" s="165">
        <f t="shared" si="42"/>
        <v>-0.101639254586275</v>
      </c>
      <c r="R102" s="162">
        <f t="shared" si="43"/>
        <v>2612207.00047498</v>
      </c>
    </row>
    <row r="103" spans="2:18">
      <c r="B103" s="141">
        <f t="shared" si="44"/>
        <v>36600</v>
      </c>
      <c r="C103" s="48"/>
      <c r="D103" s="48"/>
      <c r="E103" s="48">
        <f t="shared" ref="E103:E119" si="45">E102</f>
        <v>4591.76743081453</v>
      </c>
      <c r="F103" s="48">
        <f t="shared" ref="F103:F119" si="46">F102-E103</f>
        <v>-5744.75046425836</v>
      </c>
      <c r="G103" s="153">
        <f t="shared" ref="G103:G119" si="47">D103+F103</f>
        <v>-5744.75046425836</v>
      </c>
      <c r="I103" s="169"/>
      <c r="J103" s="169"/>
      <c r="K103" s="169">
        <f t="shared" ref="K103:K119" si="48">K102</f>
        <v>9059.46513837094</v>
      </c>
      <c r="L103" s="128">
        <f t="shared" ref="L103:L119" si="49">L102-K103</f>
        <v>-2628.48257990288</v>
      </c>
      <c r="M103" s="153">
        <f t="shared" ref="M103:M119" si="50">J103+L103</f>
        <v>-2628.48257990288</v>
      </c>
      <c r="O103" s="162">
        <f t="shared" ref="O103:O119" si="51">G103+M103</f>
        <v>-8373.23304416124</v>
      </c>
      <c r="P103" s="162">
        <f t="shared" si="30"/>
        <v>2371200</v>
      </c>
      <c r="Q103" s="165">
        <f t="shared" ref="Q103:Q119" si="52">O103/P103</f>
        <v>-0.00353122176288851</v>
      </c>
      <c r="R103" s="162">
        <f t="shared" ref="R103:R119" si="53">P103-O103</f>
        <v>2379573.23304416</v>
      </c>
    </row>
    <row r="104" spans="2:18">
      <c r="B104" s="141">
        <f t="shared" si="44"/>
        <v>36601</v>
      </c>
      <c r="C104" s="48"/>
      <c r="D104" s="48"/>
      <c r="E104" s="48">
        <f t="shared" si="45"/>
        <v>4591.76743081453</v>
      </c>
      <c r="F104" s="48">
        <f t="shared" si="46"/>
        <v>-10336.5178950729</v>
      </c>
      <c r="G104" s="153">
        <f t="shared" si="47"/>
        <v>-10336.5178950729</v>
      </c>
      <c r="I104" s="169"/>
      <c r="J104" s="169"/>
      <c r="K104" s="169">
        <f t="shared" si="48"/>
        <v>9059.46513837094</v>
      </c>
      <c r="L104" s="128">
        <f t="shared" si="49"/>
        <v>-11687.9477182738</v>
      </c>
      <c r="M104" s="153">
        <f t="shared" si="50"/>
        <v>-11687.9477182738</v>
      </c>
      <c r="O104" s="162">
        <f t="shared" si="51"/>
        <v>-22024.4656133467</v>
      </c>
      <c r="P104" s="162">
        <f t="shared" si="30"/>
        <v>2371200</v>
      </c>
      <c r="Q104" s="165">
        <f t="shared" si="52"/>
        <v>-0.00928832051844919</v>
      </c>
      <c r="R104" s="162">
        <f t="shared" si="53"/>
        <v>2393224.46561335</v>
      </c>
    </row>
    <row r="105" spans="2:18">
      <c r="B105" s="141">
        <f t="shared" si="44"/>
        <v>36602</v>
      </c>
      <c r="C105" s="48"/>
      <c r="D105" s="48"/>
      <c r="E105" s="48">
        <f t="shared" si="45"/>
        <v>4591.76743081453</v>
      </c>
      <c r="F105" s="48">
        <f t="shared" si="46"/>
        <v>-14928.2853258874</v>
      </c>
      <c r="G105" s="153">
        <f t="shared" si="47"/>
        <v>-14928.2853258874</v>
      </c>
      <c r="I105" s="169"/>
      <c r="J105" s="169"/>
      <c r="K105" s="169">
        <f t="shared" si="48"/>
        <v>9059.46513837094</v>
      </c>
      <c r="L105" s="128">
        <f t="shared" si="49"/>
        <v>-20747.4128566448</v>
      </c>
      <c r="M105" s="153">
        <f t="shared" si="50"/>
        <v>-20747.4128566448</v>
      </c>
      <c r="O105" s="162">
        <f t="shared" si="51"/>
        <v>-35675.6981825322</v>
      </c>
      <c r="P105" s="162">
        <f t="shared" si="30"/>
        <v>2371200</v>
      </c>
      <c r="Q105" s="165">
        <f t="shared" si="52"/>
        <v>-0.0150454192740099</v>
      </c>
      <c r="R105" s="162">
        <f t="shared" si="53"/>
        <v>2406875.69818253</v>
      </c>
    </row>
    <row r="106" spans="2:18">
      <c r="B106" s="141">
        <f t="shared" si="44"/>
        <v>36603</v>
      </c>
      <c r="C106" s="48"/>
      <c r="D106" s="48"/>
      <c r="E106" s="48">
        <f t="shared" si="45"/>
        <v>4591.76743081453</v>
      </c>
      <c r="F106" s="48">
        <f t="shared" si="46"/>
        <v>-19520.0527567019</v>
      </c>
      <c r="G106" s="153">
        <f t="shared" si="47"/>
        <v>-19520.0527567019</v>
      </c>
      <c r="I106" s="169"/>
      <c r="J106" s="169"/>
      <c r="K106" s="169">
        <f t="shared" si="48"/>
        <v>9059.46513837094</v>
      </c>
      <c r="L106" s="128">
        <f t="shared" si="49"/>
        <v>-29806.8779950157</v>
      </c>
      <c r="M106" s="153">
        <f t="shared" si="50"/>
        <v>-29806.8779950157</v>
      </c>
      <c r="O106" s="162">
        <f t="shared" si="51"/>
        <v>-49326.9307517176</v>
      </c>
      <c r="P106" s="162">
        <f t="shared" si="30"/>
        <v>2371200</v>
      </c>
      <c r="Q106" s="165">
        <f t="shared" si="52"/>
        <v>-0.0208025180295705</v>
      </c>
      <c r="R106" s="162">
        <f t="shared" si="53"/>
        <v>2420526.93075172</v>
      </c>
    </row>
    <row r="107" spans="2:18">
      <c r="B107" s="141">
        <f t="shared" si="44"/>
        <v>36604</v>
      </c>
      <c r="C107" s="48"/>
      <c r="D107" s="48"/>
      <c r="E107" s="48">
        <f t="shared" si="45"/>
        <v>4591.76743081453</v>
      </c>
      <c r="F107" s="48">
        <f t="shared" si="46"/>
        <v>-24111.8201875165</v>
      </c>
      <c r="G107" s="153">
        <f t="shared" si="47"/>
        <v>-24111.8201875165</v>
      </c>
      <c r="I107" s="169"/>
      <c r="J107" s="169"/>
      <c r="K107" s="169">
        <f t="shared" si="48"/>
        <v>9059.46513837094</v>
      </c>
      <c r="L107" s="128">
        <f t="shared" si="49"/>
        <v>-38866.3431333867</v>
      </c>
      <c r="M107" s="153">
        <f t="shared" si="50"/>
        <v>-38866.3431333867</v>
      </c>
      <c r="O107" s="162">
        <f t="shared" si="51"/>
        <v>-62978.1633209031</v>
      </c>
      <c r="P107" s="162">
        <f t="shared" si="30"/>
        <v>2371200</v>
      </c>
      <c r="Q107" s="165">
        <f t="shared" si="52"/>
        <v>-0.0265596167851312</v>
      </c>
      <c r="R107" s="162">
        <f t="shared" si="53"/>
        <v>2434178.1633209</v>
      </c>
    </row>
    <row r="108" spans="2:18">
      <c r="B108" s="141">
        <f t="shared" si="44"/>
        <v>36605</v>
      </c>
      <c r="C108" s="48"/>
      <c r="D108" s="48"/>
      <c r="E108" s="48">
        <f t="shared" si="45"/>
        <v>4591.76743081453</v>
      </c>
      <c r="F108" s="48">
        <f t="shared" si="46"/>
        <v>-28703.587618331</v>
      </c>
      <c r="G108" s="153">
        <f t="shared" si="47"/>
        <v>-28703.587618331</v>
      </c>
      <c r="I108" s="169"/>
      <c r="J108" s="169"/>
      <c r="K108" s="169">
        <f t="shared" si="48"/>
        <v>9059.46513837094</v>
      </c>
      <c r="L108" s="128">
        <f t="shared" si="49"/>
        <v>-47925.8082717576</v>
      </c>
      <c r="M108" s="153">
        <f t="shared" si="50"/>
        <v>-47925.8082717576</v>
      </c>
      <c r="O108" s="162">
        <f t="shared" si="51"/>
        <v>-76629.3958900886</v>
      </c>
      <c r="P108" s="162">
        <f t="shared" si="30"/>
        <v>2371200</v>
      </c>
      <c r="Q108" s="165">
        <f t="shared" si="52"/>
        <v>-0.0323167155406919</v>
      </c>
      <c r="R108" s="162">
        <f t="shared" si="53"/>
        <v>2447829.39589009</v>
      </c>
    </row>
    <row r="109" spans="2:18">
      <c r="B109" s="141">
        <f t="shared" si="44"/>
        <v>36606</v>
      </c>
      <c r="C109" s="48"/>
      <c r="D109" s="48"/>
      <c r="E109" s="48">
        <f t="shared" si="45"/>
        <v>4591.76743081453</v>
      </c>
      <c r="F109" s="48">
        <f t="shared" si="46"/>
        <v>-33295.3550491455</v>
      </c>
      <c r="G109" s="153">
        <f t="shared" si="47"/>
        <v>-33295.3550491455</v>
      </c>
      <c r="I109" s="169"/>
      <c r="J109" s="169"/>
      <c r="K109" s="169">
        <f t="shared" si="48"/>
        <v>9059.46513837094</v>
      </c>
      <c r="L109" s="128">
        <f t="shared" si="49"/>
        <v>-56985.2734101285</v>
      </c>
      <c r="M109" s="153">
        <f t="shared" si="50"/>
        <v>-56985.2734101285</v>
      </c>
      <c r="O109" s="162">
        <f t="shared" si="51"/>
        <v>-90280.6284592741</v>
      </c>
      <c r="P109" s="162">
        <f t="shared" si="30"/>
        <v>2371200</v>
      </c>
      <c r="Q109" s="165">
        <f t="shared" si="52"/>
        <v>-0.0380738142962526</v>
      </c>
      <c r="R109" s="162">
        <f t="shared" si="53"/>
        <v>2461480.62845927</v>
      </c>
    </row>
    <row r="110" spans="2:18">
      <c r="B110" s="141">
        <f t="shared" si="44"/>
        <v>36607</v>
      </c>
      <c r="C110" s="48"/>
      <c r="D110" s="48"/>
      <c r="E110" s="48">
        <f t="shared" si="45"/>
        <v>4591.76743081453</v>
      </c>
      <c r="F110" s="48">
        <f t="shared" si="46"/>
        <v>-37887.1224799601</v>
      </c>
      <c r="G110" s="153">
        <f t="shared" si="47"/>
        <v>-37887.1224799601</v>
      </c>
      <c r="I110" s="169"/>
      <c r="J110" s="169"/>
      <c r="K110" s="169">
        <f t="shared" si="48"/>
        <v>9059.46513837094</v>
      </c>
      <c r="L110" s="128">
        <f t="shared" si="49"/>
        <v>-66044.7385484995</v>
      </c>
      <c r="M110" s="153">
        <f t="shared" si="50"/>
        <v>-66044.7385484995</v>
      </c>
      <c r="O110" s="162">
        <f t="shared" si="51"/>
        <v>-103931.86102846</v>
      </c>
      <c r="P110" s="162">
        <f t="shared" si="30"/>
        <v>2371200</v>
      </c>
      <c r="Q110" s="165">
        <f t="shared" si="52"/>
        <v>-0.0438309130518132</v>
      </c>
      <c r="R110" s="162">
        <f t="shared" si="53"/>
        <v>2475131.86102846</v>
      </c>
    </row>
    <row r="111" spans="2:18">
      <c r="B111" s="141">
        <f t="shared" si="44"/>
        <v>36608</v>
      </c>
      <c r="C111" s="48"/>
      <c r="D111" s="48"/>
      <c r="E111" s="48">
        <f t="shared" si="45"/>
        <v>4591.76743081453</v>
      </c>
      <c r="F111" s="48">
        <f t="shared" si="46"/>
        <v>-42478.8899107746</v>
      </c>
      <c r="G111" s="153">
        <f t="shared" si="47"/>
        <v>-42478.8899107746</v>
      </c>
      <c r="I111" s="169"/>
      <c r="J111" s="169"/>
      <c r="K111" s="169">
        <f t="shared" si="48"/>
        <v>9059.46513837094</v>
      </c>
      <c r="L111" s="128">
        <f t="shared" si="49"/>
        <v>-75104.2036868704</v>
      </c>
      <c r="M111" s="153">
        <f t="shared" si="50"/>
        <v>-75104.2036868704</v>
      </c>
      <c r="O111" s="162">
        <f t="shared" si="51"/>
        <v>-117583.093597645</v>
      </c>
      <c r="P111" s="162">
        <f t="shared" si="30"/>
        <v>2371200</v>
      </c>
      <c r="Q111" s="165">
        <f t="shared" si="52"/>
        <v>-0.0495880118073739</v>
      </c>
      <c r="R111" s="162">
        <f t="shared" si="53"/>
        <v>2488783.09359764</v>
      </c>
    </row>
    <row r="112" spans="2:18">
      <c r="B112" s="141">
        <f t="shared" si="44"/>
        <v>36609</v>
      </c>
      <c r="C112" s="48"/>
      <c r="D112" s="48"/>
      <c r="E112" s="48">
        <f t="shared" si="45"/>
        <v>4591.76743081453</v>
      </c>
      <c r="F112" s="48">
        <f t="shared" si="46"/>
        <v>-47070.6573415891</v>
      </c>
      <c r="G112" s="153">
        <f t="shared" si="47"/>
        <v>-47070.6573415891</v>
      </c>
      <c r="I112" s="169"/>
      <c r="J112" s="169"/>
      <c r="K112" s="169">
        <f t="shared" si="48"/>
        <v>9059.46513837094</v>
      </c>
      <c r="L112" s="128">
        <f t="shared" si="49"/>
        <v>-84163.6688252414</v>
      </c>
      <c r="M112" s="153">
        <f t="shared" si="50"/>
        <v>-84163.6688252414</v>
      </c>
      <c r="O112" s="162">
        <f t="shared" si="51"/>
        <v>-131234.32616683</v>
      </c>
      <c r="P112" s="162">
        <f t="shared" si="30"/>
        <v>2371200</v>
      </c>
      <c r="Q112" s="165">
        <f t="shared" si="52"/>
        <v>-0.0553451105629346</v>
      </c>
      <c r="R112" s="162">
        <f t="shared" si="53"/>
        <v>2502434.32616683</v>
      </c>
    </row>
    <row r="113" spans="2:18">
      <c r="B113" s="141">
        <f t="shared" si="44"/>
        <v>36610</v>
      </c>
      <c r="C113" s="48"/>
      <c r="D113" s="48"/>
      <c r="E113" s="48">
        <f t="shared" si="45"/>
        <v>4591.76743081453</v>
      </c>
      <c r="F113" s="48">
        <f t="shared" si="46"/>
        <v>-51662.4247724036</v>
      </c>
      <c r="G113" s="153">
        <f t="shared" si="47"/>
        <v>-51662.4247724036</v>
      </c>
      <c r="I113" s="169"/>
      <c r="J113" s="169"/>
      <c r="K113" s="169">
        <f t="shared" si="48"/>
        <v>9059.46513837094</v>
      </c>
      <c r="L113" s="128">
        <f t="shared" si="49"/>
        <v>-93223.1339636123</v>
      </c>
      <c r="M113" s="153">
        <f t="shared" si="50"/>
        <v>-93223.1339636123</v>
      </c>
      <c r="O113" s="162">
        <f t="shared" si="51"/>
        <v>-144885.558736016</v>
      </c>
      <c r="P113" s="162">
        <f t="shared" si="30"/>
        <v>2371200</v>
      </c>
      <c r="Q113" s="165">
        <f t="shared" si="52"/>
        <v>-0.0611022093184953</v>
      </c>
      <c r="R113" s="162">
        <f t="shared" si="53"/>
        <v>2516085.55873602</v>
      </c>
    </row>
    <row r="114" spans="2:18">
      <c r="B114" s="141">
        <f t="shared" si="44"/>
        <v>36611</v>
      </c>
      <c r="C114" s="48"/>
      <c r="D114" s="48"/>
      <c r="E114" s="48">
        <f t="shared" si="45"/>
        <v>4591.76743081453</v>
      </c>
      <c r="F114" s="48">
        <f t="shared" si="46"/>
        <v>-56254.1922032182</v>
      </c>
      <c r="G114" s="153">
        <f t="shared" si="47"/>
        <v>-56254.1922032182</v>
      </c>
      <c r="I114" s="169"/>
      <c r="J114" s="169"/>
      <c r="K114" s="169">
        <f t="shared" si="48"/>
        <v>9059.46513837094</v>
      </c>
      <c r="L114" s="128">
        <f t="shared" si="49"/>
        <v>-102282.599101983</v>
      </c>
      <c r="M114" s="153">
        <f t="shared" si="50"/>
        <v>-102282.599101983</v>
      </c>
      <c r="O114" s="162">
        <f t="shared" si="51"/>
        <v>-158536.791305201</v>
      </c>
      <c r="P114" s="162">
        <f t="shared" si="30"/>
        <v>2371200</v>
      </c>
      <c r="Q114" s="165">
        <f t="shared" si="52"/>
        <v>-0.0668593080740559</v>
      </c>
      <c r="R114" s="162">
        <f t="shared" si="53"/>
        <v>2529736.7913052</v>
      </c>
    </row>
    <row r="115" spans="2:18">
      <c r="B115" s="141">
        <f t="shared" si="44"/>
        <v>36612</v>
      </c>
      <c r="C115" s="48"/>
      <c r="D115" s="48"/>
      <c r="E115" s="48">
        <f t="shared" si="45"/>
        <v>4591.76743081453</v>
      </c>
      <c r="F115" s="48">
        <f t="shared" si="46"/>
        <v>-60845.9596340327</v>
      </c>
      <c r="G115" s="153">
        <f t="shared" si="47"/>
        <v>-60845.9596340327</v>
      </c>
      <c r="I115" s="169"/>
      <c r="J115" s="169"/>
      <c r="K115" s="169">
        <f t="shared" si="48"/>
        <v>9059.46513837094</v>
      </c>
      <c r="L115" s="128">
        <f t="shared" si="49"/>
        <v>-111342.064240354</v>
      </c>
      <c r="M115" s="153">
        <f t="shared" si="50"/>
        <v>-111342.064240354</v>
      </c>
      <c r="O115" s="162">
        <f t="shared" si="51"/>
        <v>-172188.023874387</v>
      </c>
      <c r="P115" s="162">
        <f t="shared" si="30"/>
        <v>2371200</v>
      </c>
      <c r="Q115" s="165">
        <f t="shared" si="52"/>
        <v>-0.0726164068296166</v>
      </c>
      <c r="R115" s="162">
        <f t="shared" si="53"/>
        <v>2543388.02387439</v>
      </c>
    </row>
    <row r="116" spans="2:18">
      <c r="B116" s="141">
        <f t="shared" si="44"/>
        <v>36613</v>
      </c>
      <c r="C116" s="48"/>
      <c r="D116" s="48"/>
      <c r="E116" s="48">
        <f t="shared" si="45"/>
        <v>4591.76743081453</v>
      </c>
      <c r="F116" s="48">
        <f t="shared" si="46"/>
        <v>-65437.7270648472</v>
      </c>
      <c r="G116" s="153">
        <f t="shared" si="47"/>
        <v>-65437.7270648472</v>
      </c>
      <c r="I116" s="169"/>
      <c r="J116" s="169"/>
      <c r="K116" s="169">
        <f t="shared" si="48"/>
        <v>9059.46513837094</v>
      </c>
      <c r="L116" s="128">
        <f t="shared" si="49"/>
        <v>-120401.529378725</v>
      </c>
      <c r="M116" s="153">
        <f t="shared" si="50"/>
        <v>-120401.529378725</v>
      </c>
      <c r="O116" s="162">
        <f t="shared" si="51"/>
        <v>-185839.256443572</v>
      </c>
      <c r="P116" s="162">
        <f t="shared" si="30"/>
        <v>2371200</v>
      </c>
      <c r="Q116" s="165">
        <f t="shared" si="52"/>
        <v>-0.0783735055851773</v>
      </c>
      <c r="R116" s="162">
        <f t="shared" si="53"/>
        <v>2557039.25644357</v>
      </c>
    </row>
    <row r="117" spans="2:18">
      <c r="B117" s="141">
        <f t="shared" si="44"/>
        <v>36614</v>
      </c>
      <c r="C117" s="48"/>
      <c r="D117" s="48"/>
      <c r="E117" s="48">
        <f t="shared" si="45"/>
        <v>4591.76743081453</v>
      </c>
      <c r="F117" s="48">
        <f t="shared" si="46"/>
        <v>-70029.4944956618</v>
      </c>
      <c r="G117" s="153">
        <f t="shared" si="47"/>
        <v>-70029.4944956618</v>
      </c>
      <c r="I117" s="169"/>
      <c r="J117" s="169"/>
      <c r="K117" s="169">
        <f t="shared" si="48"/>
        <v>9059.46513837094</v>
      </c>
      <c r="L117" s="128">
        <f t="shared" si="49"/>
        <v>-129460.994517096</v>
      </c>
      <c r="M117" s="153">
        <f t="shared" si="50"/>
        <v>-129460.994517096</v>
      </c>
      <c r="O117" s="162">
        <f t="shared" si="51"/>
        <v>-199490.489012758</v>
      </c>
      <c r="P117" s="162">
        <f t="shared" si="30"/>
        <v>2371200</v>
      </c>
      <c r="Q117" s="165">
        <f t="shared" si="52"/>
        <v>-0.0841306043407379</v>
      </c>
      <c r="R117" s="162">
        <f t="shared" si="53"/>
        <v>2570690.48901276</v>
      </c>
    </row>
    <row r="118" spans="2:18">
      <c r="B118" s="141">
        <f t="shared" si="44"/>
        <v>36615</v>
      </c>
      <c r="C118" s="48"/>
      <c r="D118" s="48"/>
      <c r="E118" s="48">
        <f t="shared" si="45"/>
        <v>4591.76743081453</v>
      </c>
      <c r="F118" s="48">
        <f t="shared" si="46"/>
        <v>-74621.2619264763</v>
      </c>
      <c r="G118" s="153">
        <f t="shared" si="47"/>
        <v>-74621.2619264763</v>
      </c>
      <c r="I118" s="169"/>
      <c r="J118" s="169"/>
      <c r="K118" s="169">
        <f t="shared" si="48"/>
        <v>9059.46513837094</v>
      </c>
      <c r="L118" s="128">
        <f t="shared" si="49"/>
        <v>-138520.459655467</v>
      </c>
      <c r="M118" s="153">
        <f t="shared" si="50"/>
        <v>-138520.459655467</v>
      </c>
      <c r="O118" s="162">
        <f t="shared" si="51"/>
        <v>-213141.721581943</v>
      </c>
      <c r="P118" s="162">
        <f t="shared" si="30"/>
        <v>2371200</v>
      </c>
      <c r="Q118" s="165">
        <f t="shared" si="52"/>
        <v>-0.0898877030962986</v>
      </c>
      <c r="R118" s="162">
        <f t="shared" si="53"/>
        <v>2584341.72158194</v>
      </c>
    </row>
    <row r="119" spans="2:18">
      <c r="B119" s="141">
        <f t="shared" si="44"/>
        <v>36616</v>
      </c>
      <c r="C119" s="48"/>
      <c r="D119" s="48"/>
      <c r="E119" s="48">
        <f t="shared" si="45"/>
        <v>4591.76743081453</v>
      </c>
      <c r="F119" s="48">
        <f t="shared" si="46"/>
        <v>-79213.0293572908</v>
      </c>
      <c r="G119" s="153">
        <f t="shared" si="47"/>
        <v>-79213.0293572908</v>
      </c>
      <c r="I119" s="169"/>
      <c r="J119" s="169"/>
      <c r="K119" s="169">
        <f t="shared" si="48"/>
        <v>9059.46513837094</v>
      </c>
      <c r="L119" s="128">
        <f t="shared" si="49"/>
        <v>-147579.924793838</v>
      </c>
      <c r="M119" s="153">
        <f t="shared" si="50"/>
        <v>-147579.924793838</v>
      </c>
      <c r="O119" s="162">
        <f t="shared" si="51"/>
        <v>-226792.954151129</v>
      </c>
      <c r="P119" s="162">
        <f t="shared" si="30"/>
        <v>2371200</v>
      </c>
      <c r="Q119" s="165">
        <f t="shared" si="52"/>
        <v>-0.0956448018518593</v>
      </c>
      <c r="R119" s="162">
        <f t="shared" si="53"/>
        <v>2597992.95415113</v>
      </c>
    </row>
    <row r="120" ht="13.1" spans="3:13">
      <c r="C120" s="147">
        <f>SUM(C91:C119)</f>
        <v>103600.88347792</v>
      </c>
      <c r="E120" s="147">
        <f>SUM(E91:E119)</f>
        <v>133161.255493621</v>
      </c>
      <c r="G120" s="147">
        <f>C120+E120</f>
        <v>236762.138971541</v>
      </c>
      <c r="I120" s="147">
        <f>SUM(I91:I119)</f>
        <v>102201.11652208</v>
      </c>
      <c r="K120" s="147">
        <f>SUM(K91:K119)</f>
        <v>262724.489012758</v>
      </c>
      <c r="M120" s="147">
        <f>I120+K120</f>
        <v>364925.605534838</v>
      </c>
    </row>
    <row r="123" ht="13.1" spans="3:18">
      <c r="C123" s="134">
        <f>$D$6*0.3964</f>
        <v>3615.9608</v>
      </c>
      <c r="D123" s="149">
        <f>D119</f>
        <v>0</v>
      </c>
      <c r="E123" s="134">
        <f>$E$6*0.3964</f>
        <v>2642.7988</v>
      </c>
      <c r="F123" s="149">
        <f>F119</f>
        <v>-79213.0293572908</v>
      </c>
      <c r="G123" s="151">
        <f>G119</f>
        <v>-79213.0293572908</v>
      </c>
      <c r="I123" s="134">
        <f>$D$6*(1-0.3964)</f>
        <v>5506.0392</v>
      </c>
      <c r="J123" s="149">
        <f>J119</f>
        <v>0</v>
      </c>
      <c r="K123" s="134">
        <f>$E$6*(1-0.3964)</f>
        <v>4024.2012</v>
      </c>
      <c r="L123" s="149">
        <f>L119</f>
        <v>-147579.924793838</v>
      </c>
      <c r="M123" s="151">
        <f>M119</f>
        <v>-147579.924793838</v>
      </c>
      <c r="O123" s="160">
        <f>G123+M123</f>
        <v>-226792.954151129</v>
      </c>
      <c r="P123" s="149">
        <f>$P$14</f>
        <v>2371200</v>
      </c>
      <c r="Q123" s="163">
        <f>O123/P123</f>
        <v>-0.0956448018518593</v>
      </c>
      <c r="R123" s="151">
        <f>P123-O123</f>
        <v>2597992.95415113</v>
      </c>
    </row>
    <row r="124" spans="2:18">
      <c r="B124" s="141">
        <f>B119+1</f>
        <v>36617</v>
      </c>
      <c r="C124" s="166">
        <f>C123</f>
        <v>3615.9608</v>
      </c>
      <c r="D124" s="166">
        <f>D123+C124</f>
        <v>3615.9608</v>
      </c>
      <c r="E124" s="142">
        <f>E123</f>
        <v>2642.7988</v>
      </c>
      <c r="F124" s="142">
        <f>F123+E124</f>
        <v>-76570.2305572908</v>
      </c>
      <c r="G124" s="142">
        <f>D124+F124</f>
        <v>-72954.2697572908</v>
      </c>
      <c r="I124" s="142">
        <f>I123</f>
        <v>5506.0392</v>
      </c>
      <c r="J124" s="142">
        <f>J123+I124</f>
        <v>5506.0392</v>
      </c>
      <c r="K124" s="142">
        <f>K123</f>
        <v>4024.2012</v>
      </c>
      <c r="L124" s="142">
        <f>L123+K124</f>
        <v>-143555.723593838</v>
      </c>
      <c r="M124" s="142">
        <f>L124+J124</f>
        <v>-138049.684393838</v>
      </c>
      <c r="O124" s="142">
        <f>G124+M124</f>
        <v>-211003.954151129</v>
      </c>
      <c r="P124" s="142">
        <f>P123</f>
        <v>2371200</v>
      </c>
      <c r="Q124" s="170">
        <f>O124/P124</f>
        <v>-0.0889861480057055</v>
      </c>
      <c r="R124" s="142">
        <f>P124-O124</f>
        <v>2582203.95415113</v>
      </c>
    </row>
    <row r="125" spans="2:18">
      <c r="B125" s="141">
        <f>B124+1</f>
        <v>36618</v>
      </c>
      <c r="C125" s="142">
        <f>C124</f>
        <v>3615.9608</v>
      </c>
      <c r="D125" s="142">
        <f t="shared" ref="D125:D153" si="54">D124+C125</f>
        <v>7231.9216</v>
      </c>
      <c r="E125" s="142">
        <f>E124</f>
        <v>2642.7988</v>
      </c>
      <c r="F125" s="142">
        <f t="shared" ref="F125:F153" si="55">F124+E125</f>
        <v>-73927.4317572908</v>
      </c>
      <c r="G125" s="142">
        <f t="shared" ref="G125:G153" si="56">D125+F125</f>
        <v>-66695.5101572908</v>
      </c>
      <c r="I125" s="142">
        <f t="shared" ref="I125:I153" si="57">I124</f>
        <v>5506.0392</v>
      </c>
      <c r="J125" s="142">
        <f t="shared" ref="J125:J153" si="58">J124+I125</f>
        <v>11012.0784</v>
      </c>
      <c r="K125" s="142">
        <f t="shared" ref="K125:K153" si="59">K124</f>
        <v>4024.2012</v>
      </c>
      <c r="L125" s="142">
        <f t="shared" ref="L125:L153" si="60">L124+K125</f>
        <v>-139531.522393838</v>
      </c>
      <c r="M125" s="142">
        <f t="shared" ref="M125:M153" si="61">L125+J125</f>
        <v>-128519.443993838</v>
      </c>
      <c r="O125" s="142">
        <f>G125+M125</f>
        <v>-195214.954151129</v>
      </c>
      <c r="P125" s="142">
        <f>P124</f>
        <v>2371200</v>
      </c>
      <c r="Q125" s="170">
        <f>O125/P125</f>
        <v>-0.0823274941595516</v>
      </c>
      <c r="R125" s="142">
        <f>P125-O125</f>
        <v>2566414.95415113</v>
      </c>
    </row>
    <row r="126" spans="2:18">
      <c r="B126" s="141">
        <f t="shared" ref="B126:B153" si="62">B125+1</f>
        <v>36619</v>
      </c>
      <c r="C126" s="142">
        <f t="shared" ref="C126:C153" si="63">C125</f>
        <v>3615.9608</v>
      </c>
      <c r="D126" s="142">
        <f t="shared" si="54"/>
        <v>10847.8824</v>
      </c>
      <c r="E126" s="142">
        <f t="shared" ref="E126:E153" si="64">E125</f>
        <v>2642.7988</v>
      </c>
      <c r="F126" s="142">
        <f t="shared" si="55"/>
        <v>-71284.6329572908</v>
      </c>
      <c r="G126" s="142">
        <f t="shared" si="56"/>
        <v>-60436.7505572908</v>
      </c>
      <c r="I126" s="142">
        <f t="shared" si="57"/>
        <v>5506.0392</v>
      </c>
      <c r="J126" s="142">
        <f t="shared" si="58"/>
        <v>16518.1176</v>
      </c>
      <c r="K126" s="142">
        <f t="shared" si="59"/>
        <v>4024.2012</v>
      </c>
      <c r="L126" s="142">
        <f t="shared" si="60"/>
        <v>-135507.321193838</v>
      </c>
      <c r="M126" s="142">
        <f t="shared" si="61"/>
        <v>-118989.203593838</v>
      </c>
      <c r="O126" s="142">
        <f t="shared" ref="O126:O153" si="65">G126+M126</f>
        <v>-179425.954151129</v>
      </c>
      <c r="P126" s="142">
        <f t="shared" ref="P126:P153" si="66">P125</f>
        <v>2371200</v>
      </c>
      <c r="Q126" s="170">
        <f t="shared" ref="Q126:Q153" si="67">O126/P126</f>
        <v>-0.0756688403133978</v>
      </c>
      <c r="R126" s="142">
        <f t="shared" ref="R126:R153" si="68">P126-O126</f>
        <v>2550625.95415113</v>
      </c>
    </row>
    <row r="127" spans="2:18">
      <c r="B127" s="141">
        <f t="shared" si="62"/>
        <v>36620</v>
      </c>
      <c r="C127" s="142">
        <f t="shared" si="63"/>
        <v>3615.9608</v>
      </c>
      <c r="D127" s="142">
        <f t="shared" si="54"/>
        <v>14463.8432</v>
      </c>
      <c r="E127" s="142">
        <f t="shared" si="64"/>
        <v>2642.7988</v>
      </c>
      <c r="F127" s="142">
        <f t="shared" si="55"/>
        <v>-68641.8341572908</v>
      </c>
      <c r="G127" s="142">
        <f t="shared" si="56"/>
        <v>-54177.9909572908</v>
      </c>
      <c r="I127" s="142">
        <f t="shared" si="57"/>
        <v>5506.0392</v>
      </c>
      <c r="J127" s="142">
        <f t="shared" si="58"/>
        <v>22024.1568</v>
      </c>
      <c r="K127" s="142">
        <f t="shared" si="59"/>
        <v>4024.2012</v>
      </c>
      <c r="L127" s="142">
        <f t="shared" si="60"/>
        <v>-131483.119993838</v>
      </c>
      <c r="M127" s="142">
        <f t="shared" si="61"/>
        <v>-109458.963193838</v>
      </c>
      <c r="O127" s="142">
        <f t="shared" si="65"/>
        <v>-163636.954151129</v>
      </c>
      <c r="P127" s="142">
        <f t="shared" si="66"/>
        <v>2371200</v>
      </c>
      <c r="Q127" s="170">
        <f t="shared" si="67"/>
        <v>-0.0690101864672439</v>
      </c>
      <c r="R127" s="142">
        <f t="shared" si="68"/>
        <v>2534836.95415113</v>
      </c>
    </row>
    <row r="128" spans="2:18">
      <c r="B128" s="141">
        <f t="shared" si="62"/>
        <v>36621</v>
      </c>
      <c r="C128" s="142">
        <f t="shared" si="63"/>
        <v>3615.9608</v>
      </c>
      <c r="D128" s="142">
        <f t="shared" si="54"/>
        <v>18079.804</v>
      </c>
      <c r="E128" s="142">
        <f t="shared" si="64"/>
        <v>2642.7988</v>
      </c>
      <c r="F128" s="142">
        <f t="shared" si="55"/>
        <v>-65999.0353572908</v>
      </c>
      <c r="G128" s="142">
        <f t="shared" si="56"/>
        <v>-47919.2313572908</v>
      </c>
      <c r="I128" s="142">
        <f t="shared" si="57"/>
        <v>5506.0392</v>
      </c>
      <c r="J128" s="142">
        <f t="shared" si="58"/>
        <v>27530.196</v>
      </c>
      <c r="K128" s="142">
        <f t="shared" si="59"/>
        <v>4024.2012</v>
      </c>
      <c r="L128" s="142">
        <f t="shared" si="60"/>
        <v>-127458.918793838</v>
      </c>
      <c r="M128" s="142">
        <f t="shared" si="61"/>
        <v>-99928.722793838</v>
      </c>
      <c r="O128" s="142">
        <f t="shared" si="65"/>
        <v>-147847.954151129</v>
      </c>
      <c r="P128" s="142">
        <f t="shared" si="66"/>
        <v>2371200</v>
      </c>
      <c r="Q128" s="170">
        <f t="shared" si="67"/>
        <v>-0.0623515326210901</v>
      </c>
      <c r="R128" s="142">
        <f t="shared" si="68"/>
        <v>2519047.95415113</v>
      </c>
    </row>
    <row r="129" spans="2:18">
      <c r="B129" s="141">
        <f t="shared" si="62"/>
        <v>36622</v>
      </c>
      <c r="C129" s="142">
        <f t="shared" si="63"/>
        <v>3615.9608</v>
      </c>
      <c r="D129" s="142">
        <f t="shared" si="54"/>
        <v>21695.7648</v>
      </c>
      <c r="E129" s="142">
        <f t="shared" si="64"/>
        <v>2642.7988</v>
      </c>
      <c r="F129" s="142">
        <f t="shared" si="55"/>
        <v>-63356.2365572908</v>
      </c>
      <c r="G129" s="142">
        <f t="shared" si="56"/>
        <v>-41660.4717572908</v>
      </c>
      <c r="I129" s="142">
        <f t="shared" si="57"/>
        <v>5506.0392</v>
      </c>
      <c r="J129" s="142">
        <f t="shared" si="58"/>
        <v>33036.2352</v>
      </c>
      <c r="K129" s="142">
        <f t="shared" si="59"/>
        <v>4024.2012</v>
      </c>
      <c r="L129" s="142">
        <f t="shared" si="60"/>
        <v>-123434.717593838</v>
      </c>
      <c r="M129" s="142">
        <f t="shared" si="61"/>
        <v>-90398.482393838</v>
      </c>
      <c r="O129" s="142">
        <f t="shared" si="65"/>
        <v>-132058.954151129</v>
      </c>
      <c r="P129" s="142">
        <f t="shared" si="66"/>
        <v>2371200</v>
      </c>
      <c r="Q129" s="170">
        <f t="shared" si="67"/>
        <v>-0.0556928787749362</v>
      </c>
      <c r="R129" s="142">
        <f t="shared" si="68"/>
        <v>2503258.95415113</v>
      </c>
    </row>
    <row r="130" spans="2:18">
      <c r="B130" s="141">
        <f t="shared" si="62"/>
        <v>36623</v>
      </c>
      <c r="C130" s="142">
        <f t="shared" si="63"/>
        <v>3615.9608</v>
      </c>
      <c r="D130" s="142">
        <f t="shared" si="54"/>
        <v>25311.7256</v>
      </c>
      <c r="E130" s="142">
        <f t="shared" si="64"/>
        <v>2642.7988</v>
      </c>
      <c r="F130" s="142">
        <f t="shared" si="55"/>
        <v>-60713.4377572908</v>
      </c>
      <c r="G130" s="142">
        <f t="shared" si="56"/>
        <v>-35401.7121572908</v>
      </c>
      <c r="I130" s="142">
        <f t="shared" si="57"/>
        <v>5506.0392</v>
      </c>
      <c r="J130" s="142">
        <f t="shared" si="58"/>
        <v>38542.2744</v>
      </c>
      <c r="K130" s="142">
        <f t="shared" si="59"/>
        <v>4024.2012</v>
      </c>
      <c r="L130" s="142">
        <f t="shared" si="60"/>
        <v>-119410.516393838</v>
      </c>
      <c r="M130" s="142">
        <f t="shared" si="61"/>
        <v>-80868.241993838</v>
      </c>
      <c r="O130" s="142">
        <f t="shared" si="65"/>
        <v>-116269.954151129</v>
      </c>
      <c r="P130" s="142">
        <f t="shared" si="66"/>
        <v>2371200</v>
      </c>
      <c r="Q130" s="170">
        <f t="shared" si="67"/>
        <v>-0.0490342249287824</v>
      </c>
      <c r="R130" s="142">
        <f t="shared" si="68"/>
        <v>2487469.95415113</v>
      </c>
    </row>
    <row r="131" spans="2:18">
      <c r="B131" s="141">
        <f t="shared" si="62"/>
        <v>36624</v>
      </c>
      <c r="C131" s="142">
        <f t="shared" si="63"/>
        <v>3615.9608</v>
      </c>
      <c r="D131" s="142">
        <f t="shared" si="54"/>
        <v>28927.6864</v>
      </c>
      <c r="E131" s="142">
        <f t="shared" si="64"/>
        <v>2642.7988</v>
      </c>
      <c r="F131" s="142">
        <f t="shared" si="55"/>
        <v>-58070.6389572908</v>
      </c>
      <c r="G131" s="142">
        <f t="shared" si="56"/>
        <v>-29142.9525572908</v>
      </c>
      <c r="I131" s="142">
        <f t="shared" si="57"/>
        <v>5506.0392</v>
      </c>
      <c r="J131" s="142">
        <f t="shared" si="58"/>
        <v>44048.3136</v>
      </c>
      <c r="K131" s="142">
        <f t="shared" si="59"/>
        <v>4024.2012</v>
      </c>
      <c r="L131" s="142">
        <f t="shared" si="60"/>
        <v>-115386.315193838</v>
      </c>
      <c r="M131" s="142">
        <f t="shared" si="61"/>
        <v>-71338.001593838</v>
      </c>
      <c r="O131" s="142">
        <f t="shared" si="65"/>
        <v>-100480.954151129</v>
      </c>
      <c r="P131" s="142">
        <f t="shared" si="66"/>
        <v>2371200</v>
      </c>
      <c r="Q131" s="170">
        <f t="shared" si="67"/>
        <v>-0.0423755710826285</v>
      </c>
      <c r="R131" s="142">
        <f t="shared" si="68"/>
        <v>2471680.95415113</v>
      </c>
    </row>
    <row r="132" spans="2:18">
      <c r="B132" s="141">
        <f t="shared" si="62"/>
        <v>36625</v>
      </c>
      <c r="C132" s="142">
        <f t="shared" si="63"/>
        <v>3615.9608</v>
      </c>
      <c r="D132" s="142">
        <f t="shared" si="54"/>
        <v>32543.6472</v>
      </c>
      <c r="E132" s="142">
        <f t="shared" si="64"/>
        <v>2642.7988</v>
      </c>
      <c r="F132" s="142">
        <f t="shared" si="55"/>
        <v>-55427.8401572908</v>
      </c>
      <c r="G132" s="142">
        <f t="shared" si="56"/>
        <v>-22884.1929572908</v>
      </c>
      <c r="I132" s="142">
        <f t="shared" si="57"/>
        <v>5506.0392</v>
      </c>
      <c r="J132" s="142">
        <f t="shared" si="58"/>
        <v>49554.3528</v>
      </c>
      <c r="K132" s="142">
        <f t="shared" si="59"/>
        <v>4024.2012</v>
      </c>
      <c r="L132" s="142">
        <f t="shared" si="60"/>
        <v>-111362.113993838</v>
      </c>
      <c r="M132" s="142">
        <f t="shared" si="61"/>
        <v>-61807.761193838</v>
      </c>
      <c r="O132" s="142">
        <f t="shared" si="65"/>
        <v>-84691.9541511288</v>
      </c>
      <c r="P132" s="142">
        <f t="shared" si="66"/>
        <v>2371200</v>
      </c>
      <c r="Q132" s="170">
        <f t="shared" si="67"/>
        <v>-0.0357169172364747</v>
      </c>
      <c r="R132" s="142">
        <f t="shared" si="68"/>
        <v>2455891.95415113</v>
      </c>
    </row>
    <row r="133" spans="2:18">
      <c r="B133" s="141">
        <f t="shared" si="62"/>
        <v>36626</v>
      </c>
      <c r="C133" s="142">
        <f t="shared" si="63"/>
        <v>3615.9608</v>
      </c>
      <c r="D133" s="142">
        <f t="shared" si="54"/>
        <v>36159.608</v>
      </c>
      <c r="E133" s="142">
        <f t="shared" si="64"/>
        <v>2642.7988</v>
      </c>
      <c r="F133" s="142">
        <f t="shared" si="55"/>
        <v>-52785.0413572908</v>
      </c>
      <c r="G133" s="142">
        <f t="shared" si="56"/>
        <v>-16625.4333572908</v>
      </c>
      <c r="I133" s="142">
        <f t="shared" si="57"/>
        <v>5506.0392</v>
      </c>
      <c r="J133" s="142">
        <f t="shared" si="58"/>
        <v>55060.392</v>
      </c>
      <c r="K133" s="142">
        <f t="shared" si="59"/>
        <v>4024.2012</v>
      </c>
      <c r="L133" s="142">
        <f t="shared" si="60"/>
        <v>-107337.912793838</v>
      </c>
      <c r="M133" s="142">
        <f t="shared" si="61"/>
        <v>-52277.520793838</v>
      </c>
      <c r="O133" s="142">
        <f t="shared" si="65"/>
        <v>-68902.9541511288</v>
      </c>
      <c r="P133" s="142">
        <f t="shared" si="66"/>
        <v>2371200</v>
      </c>
      <c r="Q133" s="170">
        <f t="shared" si="67"/>
        <v>-0.0290582633903208</v>
      </c>
      <c r="R133" s="142">
        <f t="shared" si="68"/>
        <v>2440102.95415113</v>
      </c>
    </row>
    <row r="134" spans="2:18">
      <c r="B134" s="141">
        <f t="shared" si="62"/>
        <v>36627</v>
      </c>
      <c r="C134" s="142">
        <f t="shared" si="63"/>
        <v>3615.9608</v>
      </c>
      <c r="D134" s="142">
        <f t="shared" si="54"/>
        <v>39775.5688</v>
      </c>
      <c r="E134" s="142">
        <f t="shared" si="64"/>
        <v>2642.7988</v>
      </c>
      <c r="F134" s="142">
        <f t="shared" si="55"/>
        <v>-50142.2425572908</v>
      </c>
      <c r="G134" s="142">
        <f t="shared" si="56"/>
        <v>-10366.6737572908</v>
      </c>
      <c r="I134" s="142">
        <f t="shared" si="57"/>
        <v>5506.0392</v>
      </c>
      <c r="J134" s="142">
        <f t="shared" si="58"/>
        <v>60566.4312</v>
      </c>
      <c r="K134" s="142">
        <f t="shared" si="59"/>
        <v>4024.2012</v>
      </c>
      <c r="L134" s="142">
        <f t="shared" si="60"/>
        <v>-103313.711593838</v>
      </c>
      <c r="M134" s="142">
        <f t="shared" si="61"/>
        <v>-42747.280393838</v>
      </c>
      <c r="O134" s="142">
        <f t="shared" si="65"/>
        <v>-53113.9541511288</v>
      </c>
      <c r="P134" s="142">
        <f t="shared" si="66"/>
        <v>2371200</v>
      </c>
      <c r="Q134" s="170">
        <f t="shared" si="67"/>
        <v>-0.022399609544167</v>
      </c>
      <c r="R134" s="142">
        <f t="shared" si="68"/>
        <v>2424313.95415113</v>
      </c>
    </row>
    <row r="135" spans="2:18">
      <c r="B135" s="141">
        <f t="shared" si="62"/>
        <v>36628</v>
      </c>
      <c r="C135" s="142">
        <f t="shared" si="63"/>
        <v>3615.9608</v>
      </c>
      <c r="D135" s="142">
        <f t="shared" si="54"/>
        <v>43391.5296</v>
      </c>
      <c r="E135" s="142">
        <f t="shared" si="64"/>
        <v>2642.7988</v>
      </c>
      <c r="F135" s="142">
        <f t="shared" si="55"/>
        <v>-47499.4437572908</v>
      </c>
      <c r="G135" s="142">
        <f t="shared" si="56"/>
        <v>-4107.9141572908</v>
      </c>
      <c r="I135" s="142">
        <f t="shared" si="57"/>
        <v>5506.0392</v>
      </c>
      <c r="J135" s="142">
        <f t="shared" si="58"/>
        <v>66072.4704</v>
      </c>
      <c r="K135" s="142">
        <f t="shared" si="59"/>
        <v>4024.2012</v>
      </c>
      <c r="L135" s="142">
        <f t="shared" si="60"/>
        <v>-99289.510393838</v>
      </c>
      <c r="M135" s="142">
        <f t="shared" si="61"/>
        <v>-33217.039993838</v>
      </c>
      <c r="O135" s="142">
        <f t="shared" si="65"/>
        <v>-37324.9541511288</v>
      </c>
      <c r="P135" s="142">
        <f t="shared" si="66"/>
        <v>2371200</v>
      </c>
      <c r="Q135" s="170">
        <f t="shared" si="67"/>
        <v>-0.0157409556980132</v>
      </c>
      <c r="R135" s="142">
        <f t="shared" si="68"/>
        <v>2408524.95415113</v>
      </c>
    </row>
    <row r="136" spans="2:18">
      <c r="B136" s="141">
        <f t="shared" si="62"/>
        <v>36629</v>
      </c>
      <c r="C136" s="142">
        <f t="shared" si="63"/>
        <v>3615.9608</v>
      </c>
      <c r="D136" s="142">
        <f t="shared" si="54"/>
        <v>47007.4904</v>
      </c>
      <c r="E136" s="142">
        <f t="shared" si="64"/>
        <v>2642.7988</v>
      </c>
      <c r="F136" s="142">
        <f t="shared" si="55"/>
        <v>-44856.6449572908</v>
      </c>
      <c r="G136" s="142">
        <f t="shared" si="56"/>
        <v>2150.8454427092</v>
      </c>
      <c r="I136" s="142">
        <f t="shared" si="57"/>
        <v>5506.0392</v>
      </c>
      <c r="J136" s="142">
        <f t="shared" si="58"/>
        <v>71578.5096</v>
      </c>
      <c r="K136" s="142">
        <f t="shared" si="59"/>
        <v>4024.2012</v>
      </c>
      <c r="L136" s="142">
        <f t="shared" si="60"/>
        <v>-95265.309193838</v>
      </c>
      <c r="M136" s="142">
        <f t="shared" si="61"/>
        <v>-23686.799593838</v>
      </c>
      <c r="O136" s="142">
        <f t="shared" si="65"/>
        <v>-21535.9541511288</v>
      </c>
      <c r="P136" s="142">
        <f t="shared" si="66"/>
        <v>2371200</v>
      </c>
      <c r="Q136" s="170">
        <f t="shared" si="67"/>
        <v>-0.00908230185185931</v>
      </c>
      <c r="R136" s="142">
        <f t="shared" si="68"/>
        <v>2392735.95415113</v>
      </c>
    </row>
    <row r="137" spans="2:18">
      <c r="B137" s="141">
        <f t="shared" si="62"/>
        <v>36630</v>
      </c>
      <c r="C137" s="142">
        <f t="shared" si="63"/>
        <v>3615.9608</v>
      </c>
      <c r="D137" s="142">
        <f t="shared" si="54"/>
        <v>50623.4512</v>
      </c>
      <c r="E137" s="142">
        <f t="shared" si="64"/>
        <v>2642.7988</v>
      </c>
      <c r="F137" s="142">
        <f t="shared" si="55"/>
        <v>-42213.8461572908</v>
      </c>
      <c r="G137" s="142">
        <f t="shared" si="56"/>
        <v>8409.6050427092</v>
      </c>
      <c r="I137" s="142">
        <f t="shared" si="57"/>
        <v>5506.0392</v>
      </c>
      <c r="J137" s="142">
        <f t="shared" si="58"/>
        <v>77084.5488</v>
      </c>
      <c r="K137" s="142">
        <f t="shared" si="59"/>
        <v>4024.2012</v>
      </c>
      <c r="L137" s="142">
        <f t="shared" si="60"/>
        <v>-91241.107993838</v>
      </c>
      <c r="M137" s="142">
        <f t="shared" si="61"/>
        <v>-14156.559193838</v>
      </c>
      <c r="O137" s="142">
        <f t="shared" si="65"/>
        <v>-5746.9541511288</v>
      </c>
      <c r="P137" s="142">
        <f t="shared" si="66"/>
        <v>2371200</v>
      </c>
      <c r="Q137" s="170">
        <f t="shared" si="67"/>
        <v>-0.00242364800570546</v>
      </c>
      <c r="R137" s="142">
        <f t="shared" si="68"/>
        <v>2376946.95415113</v>
      </c>
    </row>
    <row r="138" spans="2:18">
      <c r="B138" s="141">
        <f t="shared" si="62"/>
        <v>36631</v>
      </c>
      <c r="C138" s="142">
        <f t="shared" si="63"/>
        <v>3615.9608</v>
      </c>
      <c r="D138" s="142">
        <f t="shared" si="54"/>
        <v>54239.412</v>
      </c>
      <c r="E138" s="142">
        <f t="shared" si="64"/>
        <v>2642.7988</v>
      </c>
      <c r="F138" s="142">
        <f t="shared" si="55"/>
        <v>-39571.0473572908</v>
      </c>
      <c r="G138" s="142">
        <f t="shared" si="56"/>
        <v>14668.3646427092</v>
      </c>
      <c r="I138" s="142">
        <f t="shared" si="57"/>
        <v>5506.0392</v>
      </c>
      <c r="J138" s="142">
        <f t="shared" si="58"/>
        <v>82590.588</v>
      </c>
      <c r="K138" s="142">
        <f t="shared" si="59"/>
        <v>4024.2012</v>
      </c>
      <c r="L138" s="142">
        <f t="shared" si="60"/>
        <v>-87216.906793838</v>
      </c>
      <c r="M138" s="142">
        <f t="shared" si="61"/>
        <v>-4626.318793838</v>
      </c>
      <c r="O138" s="142">
        <f t="shared" si="65"/>
        <v>10042.0458488712</v>
      </c>
      <c r="P138" s="142">
        <f t="shared" si="66"/>
        <v>2371200</v>
      </c>
      <c r="Q138" s="170">
        <f t="shared" si="67"/>
        <v>0.00423500584044838</v>
      </c>
      <c r="R138" s="142">
        <f t="shared" si="68"/>
        <v>2361157.95415113</v>
      </c>
    </row>
    <row r="139" spans="2:18">
      <c r="B139" s="141">
        <f t="shared" si="62"/>
        <v>36632</v>
      </c>
      <c r="C139" s="142">
        <f t="shared" si="63"/>
        <v>3615.9608</v>
      </c>
      <c r="D139" s="142">
        <f t="shared" si="54"/>
        <v>57855.3728</v>
      </c>
      <c r="E139" s="142">
        <f t="shared" si="64"/>
        <v>2642.7988</v>
      </c>
      <c r="F139" s="142">
        <f t="shared" si="55"/>
        <v>-36928.2485572908</v>
      </c>
      <c r="G139" s="142">
        <f t="shared" si="56"/>
        <v>20927.1242427092</v>
      </c>
      <c r="I139" s="142">
        <f t="shared" si="57"/>
        <v>5506.0392</v>
      </c>
      <c r="J139" s="142">
        <f t="shared" si="58"/>
        <v>88096.6272</v>
      </c>
      <c r="K139" s="142">
        <f t="shared" si="59"/>
        <v>4024.2012</v>
      </c>
      <c r="L139" s="142">
        <f t="shared" si="60"/>
        <v>-83192.705593838</v>
      </c>
      <c r="M139" s="142">
        <f t="shared" si="61"/>
        <v>4903.921606162</v>
      </c>
      <c r="O139" s="142">
        <f t="shared" si="65"/>
        <v>25831.0458488712</v>
      </c>
      <c r="P139" s="142">
        <f t="shared" si="66"/>
        <v>2371200</v>
      </c>
      <c r="Q139" s="170">
        <f t="shared" si="67"/>
        <v>0.0108936596866022</v>
      </c>
      <c r="R139" s="142">
        <f t="shared" si="68"/>
        <v>2345368.95415113</v>
      </c>
    </row>
    <row r="140" spans="2:18">
      <c r="B140" s="141">
        <f t="shared" si="62"/>
        <v>36633</v>
      </c>
      <c r="C140" s="142">
        <f t="shared" si="63"/>
        <v>3615.9608</v>
      </c>
      <c r="D140" s="142">
        <f t="shared" si="54"/>
        <v>61471.3336</v>
      </c>
      <c r="E140" s="142">
        <f t="shared" si="64"/>
        <v>2642.7988</v>
      </c>
      <c r="F140" s="142">
        <f t="shared" si="55"/>
        <v>-34285.4497572908</v>
      </c>
      <c r="G140" s="142">
        <f t="shared" si="56"/>
        <v>27185.8838427092</v>
      </c>
      <c r="I140" s="142">
        <f t="shared" si="57"/>
        <v>5506.0392</v>
      </c>
      <c r="J140" s="142">
        <f t="shared" si="58"/>
        <v>93602.6664</v>
      </c>
      <c r="K140" s="142">
        <f t="shared" si="59"/>
        <v>4024.2012</v>
      </c>
      <c r="L140" s="142">
        <f t="shared" si="60"/>
        <v>-79168.504393838</v>
      </c>
      <c r="M140" s="142">
        <f t="shared" si="61"/>
        <v>14434.162006162</v>
      </c>
      <c r="O140" s="142">
        <f t="shared" si="65"/>
        <v>41620.0458488712</v>
      </c>
      <c r="P140" s="142">
        <f t="shared" si="66"/>
        <v>2371200</v>
      </c>
      <c r="Q140" s="170">
        <f t="shared" si="67"/>
        <v>0.0175523135327561</v>
      </c>
      <c r="R140" s="142">
        <f t="shared" si="68"/>
        <v>2329579.95415113</v>
      </c>
    </row>
    <row r="141" spans="2:18">
      <c r="B141" s="141">
        <f t="shared" si="62"/>
        <v>36634</v>
      </c>
      <c r="C141" s="142">
        <f t="shared" si="63"/>
        <v>3615.9608</v>
      </c>
      <c r="D141" s="142">
        <f t="shared" si="54"/>
        <v>65087.2944</v>
      </c>
      <c r="E141" s="142">
        <f t="shared" si="64"/>
        <v>2642.7988</v>
      </c>
      <c r="F141" s="142">
        <f t="shared" si="55"/>
        <v>-31642.6509572908</v>
      </c>
      <c r="G141" s="142">
        <f t="shared" si="56"/>
        <v>33444.6434427092</v>
      </c>
      <c r="I141" s="142">
        <f t="shared" si="57"/>
        <v>5506.0392</v>
      </c>
      <c r="J141" s="142">
        <f t="shared" si="58"/>
        <v>99108.7056</v>
      </c>
      <c r="K141" s="142">
        <f t="shared" si="59"/>
        <v>4024.2012</v>
      </c>
      <c r="L141" s="142">
        <f t="shared" si="60"/>
        <v>-75144.303193838</v>
      </c>
      <c r="M141" s="142">
        <f t="shared" si="61"/>
        <v>23964.402406162</v>
      </c>
      <c r="O141" s="142">
        <f t="shared" si="65"/>
        <v>57409.0458488712</v>
      </c>
      <c r="P141" s="142">
        <f t="shared" si="66"/>
        <v>2371200</v>
      </c>
      <c r="Q141" s="170">
        <f t="shared" si="67"/>
        <v>0.0242109673789099</v>
      </c>
      <c r="R141" s="142">
        <f t="shared" si="68"/>
        <v>2313790.95415113</v>
      </c>
    </row>
    <row r="142" spans="2:18">
      <c r="B142" s="141">
        <f t="shared" si="62"/>
        <v>36635</v>
      </c>
      <c r="C142" s="142">
        <f t="shared" si="63"/>
        <v>3615.9608</v>
      </c>
      <c r="D142" s="142">
        <f t="shared" si="54"/>
        <v>68703.2552</v>
      </c>
      <c r="E142" s="142">
        <f t="shared" si="64"/>
        <v>2642.7988</v>
      </c>
      <c r="F142" s="142">
        <f t="shared" si="55"/>
        <v>-28999.8521572908</v>
      </c>
      <c r="G142" s="142">
        <f t="shared" si="56"/>
        <v>39703.4030427092</v>
      </c>
      <c r="I142" s="142">
        <f t="shared" si="57"/>
        <v>5506.0392</v>
      </c>
      <c r="J142" s="142">
        <f t="shared" si="58"/>
        <v>104614.7448</v>
      </c>
      <c r="K142" s="142">
        <f t="shared" si="59"/>
        <v>4024.2012</v>
      </c>
      <c r="L142" s="142">
        <f t="shared" si="60"/>
        <v>-71120.101993838</v>
      </c>
      <c r="M142" s="142">
        <f t="shared" si="61"/>
        <v>33494.642806162</v>
      </c>
      <c r="O142" s="142">
        <f t="shared" si="65"/>
        <v>73198.0458488712</v>
      </c>
      <c r="P142" s="142">
        <f t="shared" si="66"/>
        <v>2371200</v>
      </c>
      <c r="Q142" s="170">
        <f t="shared" si="67"/>
        <v>0.0308696212250638</v>
      </c>
      <c r="R142" s="142">
        <f t="shared" si="68"/>
        <v>2298001.95415113</v>
      </c>
    </row>
    <row r="143" spans="2:18">
      <c r="B143" s="141">
        <f t="shared" si="62"/>
        <v>36636</v>
      </c>
      <c r="C143" s="142">
        <f t="shared" si="63"/>
        <v>3615.9608</v>
      </c>
      <c r="D143" s="142">
        <f t="shared" si="54"/>
        <v>72319.216</v>
      </c>
      <c r="E143" s="142">
        <f t="shared" si="64"/>
        <v>2642.7988</v>
      </c>
      <c r="F143" s="142">
        <f t="shared" si="55"/>
        <v>-26357.0533572908</v>
      </c>
      <c r="G143" s="142">
        <f t="shared" si="56"/>
        <v>45962.1626427092</v>
      </c>
      <c r="I143" s="142">
        <f t="shared" si="57"/>
        <v>5506.0392</v>
      </c>
      <c r="J143" s="142">
        <f t="shared" si="58"/>
        <v>110120.784</v>
      </c>
      <c r="K143" s="142">
        <f t="shared" si="59"/>
        <v>4024.2012</v>
      </c>
      <c r="L143" s="142">
        <f t="shared" si="60"/>
        <v>-67095.900793838</v>
      </c>
      <c r="M143" s="142">
        <f t="shared" si="61"/>
        <v>43024.883206162</v>
      </c>
      <c r="O143" s="142">
        <f t="shared" si="65"/>
        <v>88987.0458488712</v>
      </c>
      <c r="P143" s="142">
        <f t="shared" si="66"/>
        <v>2371200</v>
      </c>
      <c r="Q143" s="170">
        <f t="shared" si="67"/>
        <v>0.0375282750712176</v>
      </c>
      <c r="R143" s="142">
        <f t="shared" si="68"/>
        <v>2282212.95415113</v>
      </c>
    </row>
    <row r="144" spans="2:18">
      <c r="B144" s="141">
        <f t="shared" si="62"/>
        <v>36637</v>
      </c>
      <c r="C144" s="142">
        <f t="shared" si="63"/>
        <v>3615.9608</v>
      </c>
      <c r="D144" s="142">
        <f t="shared" si="54"/>
        <v>75935.1768</v>
      </c>
      <c r="E144" s="142">
        <f t="shared" si="64"/>
        <v>2642.7988</v>
      </c>
      <c r="F144" s="142">
        <f t="shared" si="55"/>
        <v>-23714.2545572908</v>
      </c>
      <c r="G144" s="142">
        <f t="shared" si="56"/>
        <v>52220.9222427092</v>
      </c>
      <c r="I144" s="142">
        <f t="shared" si="57"/>
        <v>5506.0392</v>
      </c>
      <c r="J144" s="142">
        <f t="shared" si="58"/>
        <v>115626.8232</v>
      </c>
      <c r="K144" s="142">
        <f t="shared" si="59"/>
        <v>4024.2012</v>
      </c>
      <c r="L144" s="142">
        <f t="shared" si="60"/>
        <v>-63071.699593838</v>
      </c>
      <c r="M144" s="142">
        <f t="shared" si="61"/>
        <v>52555.123606162</v>
      </c>
      <c r="O144" s="142">
        <f t="shared" si="65"/>
        <v>104776.045848871</v>
      </c>
      <c r="P144" s="142">
        <f t="shared" si="66"/>
        <v>2371200</v>
      </c>
      <c r="Q144" s="170">
        <f t="shared" si="67"/>
        <v>0.0441869289173714</v>
      </c>
      <c r="R144" s="142">
        <f t="shared" si="68"/>
        <v>2266423.95415113</v>
      </c>
    </row>
    <row r="145" spans="2:18">
      <c r="B145" s="141">
        <f t="shared" si="62"/>
        <v>36638</v>
      </c>
      <c r="C145" s="142">
        <f t="shared" si="63"/>
        <v>3615.9608</v>
      </c>
      <c r="D145" s="142">
        <f t="shared" si="54"/>
        <v>79551.1376</v>
      </c>
      <c r="E145" s="142">
        <f t="shared" si="64"/>
        <v>2642.7988</v>
      </c>
      <c r="F145" s="142">
        <f t="shared" si="55"/>
        <v>-21071.4557572908</v>
      </c>
      <c r="G145" s="142">
        <f t="shared" si="56"/>
        <v>58479.6818427092</v>
      </c>
      <c r="I145" s="142">
        <f t="shared" si="57"/>
        <v>5506.0392</v>
      </c>
      <c r="J145" s="142">
        <f t="shared" si="58"/>
        <v>121132.8624</v>
      </c>
      <c r="K145" s="142">
        <f t="shared" si="59"/>
        <v>4024.2012</v>
      </c>
      <c r="L145" s="142">
        <f t="shared" si="60"/>
        <v>-59047.498393838</v>
      </c>
      <c r="M145" s="142">
        <f t="shared" si="61"/>
        <v>62085.364006162</v>
      </c>
      <c r="O145" s="142">
        <f t="shared" si="65"/>
        <v>120565.045848871</v>
      </c>
      <c r="P145" s="142">
        <f t="shared" si="66"/>
        <v>2371200</v>
      </c>
      <c r="Q145" s="170">
        <f t="shared" si="67"/>
        <v>0.0508455827635253</v>
      </c>
      <c r="R145" s="142">
        <f t="shared" si="68"/>
        <v>2250634.95415113</v>
      </c>
    </row>
    <row r="146" spans="2:18">
      <c r="B146" s="141">
        <f t="shared" si="62"/>
        <v>36639</v>
      </c>
      <c r="C146" s="142">
        <f t="shared" si="63"/>
        <v>3615.9608</v>
      </c>
      <c r="D146" s="142">
        <f t="shared" si="54"/>
        <v>83167.0984</v>
      </c>
      <c r="E146" s="142">
        <f t="shared" si="64"/>
        <v>2642.7988</v>
      </c>
      <c r="F146" s="142">
        <f t="shared" si="55"/>
        <v>-18428.6569572908</v>
      </c>
      <c r="G146" s="142">
        <f t="shared" si="56"/>
        <v>64738.4414427092</v>
      </c>
      <c r="I146" s="142">
        <f t="shared" si="57"/>
        <v>5506.0392</v>
      </c>
      <c r="J146" s="142">
        <f t="shared" si="58"/>
        <v>126638.9016</v>
      </c>
      <c r="K146" s="142">
        <f t="shared" si="59"/>
        <v>4024.2012</v>
      </c>
      <c r="L146" s="142">
        <f t="shared" si="60"/>
        <v>-55023.297193838</v>
      </c>
      <c r="M146" s="142">
        <f t="shared" si="61"/>
        <v>71615.604406162</v>
      </c>
      <c r="O146" s="142">
        <f t="shared" si="65"/>
        <v>136354.045848871</v>
      </c>
      <c r="P146" s="142">
        <f t="shared" si="66"/>
        <v>2371200</v>
      </c>
      <c r="Q146" s="170">
        <f t="shared" si="67"/>
        <v>0.0575042366096791</v>
      </c>
      <c r="R146" s="142">
        <f t="shared" si="68"/>
        <v>2234845.95415113</v>
      </c>
    </row>
    <row r="147" spans="2:18">
      <c r="B147" s="141">
        <f t="shared" si="62"/>
        <v>36640</v>
      </c>
      <c r="C147" s="142">
        <f t="shared" si="63"/>
        <v>3615.9608</v>
      </c>
      <c r="D147" s="142">
        <f t="shared" si="54"/>
        <v>86783.0592</v>
      </c>
      <c r="E147" s="142">
        <f t="shared" si="64"/>
        <v>2642.7988</v>
      </c>
      <c r="F147" s="142">
        <f t="shared" si="55"/>
        <v>-15785.8581572908</v>
      </c>
      <c r="G147" s="142">
        <f t="shared" si="56"/>
        <v>70997.2010427092</v>
      </c>
      <c r="I147" s="142">
        <f t="shared" si="57"/>
        <v>5506.0392</v>
      </c>
      <c r="J147" s="142">
        <f t="shared" si="58"/>
        <v>132144.9408</v>
      </c>
      <c r="K147" s="142">
        <f t="shared" si="59"/>
        <v>4024.2012</v>
      </c>
      <c r="L147" s="142">
        <f t="shared" si="60"/>
        <v>-50999.095993838</v>
      </c>
      <c r="M147" s="142">
        <f t="shared" si="61"/>
        <v>81145.844806162</v>
      </c>
      <c r="O147" s="142">
        <f t="shared" si="65"/>
        <v>152143.045848871</v>
      </c>
      <c r="P147" s="142">
        <f t="shared" si="66"/>
        <v>2371200</v>
      </c>
      <c r="Q147" s="170">
        <f t="shared" si="67"/>
        <v>0.064162890455833</v>
      </c>
      <c r="R147" s="142">
        <f t="shared" si="68"/>
        <v>2219056.95415113</v>
      </c>
    </row>
    <row r="148" spans="2:18">
      <c r="B148" s="141">
        <f t="shared" si="62"/>
        <v>36641</v>
      </c>
      <c r="C148" s="142">
        <f t="shared" si="63"/>
        <v>3615.9608</v>
      </c>
      <c r="D148" s="142">
        <f t="shared" si="54"/>
        <v>90399.02</v>
      </c>
      <c r="E148" s="142">
        <f t="shared" si="64"/>
        <v>2642.7988</v>
      </c>
      <c r="F148" s="142">
        <f t="shared" si="55"/>
        <v>-13143.0593572908</v>
      </c>
      <c r="G148" s="142">
        <f t="shared" si="56"/>
        <v>77255.9606427092</v>
      </c>
      <c r="I148" s="142">
        <f t="shared" si="57"/>
        <v>5506.0392</v>
      </c>
      <c r="J148" s="142">
        <f t="shared" si="58"/>
        <v>137650.98</v>
      </c>
      <c r="K148" s="142">
        <f t="shared" si="59"/>
        <v>4024.2012</v>
      </c>
      <c r="L148" s="142">
        <f t="shared" si="60"/>
        <v>-46974.894793838</v>
      </c>
      <c r="M148" s="142">
        <f t="shared" si="61"/>
        <v>90676.085206162</v>
      </c>
      <c r="O148" s="142">
        <f t="shared" si="65"/>
        <v>167932.045848871</v>
      </c>
      <c r="P148" s="142">
        <f t="shared" si="66"/>
        <v>2371200</v>
      </c>
      <c r="Q148" s="170">
        <f t="shared" si="67"/>
        <v>0.0708215443019868</v>
      </c>
      <c r="R148" s="142">
        <f t="shared" si="68"/>
        <v>2203267.95415113</v>
      </c>
    </row>
    <row r="149" spans="2:18">
      <c r="B149" s="141">
        <f t="shared" si="62"/>
        <v>36642</v>
      </c>
      <c r="C149" s="142">
        <f t="shared" si="63"/>
        <v>3615.9608</v>
      </c>
      <c r="D149" s="142">
        <f t="shared" si="54"/>
        <v>94014.9808</v>
      </c>
      <c r="E149" s="142">
        <f t="shared" si="64"/>
        <v>2642.7988</v>
      </c>
      <c r="F149" s="142">
        <f t="shared" si="55"/>
        <v>-10500.2605572908</v>
      </c>
      <c r="G149" s="142">
        <f t="shared" si="56"/>
        <v>83514.7202427092</v>
      </c>
      <c r="I149" s="142">
        <f t="shared" si="57"/>
        <v>5506.0392</v>
      </c>
      <c r="J149" s="142">
        <f t="shared" si="58"/>
        <v>143157.0192</v>
      </c>
      <c r="K149" s="142">
        <f t="shared" si="59"/>
        <v>4024.2012</v>
      </c>
      <c r="L149" s="142">
        <f t="shared" si="60"/>
        <v>-42950.693593838</v>
      </c>
      <c r="M149" s="142">
        <f t="shared" si="61"/>
        <v>100206.325606162</v>
      </c>
      <c r="O149" s="142">
        <f t="shared" si="65"/>
        <v>183721.045848871</v>
      </c>
      <c r="P149" s="142">
        <f t="shared" si="66"/>
        <v>2371200</v>
      </c>
      <c r="Q149" s="170">
        <f t="shared" si="67"/>
        <v>0.0774801981481407</v>
      </c>
      <c r="R149" s="142">
        <f t="shared" si="68"/>
        <v>2187478.95415113</v>
      </c>
    </row>
    <row r="150" spans="2:18">
      <c r="B150" s="141">
        <f t="shared" si="62"/>
        <v>36643</v>
      </c>
      <c r="C150" s="142">
        <f t="shared" si="63"/>
        <v>3615.9608</v>
      </c>
      <c r="D150" s="142">
        <f t="shared" si="54"/>
        <v>97630.9416</v>
      </c>
      <c r="E150" s="142">
        <f t="shared" si="64"/>
        <v>2642.7988</v>
      </c>
      <c r="F150" s="142">
        <f t="shared" si="55"/>
        <v>-7857.46175729081</v>
      </c>
      <c r="G150" s="142">
        <f t="shared" si="56"/>
        <v>89773.4798427092</v>
      </c>
      <c r="I150" s="142">
        <f t="shared" si="57"/>
        <v>5506.0392</v>
      </c>
      <c r="J150" s="142">
        <f t="shared" si="58"/>
        <v>148663.0584</v>
      </c>
      <c r="K150" s="142">
        <f t="shared" si="59"/>
        <v>4024.2012</v>
      </c>
      <c r="L150" s="142">
        <f t="shared" si="60"/>
        <v>-38926.492393838</v>
      </c>
      <c r="M150" s="142">
        <f t="shared" si="61"/>
        <v>109736.566006162</v>
      </c>
      <c r="O150" s="142">
        <f t="shared" si="65"/>
        <v>199510.045848871</v>
      </c>
      <c r="P150" s="142">
        <f t="shared" si="66"/>
        <v>2371200</v>
      </c>
      <c r="Q150" s="170">
        <f t="shared" si="67"/>
        <v>0.0841388519942945</v>
      </c>
      <c r="R150" s="142">
        <f t="shared" si="68"/>
        <v>2171689.95415113</v>
      </c>
    </row>
    <row r="151" spans="2:18">
      <c r="B151" s="141">
        <f t="shared" si="62"/>
        <v>36644</v>
      </c>
      <c r="C151" s="142">
        <f t="shared" si="63"/>
        <v>3615.9608</v>
      </c>
      <c r="D151" s="142">
        <f t="shared" si="54"/>
        <v>101246.9024</v>
      </c>
      <c r="E151" s="142">
        <f t="shared" si="64"/>
        <v>2642.7988</v>
      </c>
      <c r="F151" s="142">
        <f t="shared" si="55"/>
        <v>-5214.66295729081</v>
      </c>
      <c r="G151" s="142">
        <f t="shared" si="56"/>
        <v>96032.2394427092</v>
      </c>
      <c r="I151" s="142">
        <f t="shared" si="57"/>
        <v>5506.0392</v>
      </c>
      <c r="J151" s="142">
        <f t="shared" si="58"/>
        <v>154169.0976</v>
      </c>
      <c r="K151" s="142">
        <f t="shared" si="59"/>
        <v>4024.2012</v>
      </c>
      <c r="L151" s="142">
        <f t="shared" si="60"/>
        <v>-34902.291193838</v>
      </c>
      <c r="M151" s="142">
        <f t="shared" si="61"/>
        <v>119266.806406162</v>
      </c>
      <c r="O151" s="142">
        <f t="shared" si="65"/>
        <v>215299.045848871</v>
      </c>
      <c r="P151" s="142">
        <f t="shared" si="66"/>
        <v>2371200</v>
      </c>
      <c r="Q151" s="170">
        <f t="shared" si="67"/>
        <v>0.0907975058404484</v>
      </c>
      <c r="R151" s="142">
        <f t="shared" si="68"/>
        <v>2155900.95415113</v>
      </c>
    </row>
    <row r="152" spans="2:18">
      <c r="B152" s="141">
        <f t="shared" si="62"/>
        <v>36645</v>
      </c>
      <c r="C152" s="142">
        <f t="shared" si="63"/>
        <v>3615.9608</v>
      </c>
      <c r="D152" s="142">
        <f t="shared" si="54"/>
        <v>104862.8632</v>
      </c>
      <c r="E152" s="142">
        <f t="shared" si="64"/>
        <v>2642.7988</v>
      </c>
      <c r="F152" s="142">
        <f t="shared" si="55"/>
        <v>-2571.86415729081</v>
      </c>
      <c r="G152" s="142">
        <f t="shared" si="56"/>
        <v>102290.999042709</v>
      </c>
      <c r="I152" s="142">
        <f t="shared" si="57"/>
        <v>5506.0392</v>
      </c>
      <c r="J152" s="142">
        <f t="shared" si="58"/>
        <v>159675.1368</v>
      </c>
      <c r="K152" s="142">
        <f t="shared" si="59"/>
        <v>4024.2012</v>
      </c>
      <c r="L152" s="142">
        <f t="shared" si="60"/>
        <v>-30878.089993838</v>
      </c>
      <c r="M152" s="142">
        <f t="shared" si="61"/>
        <v>128797.046806162</v>
      </c>
      <c r="O152" s="142">
        <f t="shared" si="65"/>
        <v>231088.045848871</v>
      </c>
      <c r="P152" s="142">
        <f t="shared" si="66"/>
        <v>2371200</v>
      </c>
      <c r="Q152" s="170">
        <f t="shared" si="67"/>
        <v>0.0974561596866022</v>
      </c>
      <c r="R152" s="142">
        <f t="shared" si="68"/>
        <v>2140111.95415113</v>
      </c>
    </row>
    <row r="153" spans="2:18">
      <c r="B153" s="141">
        <f t="shared" si="62"/>
        <v>36646</v>
      </c>
      <c r="C153" s="142">
        <f t="shared" si="63"/>
        <v>3615.9608</v>
      </c>
      <c r="D153" s="142">
        <f t="shared" si="54"/>
        <v>108478.824</v>
      </c>
      <c r="E153" s="142">
        <f t="shared" si="64"/>
        <v>2642.7988</v>
      </c>
      <c r="F153" s="142">
        <f t="shared" si="55"/>
        <v>70.9346427091905</v>
      </c>
      <c r="G153" s="142">
        <f t="shared" si="56"/>
        <v>108549.758642709</v>
      </c>
      <c r="I153" s="142">
        <f t="shared" si="57"/>
        <v>5506.0392</v>
      </c>
      <c r="J153" s="142">
        <f t="shared" si="58"/>
        <v>165181.176</v>
      </c>
      <c r="K153" s="142">
        <f t="shared" si="59"/>
        <v>4024.2012</v>
      </c>
      <c r="L153" s="142">
        <f t="shared" si="60"/>
        <v>-26853.888793838</v>
      </c>
      <c r="M153" s="142">
        <f t="shared" si="61"/>
        <v>138327.287206162</v>
      </c>
      <c r="O153" s="142">
        <f t="shared" si="65"/>
        <v>246877.045848871</v>
      </c>
      <c r="P153" s="142">
        <f t="shared" si="66"/>
        <v>2371200</v>
      </c>
      <c r="Q153" s="170">
        <f t="shared" si="67"/>
        <v>0.104114813532756</v>
      </c>
      <c r="R153" s="142">
        <f t="shared" si="68"/>
        <v>2124322.95415113</v>
      </c>
    </row>
    <row r="154" ht="13.1" spans="2:13">
      <c r="B154" s="141"/>
      <c r="C154" s="171">
        <f>SUM(C124:C153)</f>
        <v>108478.824</v>
      </c>
      <c r="E154" s="171">
        <f>SUM(E124:E153)</f>
        <v>79283.964</v>
      </c>
      <c r="G154" s="171">
        <f>C154+E154</f>
        <v>187762.788</v>
      </c>
      <c r="I154" s="171">
        <f>SUM(I124:I153)</f>
        <v>165181.176</v>
      </c>
      <c r="K154" s="171">
        <f>SUM(K124:K153)</f>
        <v>120726.036</v>
      </c>
      <c r="M154" s="171">
        <f>I154+K154</f>
        <v>285907.212</v>
      </c>
    </row>
    <row r="155" spans="2:2">
      <c r="B155" s="141"/>
    </row>
    <row r="156" spans="2:2">
      <c r="B156" s="141"/>
    </row>
    <row r="157" ht="13.1" spans="2:18">
      <c r="B157" s="141"/>
      <c r="C157" s="134">
        <f>$D$6*0.3964</f>
        <v>3615.9608</v>
      </c>
      <c r="D157" s="149">
        <f>D153</f>
        <v>108478.824</v>
      </c>
      <c r="E157" s="134">
        <f>$E$6*0.3964</f>
        <v>2642.7988</v>
      </c>
      <c r="F157" s="149">
        <f>F153</f>
        <v>70.9346427091905</v>
      </c>
      <c r="G157" s="151">
        <f>G153</f>
        <v>108549.758642709</v>
      </c>
      <c r="I157" s="134">
        <f>$D$6*(1-0.3964)</f>
        <v>5506.0392</v>
      </c>
      <c r="J157" s="149">
        <f>J153</f>
        <v>165181.176</v>
      </c>
      <c r="K157" s="134">
        <f>$E$6*(1-0.3964)</f>
        <v>4024.2012</v>
      </c>
      <c r="L157" s="149">
        <f>L153</f>
        <v>-26853.888793838</v>
      </c>
      <c r="M157" s="151">
        <f>M153</f>
        <v>138327.287206162</v>
      </c>
      <c r="O157" s="160">
        <f>G157+M157</f>
        <v>246877.045848871</v>
      </c>
      <c r="P157" s="149">
        <f>$P$14</f>
        <v>2371200</v>
      </c>
      <c r="Q157" s="163">
        <f>O157/P157</f>
        <v>0.104114813532756</v>
      </c>
      <c r="R157" s="151">
        <f>P157-O157</f>
        <v>2124322.95415113</v>
      </c>
    </row>
    <row r="158" spans="2:18">
      <c r="B158" s="141">
        <f>B153+1</f>
        <v>36647</v>
      </c>
      <c r="C158" s="142">
        <f>C157</f>
        <v>3615.9608</v>
      </c>
      <c r="D158" s="142">
        <f>D157+C158</f>
        <v>112094.7848</v>
      </c>
      <c r="E158" s="142">
        <f>E157</f>
        <v>2642.7988</v>
      </c>
      <c r="F158" s="142">
        <f>F157+E158</f>
        <v>2713.73344270919</v>
      </c>
      <c r="G158" s="142">
        <f>D158+F158</f>
        <v>114808.518242709</v>
      </c>
      <c r="I158" s="142">
        <f>I157</f>
        <v>5506.0392</v>
      </c>
      <c r="J158" s="142">
        <f>J157+I158</f>
        <v>170687.2152</v>
      </c>
      <c r="K158" s="142">
        <f>K157</f>
        <v>4024.2012</v>
      </c>
      <c r="L158" s="142">
        <f>L157+K158</f>
        <v>-22829.687593838</v>
      </c>
      <c r="M158" s="142">
        <f>J158+L158</f>
        <v>147857.527606162</v>
      </c>
      <c r="O158" s="142">
        <f>G158+M158</f>
        <v>262666.045848871</v>
      </c>
      <c r="P158" s="142">
        <f>P157</f>
        <v>2371200</v>
      </c>
      <c r="Q158" s="170">
        <f>O158/P158</f>
        <v>0.11077346737891</v>
      </c>
      <c r="R158" s="142">
        <f>P158-O158</f>
        <v>2108533.95415113</v>
      </c>
    </row>
    <row r="159" spans="2:18">
      <c r="B159" s="141">
        <f>B158+1</f>
        <v>36648</v>
      </c>
      <c r="C159" s="142">
        <f t="shared" ref="C159:C188" si="69">C158</f>
        <v>3615.9608</v>
      </c>
      <c r="D159" s="142">
        <f t="shared" ref="D159:D188" si="70">D158+C159</f>
        <v>115710.7456</v>
      </c>
      <c r="E159" s="142">
        <f t="shared" ref="E159:E188" si="71">E158</f>
        <v>2642.7988</v>
      </c>
      <c r="F159" s="142">
        <f t="shared" ref="F159:F188" si="72">F158+E159</f>
        <v>5356.53224270919</v>
      </c>
      <c r="G159" s="142">
        <f t="shared" ref="G159:G188" si="73">D159+F159</f>
        <v>121067.277842709</v>
      </c>
      <c r="I159" s="142">
        <f t="shared" ref="I159:I188" si="74">I158</f>
        <v>5506.0392</v>
      </c>
      <c r="J159" s="142">
        <f t="shared" ref="J159:J188" si="75">J158+I159</f>
        <v>176193.2544</v>
      </c>
      <c r="K159" s="142">
        <f t="shared" ref="K159:K188" si="76">K158</f>
        <v>4024.2012</v>
      </c>
      <c r="L159" s="142">
        <f t="shared" ref="L159:L188" si="77">L158+K159</f>
        <v>-18805.486393838</v>
      </c>
      <c r="M159" s="142">
        <f t="shared" ref="M159:M188" si="78">J159+L159</f>
        <v>157387.768006162</v>
      </c>
      <c r="O159" s="142">
        <f t="shared" ref="O159:O188" si="79">G159+M159</f>
        <v>278455.045848871</v>
      </c>
      <c r="P159" s="142">
        <f t="shared" ref="P159:P188" si="80">P158</f>
        <v>2371200</v>
      </c>
      <c r="Q159" s="170">
        <f t="shared" ref="Q159:Q188" si="81">O159/P159</f>
        <v>0.117432121225064</v>
      </c>
      <c r="R159" s="142">
        <f t="shared" ref="R159:R188" si="82">P159-O159</f>
        <v>2092744.95415113</v>
      </c>
    </row>
    <row r="160" spans="2:18">
      <c r="B160" s="141">
        <f t="shared" ref="B160:B188" si="83">B159+1</f>
        <v>36649</v>
      </c>
      <c r="C160" s="142">
        <f t="shared" si="69"/>
        <v>3615.9608</v>
      </c>
      <c r="D160" s="142">
        <f t="shared" si="70"/>
        <v>119326.7064</v>
      </c>
      <c r="E160" s="142">
        <f t="shared" si="71"/>
        <v>2642.7988</v>
      </c>
      <c r="F160" s="142">
        <f t="shared" si="72"/>
        <v>7999.33104270919</v>
      </c>
      <c r="G160" s="142">
        <f t="shared" si="73"/>
        <v>127326.037442709</v>
      </c>
      <c r="I160" s="142">
        <f t="shared" si="74"/>
        <v>5506.0392</v>
      </c>
      <c r="J160" s="142">
        <f t="shared" si="75"/>
        <v>181699.2936</v>
      </c>
      <c r="K160" s="142">
        <f t="shared" si="76"/>
        <v>4024.2012</v>
      </c>
      <c r="L160" s="142">
        <f t="shared" si="77"/>
        <v>-14781.285193838</v>
      </c>
      <c r="M160" s="142">
        <f t="shared" si="78"/>
        <v>166918.008406162</v>
      </c>
      <c r="O160" s="142">
        <f t="shared" si="79"/>
        <v>294244.045848871</v>
      </c>
      <c r="P160" s="142">
        <f t="shared" si="80"/>
        <v>2371200</v>
      </c>
      <c r="Q160" s="170">
        <f t="shared" si="81"/>
        <v>0.124090775071218</v>
      </c>
      <c r="R160" s="142">
        <f t="shared" si="82"/>
        <v>2076955.95415113</v>
      </c>
    </row>
    <row r="161" spans="2:18">
      <c r="B161" s="141">
        <f t="shared" si="83"/>
        <v>36650</v>
      </c>
      <c r="C161" s="142">
        <f t="shared" si="69"/>
        <v>3615.9608</v>
      </c>
      <c r="D161" s="142">
        <f t="shared" si="70"/>
        <v>122942.6672</v>
      </c>
      <c r="E161" s="142">
        <f t="shared" si="71"/>
        <v>2642.7988</v>
      </c>
      <c r="F161" s="142">
        <f t="shared" si="72"/>
        <v>10642.1298427092</v>
      </c>
      <c r="G161" s="142">
        <f t="shared" si="73"/>
        <v>133584.797042709</v>
      </c>
      <c r="I161" s="142">
        <f t="shared" si="74"/>
        <v>5506.0392</v>
      </c>
      <c r="J161" s="142">
        <f t="shared" si="75"/>
        <v>187205.3328</v>
      </c>
      <c r="K161" s="142">
        <f t="shared" si="76"/>
        <v>4024.2012</v>
      </c>
      <c r="L161" s="142">
        <f t="shared" si="77"/>
        <v>-10757.083993838</v>
      </c>
      <c r="M161" s="142">
        <f t="shared" si="78"/>
        <v>176448.248806162</v>
      </c>
      <c r="O161" s="142">
        <f t="shared" si="79"/>
        <v>310033.045848871</v>
      </c>
      <c r="P161" s="142">
        <f t="shared" si="80"/>
        <v>2371200</v>
      </c>
      <c r="Q161" s="170">
        <f t="shared" si="81"/>
        <v>0.130749428917371</v>
      </c>
      <c r="R161" s="142">
        <f t="shared" si="82"/>
        <v>2061166.95415113</v>
      </c>
    </row>
    <row r="162" spans="2:18">
      <c r="B162" s="141">
        <f t="shared" si="83"/>
        <v>36651</v>
      </c>
      <c r="C162" s="142">
        <f t="shared" si="69"/>
        <v>3615.9608</v>
      </c>
      <c r="D162" s="142">
        <f t="shared" si="70"/>
        <v>126558.628</v>
      </c>
      <c r="E162" s="142">
        <f t="shared" si="71"/>
        <v>2642.7988</v>
      </c>
      <c r="F162" s="142">
        <f t="shared" si="72"/>
        <v>13284.9286427092</v>
      </c>
      <c r="G162" s="142">
        <f t="shared" si="73"/>
        <v>139843.556642709</v>
      </c>
      <c r="I162" s="142">
        <f t="shared" si="74"/>
        <v>5506.0392</v>
      </c>
      <c r="J162" s="142">
        <f t="shared" si="75"/>
        <v>192711.372</v>
      </c>
      <c r="K162" s="142">
        <f t="shared" si="76"/>
        <v>4024.2012</v>
      </c>
      <c r="L162" s="142">
        <f t="shared" si="77"/>
        <v>-6732.882793838</v>
      </c>
      <c r="M162" s="142">
        <f t="shared" si="78"/>
        <v>185978.489206162</v>
      </c>
      <c r="O162" s="142">
        <f t="shared" si="79"/>
        <v>325822.045848871</v>
      </c>
      <c r="P162" s="142">
        <f t="shared" si="80"/>
        <v>2371200</v>
      </c>
      <c r="Q162" s="170">
        <f t="shared" si="81"/>
        <v>0.137408082763525</v>
      </c>
      <c r="R162" s="142">
        <f t="shared" si="82"/>
        <v>2045377.95415113</v>
      </c>
    </row>
    <row r="163" spans="2:18">
      <c r="B163" s="141">
        <f t="shared" si="83"/>
        <v>36652</v>
      </c>
      <c r="C163" s="142">
        <f t="shared" si="69"/>
        <v>3615.9608</v>
      </c>
      <c r="D163" s="142">
        <f t="shared" si="70"/>
        <v>130174.5888</v>
      </c>
      <c r="E163" s="142">
        <f t="shared" si="71"/>
        <v>2642.7988</v>
      </c>
      <c r="F163" s="142">
        <f t="shared" si="72"/>
        <v>15927.7274427092</v>
      </c>
      <c r="G163" s="142">
        <f t="shared" si="73"/>
        <v>146102.316242709</v>
      </c>
      <c r="I163" s="142">
        <f t="shared" si="74"/>
        <v>5506.0392</v>
      </c>
      <c r="J163" s="142">
        <f t="shared" si="75"/>
        <v>198217.4112</v>
      </c>
      <c r="K163" s="142">
        <f t="shared" si="76"/>
        <v>4024.2012</v>
      </c>
      <c r="L163" s="142">
        <f t="shared" si="77"/>
        <v>-2708.681593838</v>
      </c>
      <c r="M163" s="142">
        <f t="shared" si="78"/>
        <v>195508.729606162</v>
      </c>
      <c r="O163" s="142">
        <f t="shared" si="79"/>
        <v>341611.045848871</v>
      </c>
      <c r="P163" s="142">
        <f t="shared" si="80"/>
        <v>2371200</v>
      </c>
      <c r="Q163" s="170">
        <f t="shared" si="81"/>
        <v>0.144066736609679</v>
      </c>
      <c r="R163" s="142">
        <f t="shared" si="82"/>
        <v>2029588.95415113</v>
      </c>
    </row>
    <row r="164" spans="2:18">
      <c r="B164" s="141">
        <f t="shared" si="83"/>
        <v>36653</v>
      </c>
      <c r="C164" s="142">
        <f t="shared" si="69"/>
        <v>3615.9608</v>
      </c>
      <c r="D164" s="142">
        <f t="shared" si="70"/>
        <v>133790.5496</v>
      </c>
      <c r="E164" s="142">
        <f t="shared" si="71"/>
        <v>2642.7988</v>
      </c>
      <c r="F164" s="142">
        <f t="shared" si="72"/>
        <v>18570.5262427092</v>
      </c>
      <c r="G164" s="142">
        <f t="shared" si="73"/>
        <v>152361.075842709</v>
      </c>
      <c r="I164" s="142">
        <f t="shared" si="74"/>
        <v>5506.0392</v>
      </c>
      <c r="J164" s="142">
        <f t="shared" si="75"/>
        <v>203723.4504</v>
      </c>
      <c r="K164" s="142">
        <f t="shared" si="76"/>
        <v>4024.2012</v>
      </c>
      <c r="L164" s="142">
        <f t="shared" si="77"/>
        <v>1315.519606162</v>
      </c>
      <c r="M164" s="142">
        <f t="shared" si="78"/>
        <v>205038.970006162</v>
      </c>
      <c r="O164" s="142">
        <f t="shared" si="79"/>
        <v>357400.045848871</v>
      </c>
      <c r="P164" s="142">
        <f t="shared" si="80"/>
        <v>2371200</v>
      </c>
      <c r="Q164" s="170">
        <f t="shared" si="81"/>
        <v>0.150725390455833</v>
      </c>
      <c r="R164" s="142">
        <f t="shared" si="82"/>
        <v>2013799.95415113</v>
      </c>
    </row>
    <row r="165" spans="2:18">
      <c r="B165" s="141">
        <f t="shared" si="83"/>
        <v>36654</v>
      </c>
      <c r="C165" s="142">
        <f t="shared" si="69"/>
        <v>3615.9608</v>
      </c>
      <c r="D165" s="142">
        <f t="shared" si="70"/>
        <v>137406.5104</v>
      </c>
      <c r="E165" s="142">
        <f t="shared" si="71"/>
        <v>2642.7988</v>
      </c>
      <c r="F165" s="142">
        <f t="shared" si="72"/>
        <v>21213.3250427092</v>
      </c>
      <c r="G165" s="142">
        <f t="shared" si="73"/>
        <v>158619.835442709</v>
      </c>
      <c r="I165" s="142">
        <f t="shared" si="74"/>
        <v>5506.0392</v>
      </c>
      <c r="J165" s="142">
        <f t="shared" si="75"/>
        <v>209229.4896</v>
      </c>
      <c r="K165" s="142">
        <f t="shared" si="76"/>
        <v>4024.2012</v>
      </c>
      <c r="L165" s="142">
        <f t="shared" si="77"/>
        <v>5339.720806162</v>
      </c>
      <c r="M165" s="142">
        <f t="shared" si="78"/>
        <v>214569.210406162</v>
      </c>
      <c r="O165" s="142">
        <f t="shared" si="79"/>
        <v>373189.045848871</v>
      </c>
      <c r="P165" s="142">
        <f t="shared" si="80"/>
        <v>2371200</v>
      </c>
      <c r="Q165" s="170">
        <f t="shared" si="81"/>
        <v>0.157384044301987</v>
      </c>
      <c r="R165" s="142">
        <f t="shared" si="82"/>
        <v>1998010.95415113</v>
      </c>
    </row>
    <row r="166" spans="2:18">
      <c r="B166" s="141">
        <f t="shared" si="83"/>
        <v>36655</v>
      </c>
      <c r="C166" s="142">
        <f t="shared" si="69"/>
        <v>3615.9608</v>
      </c>
      <c r="D166" s="142">
        <f t="shared" si="70"/>
        <v>141022.4712</v>
      </c>
      <c r="E166" s="142">
        <f t="shared" si="71"/>
        <v>2642.7988</v>
      </c>
      <c r="F166" s="142">
        <f t="shared" si="72"/>
        <v>23856.1238427092</v>
      </c>
      <c r="G166" s="142">
        <f t="shared" si="73"/>
        <v>164878.595042709</v>
      </c>
      <c r="I166" s="142">
        <f t="shared" si="74"/>
        <v>5506.0392</v>
      </c>
      <c r="J166" s="142">
        <f t="shared" si="75"/>
        <v>214735.5288</v>
      </c>
      <c r="K166" s="142">
        <f t="shared" si="76"/>
        <v>4024.2012</v>
      </c>
      <c r="L166" s="142">
        <f t="shared" si="77"/>
        <v>9363.922006162</v>
      </c>
      <c r="M166" s="142">
        <f t="shared" si="78"/>
        <v>224099.450806162</v>
      </c>
      <c r="O166" s="142">
        <f t="shared" si="79"/>
        <v>388978.045848871</v>
      </c>
      <c r="P166" s="142">
        <f t="shared" si="80"/>
        <v>2371200</v>
      </c>
      <c r="Q166" s="170">
        <f t="shared" si="81"/>
        <v>0.164042698148141</v>
      </c>
      <c r="R166" s="142">
        <f t="shared" si="82"/>
        <v>1982221.95415113</v>
      </c>
    </row>
    <row r="167" spans="2:18">
      <c r="B167" s="141">
        <f t="shared" si="83"/>
        <v>36656</v>
      </c>
      <c r="C167" s="142">
        <f t="shared" si="69"/>
        <v>3615.9608</v>
      </c>
      <c r="D167" s="142">
        <f t="shared" si="70"/>
        <v>144638.432</v>
      </c>
      <c r="E167" s="142">
        <f t="shared" si="71"/>
        <v>2642.7988</v>
      </c>
      <c r="F167" s="142">
        <f t="shared" si="72"/>
        <v>26498.9226427092</v>
      </c>
      <c r="G167" s="142">
        <f t="shared" si="73"/>
        <v>171137.354642709</v>
      </c>
      <c r="I167" s="142">
        <f t="shared" si="74"/>
        <v>5506.0392</v>
      </c>
      <c r="J167" s="142">
        <f t="shared" si="75"/>
        <v>220241.568</v>
      </c>
      <c r="K167" s="142">
        <f t="shared" si="76"/>
        <v>4024.2012</v>
      </c>
      <c r="L167" s="142">
        <f t="shared" si="77"/>
        <v>13388.123206162</v>
      </c>
      <c r="M167" s="142">
        <f t="shared" si="78"/>
        <v>233629.691206162</v>
      </c>
      <c r="O167" s="142">
        <f t="shared" si="79"/>
        <v>404767.045848871</v>
      </c>
      <c r="P167" s="142">
        <f t="shared" si="80"/>
        <v>2371200</v>
      </c>
      <c r="Q167" s="170">
        <f t="shared" si="81"/>
        <v>0.170701351994295</v>
      </c>
      <c r="R167" s="142">
        <f t="shared" si="82"/>
        <v>1966432.95415113</v>
      </c>
    </row>
    <row r="168" spans="2:18">
      <c r="B168" s="141">
        <f t="shared" si="83"/>
        <v>36657</v>
      </c>
      <c r="C168" s="142">
        <f t="shared" si="69"/>
        <v>3615.9608</v>
      </c>
      <c r="D168" s="142">
        <f t="shared" si="70"/>
        <v>148254.3928</v>
      </c>
      <c r="E168" s="142">
        <f t="shared" si="71"/>
        <v>2642.7988</v>
      </c>
      <c r="F168" s="142">
        <f t="shared" si="72"/>
        <v>29141.7214427092</v>
      </c>
      <c r="G168" s="142">
        <f t="shared" si="73"/>
        <v>177396.114242709</v>
      </c>
      <c r="I168" s="142">
        <f t="shared" si="74"/>
        <v>5506.0392</v>
      </c>
      <c r="J168" s="142">
        <f t="shared" si="75"/>
        <v>225747.6072</v>
      </c>
      <c r="K168" s="142">
        <f t="shared" si="76"/>
        <v>4024.2012</v>
      </c>
      <c r="L168" s="142">
        <f t="shared" si="77"/>
        <v>17412.324406162</v>
      </c>
      <c r="M168" s="142">
        <f t="shared" si="78"/>
        <v>243159.931606162</v>
      </c>
      <c r="O168" s="142">
        <f t="shared" si="79"/>
        <v>420556.045848871</v>
      </c>
      <c r="P168" s="142">
        <f t="shared" si="80"/>
        <v>2371200</v>
      </c>
      <c r="Q168" s="170">
        <f t="shared" si="81"/>
        <v>0.177360005840448</v>
      </c>
      <c r="R168" s="142">
        <f t="shared" si="82"/>
        <v>1950643.95415113</v>
      </c>
    </row>
    <row r="169" spans="2:18">
      <c r="B169" s="141">
        <f t="shared" si="83"/>
        <v>36658</v>
      </c>
      <c r="C169" s="142">
        <f t="shared" si="69"/>
        <v>3615.9608</v>
      </c>
      <c r="D169" s="142">
        <f t="shared" si="70"/>
        <v>151870.3536</v>
      </c>
      <c r="E169" s="142">
        <f t="shared" si="71"/>
        <v>2642.7988</v>
      </c>
      <c r="F169" s="142">
        <f t="shared" si="72"/>
        <v>31784.5202427092</v>
      </c>
      <c r="G169" s="142">
        <f t="shared" si="73"/>
        <v>183654.873842709</v>
      </c>
      <c r="I169" s="142">
        <f t="shared" si="74"/>
        <v>5506.0392</v>
      </c>
      <c r="J169" s="142">
        <f t="shared" si="75"/>
        <v>231253.6464</v>
      </c>
      <c r="K169" s="142">
        <f t="shared" si="76"/>
        <v>4024.2012</v>
      </c>
      <c r="L169" s="142">
        <f t="shared" si="77"/>
        <v>21436.525606162</v>
      </c>
      <c r="M169" s="142">
        <f t="shared" si="78"/>
        <v>252690.172006162</v>
      </c>
      <c r="O169" s="142">
        <f t="shared" si="79"/>
        <v>436345.045848871</v>
      </c>
      <c r="P169" s="142">
        <f t="shared" si="80"/>
        <v>2371200</v>
      </c>
      <c r="Q169" s="170">
        <f t="shared" si="81"/>
        <v>0.184018659686602</v>
      </c>
      <c r="R169" s="142">
        <f t="shared" si="82"/>
        <v>1934854.95415113</v>
      </c>
    </row>
    <row r="170" spans="2:18">
      <c r="B170" s="141">
        <f t="shared" si="83"/>
        <v>36659</v>
      </c>
      <c r="C170" s="142">
        <f t="shared" si="69"/>
        <v>3615.9608</v>
      </c>
      <c r="D170" s="142">
        <f t="shared" si="70"/>
        <v>155486.3144</v>
      </c>
      <c r="E170" s="142">
        <f t="shared" si="71"/>
        <v>2642.7988</v>
      </c>
      <c r="F170" s="142">
        <f t="shared" si="72"/>
        <v>34427.3190427092</v>
      </c>
      <c r="G170" s="142">
        <f t="shared" si="73"/>
        <v>189913.633442709</v>
      </c>
      <c r="I170" s="142">
        <f t="shared" si="74"/>
        <v>5506.0392</v>
      </c>
      <c r="J170" s="142">
        <f t="shared" si="75"/>
        <v>236759.6856</v>
      </c>
      <c r="K170" s="142">
        <f t="shared" si="76"/>
        <v>4024.2012</v>
      </c>
      <c r="L170" s="142">
        <f t="shared" si="77"/>
        <v>25460.726806162</v>
      </c>
      <c r="M170" s="142">
        <f t="shared" si="78"/>
        <v>262220.412406162</v>
      </c>
      <c r="O170" s="142">
        <f t="shared" si="79"/>
        <v>452134.045848871</v>
      </c>
      <c r="P170" s="142">
        <f t="shared" si="80"/>
        <v>2371200</v>
      </c>
      <c r="Q170" s="170">
        <f t="shared" si="81"/>
        <v>0.190677313532756</v>
      </c>
      <c r="R170" s="142">
        <f t="shared" si="82"/>
        <v>1919065.95415113</v>
      </c>
    </row>
    <row r="171" spans="2:18">
      <c r="B171" s="141">
        <f t="shared" si="83"/>
        <v>36660</v>
      </c>
      <c r="C171" s="142">
        <f t="shared" si="69"/>
        <v>3615.9608</v>
      </c>
      <c r="D171" s="142">
        <f t="shared" si="70"/>
        <v>159102.2752</v>
      </c>
      <c r="E171" s="142">
        <f t="shared" si="71"/>
        <v>2642.7988</v>
      </c>
      <c r="F171" s="142">
        <f t="shared" si="72"/>
        <v>37070.1178427092</v>
      </c>
      <c r="G171" s="142">
        <f t="shared" si="73"/>
        <v>196172.393042709</v>
      </c>
      <c r="I171" s="142">
        <f t="shared" si="74"/>
        <v>5506.0392</v>
      </c>
      <c r="J171" s="142">
        <f t="shared" si="75"/>
        <v>242265.7248</v>
      </c>
      <c r="K171" s="142">
        <f t="shared" si="76"/>
        <v>4024.2012</v>
      </c>
      <c r="L171" s="142">
        <f t="shared" si="77"/>
        <v>29484.928006162</v>
      </c>
      <c r="M171" s="142">
        <f t="shared" si="78"/>
        <v>271750.652806162</v>
      </c>
      <c r="O171" s="142">
        <f t="shared" si="79"/>
        <v>467923.045848871</v>
      </c>
      <c r="P171" s="142">
        <f t="shared" si="80"/>
        <v>2371200</v>
      </c>
      <c r="Q171" s="170">
        <f t="shared" si="81"/>
        <v>0.19733596737891</v>
      </c>
      <c r="R171" s="142">
        <f t="shared" si="82"/>
        <v>1903276.95415113</v>
      </c>
    </row>
    <row r="172" spans="2:18">
      <c r="B172" s="141">
        <f t="shared" si="83"/>
        <v>36661</v>
      </c>
      <c r="C172" s="142">
        <f t="shared" si="69"/>
        <v>3615.9608</v>
      </c>
      <c r="D172" s="142">
        <f t="shared" si="70"/>
        <v>162718.236</v>
      </c>
      <c r="E172" s="142">
        <f t="shared" si="71"/>
        <v>2642.7988</v>
      </c>
      <c r="F172" s="142">
        <f t="shared" si="72"/>
        <v>39712.9166427092</v>
      </c>
      <c r="G172" s="142">
        <f t="shared" si="73"/>
        <v>202431.152642709</v>
      </c>
      <c r="I172" s="142">
        <f t="shared" si="74"/>
        <v>5506.0392</v>
      </c>
      <c r="J172" s="142">
        <f t="shared" si="75"/>
        <v>247771.764</v>
      </c>
      <c r="K172" s="142">
        <f t="shared" si="76"/>
        <v>4024.2012</v>
      </c>
      <c r="L172" s="142">
        <f t="shared" si="77"/>
        <v>33509.129206162</v>
      </c>
      <c r="M172" s="142">
        <f t="shared" si="78"/>
        <v>281280.893206162</v>
      </c>
      <c r="O172" s="142">
        <f t="shared" si="79"/>
        <v>483712.045848871</v>
      </c>
      <c r="P172" s="142">
        <f t="shared" si="80"/>
        <v>2371200</v>
      </c>
      <c r="Q172" s="170">
        <f t="shared" si="81"/>
        <v>0.203994621225064</v>
      </c>
      <c r="R172" s="142">
        <f t="shared" si="82"/>
        <v>1887487.95415113</v>
      </c>
    </row>
    <row r="173" spans="2:18">
      <c r="B173" s="141">
        <f t="shared" si="83"/>
        <v>36662</v>
      </c>
      <c r="C173" s="142">
        <f t="shared" si="69"/>
        <v>3615.9608</v>
      </c>
      <c r="D173" s="142">
        <f t="shared" si="70"/>
        <v>166334.1968</v>
      </c>
      <c r="E173" s="142">
        <f t="shared" si="71"/>
        <v>2642.7988</v>
      </c>
      <c r="F173" s="142">
        <f t="shared" si="72"/>
        <v>42355.7154427092</v>
      </c>
      <c r="G173" s="142">
        <f t="shared" si="73"/>
        <v>208689.912242709</v>
      </c>
      <c r="I173" s="142">
        <f t="shared" si="74"/>
        <v>5506.0392</v>
      </c>
      <c r="J173" s="142">
        <f t="shared" si="75"/>
        <v>253277.8032</v>
      </c>
      <c r="K173" s="142">
        <f t="shared" si="76"/>
        <v>4024.2012</v>
      </c>
      <c r="L173" s="142">
        <f t="shared" si="77"/>
        <v>37533.330406162</v>
      </c>
      <c r="M173" s="142">
        <f t="shared" si="78"/>
        <v>290811.133606162</v>
      </c>
      <c r="O173" s="142">
        <f t="shared" si="79"/>
        <v>499501.045848871</v>
      </c>
      <c r="P173" s="142">
        <f t="shared" si="80"/>
        <v>2371200</v>
      </c>
      <c r="Q173" s="170">
        <f t="shared" si="81"/>
        <v>0.210653275071218</v>
      </c>
      <c r="R173" s="142">
        <f t="shared" si="82"/>
        <v>1871698.95415113</v>
      </c>
    </row>
    <row r="174" spans="2:18">
      <c r="B174" s="141">
        <f t="shared" si="83"/>
        <v>36663</v>
      </c>
      <c r="C174" s="142">
        <f t="shared" si="69"/>
        <v>3615.9608</v>
      </c>
      <c r="D174" s="142">
        <f t="shared" si="70"/>
        <v>169950.1576</v>
      </c>
      <c r="E174" s="142">
        <f t="shared" si="71"/>
        <v>2642.7988</v>
      </c>
      <c r="F174" s="142">
        <f t="shared" si="72"/>
        <v>44998.5142427092</v>
      </c>
      <c r="G174" s="142">
        <f t="shared" si="73"/>
        <v>214948.671842709</v>
      </c>
      <c r="I174" s="142">
        <f t="shared" si="74"/>
        <v>5506.0392</v>
      </c>
      <c r="J174" s="142">
        <f t="shared" si="75"/>
        <v>258783.8424</v>
      </c>
      <c r="K174" s="142">
        <f t="shared" si="76"/>
        <v>4024.2012</v>
      </c>
      <c r="L174" s="142">
        <f t="shared" si="77"/>
        <v>41557.531606162</v>
      </c>
      <c r="M174" s="142">
        <f t="shared" si="78"/>
        <v>300341.374006162</v>
      </c>
      <c r="O174" s="142">
        <f t="shared" si="79"/>
        <v>515290.045848871</v>
      </c>
      <c r="P174" s="142">
        <f t="shared" si="80"/>
        <v>2371200</v>
      </c>
      <c r="Q174" s="170">
        <f t="shared" si="81"/>
        <v>0.217311928917371</v>
      </c>
      <c r="R174" s="142">
        <f t="shared" si="82"/>
        <v>1855909.95415113</v>
      </c>
    </row>
    <row r="175" spans="2:18">
      <c r="B175" s="141">
        <f t="shared" si="83"/>
        <v>36664</v>
      </c>
      <c r="C175" s="142">
        <f t="shared" si="69"/>
        <v>3615.9608</v>
      </c>
      <c r="D175" s="142">
        <f t="shared" si="70"/>
        <v>173566.1184</v>
      </c>
      <c r="E175" s="142">
        <f t="shared" si="71"/>
        <v>2642.7988</v>
      </c>
      <c r="F175" s="142">
        <f t="shared" si="72"/>
        <v>47641.3130427092</v>
      </c>
      <c r="G175" s="142">
        <f t="shared" si="73"/>
        <v>221207.431442709</v>
      </c>
      <c r="I175" s="142">
        <f t="shared" si="74"/>
        <v>5506.0392</v>
      </c>
      <c r="J175" s="142">
        <f t="shared" si="75"/>
        <v>264289.8816</v>
      </c>
      <c r="K175" s="142">
        <f t="shared" si="76"/>
        <v>4024.2012</v>
      </c>
      <c r="L175" s="142">
        <f t="shared" si="77"/>
        <v>45581.732806162</v>
      </c>
      <c r="M175" s="142">
        <f t="shared" si="78"/>
        <v>309871.614406162</v>
      </c>
      <c r="O175" s="142">
        <f t="shared" si="79"/>
        <v>531079.045848871</v>
      </c>
      <c r="P175" s="142">
        <f t="shared" si="80"/>
        <v>2371200</v>
      </c>
      <c r="Q175" s="170">
        <f t="shared" si="81"/>
        <v>0.223970582763525</v>
      </c>
      <c r="R175" s="142">
        <f t="shared" si="82"/>
        <v>1840120.95415113</v>
      </c>
    </row>
    <row r="176" spans="2:18">
      <c r="B176" s="141">
        <f t="shared" si="83"/>
        <v>36665</v>
      </c>
      <c r="C176" s="142">
        <f t="shared" si="69"/>
        <v>3615.9608</v>
      </c>
      <c r="D176" s="142">
        <f t="shared" si="70"/>
        <v>177182.0792</v>
      </c>
      <c r="E176" s="142">
        <f t="shared" si="71"/>
        <v>2642.7988</v>
      </c>
      <c r="F176" s="142">
        <f t="shared" si="72"/>
        <v>50284.1118427092</v>
      </c>
      <c r="G176" s="142">
        <f t="shared" si="73"/>
        <v>227466.191042709</v>
      </c>
      <c r="I176" s="142">
        <f t="shared" si="74"/>
        <v>5506.0392</v>
      </c>
      <c r="J176" s="142">
        <f t="shared" si="75"/>
        <v>269795.9208</v>
      </c>
      <c r="K176" s="142">
        <f t="shared" si="76"/>
        <v>4024.2012</v>
      </c>
      <c r="L176" s="142">
        <f t="shared" si="77"/>
        <v>49605.934006162</v>
      </c>
      <c r="M176" s="142">
        <f t="shared" si="78"/>
        <v>319401.854806162</v>
      </c>
      <c r="O176" s="142">
        <f t="shared" si="79"/>
        <v>546868.045848871</v>
      </c>
      <c r="P176" s="142">
        <f t="shared" si="80"/>
        <v>2371200</v>
      </c>
      <c r="Q176" s="170">
        <f t="shared" si="81"/>
        <v>0.230629236609679</v>
      </c>
      <c r="R176" s="142">
        <f t="shared" si="82"/>
        <v>1824331.95415113</v>
      </c>
    </row>
    <row r="177" spans="2:18">
      <c r="B177" s="141">
        <f t="shared" si="83"/>
        <v>36666</v>
      </c>
      <c r="C177" s="142">
        <f t="shared" si="69"/>
        <v>3615.9608</v>
      </c>
      <c r="D177" s="142">
        <f t="shared" si="70"/>
        <v>180798.04</v>
      </c>
      <c r="E177" s="142">
        <f t="shared" si="71"/>
        <v>2642.7988</v>
      </c>
      <c r="F177" s="142">
        <f t="shared" si="72"/>
        <v>52926.9106427092</v>
      </c>
      <c r="G177" s="142">
        <f t="shared" si="73"/>
        <v>233724.950642709</v>
      </c>
      <c r="I177" s="142">
        <f t="shared" si="74"/>
        <v>5506.0392</v>
      </c>
      <c r="J177" s="142">
        <f t="shared" si="75"/>
        <v>275301.96</v>
      </c>
      <c r="K177" s="142">
        <f t="shared" si="76"/>
        <v>4024.2012</v>
      </c>
      <c r="L177" s="142">
        <f t="shared" si="77"/>
        <v>53630.135206162</v>
      </c>
      <c r="M177" s="142">
        <f t="shared" si="78"/>
        <v>328932.095206162</v>
      </c>
      <c r="O177" s="142">
        <f t="shared" si="79"/>
        <v>562657.045848871</v>
      </c>
      <c r="P177" s="142">
        <f t="shared" si="80"/>
        <v>2371200</v>
      </c>
      <c r="Q177" s="170">
        <f t="shared" si="81"/>
        <v>0.237287890455833</v>
      </c>
      <c r="R177" s="142">
        <f t="shared" si="82"/>
        <v>1808542.95415113</v>
      </c>
    </row>
    <row r="178" spans="2:18">
      <c r="B178" s="141">
        <f t="shared" si="83"/>
        <v>36667</v>
      </c>
      <c r="C178" s="142">
        <f t="shared" si="69"/>
        <v>3615.9608</v>
      </c>
      <c r="D178" s="142">
        <f t="shared" si="70"/>
        <v>184414.0008</v>
      </c>
      <c r="E178" s="142">
        <f t="shared" si="71"/>
        <v>2642.7988</v>
      </c>
      <c r="F178" s="142">
        <f t="shared" si="72"/>
        <v>55569.7094427092</v>
      </c>
      <c r="G178" s="142">
        <f t="shared" si="73"/>
        <v>239983.710242709</v>
      </c>
      <c r="I178" s="142">
        <f t="shared" si="74"/>
        <v>5506.0392</v>
      </c>
      <c r="J178" s="142">
        <f t="shared" si="75"/>
        <v>280807.9992</v>
      </c>
      <c r="K178" s="142">
        <f t="shared" si="76"/>
        <v>4024.2012</v>
      </c>
      <c r="L178" s="142">
        <f t="shared" si="77"/>
        <v>57654.336406162</v>
      </c>
      <c r="M178" s="142">
        <f t="shared" si="78"/>
        <v>338462.335606162</v>
      </c>
      <c r="O178" s="142">
        <f t="shared" si="79"/>
        <v>578446.045848871</v>
      </c>
      <c r="P178" s="142">
        <f t="shared" si="80"/>
        <v>2371200</v>
      </c>
      <c r="Q178" s="170">
        <f t="shared" si="81"/>
        <v>0.243946544301987</v>
      </c>
      <c r="R178" s="142">
        <f t="shared" si="82"/>
        <v>1792753.95415113</v>
      </c>
    </row>
    <row r="179" spans="2:18">
      <c r="B179" s="141">
        <f t="shared" si="83"/>
        <v>36668</v>
      </c>
      <c r="C179" s="142">
        <f t="shared" si="69"/>
        <v>3615.9608</v>
      </c>
      <c r="D179" s="142">
        <f t="shared" si="70"/>
        <v>188029.9616</v>
      </c>
      <c r="E179" s="142">
        <f t="shared" si="71"/>
        <v>2642.7988</v>
      </c>
      <c r="F179" s="142">
        <f t="shared" si="72"/>
        <v>58212.5082427092</v>
      </c>
      <c r="G179" s="142">
        <f t="shared" si="73"/>
        <v>246242.469842709</v>
      </c>
      <c r="I179" s="142">
        <f t="shared" si="74"/>
        <v>5506.0392</v>
      </c>
      <c r="J179" s="142">
        <f t="shared" si="75"/>
        <v>286314.0384</v>
      </c>
      <c r="K179" s="142">
        <f t="shared" si="76"/>
        <v>4024.2012</v>
      </c>
      <c r="L179" s="142">
        <f t="shared" si="77"/>
        <v>61678.537606162</v>
      </c>
      <c r="M179" s="142">
        <f t="shared" si="78"/>
        <v>347992.576006162</v>
      </c>
      <c r="O179" s="142">
        <f t="shared" si="79"/>
        <v>594235.045848871</v>
      </c>
      <c r="P179" s="142">
        <f t="shared" si="80"/>
        <v>2371200</v>
      </c>
      <c r="Q179" s="170">
        <f t="shared" si="81"/>
        <v>0.250605198148141</v>
      </c>
      <c r="R179" s="142">
        <f t="shared" si="82"/>
        <v>1776964.95415113</v>
      </c>
    </row>
    <row r="180" spans="2:18">
      <c r="B180" s="141">
        <f t="shared" si="83"/>
        <v>36669</v>
      </c>
      <c r="C180" s="142">
        <f t="shared" si="69"/>
        <v>3615.9608</v>
      </c>
      <c r="D180" s="142">
        <f t="shared" si="70"/>
        <v>191645.9224</v>
      </c>
      <c r="E180" s="142">
        <f t="shared" si="71"/>
        <v>2642.7988</v>
      </c>
      <c r="F180" s="142">
        <f t="shared" si="72"/>
        <v>60855.3070427092</v>
      </c>
      <c r="G180" s="142">
        <f t="shared" si="73"/>
        <v>252501.229442709</v>
      </c>
      <c r="I180" s="142">
        <f t="shared" si="74"/>
        <v>5506.0392</v>
      </c>
      <c r="J180" s="142">
        <f t="shared" si="75"/>
        <v>291820.0776</v>
      </c>
      <c r="K180" s="142">
        <f t="shared" si="76"/>
        <v>4024.2012</v>
      </c>
      <c r="L180" s="142">
        <f t="shared" si="77"/>
        <v>65702.738806162</v>
      </c>
      <c r="M180" s="142">
        <f t="shared" si="78"/>
        <v>357522.816406162</v>
      </c>
      <c r="O180" s="142">
        <f t="shared" si="79"/>
        <v>610024.045848871</v>
      </c>
      <c r="P180" s="142">
        <f t="shared" si="80"/>
        <v>2371200</v>
      </c>
      <c r="Q180" s="170">
        <f t="shared" si="81"/>
        <v>0.257263851994295</v>
      </c>
      <c r="R180" s="142">
        <f t="shared" si="82"/>
        <v>1761175.95415113</v>
      </c>
    </row>
    <row r="181" spans="2:18">
      <c r="B181" s="141">
        <f t="shared" si="83"/>
        <v>36670</v>
      </c>
      <c r="C181" s="142">
        <f t="shared" si="69"/>
        <v>3615.9608</v>
      </c>
      <c r="D181" s="142">
        <f t="shared" si="70"/>
        <v>195261.8832</v>
      </c>
      <c r="E181" s="142">
        <f t="shared" si="71"/>
        <v>2642.7988</v>
      </c>
      <c r="F181" s="142">
        <f t="shared" si="72"/>
        <v>63498.1058427092</v>
      </c>
      <c r="G181" s="142">
        <f t="shared" si="73"/>
        <v>258759.989042709</v>
      </c>
      <c r="I181" s="142">
        <f t="shared" si="74"/>
        <v>5506.0392</v>
      </c>
      <c r="J181" s="142">
        <f t="shared" si="75"/>
        <v>297326.1168</v>
      </c>
      <c r="K181" s="142">
        <f t="shared" si="76"/>
        <v>4024.2012</v>
      </c>
      <c r="L181" s="142">
        <f t="shared" si="77"/>
        <v>69726.940006162</v>
      </c>
      <c r="M181" s="142">
        <f t="shared" si="78"/>
        <v>367053.056806162</v>
      </c>
      <c r="O181" s="142">
        <f t="shared" si="79"/>
        <v>625813.045848871</v>
      </c>
      <c r="P181" s="142">
        <f t="shared" si="80"/>
        <v>2371200</v>
      </c>
      <c r="Q181" s="170">
        <f t="shared" si="81"/>
        <v>0.263922505840448</v>
      </c>
      <c r="R181" s="142">
        <f t="shared" si="82"/>
        <v>1745386.95415113</v>
      </c>
    </row>
    <row r="182" spans="2:18">
      <c r="B182" s="141">
        <f t="shared" si="83"/>
        <v>36671</v>
      </c>
      <c r="C182" s="142">
        <f t="shared" si="69"/>
        <v>3615.9608</v>
      </c>
      <c r="D182" s="142">
        <f t="shared" si="70"/>
        <v>198877.844</v>
      </c>
      <c r="E182" s="142">
        <f t="shared" si="71"/>
        <v>2642.7988</v>
      </c>
      <c r="F182" s="142">
        <f t="shared" si="72"/>
        <v>66140.9046427092</v>
      </c>
      <c r="G182" s="142">
        <f t="shared" si="73"/>
        <v>265018.748642709</v>
      </c>
      <c r="I182" s="142">
        <f t="shared" si="74"/>
        <v>5506.0392</v>
      </c>
      <c r="J182" s="142">
        <f t="shared" si="75"/>
        <v>302832.156</v>
      </c>
      <c r="K182" s="142">
        <f t="shared" si="76"/>
        <v>4024.2012</v>
      </c>
      <c r="L182" s="142">
        <f t="shared" si="77"/>
        <v>73751.141206162</v>
      </c>
      <c r="M182" s="142">
        <f t="shared" si="78"/>
        <v>376583.297206162</v>
      </c>
      <c r="O182" s="142">
        <f t="shared" si="79"/>
        <v>641602.045848871</v>
      </c>
      <c r="P182" s="142">
        <f t="shared" si="80"/>
        <v>2371200</v>
      </c>
      <c r="Q182" s="170">
        <f t="shared" si="81"/>
        <v>0.270581159686602</v>
      </c>
      <c r="R182" s="142">
        <f t="shared" si="82"/>
        <v>1729597.95415113</v>
      </c>
    </row>
    <row r="183" spans="2:18">
      <c r="B183" s="141">
        <f t="shared" si="83"/>
        <v>36672</v>
      </c>
      <c r="C183" s="142">
        <f t="shared" si="69"/>
        <v>3615.9608</v>
      </c>
      <c r="D183" s="142">
        <f t="shared" si="70"/>
        <v>202493.8048</v>
      </c>
      <c r="E183" s="142">
        <f t="shared" si="71"/>
        <v>2642.7988</v>
      </c>
      <c r="F183" s="142">
        <f t="shared" si="72"/>
        <v>68783.7034427092</v>
      </c>
      <c r="G183" s="142">
        <f t="shared" si="73"/>
        <v>271277.508242709</v>
      </c>
      <c r="I183" s="142">
        <f t="shared" si="74"/>
        <v>5506.0392</v>
      </c>
      <c r="J183" s="142">
        <f t="shared" si="75"/>
        <v>308338.1952</v>
      </c>
      <c r="K183" s="142">
        <f t="shared" si="76"/>
        <v>4024.2012</v>
      </c>
      <c r="L183" s="142">
        <f t="shared" si="77"/>
        <v>77775.342406162</v>
      </c>
      <c r="M183" s="142">
        <f t="shared" si="78"/>
        <v>386113.537606162</v>
      </c>
      <c r="O183" s="142">
        <f t="shared" si="79"/>
        <v>657391.045848871</v>
      </c>
      <c r="P183" s="142">
        <f t="shared" si="80"/>
        <v>2371200</v>
      </c>
      <c r="Q183" s="170">
        <f t="shared" si="81"/>
        <v>0.277239813532756</v>
      </c>
      <c r="R183" s="142">
        <f t="shared" si="82"/>
        <v>1713808.95415113</v>
      </c>
    </row>
    <row r="184" spans="2:18">
      <c r="B184" s="141">
        <f t="shared" si="83"/>
        <v>36673</v>
      </c>
      <c r="C184" s="142">
        <f t="shared" si="69"/>
        <v>3615.9608</v>
      </c>
      <c r="D184" s="142">
        <f t="shared" si="70"/>
        <v>206109.7656</v>
      </c>
      <c r="E184" s="142">
        <f t="shared" si="71"/>
        <v>2642.7988</v>
      </c>
      <c r="F184" s="142">
        <f t="shared" si="72"/>
        <v>71426.5022427092</v>
      </c>
      <c r="G184" s="142">
        <f t="shared" si="73"/>
        <v>277536.267842709</v>
      </c>
      <c r="I184" s="142">
        <f t="shared" si="74"/>
        <v>5506.0392</v>
      </c>
      <c r="J184" s="142">
        <f t="shared" si="75"/>
        <v>313844.2344</v>
      </c>
      <c r="K184" s="142">
        <f t="shared" si="76"/>
        <v>4024.2012</v>
      </c>
      <c r="L184" s="142">
        <f t="shared" si="77"/>
        <v>81799.543606162</v>
      </c>
      <c r="M184" s="142">
        <f t="shared" si="78"/>
        <v>395643.778006162</v>
      </c>
      <c r="O184" s="142">
        <f t="shared" si="79"/>
        <v>673180.045848871</v>
      </c>
      <c r="P184" s="142">
        <f t="shared" si="80"/>
        <v>2371200</v>
      </c>
      <c r="Q184" s="170">
        <f t="shared" si="81"/>
        <v>0.28389846737891</v>
      </c>
      <c r="R184" s="142">
        <f t="shared" si="82"/>
        <v>1698019.95415113</v>
      </c>
    </row>
    <row r="185" spans="2:18">
      <c r="B185" s="141">
        <f t="shared" si="83"/>
        <v>36674</v>
      </c>
      <c r="C185" s="142">
        <f t="shared" si="69"/>
        <v>3615.9608</v>
      </c>
      <c r="D185" s="142">
        <f t="shared" si="70"/>
        <v>209725.7264</v>
      </c>
      <c r="E185" s="142">
        <f t="shared" si="71"/>
        <v>2642.7988</v>
      </c>
      <c r="F185" s="142">
        <f t="shared" si="72"/>
        <v>74069.3010427092</v>
      </c>
      <c r="G185" s="142">
        <f t="shared" si="73"/>
        <v>283795.027442709</v>
      </c>
      <c r="I185" s="142">
        <f t="shared" si="74"/>
        <v>5506.0392</v>
      </c>
      <c r="J185" s="142">
        <f t="shared" si="75"/>
        <v>319350.2736</v>
      </c>
      <c r="K185" s="142">
        <f t="shared" si="76"/>
        <v>4024.2012</v>
      </c>
      <c r="L185" s="142">
        <f t="shared" si="77"/>
        <v>85823.744806162</v>
      </c>
      <c r="M185" s="142">
        <f t="shared" si="78"/>
        <v>405174.018406162</v>
      </c>
      <c r="O185" s="142">
        <f t="shared" si="79"/>
        <v>688969.045848871</v>
      </c>
      <c r="P185" s="142">
        <f t="shared" si="80"/>
        <v>2371200</v>
      </c>
      <c r="Q185" s="170">
        <f t="shared" si="81"/>
        <v>0.290557121225064</v>
      </c>
      <c r="R185" s="142">
        <f t="shared" si="82"/>
        <v>1682230.95415113</v>
      </c>
    </row>
    <row r="186" spans="2:18">
      <c r="B186" s="141">
        <f t="shared" si="83"/>
        <v>36675</v>
      </c>
      <c r="C186" s="142">
        <f t="shared" si="69"/>
        <v>3615.9608</v>
      </c>
      <c r="D186" s="142">
        <f t="shared" si="70"/>
        <v>213341.6872</v>
      </c>
      <c r="E186" s="142">
        <f t="shared" si="71"/>
        <v>2642.7988</v>
      </c>
      <c r="F186" s="142">
        <f t="shared" si="72"/>
        <v>76712.0998427092</v>
      </c>
      <c r="G186" s="142">
        <f t="shared" si="73"/>
        <v>290053.787042709</v>
      </c>
      <c r="I186" s="142">
        <f t="shared" si="74"/>
        <v>5506.0392</v>
      </c>
      <c r="J186" s="142">
        <f t="shared" si="75"/>
        <v>324856.3128</v>
      </c>
      <c r="K186" s="142">
        <f t="shared" si="76"/>
        <v>4024.2012</v>
      </c>
      <c r="L186" s="142">
        <f t="shared" si="77"/>
        <v>89847.946006162</v>
      </c>
      <c r="M186" s="142">
        <f t="shared" si="78"/>
        <v>414704.258806162</v>
      </c>
      <c r="O186" s="142">
        <f t="shared" si="79"/>
        <v>704758.045848871</v>
      </c>
      <c r="P186" s="142">
        <f t="shared" si="80"/>
        <v>2371200</v>
      </c>
      <c r="Q186" s="170">
        <f t="shared" si="81"/>
        <v>0.297215775071218</v>
      </c>
      <c r="R186" s="142">
        <f t="shared" si="82"/>
        <v>1666441.95415113</v>
      </c>
    </row>
    <row r="187" spans="2:18">
      <c r="B187" s="141">
        <f t="shared" si="83"/>
        <v>36676</v>
      </c>
      <c r="C187" s="142">
        <f t="shared" si="69"/>
        <v>3615.9608</v>
      </c>
      <c r="D187" s="142">
        <f t="shared" si="70"/>
        <v>216957.648</v>
      </c>
      <c r="E187" s="142">
        <f t="shared" si="71"/>
        <v>2642.7988</v>
      </c>
      <c r="F187" s="142">
        <f t="shared" si="72"/>
        <v>79354.8986427092</v>
      </c>
      <c r="G187" s="142">
        <f t="shared" si="73"/>
        <v>296312.546642709</v>
      </c>
      <c r="I187" s="142">
        <f t="shared" si="74"/>
        <v>5506.0392</v>
      </c>
      <c r="J187" s="142">
        <f t="shared" si="75"/>
        <v>330362.352</v>
      </c>
      <c r="K187" s="142">
        <f t="shared" si="76"/>
        <v>4024.2012</v>
      </c>
      <c r="L187" s="142">
        <f t="shared" si="77"/>
        <v>93872.147206162</v>
      </c>
      <c r="M187" s="142">
        <f t="shared" si="78"/>
        <v>424234.499206162</v>
      </c>
      <c r="O187" s="142">
        <f t="shared" si="79"/>
        <v>720547.045848871</v>
      </c>
      <c r="P187" s="142">
        <f t="shared" si="80"/>
        <v>2371200</v>
      </c>
      <c r="Q187" s="170">
        <f t="shared" si="81"/>
        <v>0.303874428917371</v>
      </c>
      <c r="R187" s="142">
        <f t="shared" si="82"/>
        <v>1650652.95415113</v>
      </c>
    </row>
    <row r="188" spans="2:18">
      <c r="B188" s="141">
        <f t="shared" si="83"/>
        <v>36677</v>
      </c>
      <c r="C188" s="142">
        <f t="shared" si="69"/>
        <v>3615.9608</v>
      </c>
      <c r="D188" s="142">
        <f t="shared" si="70"/>
        <v>220573.6088</v>
      </c>
      <c r="E188" s="142">
        <f t="shared" si="71"/>
        <v>2642.7988</v>
      </c>
      <c r="F188" s="142">
        <f t="shared" si="72"/>
        <v>81997.6974427092</v>
      </c>
      <c r="G188" s="142">
        <f t="shared" si="73"/>
        <v>302571.306242709</v>
      </c>
      <c r="I188" s="142">
        <f t="shared" si="74"/>
        <v>5506.0392</v>
      </c>
      <c r="J188" s="142">
        <f t="shared" si="75"/>
        <v>335868.3912</v>
      </c>
      <c r="K188" s="142">
        <f t="shared" si="76"/>
        <v>4024.2012</v>
      </c>
      <c r="L188" s="142">
        <f t="shared" si="77"/>
        <v>97896.348406162</v>
      </c>
      <c r="M188" s="142">
        <f t="shared" si="78"/>
        <v>433764.739606162</v>
      </c>
      <c r="O188" s="142">
        <f t="shared" si="79"/>
        <v>736336.045848871</v>
      </c>
      <c r="P188" s="142">
        <f t="shared" si="80"/>
        <v>2371200</v>
      </c>
      <c r="Q188" s="170">
        <f t="shared" si="81"/>
        <v>0.310533082763525</v>
      </c>
      <c r="R188" s="142">
        <f t="shared" si="82"/>
        <v>1634863.95415113</v>
      </c>
    </row>
    <row r="189" ht="13.1" spans="2:18">
      <c r="B189" s="141"/>
      <c r="C189" s="171">
        <f>SUM(C158:C188)</f>
        <v>112094.7848</v>
      </c>
      <c r="D189" s="142"/>
      <c r="E189" s="171">
        <f>SUM(E158:E188)</f>
        <v>81926.7628</v>
      </c>
      <c r="F189" s="142"/>
      <c r="G189" s="171">
        <f>C189+E189</f>
        <v>194021.5476</v>
      </c>
      <c r="I189" s="171">
        <f>SUM(I158:I188)</f>
        <v>170687.2152</v>
      </c>
      <c r="J189" s="142"/>
      <c r="K189" s="171">
        <f>SUM(K158:K188)</f>
        <v>124750.2372</v>
      </c>
      <c r="L189" s="142"/>
      <c r="M189" s="171">
        <f>I189+K189</f>
        <v>295437.4524</v>
      </c>
      <c r="O189" s="142"/>
      <c r="P189" s="142"/>
      <c r="Q189" s="170"/>
      <c r="R189" s="142"/>
    </row>
    <row r="190" spans="2:18">
      <c r="B190" s="141"/>
      <c r="C190" s="142"/>
      <c r="D190" s="142"/>
      <c r="E190" s="142"/>
      <c r="F190" s="142"/>
      <c r="G190" s="142"/>
      <c r="I190" s="142"/>
      <c r="J190" s="142"/>
      <c r="K190" s="142"/>
      <c r="L190" s="142"/>
      <c r="M190" s="142"/>
      <c r="O190" s="142"/>
      <c r="P190" s="142"/>
      <c r="Q190" s="170"/>
      <c r="R190" s="142"/>
    </row>
    <row r="191" spans="2:18">
      <c r="B191" s="141"/>
      <c r="C191" s="142"/>
      <c r="D191" s="142"/>
      <c r="E191" s="142"/>
      <c r="F191" s="142"/>
      <c r="G191" s="142"/>
      <c r="I191" s="142"/>
      <c r="J191" s="142"/>
      <c r="K191" s="142"/>
      <c r="L191" s="142"/>
      <c r="M191" s="142"/>
      <c r="O191" s="142"/>
      <c r="P191" s="142"/>
      <c r="Q191" s="170"/>
      <c r="R191" s="142"/>
    </row>
    <row r="192" ht="13.1" spans="2:18">
      <c r="B192" s="141"/>
      <c r="C192" s="134">
        <f>$D$6*0.3964</f>
        <v>3615.9608</v>
      </c>
      <c r="D192" s="149">
        <f>D188</f>
        <v>220573.6088</v>
      </c>
      <c r="E192" s="134">
        <f>$E$6*0.3964</f>
        <v>2642.7988</v>
      </c>
      <c r="F192" s="149">
        <f>F188</f>
        <v>81997.6974427092</v>
      </c>
      <c r="G192" s="151">
        <f>G188</f>
        <v>302571.306242709</v>
      </c>
      <c r="I192" s="134">
        <f>$D$6*(1-0.3964)</f>
        <v>5506.0392</v>
      </c>
      <c r="J192" s="149">
        <f>J188</f>
        <v>335868.3912</v>
      </c>
      <c r="K192" s="134">
        <f>$E$6*(1-0.3964)</f>
        <v>4024.2012</v>
      </c>
      <c r="L192" s="149">
        <f>L188</f>
        <v>97896.348406162</v>
      </c>
      <c r="M192" s="151">
        <f>M188</f>
        <v>433764.739606162</v>
      </c>
      <c r="O192" s="160">
        <f>G192+M192</f>
        <v>736336.045848871</v>
      </c>
      <c r="P192" s="149">
        <f>$P$14</f>
        <v>2371200</v>
      </c>
      <c r="Q192" s="163">
        <f>O192/P192</f>
        <v>0.310533082763525</v>
      </c>
      <c r="R192" s="151">
        <f>P192-O192</f>
        <v>1634863.95415113</v>
      </c>
    </row>
    <row r="193" spans="2:18">
      <c r="B193" s="141">
        <f>B188+1</f>
        <v>36678</v>
      </c>
      <c r="C193" s="142">
        <f>C192</f>
        <v>3615.9608</v>
      </c>
      <c r="D193" s="142">
        <f>D192+C193</f>
        <v>224189.5696</v>
      </c>
      <c r="E193" s="142">
        <f>E192</f>
        <v>2642.7988</v>
      </c>
      <c r="F193" s="142">
        <f>F192+E193</f>
        <v>84640.4962427092</v>
      </c>
      <c r="G193" s="142">
        <f>D193+F193</f>
        <v>308830.065842709</v>
      </c>
      <c r="I193" s="142">
        <f>I192</f>
        <v>5506.0392</v>
      </c>
      <c r="J193" s="142">
        <f>J192+I193</f>
        <v>341374.4304</v>
      </c>
      <c r="K193" s="142">
        <f>K192</f>
        <v>4024.2012</v>
      </c>
      <c r="L193" s="142">
        <f>L192+K193</f>
        <v>101920.549606162</v>
      </c>
      <c r="M193" s="142">
        <f>J193+L193</f>
        <v>443294.980006162</v>
      </c>
      <c r="O193" s="142">
        <f>G193+M193</f>
        <v>752125.045848871</v>
      </c>
      <c r="P193" s="142">
        <f>P192</f>
        <v>2371200</v>
      </c>
      <c r="Q193" s="170">
        <f>O193/P193</f>
        <v>0.317191736609679</v>
      </c>
      <c r="R193" s="142">
        <f>P193-O193</f>
        <v>1619074.95415113</v>
      </c>
    </row>
    <row r="194" spans="2:18">
      <c r="B194" s="141">
        <f>B193+1</f>
        <v>36679</v>
      </c>
      <c r="C194" s="142">
        <f t="shared" ref="C194:C222" si="84">C193</f>
        <v>3615.9608</v>
      </c>
      <c r="D194" s="142">
        <f t="shared" ref="D194:D222" si="85">D193+C194</f>
        <v>227805.5304</v>
      </c>
      <c r="E194" s="142">
        <f t="shared" ref="E194:E222" si="86">E193</f>
        <v>2642.7988</v>
      </c>
      <c r="F194" s="142">
        <f t="shared" ref="F194:F222" si="87">F193+E194</f>
        <v>87283.2950427092</v>
      </c>
      <c r="G194" s="142">
        <f t="shared" ref="G194:G222" si="88">D194+F194</f>
        <v>315088.825442709</v>
      </c>
      <c r="I194" s="142">
        <f t="shared" ref="I194:I222" si="89">I193</f>
        <v>5506.0392</v>
      </c>
      <c r="J194" s="142">
        <f t="shared" ref="J194:J222" si="90">J193+I194</f>
        <v>346880.4696</v>
      </c>
      <c r="K194" s="142">
        <f t="shared" ref="K194:K222" si="91">K193</f>
        <v>4024.2012</v>
      </c>
      <c r="L194" s="142">
        <f t="shared" ref="L194:L222" si="92">L193+K194</f>
        <v>105944.750806162</v>
      </c>
      <c r="M194" s="142">
        <f t="shared" ref="M194:M222" si="93">J194+L194</f>
        <v>452825.220406162</v>
      </c>
      <c r="O194" s="142">
        <f t="shared" ref="O194:O222" si="94">G194+M194</f>
        <v>767914.045848871</v>
      </c>
      <c r="P194" s="142">
        <f t="shared" ref="P194:P222" si="95">P193</f>
        <v>2371200</v>
      </c>
      <c r="Q194" s="170">
        <f t="shared" ref="Q194:Q222" si="96">O194/P194</f>
        <v>0.323850390455833</v>
      </c>
      <c r="R194" s="142">
        <f t="shared" ref="R194:R222" si="97">P194-O194</f>
        <v>1603285.95415113</v>
      </c>
    </row>
    <row r="195" spans="2:18">
      <c r="B195" s="141">
        <f t="shared" ref="B195:B222" si="98">B194+1</f>
        <v>36680</v>
      </c>
      <c r="C195" s="142">
        <f t="shared" si="84"/>
        <v>3615.9608</v>
      </c>
      <c r="D195" s="142">
        <f t="shared" si="85"/>
        <v>231421.4912</v>
      </c>
      <c r="E195" s="142">
        <f t="shared" si="86"/>
        <v>2642.7988</v>
      </c>
      <c r="F195" s="142">
        <f t="shared" si="87"/>
        <v>89926.0938427092</v>
      </c>
      <c r="G195" s="142">
        <f t="shared" si="88"/>
        <v>321347.585042709</v>
      </c>
      <c r="I195" s="142">
        <f t="shared" si="89"/>
        <v>5506.0392</v>
      </c>
      <c r="J195" s="142">
        <f t="shared" si="90"/>
        <v>352386.5088</v>
      </c>
      <c r="K195" s="142">
        <f t="shared" si="91"/>
        <v>4024.2012</v>
      </c>
      <c r="L195" s="142">
        <f t="shared" si="92"/>
        <v>109968.952006162</v>
      </c>
      <c r="M195" s="142">
        <f t="shared" si="93"/>
        <v>462355.460806162</v>
      </c>
      <c r="O195" s="142">
        <f t="shared" si="94"/>
        <v>783703.045848871</v>
      </c>
      <c r="P195" s="142">
        <f t="shared" si="95"/>
        <v>2371200</v>
      </c>
      <c r="Q195" s="170">
        <f t="shared" si="96"/>
        <v>0.330509044301987</v>
      </c>
      <c r="R195" s="142">
        <f t="shared" si="97"/>
        <v>1587496.95415113</v>
      </c>
    </row>
    <row r="196" spans="2:18">
      <c r="B196" s="141">
        <f t="shared" si="98"/>
        <v>36681</v>
      </c>
      <c r="C196" s="142">
        <f t="shared" si="84"/>
        <v>3615.9608</v>
      </c>
      <c r="D196" s="142">
        <f t="shared" si="85"/>
        <v>235037.452</v>
      </c>
      <c r="E196" s="142">
        <f t="shared" si="86"/>
        <v>2642.7988</v>
      </c>
      <c r="F196" s="142">
        <f t="shared" si="87"/>
        <v>92568.8926427092</v>
      </c>
      <c r="G196" s="142">
        <f t="shared" si="88"/>
        <v>327606.344642709</v>
      </c>
      <c r="I196" s="142">
        <f t="shared" si="89"/>
        <v>5506.0392</v>
      </c>
      <c r="J196" s="142">
        <f t="shared" si="90"/>
        <v>357892.548</v>
      </c>
      <c r="K196" s="142">
        <f t="shared" si="91"/>
        <v>4024.2012</v>
      </c>
      <c r="L196" s="142">
        <f t="shared" si="92"/>
        <v>113993.153206162</v>
      </c>
      <c r="M196" s="142">
        <f t="shared" si="93"/>
        <v>471885.701206162</v>
      </c>
      <c r="O196" s="142">
        <f t="shared" si="94"/>
        <v>799492.045848871</v>
      </c>
      <c r="P196" s="142">
        <f t="shared" si="95"/>
        <v>2371200</v>
      </c>
      <c r="Q196" s="170">
        <f t="shared" si="96"/>
        <v>0.337167698148141</v>
      </c>
      <c r="R196" s="142">
        <f t="shared" si="97"/>
        <v>1571707.95415113</v>
      </c>
    </row>
    <row r="197" spans="2:18">
      <c r="B197" s="141">
        <f t="shared" si="98"/>
        <v>36682</v>
      </c>
      <c r="C197" s="142">
        <f t="shared" si="84"/>
        <v>3615.9608</v>
      </c>
      <c r="D197" s="142">
        <f t="shared" si="85"/>
        <v>238653.4128</v>
      </c>
      <c r="E197" s="142">
        <f t="shared" si="86"/>
        <v>2642.7988</v>
      </c>
      <c r="F197" s="142">
        <f t="shared" si="87"/>
        <v>95211.6914427092</v>
      </c>
      <c r="G197" s="142">
        <f t="shared" si="88"/>
        <v>333865.104242709</v>
      </c>
      <c r="I197" s="142">
        <f t="shared" si="89"/>
        <v>5506.0392</v>
      </c>
      <c r="J197" s="142">
        <f t="shared" si="90"/>
        <v>363398.5872</v>
      </c>
      <c r="K197" s="142">
        <f t="shared" si="91"/>
        <v>4024.2012</v>
      </c>
      <c r="L197" s="142">
        <f t="shared" si="92"/>
        <v>118017.354406162</v>
      </c>
      <c r="M197" s="142">
        <f t="shared" si="93"/>
        <v>481415.941606162</v>
      </c>
      <c r="O197" s="142">
        <f t="shared" si="94"/>
        <v>815281.045848871</v>
      </c>
      <c r="P197" s="142">
        <f t="shared" si="95"/>
        <v>2371200</v>
      </c>
      <c r="Q197" s="170">
        <f t="shared" si="96"/>
        <v>0.343826351994295</v>
      </c>
      <c r="R197" s="142">
        <f t="shared" si="97"/>
        <v>1555918.95415113</v>
      </c>
    </row>
    <row r="198" spans="2:18">
      <c r="B198" s="141">
        <f t="shared" si="98"/>
        <v>36683</v>
      </c>
      <c r="C198" s="142">
        <f t="shared" si="84"/>
        <v>3615.9608</v>
      </c>
      <c r="D198" s="142">
        <f t="shared" si="85"/>
        <v>242269.3736</v>
      </c>
      <c r="E198" s="142">
        <f t="shared" si="86"/>
        <v>2642.7988</v>
      </c>
      <c r="F198" s="142">
        <f t="shared" si="87"/>
        <v>97854.4902427092</v>
      </c>
      <c r="G198" s="142">
        <f t="shared" si="88"/>
        <v>340123.863842709</v>
      </c>
      <c r="I198" s="142">
        <f t="shared" si="89"/>
        <v>5506.0392</v>
      </c>
      <c r="J198" s="142">
        <f t="shared" si="90"/>
        <v>368904.6264</v>
      </c>
      <c r="K198" s="142">
        <f t="shared" si="91"/>
        <v>4024.2012</v>
      </c>
      <c r="L198" s="142">
        <f t="shared" si="92"/>
        <v>122041.555606162</v>
      </c>
      <c r="M198" s="142">
        <f t="shared" si="93"/>
        <v>490946.182006162</v>
      </c>
      <c r="O198" s="142">
        <f t="shared" si="94"/>
        <v>831070.045848871</v>
      </c>
      <c r="P198" s="142">
        <f t="shared" si="95"/>
        <v>2371200</v>
      </c>
      <c r="Q198" s="170">
        <f t="shared" si="96"/>
        <v>0.350485005840448</v>
      </c>
      <c r="R198" s="142">
        <f t="shared" si="97"/>
        <v>1540129.95415113</v>
      </c>
    </row>
    <row r="199" spans="2:18">
      <c r="B199" s="141">
        <f t="shared" si="98"/>
        <v>36684</v>
      </c>
      <c r="C199" s="142">
        <f t="shared" si="84"/>
        <v>3615.9608</v>
      </c>
      <c r="D199" s="142">
        <f t="shared" si="85"/>
        <v>245885.3344</v>
      </c>
      <c r="E199" s="142">
        <f t="shared" si="86"/>
        <v>2642.7988</v>
      </c>
      <c r="F199" s="142">
        <f t="shared" si="87"/>
        <v>100497.289042709</v>
      </c>
      <c r="G199" s="142">
        <f t="shared" si="88"/>
        <v>346382.623442709</v>
      </c>
      <c r="I199" s="142">
        <f t="shared" si="89"/>
        <v>5506.0392</v>
      </c>
      <c r="J199" s="142">
        <f t="shared" si="90"/>
        <v>374410.6656</v>
      </c>
      <c r="K199" s="142">
        <f t="shared" si="91"/>
        <v>4024.2012</v>
      </c>
      <c r="L199" s="142">
        <f t="shared" si="92"/>
        <v>126065.756806162</v>
      </c>
      <c r="M199" s="142">
        <f t="shared" si="93"/>
        <v>500476.422406162</v>
      </c>
      <c r="O199" s="142">
        <f t="shared" si="94"/>
        <v>846859.045848871</v>
      </c>
      <c r="P199" s="142">
        <f t="shared" si="95"/>
        <v>2371200</v>
      </c>
      <c r="Q199" s="170">
        <f t="shared" si="96"/>
        <v>0.357143659686602</v>
      </c>
      <c r="R199" s="142">
        <f t="shared" si="97"/>
        <v>1524340.95415113</v>
      </c>
    </row>
    <row r="200" spans="2:18">
      <c r="B200" s="141">
        <f t="shared" si="98"/>
        <v>36685</v>
      </c>
      <c r="C200" s="142">
        <f t="shared" si="84"/>
        <v>3615.9608</v>
      </c>
      <c r="D200" s="142">
        <f t="shared" si="85"/>
        <v>249501.2952</v>
      </c>
      <c r="E200" s="142">
        <f t="shared" si="86"/>
        <v>2642.7988</v>
      </c>
      <c r="F200" s="142">
        <f t="shared" si="87"/>
        <v>103140.087842709</v>
      </c>
      <c r="G200" s="142">
        <f t="shared" si="88"/>
        <v>352641.383042709</v>
      </c>
      <c r="I200" s="142">
        <f t="shared" si="89"/>
        <v>5506.0392</v>
      </c>
      <c r="J200" s="142">
        <f t="shared" si="90"/>
        <v>379916.7048</v>
      </c>
      <c r="K200" s="142">
        <f t="shared" si="91"/>
        <v>4024.2012</v>
      </c>
      <c r="L200" s="142">
        <f t="shared" si="92"/>
        <v>130089.958006162</v>
      </c>
      <c r="M200" s="142">
        <f t="shared" si="93"/>
        <v>510006.662806162</v>
      </c>
      <c r="O200" s="142">
        <f t="shared" si="94"/>
        <v>862648.045848871</v>
      </c>
      <c r="P200" s="142">
        <f t="shared" si="95"/>
        <v>2371200</v>
      </c>
      <c r="Q200" s="170">
        <f t="shared" si="96"/>
        <v>0.363802313532756</v>
      </c>
      <c r="R200" s="142">
        <f t="shared" si="97"/>
        <v>1508551.95415113</v>
      </c>
    </row>
    <row r="201" spans="2:18">
      <c r="B201" s="141">
        <f t="shared" si="98"/>
        <v>36686</v>
      </c>
      <c r="C201" s="142">
        <f t="shared" si="84"/>
        <v>3615.9608</v>
      </c>
      <c r="D201" s="142">
        <f t="shared" si="85"/>
        <v>253117.256</v>
      </c>
      <c r="E201" s="142">
        <f t="shared" si="86"/>
        <v>2642.7988</v>
      </c>
      <c r="F201" s="142">
        <f t="shared" si="87"/>
        <v>105782.886642709</v>
      </c>
      <c r="G201" s="142">
        <f t="shared" si="88"/>
        <v>358900.142642709</v>
      </c>
      <c r="I201" s="142">
        <f t="shared" si="89"/>
        <v>5506.0392</v>
      </c>
      <c r="J201" s="142">
        <f t="shared" si="90"/>
        <v>385422.744</v>
      </c>
      <c r="K201" s="142">
        <f t="shared" si="91"/>
        <v>4024.2012</v>
      </c>
      <c r="L201" s="142">
        <f t="shared" si="92"/>
        <v>134114.159206162</v>
      </c>
      <c r="M201" s="142">
        <f t="shared" si="93"/>
        <v>519536.903206162</v>
      </c>
      <c r="O201" s="142">
        <f t="shared" si="94"/>
        <v>878437.045848871</v>
      </c>
      <c r="P201" s="142">
        <f t="shared" si="95"/>
        <v>2371200</v>
      </c>
      <c r="Q201" s="170">
        <f t="shared" si="96"/>
        <v>0.37046096737891</v>
      </c>
      <c r="R201" s="142">
        <f t="shared" si="97"/>
        <v>1492762.95415113</v>
      </c>
    </row>
    <row r="202" spans="2:18">
      <c r="B202" s="141">
        <f t="shared" si="98"/>
        <v>36687</v>
      </c>
      <c r="C202" s="142">
        <f t="shared" si="84"/>
        <v>3615.9608</v>
      </c>
      <c r="D202" s="142">
        <f t="shared" si="85"/>
        <v>256733.2168</v>
      </c>
      <c r="E202" s="142">
        <f t="shared" si="86"/>
        <v>2642.7988</v>
      </c>
      <c r="F202" s="142">
        <f t="shared" si="87"/>
        <v>108425.685442709</v>
      </c>
      <c r="G202" s="142">
        <f t="shared" si="88"/>
        <v>365158.902242709</v>
      </c>
      <c r="I202" s="142">
        <f t="shared" si="89"/>
        <v>5506.0392</v>
      </c>
      <c r="J202" s="142">
        <f t="shared" si="90"/>
        <v>390928.7832</v>
      </c>
      <c r="K202" s="142">
        <f t="shared" si="91"/>
        <v>4024.2012</v>
      </c>
      <c r="L202" s="142">
        <f t="shared" si="92"/>
        <v>138138.360406162</v>
      </c>
      <c r="M202" s="142">
        <f t="shared" si="93"/>
        <v>529067.143606162</v>
      </c>
      <c r="O202" s="142">
        <f t="shared" si="94"/>
        <v>894226.045848871</v>
      </c>
      <c r="P202" s="142">
        <f t="shared" si="95"/>
        <v>2371200</v>
      </c>
      <c r="Q202" s="170">
        <f t="shared" si="96"/>
        <v>0.377119621225064</v>
      </c>
      <c r="R202" s="142">
        <f t="shared" si="97"/>
        <v>1476973.95415113</v>
      </c>
    </row>
    <row r="203" spans="2:18">
      <c r="B203" s="141">
        <f t="shared" si="98"/>
        <v>36688</v>
      </c>
      <c r="C203" s="142">
        <f t="shared" si="84"/>
        <v>3615.9608</v>
      </c>
      <c r="D203" s="142">
        <f t="shared" si="85"/>
        <v>260349.1776</v>
      </c>
      <c r="E203" s="142">
        <f t="shared" si="86"/>
        <v>2642.7988</v>
      </c>
      <c r="F203" s="142">
        <f t="shared" si="87"/>
        <v>111068.484242709</v>
      </c>
      <c r="G203" s="142">
        <f t="shared" si="88"/>
        <v>371417.661842709</v>
      </c>
      <c r="I203" s="142">
        <f t="shared" si="89"/>
        <v>5506.0392</v>
      </c>
      <c r="J203" s="142">
        <f t="shared" si="90"/>
        <v>396434.8224</v>
      </c>
      <c r="K203" s="142">
        <f t="shared" si="91"/>
        <v>4024.2012</v>
      </c>
      <c r="L203" s="142">
        <f t="shared" si="92"/>
        <v>142162.561606162</v>
      </c>
      <c r="M203" s="142">
        <f t="shared" si="93"/>
        <v>538597.384006162</v>
      </c>
      <c r="O203" s="142">
        <f t="shared" si="94"/>
        <v>910015.045848871</v>
      </c>
      <c r="P203" s="142">
        <f t="shared" si="95"/>
        <v>2371200</v>
      </c>
      <c r="Q203" s="170">
        <f t="shared" si="96"/>
        <v>0.383778275071218</v>
      </c>
      <c r="R203" s="142">
        <f t="shared" si="97"/>
        <v>1461184.95415113</v>
      </c>
    </row>
    <row r="204" spans="2:18">
      <c r="B204" s="141">
        <f t="shared" si="98"/>
        <v>36689</v>
      </c>
      <c r="C204" s="142">
        <f t="shared" si="84"/>
        <v>3615.9608</v>
      </c>
      <c r="D204" s="142">
        <f t="shared" si="85"/>
        <v>263965.1384</v>
      </c>
      <c r="E204" s="142">
        <f t="shared" si="86"/>
        <v>2642.7988</v>
      </c>
      <c r="F204" s="142">
        <f t="shared" si="87"/>
        <v>113711.283042709</v>
      </c>
      <c r="G204" s="142">
        <f t="shared" si="88"/>
        <v>377676.421442709</v>
      </c>
      <c r="I204" s="142">
        <f t="shared" si="89"/>
        <v>5506.0392</v>
      </c>
      <c r="J204" s="142">
        <f t="shared" si="90"/>
        <v>401940.8616</v>
      </c>
      <c r="K204" s="142">
        <f t="shared" si="91"/>
        <v>4024.2012</v>
      </c>
      <c r="L204" s="142">
        <f t="shared" si="92"/>
        <v>146186.762806162</v>
      </c>
      <c r="M204" s="142">
        <f t="shared" si="93"/>
        <v>548127.624406162</v>
      </c>
      <c r="O204" s="142">
        <f t="shared" si="94"/>
        <v>925804.045848871</v>
      </c>
      <c r="P204" s="142">
        <f t="shared" si="95"/>
        <v>2371200</v>
      </c>
      <c r="Q204" s="170">
        <f t="shared" si="96"/>
        <v>0.390436928917371</v>
      </c>
      <c r="R204" s="142">
        <f t="shared" si="97"/>
        <v>1445395.95415113</v>
      </c>
    </row>
    <row r="205" spans="2:18">
      <c r="B205" s="141">
        <f t="shared" si="98"/>
        <v>36690</v>
      </c>
      <c r="C205" s="142">
        <f t="shared" si="84"/>
        <v>3615.9608</v>
      </c>
      <c r="D205" s="142">
        <f t="shared" si="85"/>
        <v>267581.0992</v>
      </c>
      <c r="E205" s="142">
        <f t="shared" si="86"/>
        <v>2642.7988</v>
      </c>
      <c r="F205" s="142">
        <f t="shared" si="87"/>
        <v>116354.081842709</v>
      </c>
      <c r="G205" s="142">
        <f t="shared" si="88"/>
        <v>383935.181042709</v>
      </c>
      <c r="I205" s="142">
        <f t="shared" si="89"/>
        <v>5506.0392</v>
      </c>
      <c r="J205" s="142">
        <f t="shared" si="90"/>
        <v>407446.9008</v>
      </c>
      <c r="K205" s="142">
        <f t="shared" si="91"/>
        <v>4024.2012</v>
      </c>
      <c r="L205" s="142">
        <f t="shared" si="92"/>
        <v>150210.964006162</v>
      </c>
      <c r="M205" s="142">
        <f t="shared" si="93"/>
        <v>557657.864806162</v>
      </c>
      <c r="O205" s="142">
        <f t="shared" si="94"/>
        <v>941593.045848871</v>
      </c>
      <c r="P205" s="142">
        <f t="shared" si="95"/>
        <v>2371200</v>
      </c>
      <c r="Q205" s="170">
        <f t="shared" si="96"/>
        <v>0.397095582763525</v>
      </c>
      <c r="R205" s="142">
        <f t="shared" si="97"/>
        <v>1429606.95415113</v>
      </c>
    </row>
    <row r="206" spans="2:18">
      <c r="B206" s="141">
        <f t="shared" si="98"/>
        <v>36691</v>
      </c>
      <c r="C206" s="142">
        <f t="shared" si="84"/>
        <v>3615.9608</v>
      </c>
      <c r="D206" s="142">
        <f t="shared" si="85"/>
        <v>271197.06</v>
      </c>
      <c r="E206" s="142">
        <f t="shared" si="86"/>
        <v>2642.7988</v>
      </c>
      <c r="F206" s="142">
        <f t="shared" si="87"/>
        <v>118996.880642709</v>
      </c>
      <c r="G206" s="142">
        <f t="shared" si="88"/>
        <v>390193.940642709</v>
      </c>
      <c r="I206" s="142">
        <f t="shared" si="89"/>
        <v>5506.0392</v>
      </c>
      <c r="J206" s="142">
        <f t="shared" si="90"/>
        <v>412952.94</v>
      </c>
      <c r="K206" s="142">
        <f t="shared" si="91"/>
        <v>4024.2012</v>
      </c>
      <c r="L206" s="142">
        <f t="shared" si="92"/>
        <v>154235.165206162</v>
      </c>
      <c r="M206" s="142">
        <f t="shared" si="93"/>
        <v>567188.105206162</v>
      </c>
      <c r="O206" s="142">
        <f t="shared" si="94"/>
        <v>957382.045848871</v>
      </c>
      <c r="P206" s="142">
        <f t="shared" si="95"/>
        <v>2371200</v>
      </c>
      <c r="Q206" s="170">
        <f t="shared" si="96"/>
        <v>0.403754236609679</v>
      </c>
      <c r="R206" s="142">
        <f t="shared" si="97"/>
        <v>1413817.95415113</v>
      </c>
    </row>
    <row r="207" spans="2:18">
      <c r="B207" s="141">
        <f t="shared" si="98"/>
        <v>36692</v>
      </c>
      <c r="C207" s="142">
        <f t="shared" si="84"/>
        <v>3615.9608</v>
      </c>
      <c r="D207" s="142">
        <f t="shared" si="85"/>
        <v>274813.0208</v>
      </c>
      <c r="E207" s="142">
        <f t="shared" si="86"/>
        <v>2642.7988</v>
      </c>
      <c r="F207" s="142">
        <f t="shared" si="87"/>
        <v>121639.679442709</v>
      </c>
      <c r="G207" s="142">
        <f t="shared" si="88"/>
        <v>396452.700242709</v>
      </c>
      <c r="I207" s="142">
        <f t="shared" si="89"/>
        <v>5506.0392</v>
      </c>
      <c r="J207" s="142">
        <f t="shared" si="90"/>
        <v>418458.9792</v>
      </c>
      <c r="K207" s="142">
        <f t="shared" si="91"/>
        <v>4024.2012</v>
      </c>
      <c r="L207" s="142">
        <f t="shared" si="92"/>
        <v>158259.366406162</v>
      </c>
      <c r="M207" s="142">
        <f t="shared" si="93"/>
        <v>576718.345606162</v>
      </c>
      <c r="O207" s="142">
        <f t="shared" si="94"/>
        <v>973171.045848871</v>
      </c>
      <c r="P207" s="142">
        <f t="shared" si="95"/>
        <v>2371200</v>
      </c>
      <c r="Q207" s="170">
        <f t="shared" si="96"/>
        <v>0.410412890455833</v>
      </c>
      <c r="R207" s="142">
        <f t="shared" si="97"/>
        <v>1398028.95415113</v>
      </c>
    </row>
    <row r="208" spans="2:18">
      <c r="B208" s="141">
        <f t="shared" si="98"/>
        <v>36693</v>
      </c>
      <c r="C208" s="142">
        <f t="shared" si="84"/>
        <v>3615.9608</v>
      </c>
      <c r="D208" s="142">
        <f t="shared" si="85"/>
        <v>278428.9816</v>
      </c>
      <c r="E208" s="142">
        <f t="shared" si="86"/>
        <v>2642.7988</v>
      </c>
      <c r="F208" s="142">
        <f t="shared" si="87"/>
        <v>124282.478242709</v>
      </c>
      <c r="G208" s="142">
        <f t="shared" si="88"/>
        <v>402711.459842709</v>
      </c>
      <c r="I208" s="142">
        <f t="shared" si="89"/>
        <v>5506.0392</v>
      </c>
      <c r="J208" s="142">
        <f t="shared" si="90"/>
        <v>423965.0184</v>
      </c>
      <c r="K208" s="142">
        <f t="shared" si="91"/>
        <v>4024.2012</v>
      </c>
      <c r="L208" s="142">
        <f t="shared" si="92"/>
        <v>162283.567606162</v>
      </c>
      <c r="M208" s="142">
        <f t="shared" si="93"/>
        <v>586248.586006162</v>
      </c>
      <c r="O208" s="142">
        <f t="shared" si="94"/>
        <v>988960.045848871</v>
      </c>
      <c r="P208" s="142">
        <f t="shared" si="95"/>
        <v>2371200</v>
      </c>
      <c r="Q208" s="170">
        <f t="shared" si="96"/>
        <v>0.417071544301987</v>
      </c>
      <c r="R208" s="142">
        <f t="shared" si="97"/>
        <v>1382239.95415113</v>
      </c>
    </row>
    <row r="209" spans="2:18">
      <c r="B209" s="141">
        <f t="shared" si="98"/>
        <v>36694</v>
      </c>
      <c r="C209" s="142">
        <f t="shared" si="84"/>
        <v>3615.9608</v>
      </c>
      <c r="D209" s="142">
        <f t="shared" si="85"/>
        <v>282044.9424</v>
      </c>
      <c r="E209" s="142">
        <f t="shared" si="86"/>
        <v>2642.7988</v>
      </c>
      <c r="F209" s="142">
        <f t="shared" si="87"/>
        <v>126925.277042709</v>
      </c>
      <c r="G209" s="142">
        <f t="shared" si="88"/>
        <v>408970.219442709</v>
      </c>
      <c r="I209" s="142">
        <f t="shared" si="89"/>
        <v>5506.0392</v>
      </c>
      <c r="J209" s="142">
        <f t="shared" si="90"/>
        <v>429471.0576</v>
      </c>
      <c r="K209" s="142">
        <f t="shared" si="91"/>
        <v>4024.2012</v>
      </c>
      <c r="L209" s="142">
        <f t="shared" si="92"/>
        <v>166307.768806162</v>
      </c>
      <c r="M209" s="142">
        <f t="shared" si="93"/>
        <v>595778.826406162</v>
      </c>
      <c r="O209" s="142">
        <f t="shared" si="94"/>
        <v>1004749.04584887</v>
      </c>
      <c r="P209" s="142">
        <f t="shared" si="95"/>
        <v>2371200</v>
      </c>
      <c r="Q209" s="170">
        <f t="shared" si="96"/>
        <v>0.423730198148141</v>
      </c>
      <c r="R209" s="142">
        <f t="shared" si="97"/>
        <v>1366450.95415113</v>
      </c>
    </row>
    <row r="210" spans="2:18">
      <c r="B210" s="141">
        <f t="shared" si="98"/>
        <v>36695</v>
      </c>
      <c r="C210" s="142">
        <f t="shared" si="84"/>
        <v>3615.9608</v>
      </c>
      <c r="D210" s="142">
        <f t="shared" si="85"/>
        <v>285660.9032</v>
      </c>
      <c r="E210" s="142">
        <f t="shared" si="86"/>
        <v>2642.7988</v>
      </c>
      <c r="F210" s="142">
        <f t="shared" si="87"/>
        <v>129568.075842709</v>
      </c>
      <c r="G210" s="142">
        <f t="shared" si="88"/>
        <v>415228.979042709</v>
      </c>
      <c r="I210" s="142">
        <f t="shared" si="89"/>
        <v>5506.0392</v>
      </c>
      <c r="J210" s="142">
        <f t="shared" si="90"/>
        <v>434977.0968</v>
      </c>
      <c r="K210" s="142">
        <f t="shared" si="91"/>
        <v>4024.2012</v>
      </c>
      <c r="L210" s="142">
        <f t="shared" si="92"/>
        <v>170331.970006162</v>
      </c>
      <c r="M210" s="142">
        <f t="shared" si="93"/>
        <v>605309.066806162</v>
      </c>
      <c r="O210" s="142">
        <f t="shared" si="94"/>
        <v>1020538.04584887</v>
      </c>
      <c r="P210" s="142">
        <f t="shared" si="95"/>
        <v>2371200</v>
      </c>
      <c r="Q210" s="170">
        <f t="shared" si="96"/>
        <v>0.430388851994295</v>
      </c>
      <c r="R210" s="142">
        <f t="shared" si="97"/>
        <v>1350661.95415113</v>
      </c>
    </row>
    <row r="211" spans="2:18">
      <c r="B211" s="141">
        <f t="shared" si="98"/>
        <v>36696</v>
      </c>
      <c r="C211" s="142">
        <f t="shared" si="84"/>
        <v>3615.9608</v>
      </c>
      <c r="D211" s="142">
        <f t="shared" si="85"/>
        <v>289276.864</v>
      </c>
      <c r="E211" s="142">
        <f t="shared" si="86"/>
        <v>2642.7988</v>
      </c>
      <c r="F211" s="142">
        <f t="shared" si="87"/>
        <v>132210.874642709</v>
      </c>
      <c r="G211" s="142">
        <f t="shared" si="88"/>
        <v>421487.738642709</v>
      </c>
      <c r="I211" s="142">
        <f t="shared" si="89"/>
        <v>5506.0392</v>
      </c>
      <c r="J211" s="142">
        <f t="shared" si="90"/>
        <v>440483.136</v>
      </c>
      <c r="K211" s="142">
        <f t="shared" si="91"/>
        <v>4024.2012</v>
      </c>
      <c r="L211" s="142">
        <f t="shared" si="92"/>
        <v>174356.171206162</v>
      </c>
      <c r="M211" s="142">
        <f t="shared" si="93"/>
        <v>614839.307206162</v>
      </c>
      <c r="O211" s="142">
        <f t="shared" si="94"/>
        <v>1036327.04584887</v>
      </c>
      <c r="P211" s="142">
        <f t="shared" si="95"/>
        <v>2371200</v>
      </c>
      <c r="Q211" s="170">
        <f t="shared" si="96"/>
        <v>0.437047505840448</v>
      </c>
      <c r="R211" s="142">
        <f t="shared" si="97"/>
        <v>1334872.95415113</v>
      </c>
    </row>
    <row r="212" spans="2:18">
      <c r="B212" s="141">
        <f t="shared" si="98"/>
        <v>36697</v>
      </c>
      <c r="C212" s="142">
        <f t="shared" si="84"/>
        <v>3615.9608</v>
      </c>
      <c r="D212" s="142">
        <f t="shared" si="85"/>
        <v>292892.8248</v>
      </c>
      <c r="E212" s="142">
        <f t="shared" si="86"/>
        <v>2642.7988</v>
      </c>
      <c r="F212" s="142">
        <f t="shared" si="87"/>
        <v>134853.673442709</v>
      </c>
      <c r="G212" s="142">
        <f t="shared" si="88"/>
        <v>427746.498242709</v>
      </c>
      <c r="I212" s="142">
        <f t="shared" si="89"/>
        <v>5506.0392</v>
      </c>
      <c r="J212" s="142">
        <f t="shared" si="90"/>
        <v>445989.1752</v>
      </c>
      <c r="K212" s="142">
        <f t="shared" si="91"/>
        <v>4024.2012</v>
      </c>
      <c r="L212" s="142">
        <f t="shared" si="92"/>
        <v>178380.372406162</v>
      </c>
      <c r="M212" s="142">
        <f t="shared" si="93"/>
        <v>624369.547606162</v>
      </c>
      <c r="O212" s="142">
        <f t="shared" si="94"/>
        <v>1052116.04584887</v>
      </c>
      <c r="P212" s="142">
        <f t="shared" si="95"/>
        <v>2371200</v>
      </c>
      <c r="Q212" s="170">
        <f t="shared" si="96"/>
        <v>0.443706159686602</v>
      </c>
      <c r="R212" s="142">
        <f t="shared" si="97"/>
        <v>1319083.95415113</v>
      </c>
    </row>
    <row r="213" spans="2:18">
      <c r="B213" s="141">
        <f t="shared" si="98"/>
        <v>36698</v>
      </c>
      <c r="C213" s="142">
        <f t="shared" si="84"/>
        <v>3615.9608</v>
      </c>
      <c r="D213" s="142">
        <f t="shared" si="85"/>
        <v>296508.7856</v>
      </c>
      <c r="E213" s="142">
        <f t="shared" si="86"/>
        <v>2642.7988</v>
      </c>
      <c r="F213" s="142">
        <f t="shared" si="87"/>
        <v>137496.472242709</v>
      </c>
      <c r="G213" s="142">
        <f t="shared" si="88"/>
        <v>434005.257842709</v>
      </c>
      <c r="I213" s="142">
        <f t="shared" si="89"/>
        <v>5506.0392</v>
      </c>
      <c r="J213" s="142">
        <f t="shared" si="90"/>
        <v>451495.2144</v>
      </c>
      <c r="K213" s="142">
        <f t="shared" si="91"/>
        <v>4024.2012</v>
      </c>
      <c r="L213" s="142">
        <f t="shared" si="92"/>
        <v>182404.573606162</v>
      </c>
      <c r="M213" s="142">
        <f t="shared" si="93"/>
        <v>633899.788006162</v>
      </c>
      <c r="O213" s="142">
        <f t="shared" si="94"/>
        <v>1067905.04584887</v>
      </c>
      <c r="P213" s="142">
        <f t="shared" si="95"/>
        <v>2371200</v>
      </c>
      <c r="Q213" s="170">
        <f t="shared" si="96"/>
        <v>0.450364813532756</v>
      </c>
      <c r="R213" s="142">
        <f t="shared" si="97"/>
        <v>1303294.95415113</v>
      </c>
    </row>
    <row r="214" spans="2:18">
      <c r="B214" s="141">
        <f t="shared" si="98"/>
        <v>36699</v>
      </c>
      <c r="C214" s="142">
        <f t="shared" si="84"/>
        <v>3615.9608</v>
      </c>
      <c r="D214" s="142">
        <f t="shared" si="85"/>
        <v>300124.7464</v>
      </c>
      <c r="E214" s="142">
        <f t="shared" si="86"/>
        <v>2642.7988</v>
      </c>
      <c r="F214" s="142">
        <f t="shared" si="87"/>
        <v>140139.271042709</v>
      </c>
      <c r="G214" s="142">
        <f t="shared" si="88"/>
        <v>440264.017442709</v>
      </c>
      <c r="I214" s="142">
        <f t="shared" si="89"/>
        <v>5506.0392</v>
      </c>
      <c r="J214" s="142">
        <f t="shared" si="90"/>
        <v>457001.2536</v>
      </c>
      <c r="K214" s="142">
        <f t="shared" si="91"/>
        <v>4024.2012</v>
      </c>
      <c r="L214" s="142">
        <f t="shared" si="92"/>
        <v>186428.774806162</v>
      </c>
      <c r="M214" s="142">
        <f t="shared" si="93"/>
        <v>643430.028406162</v>
      </c>
      <c r="O214" s="142">
        <f t="shared" si="94"/>
        <v>1083694.04584887</v>
      </c>
      <c r="P214" s="142">
        <f t="shared" si="95"/>
        <v>2371200</v>
      </c>
      <c r="Q214" s="170">
        <f t="shared" si="96"/>
        <v>0.45702346737891</v>
      </c>
      <c r="R214" s="142">
        <f t="shared" si="97"/>
        <v>1287505.95415113</v>
      </c>
    </row>
    <row r="215" spans="2:18">
      <c r="B215" s="141">
        <f t="shared" si="98"/>
        <v>36700</v>
      </c>
      <c r="C215" s="142">
        <f t="shared" si="84"/>
        <v>3615.9608</v>
      </c>
      <c r="D215" s="142">
        <f t="shared" si="85"/>
        <v>303740.7072</v>
      </c>
      <c r="E215" s="142">
        <f t="shared" si="86"/>
        <v>2642.7988</v>
      </c>
      <c r="F215" s="142">
        <f t="shared" si="87"/>
        <v>142782.069842709</v>
      </c>
      <c r="G215" s="142">
        <f t="shared" si="88"/>
        <v>446522.777042709</v>
      </c>
      <c r="I215" s="142">
        <f t="shared" si="89"/>
        <v>5506.0392</v>
      </c>
      <c r="J215" s="142">
        <f t="shared" si="90"/>
        <v>462507.2928</v>
      </c>
      <c r="K215" s="142">
        <f t="shared" si="91"/>
        <v>4024.2012</v>
      </c>
      <c r="L215" s="142">
        <f t="shared" si="92"/>
        <v>190452.976006162</v>
      </c>
      <c r="M215" s="142">
        <f t="shared" si="93"/>
        <v>652960.268806162</v>
      </c>
      <c r="O215" s="142">
        <f t="shared" si="94"/>
        <v>1099483.04584887</v>
      </c>
      <c r="P215" s="142">
        <f t="shared" si="95"/>
        <v>2371200</v>
      </c>
      <c r="Q215" s="170">
        <f t="shared" si="96"/>
        <v>0.463682121225064</v>
      </c>
      <c r="R215" s="142">
        <f t="shared" si="97"/>
        <v>1271716.95415113</v>
      </c>
    </row>
    <row r="216" spans="2:18">
      <c r="B216" s="141">
        <f t="shared" si="98"/>
        <v>36701</v>
      </c>
      <c r="C216" s="142">
        <f t="shared" si="84"/>
        <v>3615.9608</v>
      </c>
      <c r="D216" s="142">
        <f t="shared" si="85"/>
        <v>307356.668</v>
      </c>
      <c r="E216" s="142">
        <f t="shared" si="86"/>
        <v>2642.7988</v>
      </c>
      <c r="F216" s="142">
        <f t="shared" si="87"/>
        <v>145424.868642709</v>
      </c>
      <c r="G216" s="142">
        <f t="shared" si="88"/>
        <v>452781.536642709</v>
      </c>
      <c r="I216" s="142">
        <f t="shared" si="89"/>
        <v>5506.0392</v>
      </c>
      <c r="J216" s="142">
        <f t="shared" si="90"/>
        <v>468013.332</v>
      </c>
      <c r="K216" s="142">
        <f t="shared" si="91"/>
        <v>4024.2012</v>
      </c>
      <c r="L216" s="142">
        <f t="shared" si="92"/>
        <v>194477.177206162</v>
      </c>
      <c r="M216" s="142">
        <f t="shared" si="93"/>
        <v>662490.509206162</v>
      </c>
      <c r="O216" s="142">
        <f t="shared" si="94"/>
        <v>1115272.04584887</v>
      </c>
      <c r="P216" s="142">
        <f t="shared" si="95"/>
        <v>2371200</v>
      </c>
      <c r="Q216" s="170">
        <f t="shared" si="96"/>
        <v>0.470340775071218</v>
      </c>
      <c r="R216" s="142">
        <f t="shared" si="97"/>
        <v>1255927.95415113</v>
      </c>
    </row>
    <row r="217" spans="2:18">
      <c r="B217" s="141">
        <f t="shared" si="98"/>
        <v>36702</v>
      </c>
      <c r="C217" s="142">
        <f t="shared" si="84"/>
        <v>3615.9608</v>
      </c>
      <c r="D217" s="142">
        <f t="shared" si="85"/>
        <v>310972.6288</v>
      </c>
      <c r="E217" s="142">
        <f t="shared" si="86"/>
        <v>2642.7988</v>
      </c>
      <c r="F217" s="142">
        <f t="shared" si="87"/>
        <v>148067.667442709</v>
      </c>
      <c r="G217" s="142">
        <f t="shared" si="88"/>
        <v>459040.296242709</v>
      </c>
      <c r="I217" s="142">
        <f t="shared" si="89"/>
        <v>5506.0392</v>
      </c>
      <c r="J217" s="142">
        <f t="shared" si="90"/>
        <v>473519.3712</v>
      </c>
      <c r="K217" s="142">
        <f t="shared" si="91"/>
        <v>4024.2012</v>
      </c>
      <c r="L217" s="142">
        <f t="shared" si="92"/>
        <v>198501.378406162</v>
      </c>
      <c r="M217" s="142">
        <f t="shared" si="93"/>
        <v>672020.749606162</v>
      </c>
      <c r="O217" s="142">
        <f t="shared" si="94"/>
        <v>1131061.04584887</v>
      </c>
      <c r="P217" s="142">
        <f t="shared" si="95"/>
        <v>2371200</v>
      </c>
      <c r="Q217" s="170">
        <f t="shared" si="96"/>
        <v>0.476999428917371</v>
      </c>
      <c r="R217" s="142">
        <f t="shared" si="97"/>
        <v>1240138.95415113</v>
      </c>
    </row>
    <row r="218" spans="2:18">
      <c r="B218" s="141">
        <f t="shared" si="98"/>
        <v>36703</v>
      </c>
      <c r="C218" s="142">
        <f t="shared" si="84"/>
        <v>3615.9608</v>
      </c>
      <c r="D218" s="142">
        <f t="shared" si="85"/>
        <v>314588.5896</v>
      </c>
      <c r="E218" s="142">
        <f t="shared" si="86"/>
        <v>2642.7988</v>
      </c>
      <c r="F218" s="142">
        <f t="shared" si="87"/>
        <v>150710.466242709</v>
      </c>
      <c r="G218" s="142">
        <f t="shared" si="88"/>
        <v>465299.055842709</v>
      </c>
      <c r="I218" s="142">
        <f t="shared" si="89"/>
        <v>5506.0392</v>
      </c>
      <c r="J218" s="142">
        <f t="shared" si="90"/>
        <v>479025.4104</v>
      </c>
      <c r="K218" s="142">
        <f t="shared" si="91"/>
        <v>4024.2012</v>
      </c>
      <c r="L218" s="142">
        <f t="shared" si="92"/>
        <v>202525.579606162</v>
      </c>
      <c r="M218" s="142">
        <f t="shared" si="93"/>
        <v>681550.990006162</v>
      </c>
      <c r="O218" s="142">
        <f t="shared" si="94"/>
        <v>1146850.04584887</v>
      </c>
      <c r="P218" s="142">
        <f t="shared" si="95"/>
        <v>2371200</v>
      </c>
      <c r="Q218" s="170">
        <f t="shared" si="96"/>
        <v>0.483658082763525</v>
      </c>
      <c r="R218" s="142">
        <f t="shared" si="97"/>
        <v>1224349.95415113</v>
      </c>
    </row>
    <row r="219" spans="2:18">
      <c r="B219" s="141">
        <f t="shared" si="98"/>
        <v>36704</v>
      </c>
      <c r="C219" s="142">
        <f t="shared" si="84"/>
        <v>3615.9608</v>
      </c>
      <c r="D219" s="142">
        <f t="shared" si="85"/>
        <v>318204.5504</v>
      </c>
      <c r="E219" s="142">
        <f t="shared" si="86"/>
        <v>2642.7988</v>
      </c>
      <c r="F219" s="142">
        <f t="shared" si="87"/>
        <v>153353.265042709</v>
      </c>
      <c r="G219" s="142">
        <f t="shared" si="88"/>
        <v>471557.815442709</v>
      </c>
      <c r="I219" s="142">
        <f t="shared" si="89"/>
        <v>5506.0392</v>
      </c>
      <c r="J219" s="142">
        <f t="shared" si="90"/>
        <v>484531.4496</v>
      </c>
      <c r="K219" s="142">
        <f t="shared" si="91"/>
        <v>4024.2012</v>
      </c>
      <c r="L219" s="142">
        <f t="shared" si="92"/>
        <v>206549.780806162</v>
      </c>
      <c r="M219" s="142">
        <f t="shared" si="93"/>
        <v>691081.230406162</v>
      </c>
      <c r="O219" s="142">
        <f t="shared" si="94"/>
        <v>1162639.04584887</v>
      </c>
      <c r="P219" s="142">
        <f t="shared" si="95"/>
        <v>2371200</v>
      </c>
      <c r="Q219" s="170">
        <f t="shared" si="96"/>
        <v>0.490316736609679</v>
      </c>
      <c r="R219" s="142">
        <f t="shared" si="97"/>
        <v>1208560.95415113</v>
      </c>
    </row>
    <row r="220" spans="2:18">
      <c r="B220" s="141">
        <f t="shared" si="98"/>
        <v>36705</v>
      </c>
      <c r="C220" s="142">
        <f t="shared" si="84"/>
        <v>3615.9608</v>
      </c>
      <c r="D220" s="142">
        <f t="shared" si="85"/>
        <v>321820.5112</v>
      </c>
      <c r="E220" s="142">
        <f t="shared" si="86"/>
        <v>2642.7988</v>
      </c>
      <c r="F220" s="142">
        <f t="shared" si="87"/>
        <v>155996.063842709</v>
      </c>
      <c r="G220" s="142">
        <f t="shared" si="88"/>
        <v>477816.575042709</v>
      </c>
      <c r="I220" s="142">
        <f t="shared" si="89"/>
        <v>5506.0392</v>
      </c>
      <c r="J220" s="142">
        <f t="shared" si="90"/>
        <v>490037.4888</v>
      </c>
      <c r="K220" s="142">
        <f t="shared" si="91"/>
        <v>4024.2012</v>
      </c>
      <c r="L220" s="142">
        <f t="shared" si="92"/>
        <v>210573.982006162</v>
      </c>
      <c r="M220" s="142">
        <f t="shared" si="93"/>
        <v>700611.470806162</v>
      </c>
      <c r="O220" s="142">
        <f t="shared" si="94"/>
        <v>1178428.04584887</v>
      </c>
      <c r="P220" s="142">
        <f t="shared" si="95"/>
        <v>2371200</v>
      </c>
      <c r="Q220" s="170">
        <f t="shared" si="96"/>
        <v>0.496975390455833</v>
      </c>
      <c r="R220" s="142">
        <f t="shared" si="97"/>
        <v>1192771.95415113</v>
      </c>
    </row>
    <row r="221" spans="2:18">
      <c r="B221" s="141">
        <f t="shared" si="98"/>
        <v>36706</v>
      </c>
      <c r="C221" s="142">
        <f t="shared" si="84"/>
        <v>3615.9608</v>
      </c>
      <c r="D221" s="142">
        <f t="shared" si="85"/>
        <v>325436.472</v>
      </c>
      <c r="E221" s="142">
        <f t="shared" si="86"/>
        <v>2642.7988</v>
      </c>
      <c r="F221" s="142">
        <f t="shared" si="87"/>
        <v>158638.862642709</v>
      </c>
      <c r="G221" s="142">
        <f t="shared" si="88"/>
        <v>484075.334642709</v>
      </c>
      <c r="I221" s="142">
        <f t="shared" si="89"/>
        <v>5506.0392</v>
      </c>
      <c r="J221" s="142">
        <f t="shared" si="90"/>
        <v>495543.528</v>
      </c>
      <c r="K221" s="142">
        <f t="shared" si="91"/>
        <v>4024.2012</v>
      </c>
      <c r="L221" s="142">
        <f t="shared" si="92"/>
        <v>214598.183206162</v>
      </c>
      <c r="M221" s="142">
        <f t="shared" si="93"/>
        <v>710141.711206162</v>
      </c>
      <c r="O221" s="142">
        <f t="shared" si="94"/>
        <v>1194217.04584887</v>
      </c>
      <c r="P221" s="142">
        <f t="shared" si="95"/>
        <v>2371200</v>
      </c>
      <c r="Q221" s="170">
        <f t="shared" si="96"/>
        <v>0.503634044301987</v>
      </c>
      <c r="R221" s="142">
        <f t="shared" si="97"/>
        <v>1176982.95415113</v>
      </c>
    </row>
    <row r="222" spans="2:18">
      <c r="B222" s="141">
        <f t="shared" si="98"/>
        <v>36707</v>
      </c>
      <c r="C222" s="142">
        <f t="shared" si="84"/>
        <v>3615.9608</v>
      </c>
      <c r="D222" s="142">
        <f t="shared" si="85"/>
        <v>329052.4328</v>
      </c>
      <c r="E222" s="142">
        <f t="shared" si="86"/>
        <v>2642.7988</v>
      </c>
      <c r="F222" s="142">
        <f t="shared" si="87"/>
        <v>161281.661442709</v>
      </c>
      <c r="G222" s="142">
        <f t="shared" si="88"/>
        <v>490334.094242709</v>
      </c>
      <c r="I222" s="142">
        <f t="shared" si="89"/>
        <v>5506.0392</v>
      </c>
      <c r="J222" s="142">
        <f t="shared" si="90"/>
        <v>501049.5672</v>
      </c>
      <c r="K222" s="142">
        <f t="shared" si="91"/>
        <v>4024.2012</v>
      </c>
      <c r="L222" s="142">
        <f t="shared" si="92"/>
        <v>218622.384406162</v>
      </c>
      <c r="M222" s="142">
        <f t="shared" si="93"/>
        <v>719671.951606162</v>
      </c>
      <c r="O222" s="142">
        <f t="shared" si="94"/>
        <v>1210006.04584887</v>
      </c>
      <c r="P222" s="142">
        <f t="shared" si="95"/>
        <v>2371200</v>
      </c>
      <c r="Q222" s="170">
        <f t="shared" si="96"/>
        <v>0.510292698148141</v>
      </c>
      <c r="R222" s="142">
        <f t="shared" si="97"/>
        <v>1161193.95415113</v>
      </c>
    </row>
    <row r="223" ht="13.1" spans="2:13">
      <c r="B223" s="141"/>
      <c r="C223" s="171">
        <f>SUM(C193:C222)</f>
        <v>108478.824</v>
      </c>
      <c r="E223" s="171">
        <f>SUM(E193:E222)</f>
        <v>79283.964</v>
      </c>
      <c r="G223" s="171">
        <f>C223+E223</f>
        <v>187762.788</v>
      </c>
      <c r="I223" s="171">
        <f>SUM(I193:I222)</f>
        <v>165181.176</v>
      </c>
      <c r="K223" s="171">
        <f>SUM(K193:K222)</f>
        <v>120726.036</v>
      </c>
      <c r="M223" s="171">
        <f>I223+K223</f>
        <v>285907.212</v>
      </c>
    </row>
    <row r="226" ht="13.1" spans="3:18">
      <c r="C226" s="134">
        <f>$D$6*0.3964</f>
        <v>3615.9608</v>
      </c>
      <c r="D226" s="149">
        <f>D222</f>
        <v>329052.4328</v>
      </c>
      <c r="E226" s="134">
        <f>$E$6*0.3964</f>
        <v>2642.7988</v>
      </c>
      <c r="F226" s="149">
        <f>F222</f>
        <v>161281.661442709</v>
      </c>
      <c r="G226" s="151">
        <f>G222</f>
        <v>490334.094242709</v>
      </c>
      <c r="I226" s="134">
        <f>$D$6*(1-0.3964)</f>
        <v>5506.0392</v>
      </c>
      <c r="J226" s="149">
        <f>J222</f>
        <v>501049.5672</v>
      </c>
      <c r="K226" s="134">
        <f>$E$6*(1-0.3964)</f>
        <v>4024.2012</v>
      </c>
      <c r="L226" s="149">
        <f>L222</f>
        <v>218622.384406162</v>
      </c>
      <c r="M226" s="151">
        <f>M222</f>
        <v>719671.951606162</v>
      </c>
      <c r="O226" s="160">
        <f>G226+M226</f>
        <v>1210006.04584887</v>
      </c>
      <c r="P226" s="149">
        <f>$P$14</f>
        <v>2371200</v>
      </c>
      <c r="Q226" s="163">
        <f>O226/P226</f>
        <v>0.510292698148141</v>
      </c>
      <c r="R226" s="151">
        <f>P226-O226</f>
        <v>1161193.95415113</v>
      </c>
    </row>
    <row r="227" spans="2:18">
      <c r="B227" s="141">
        <f>B222+1</f>
        <v>36708</v>
      </c>
      <c r="C227" s="142">
        <f>C226</f>
        <v>3615.9608</v>
      </c>
      <c r="D227" s="142">
        <f>D226+C227</f>
        <v>332668.3936</v>
      </c>
      <c r="E227" s="142">
        <f>E226</f>
        <v>2642.7988</v>
      </c>
      <c r="F227" s="142">
        <f>F226+E227</f>
        <v>163924.460242709</v>
      </c>
      <c r="G227" s="142">
        <f>D227+F227</f>
        <v>496592.853842709</v>
      </c>
      <c r="I227" s="142">
        <f>I226</f>
        <v>5506.0392</v>
      </c>
      <c r="J227" s="142">
        <f>J226+I227</f>
        <v>506555.6064</v>
      </c>
      <c r="K227" s="142">
        <f>K226</f>
        <v>4024.2012</v>
      </c>
      <c r="L227" s="142">
        <f>L226+K227</f>
        <v>222646.585606162</v>
      </c>
      <c r="M227" s="142">
        <f>J227+L227</f>
        <v>729202.192006162</v>
      </c>
      <c r="O227" s="142">
        <f>G227+M227</f>
        <v>1225795.04584887</v>
      </c>
      <c r="P227" s="142">
        <f>P226</f>
        <v>2371200</v>
      </c>
      <c r="Q227" s="170">
        <f>O227/P227</f>
        <v>0.516951351994295</v>
      </c>
      <c r="R227" s="142">
        <f>P227-O227</f>
        <v>1145404.95415113</v>
      </c>
    </row>
    <row r="228" spans="2:18">
      <c r="B228" s="141">
        <f>B227+1</f>
        <v>36709</v>
      </c>
      <c r="C228" s="142">
        <f t="shared" ref="C228:C238" si="99">C227</f>
        <v>3615.9608</v>
      </c>
      <c r="D228" s="142">
        <f t="shared" ref="D228:D238" si="100">D227+C228</f>
        <v>336284.3544</v>
      </c>
      <c r="E228" s="142">
        <f t="shared" ref="E228:E238" si="101">E227</f>
        <v>2642.7988</v>
      </c>
      <c r="F228" s="142">
        <f t="shared" ref="F228:F238" si="102">F227+E228</f>
        <v>166567.259042709</v>
      </c>
      <c r="G228" s="142">
        <f t="shared" ref="G228:G238" si="103">D228+F228</f>
        <v>502851.613442709</v>
      </c>
      <c r="I228" s="142">
        <f t="shared" ref="I228:I238" si="104">I227</f>
        <v>5506.0392</v>
      </c>
      <c r="J228" s="142">
        <f t="shared" ref="J228:J238" si="105">J227+I228</f>
        <v>512061.6456</v>
      </c>
      <c r="K228" s="142">
        <f t="shared" ref="K228:K238" si="106">K227</f>
        <v>4024.2012</v>
      </c>
      <c r="L228" s="142">
        <f t="shared" ref="L228:L238" si="107">L227+K228</f>
        <v>226670.786806162</v>
      </c>
      <c r="M228" s="142">
        <f t="shared" ref="M228:M238" si="108">J228+L228</f>
        <v>738732.432406162</v>
      </c>
      <c r="O228" s="142">
        <f t="shared" ref="O228:O238" si="109">G228+M228</f>
        <v>1241584.04584887</v>
      </c>
      <c r="P228" s="142">
        <f t="shared" ref="P228:P238" si="110">P227</f>
        <v>2371200</v>
      </c>
      <c r="Q228" s="170">
        <f t="shared" ref="Q228:Q238" si="111">O228/P228</f>
        <v>0.523610005840448</v>
      </c>
      <c r="R228" s="142">
        <f t="shared" ref="R228:R238" si="112">P228-O228</f>
        <v>1129615.95415113</v>
      </c>
    </row>
    <row r="229" spans="2:18">
      <c r="B229" s="141">
        <f t="shared" ref="B229:B257" si="113">B228+1</f>
        <v>36710</v>
      </c>
      <c r="C229" s="142">
        <f t="shared" si="99"/>
        <v>3615.9608</v>
      </c>
      <c r="D229" s="142">
        <f t="shared" si="100"/>
        <v>339900.3152</v>
      </c>
      <c r="E229" s="142">
        <f t="shared" si="101"/>
        <v>2642.7988</v>
      </c>
      <c r="F229" s="142">
        <f t="shared" si="102"/>
        <v>169210.057842709</v>
      </c>
      <c r="G229" s="142">
        <f t="shared" si="103"/>
        <v>509110.373042709</v>
      </c>
      <c r="I229" s="142">
        <f t="shared" si="104"/>
        <v>5506.0392</v>
      </c>
      <c r="J229" s="142">
        <f t="shared" si="105"/>
        <v>517567.6848</v>
      </c>
      <c r="K229" s="142">
        <f t="shared" si="106"/>
        <v>4024.2012</v>
      </c>
      <c r="L229" s="142">
        <f t="shared" si="107"/>
        <v>230694.988006162</v>
      </c>
      <c r="M229" s="142">
        <f t="shared" si="108"/>
        <v>748262.672806162</v>
      </c>
      <c r="O229" s="142">
        <f t="shared" si="109"/>
        <v>1257373.04584887</v>
      </c>
      <c r="P229" s="142">
        <f t="shared" si="110"/>
        <v>2371200</v>
      </c>
      <c r="Q229" s="170">
        <f t="shared" si="111"/>
        <v>0.530268659686602</v>
      </c>
      <c r="R229" s="142">
        <f t="shared" si="112"/>
        <v>1113826.95415113</v>
      </c>
    </row>
    <row r="230" spans="2:18">
      <c r="B230" s="141">
        <f t="shared" si="113"/>
        <v>36711</v>
      </c>
      <c r="C230" s="142">
        <f t="shared" si="99"/>
        <v>3615.9608</v>
      </c>
      <c r="D230" s="142">
        <f t="shared" si="100"/>
        <v>343516.276</v>
      </c>
      <c r="E230" s="142">
        <f t="shared" si="101"/>
        <v>2642.7988</v>
      </c>
      <c r="F230" s="142">
        <f t="shared" si="102"/>
        <v>171852.856642709</v>
      </c>
      <c r="G230" s="142">
        <f t="shared" si="103"/>
        <v>515369.132642709</v>
      </c>
      <c r="I230" s="142">
        <f t="shared" si="104"/>
        <v>5506.0392</v>
      </c>
      <c r="J230" s="142">
        <f t="shared" si="105"/>
        <v>523073.724</v>
      </c>
      <c r="K230" s="142">
        <f t="shared" si="106"/>
        <v>4024.2012</v>
      </c>
      <c r="L230" s="142">
        <f t="shared" si="107"/>
        <v>234719.189206162</v>
      </c>
      <c r="M230" s="142">
        <f t="shared" si="108"/>
        <v>757792.913206162</v>
      </c>
      <c r="O230" s="142">
        <f t="shared" si="109"/>
        <v>1273162.04584887</v>
      </c>
      <c r="P230" s="142">
        <f t="shared" si="110"/>
        <v>2371200</v>
      </c>
      <c r="Q230" s="170">
        <f t="shared" si="111"/>
        <v>0.536927313532756</v>
      </c>
      <c r="R230" s="142">
        <f t="shared" si="112"/>
        <v>1098037.95415113</v>
      </c>
    </row>
    <row r="231" spans="2:18">
      <c r="B231" s="141">
        <f t="shared" si="113"/>
        <v>36712</v>
      </c>
      <c r="C231" s="142">
        <f t="shared" si="99"/>
        <v>3615.9608</v>
      </c>
      <c r="D231" s="142">
        <f t="shared" si="100"/>
        <v>347132.2368</v>
      </c>
      <c r="E231" s="142">
        <f t="shared" si="101"/>
        <v>2642.7988</v>
      </c>
      <c r="F231" s="142">
        <f t="shared" si="102"/>
        <v>174495.655442709</v>
      </c>
      <c r="G231" s="142">
        <f t="shared" si="103"/>
        <v>521627.892242709</v>
      </c>
      <c r="I231" s="142">
        <f t="shared" si="104"/>
        <v>5506.0392</v>
      </c>
      <c r="J231" s="142">
        <f t="shared" si="105"/>
        <v>528579.7632</v>
      </c>
      <c r="K231" s="142">
        <f t="shared" si="106"/>
        <v>4024.2012</v>
      </c>
      <c r="L231" s="142">
        <f t="shared" si="107"/>
        <v>238743.390406162</v>
      </c>
      <c r="M231" s="142">
        <f t="shared" si="108"/>
        <v>767323.153606162</v>
      </c>
      <c r="O231" s="142">
        <f t="shared" si="109"/>
        <v>1288951.04584887</v>
      </c>
      <c r="P231" s="142">
        <f t="shared" si="110"/>
        <v>2371200</v>
      </c>
      <c r="Q231" s="170">
        <f t="shared" si="111"/>
        <v>0.54358596737891</v>
      </c>
      <c r="R231" s="142">
        <f t="shared" si="112"/>
        <v>1082248.95415113</v>
      </c>
    </row>
    <row r="232" spans="2:18">
      <c r="B232" s="141">
        <f t="shared" si="113"/>
        <v>36713</v>
      </c>
      <c r="C232" s="142">
        <f t="shared" si="99"/>
        <v>3615.9608</v>
      </c>
      <c r="D232" s="142">
        <f t="shared" si="100"/>
        <v>350748.1976</v>
      </c>
      <c r="E232" s="142">
        <f t="shared" si="101"/>
        <v>2642.7988</v>
      </c>
      <c r="F232" s="142">
        <f t="shared" si="102"/>
        <v>177138.454242709</v>
      </c>
      <c r="G232" s="142">
        <f t="shared" si="103"/>
        <v>527886.651842709</v>
      </c>
      <c r="I232" s="142">
        <f t="shared" si="104"/>
        <v>5506.0392</v>
      </c>
      <c r="J232" s="142">
        <f t="shared" si="105"/>
        <v>534085.8024</v>
      </c>
      <c r="K232" s="142">
        <f t="shared" si="106"/>
        <v>4024.2012</v>
      </c>
      <c r="L232" s="142">
        <f t="shared" si="107"/>
        <v>242767.591606162</v>
      </c>
      <c r="M232" s="142">
        <f t="shared" si="108"/>
        <v>776853.394006162</v>
      </c>
      <c r="O232" s="142">
        <f t="shared" si="109"/>
        <v>1304740.04584887</v>
      </c>
      <c r="P232" s="142">
        <f t="shared" si="110"/>
        <v>2371200</v>
      </c>
      <c r="Q232" s="170">
        <f t="shared" si="111"/>
        <v>0.550244621225064</v>
      </c>
      <c r="R232" s="142">
        <f t="shared" si="112"/>
        <v>1066459.95415113</v>
      </c>
    </row>
    <row r="233" ht="13.1" spans="2:18">
      <c r="B233" s="141">
        <f t="shared" si="113"/>
        <v>36714</v>
      </c>
      <c r="C233" s="172">
        <f>$D$7*0.3964</f>
        <v>2386.328</v>
      </c>
      <c r="D233" s="142">
        <f t="shared" si="100"/>
        <v>353134.5256</v>
      </c>
      <c r="E233" s="172">
        <f>$E$7*0.3964</f>
        <v>1744.16</v>
      </c>
      <c r="F233" s="142">
        <f t="shared" si="102"/>
        <v>178882.614242709</v>
      </c>
      <c r="G233" s="142">
        <f t="shared" si="103"/>
        <v>532017.139842709</v>
      </c>
      <c r="I233" s="172">
        <f>$D$7*(1-0.3964)</f>
        <v>3633.672</v>
      </c>
      <c r="J233" s="142">
        <f t="shared" si="105"/>
        <v>537719.4744</v>
      </c>
      <c r="K233" s="172">
        <f>$E$7*(1-0.3964)</f>
        <v>2655.84</v>
      </c>
      <c r="L233" s="142">
        <f t="shared" si="107"/>
        <v>245423.431606162</v>
      </c>
      <c r="M233" s="142">
        <f t="shared" si="108"/>
        <v>783142.906006162</v>
      </c>
      <c r="O233" s="142">
        <f t="shared" si="109"/>
        <v>1315160.04584887</v>
      </c>
      <c r="P233" s="142">
        <f t="shared" si="110"/>
        <v>2371200</v>
      </c>
      <c r="Q233" s="170">
        <f t="shared" si="111"/>
        <v>0.554639020685253</v>
      </c>
      <c r="R233" s="142">
        <f t="shared" si="112"/>
        <v>1056039.95415113</v>
      </c>
    </row>
    <row r="234" spans="2:18">
      <c r="B234" s="141">
        <f t="shared" si="113"/>
        <v>36715</v>
      </c>
      <c r="C234" s="142">
        <f t="shared" si="99"/>
        <v>2386.328</v>
      </c>
      <c r="D234" s="142">
        <f t="shared" si="100"/>
        <v>355520.8536</v>
      </c>
      <c r="E234" s="142">
        <f t="shared" si="101"/>
        <v>1744.16</v>
      </c>
      <c r="F234" s="142">
        <f t="shared" si="102"/>
        <v>180626.774242709</v>
      </c>
      <c r="G234" s="142">
        <f t="shared" si="103"/>
        <v>536147.627842709</v>
      </c>
      <c r="I234" s="142">
        <f t="shared" si="104"/>
        <v>3633.672</v>
      </c>
      <c r="J234" s="142">
        <f t="shared" si="105"/>
        <v>541353.1464</v>
      </c>
      <c r="K234" s="142">
        <f t="shared" si="106"/>
        <v>2655.84</v>
      </c>
      <c r="L234" s="142">
        <f t="shared" si="107"/>
        <v>248079.271606162</v>
      </c>
      <c r="M234" s="142">
        <f t="shared" si="108"/>
        <v>789432.418006162</v>
      </c>
      <c r="O234" s="142">
        <f t="shared" si="109"/>
        <v>1325580.04584887</v>
      </c>
      <c r="P234" s="142">
        <f t="shared" si="110"/>
        <v>2371200</v>
      </c>
      <c r="Q234" s="170">
        <f t="shared" si="111"/>
        <v>0.559033420145442</v>
      </c>
      <c r="R234" s="142">
        <f t="shared" si="112"/>
        <v>1045619.95415113</v>
      </c>
    </row>
    <row r="235" spans="2:18">
      <c r="B235" s="141">
        <f t="shared" si="113"/>
        <v>36716</v>
      </c>
      <c r="C235" s="142">
        <f t="shared" si="99"/>
        <v>2386.328</v>
      </c>
      <c r="D235" s="142">
        <f t="shared" si="100"/>
        <v>357907.1816</v>
      </c>
      <c r="E235" s="142">
        <f t="shared" si="101"/>
        <v>1744.16</v>
      </c>
      <c r="F235" s="142">
        <f t="shared" si="102"/>
        <v>182370.934242709</v>
      </c>
      <c r="G235" s="142">
        <f t="shared" si="103"/>
        <v>540278.115842709</v>
      </c>
      <c r="I235" s="142">
        <f t="shared" si="104"/>
        <v>3633.672</v>
      </c>
      <c r="J235" s="142">
        <f t="shared" si="105"/>
        <v>544986.8184</v>
      </c>
      <c r="K235" s="142">
        <f t="shared" si="106"/>
        <v>2655.84</v>
      </c>
      <c r="L235" s="142">
        <f t="shared" si="107"/>
        <v>250735.111606162</v>
      </c>
      <c r="M235" s="142">
        <f t="shared" si="108"/>
        <v>795721.930006162</v>
      </c>
      <c r="O235" s="142">
        <f t="shared" si="109"/>
        <v>1336000.04584887</v>
      </c>
      <c r="P235" s="142">
        <f t="shared" si="110"/>
        <v>2371200</v>
      </c>
      <c r="Q235" s="170">
        <f t="shared" si="111"/>
        <v>0.563427819605631</v>
      </c>
      <c r="R235" s="142">
        <f t="shared" si="112"/>
        <v>1035199.95415113</v>
      </c>
    </row>
    <row r="236" spans="2:18">
      <c r="B236" s="141">
        <f t="shared" si="113"/>
        <v>36717</v>
      </c>
      <c r="C236" s="142">
        <f t="shared" si="99"/>
        <v>2386.328</v>
      </c>
      <c r="D236" s="142">
        <f t="shared" si="100"/>
        <v>360293.5096</v>
      </c>
      <c r="E236" s="142">
        <f t="shared" si="101"/>
        <v>1744.16</v>
      </c>
      <c r="F236" s="142">
        <f t="shared" si="102"/>
        <v>184115.094242709</v>
      </c>
      <c r="G236" s="142">
        <f t="shared" si="103"/>
        <v>544408.603842709</v>
      </c>
      <c r="I236" s="142">
        <f t="shared" si="104"/>
        <v>3633.672</v>
      </c>
      <c r="J236" s="142">
        <f t="shared" si="105"/>
        <v>548620.4904</v>
      </c>
      <c r="K236" s="142">
        <f t="shared" si="106"/>
        <v>2655.84</v>
      </c>
      <c r="L236" s="142">
        <f t="shared" si="107"/>
        <v>253390.951606162</v>
      </c>
      <c r="M236" s="142">
        <f t="shared" si="108"/>
        <v>802011.442006162</v>
      </c>
      <c r="O236" s="142">
        <f t="shared" si="109"/>
        <v>1346420.04584887</v>
      </c>
      <c r="P236" s="142">
        <f t="shared" si="110"/>
        <v>2371200</v>
      </c>
      <c r="Q236" s="170">
        <f t="shared" si="111"/>
        <v>0.56782221906582</v>
      </c>
      <c r="R236" s="142">
        <f t="shared" si="112"/>
        <v>1024779.95415113</v>
      </c>
    </row>
    <row r="237" spans="2:18">
      <c r="B237" s="141">
        <f t="shared" si="113"/>
        <v>36718</v>
      </c>
      <c r="C237" s="142">
        <f t="shared" si="99"/>
        <v>2386.328</v>
      </c>
      <c r="D237" s="142">
        <f t="shared" si="100"/>
        <v>362679.8376</v>
      </c>
      <c r="E237" s="142">
        <f t="shared" si="101"/>
        <v>1744.16</v>
      </c>
      <c r="F237" s="142">
        <f t="shared" si="102"/>
        <v>185859.254242709</v>
      </c>
      <c r="G237" s="142">
        <f t="shared" si="103"/>
        <v>548539.091842709</v>
      </c>
      <c r="I237" s="142">
        <f t="shared" si="104"/>
        <v>3633.672</v>
      </c>
      <c r="J237" s="142">
        <f t="shared" si="105"/>
        <v>552254.1624</v>
      </c>
      <c r="K237" s="142">
        <f t="shared" si="106"/>
        <v>2655.84</v>
      </c>
      <c r="L237" s="142">
        <f t="shared" si="107"/>
        <v>256046.791606162</v>
      </c>
      <c r="M237" s="142">
        <f t="shared" si="108"/>
        <v>808300.954006162</v>
      </c>
      <c r="O237" s="142">
        <f t="shared" si="109"/>
        <v>1356840.04584887</v>
      </c>
      <c r="P237" s="142">
        <f t="shared" si="110"/>
        <v>2371200</v>
      </c>
      <c r="Q237" s="170">
        <f t="shared" si="111"/>
        <v>0.572216618526008</v>
      </c>
      <c r="R237" s="142">
        <f t="shared" si="112"/>
        <v>1014359.95415113</v>
      </c>
    </row>
    <row r="238" spans="2:18">
      <c r="B238" s="141">
        <f t="shared" si="113"/>
        <v>36719</v>
      </c>
      <c r="C238" s="142">
        <f t="shared" si="99"/>
        <v>2386.328</v>
      </c>
      <c r="D238" s="142">
        <f t="shared" si="100"/>
        <v>365066.1656</v>
      </c>
      <c r="E238" s="142">
        <f t="shared" si="101"/>
        <v>1744.16</v>
      </c>
      <c r="F238" s="142">
        <f t="shared" si="102"/>
        <v>187603.414242709</v>
      </c>
      <c r="G238" s="142">
        <f t="shared" si="103"/>
        <v>552669.579842709</v>
      </c>
      <c r="I238" s="142">
        <f t="shared" si="104"/>
        <v>3633.672</v>
      </c>
      <c r="J238" s="142">
        <f t="shared" si="105"/>
        <v>555887.8344</v>
      </c>
      <c r="K238" s="142">
        <f t="shared" si="106"/>
        <v>2655.84</v>
      </c>
      <c r="L238" s="142">
        <f t="shared" si="107"/>
        <v>258702.631606162</v>
      </c>
      <c r="M238" s="142">
        <f t="shared" si="108"/>
        <v>814590.466006162</v>
      </c>
      <c r="O238" s="142">
        <f t="shared" si="109"/>
        <v>1367260.04584887</v>
      </c>
      <c r="P238" s="142">
        <f t="shared" si="110"/>
        <v>2371200</v>
      </c>
      <c r="Q238" s="170">
        <f t="shared" si="111"/>
        <v>0.576611017986197</v>
      </c>
      <c r="R238" s="142">
        <f t="shared" si="112"/>
        <v>1003939.95415113</v>
      </c>
    </row>
    <row r="239" spans="2:18">
      <c r="B239" s="141">
        <f t="shared" si="113"/>
        <v>36720</v>
      </c>
      <c r="C239" s="142">
        <f t="shared" ref="C239:C251" si="114">C238</f>
        <v>2386.328</v>
      </c>
      <c r="D239" s="142">
        <f t="shared" ref="D239:D251" si="115">D238+C239</f>
        <v>367452.4936</v>
      </c>
      <c r="E239" s="142">
        <f t="shared" ref="E239:E251" si="116">E238</f>
        <v>1744.16</v>
      </c>
      <c r="F239" s="142">
        <f t="shared" ref="F239:F251" si="117">F238+E239</f>
        <v>189347.574242709</v>
      </c>
      <c r="G239" s="142">
        <f t="shared" ref="G239:G251" si="118">D239+F239</f>
        <v>556800.067842709</v>
      </c>
      <c r="I239" s="142">
        <f t="shared" ref="I239:I251" si="119">I238</f>
        <v>3633.672</v>
      </c>
      <c r="J239" s="142">
        <f t="shared" ref="J239:J251" si="120">J238+I239</f>
        <v>559521.5064</v>
      </c>
      <c r="K239" s="142">
        <f t="shared" ref="K239:K251" si="121">K238</f>
        <v>2655.84</v>
      </c>
      <c r="L239" s="142">
        <f t="shared" ref="L239:L251" si="122">L238+K239</f>
        <v>261358.471606162</v>
      </c>
      <c r="M239" s="142">
        <f t="shared" ref="M239:M251" si="123">J239+L239</f>
        <v>820879.978006162</v>
      </c>
      <c r="O239" s="142">
        <f t="shared" ref="O239:O251" si="124">G239+M239</f>
        <v>1377680.04584887</v>
      </c>
      <c r="P239" s="142">
        <f t="shared" ref="P239:P251" si="125">P238</f>
        <v>2371200</v>
      </c>
      <c r="Q239" s="170">
        <f t="shared" ref="Q239:Q251" si="126">O239/P239</f>
        <v>0.581005417446386</v>
      </c>
      <c r="R239" s="142">
        <f t="shared" ref="R239:R251" si="127">P239-O239</f>
        <v>993519.954151129</v>
      </c>
    </row>
    <row r="240" spans="2:18">
      <c r="B240" s="141">
        <f t="shared" si="113"/>
        <v>36721</v>
      </c>
      <c r="C240" s="142">
        <f t="shared" si="114"/>
        <v>2386.328</v>
      </c>
      <c r="D240" s="142">
        <f t="shared" si="115"/>
        <v>369838.8216</v>
      </c>
      <c r="E240" s="142">
        <f t="shared" si="116"/>
        <v>1744.16</v>
      </c>
      <c r="F240" s="142">
        <f t="shared" si="117"/>
        <v>191091.734242709</v>
      </c>
      <c r="G240" s="142">
        <f t="shared" si="118"/>
        <v>560930.555842709</v>
      </c>
      <c r="I240" s="142">
        <f t="shared" si="119"/>
        <v>3633.672</v>
      </c>
      <c r="J240" s="142">
        <f t="shared" si="120"/>
        <v>563155.1784</v>
      </c>
      <c r="K240" s="142">
        <f t="shared" si="121"/>
        <v>2655.84</v>
      </c>
      <c r="L240" s="142">
        <f t="shared" si="122"/>
        <v>264014.311606162</v>
      </c>
      <c r="M240" s="142">
        <f t="shared" si="123"/>
        <v>827169.490006162</v>
      </c>
      <c r="O240" s="142">
        <f t="shared" si="124"/>
        <v>1388100.04584887</v>
      </c>
      <c r="P240" s="142">
        <f t="shared" si="125"/>
        <v>2371200</v>
      </c>
      <c r="Q240" s="170">
        <f t="shared" si="126"/>
        <v>0.585399816906575</v>
      </c>
      <c r="R240" s="142">
        <f t="shared" si="127"/>
        <v>983099.954151129</v>
      </c>
    </row>
    <row r="241" spans="2:18">
      <c r="B241" s="141">
        <f t="shared" si="113"/>
        <v>36722</v>
      </c>
      <c r="C241" s="142">
        <f t="shared" si="114"/>
        <v>2386.328</v>
      </c>
      <c r="D241" s="142">
        <f t="shared" si="115"/>
        <v>372225.1496</v>
      </c>
      <c r="E241" s="142">
        <f t="shared" si="116"/>
        <v>1744.16</v>
      </c>
      <c r="F241" s="142">
        <f t="shared" si="117"/>
        <v>192835.894242709</v>
      </c>
      <c r="G241" s="142">
        <f t="shared" si="118"/>
        <v>565061.043842709</v>
      </c>
      <c r="I241" s="142">
        <f t="shared" si="119"/>
        <v>3633.672</v>
      </c>
      <c r="J241" s="142">
        <f t="shared" si="120"/>
        <v>566788.8504</v>
      </c>
      <c r="K241" s="142">
        <f t="shared" si="121"/>
        <v>2655.84</v>
      </c>
      <c r="L241" s="142">
        <f t="shared" si="122"/>
        <v>266670.151606162</v>
      </c>
      <c r="M241" s="142">
        <f t="shared" si="123"/>
        <v>833459.002006162</v>
      </c>
      <c r="O241" s="142">
        <f t="shared" si="124"/>
        <v>1398520.04584887</v>
      </c>
      <c r="P241" s="142">
        <f t="shared" si="125"/>
        <v>2371200</v>
      </c>
      <c r="Q241" s="170">
        <f t="shared" si="126"/>
        <v>0.589794216366764</v>
      </c>
      <c r="R241" s="142">
        <f t="shared" si="127"/>
        <v>972679.954151129</v>
      </c>
    </row>
    <row r="242" spans="2:18">
      <c r="B242" s="141">
        <f t="shared" si="113"/>
        <v>36723</v>
      </c>
      <c r="C242" s="142">
        <f t="shared" si="114"/>
        <v>2386.328</v>
      </c>
      <c r="D242" s="142">
        <f t="shared" si="115"/>
        <v>374611.4776</v>
      </c>
      <c r="E242" s="142">
        <f t="shared" si="116"/>
        <v>1744.16</v>
      </c>
      <c r="F242" s="142">
        <f t="shared" si="117"/>
        <v>194580.054242709</v>
      </c>
      <c r="G242" s="142">
        <f t="shared" si="118"/>
        <v>569191.531842709</v>
      </c>
      <c r="I242" s="142">
        <f t="shared" si="119"/>
        <v>3633.672</v>
      </c>
      <c r="J242" s="142">
        <f t="shared" si="120"/>
        <v>570422.5224</v>
      </c>
      <c r="K242" s="142">
        <f t="shared" si="121"/>
        <v>2655.84</v>
      </c>
      <c r="L242" s="142">
        <f t="shared" si="122"/>
        <v>269325.991606162</v>
      </c>
      <c r="M242" s="142">
        <f t="shared" si="123"/>
        <v>839748.514006163</v>
      </c>
      <c r="O242" s="142">
        <f t="shared" si="124"/>
        <v>1408940.04584887</v>
      </c>
      <c r="P242" s="142">
        <f t="shared" si="125"/>
        <v>2371200</v>
      </c>
      <c r="Q242" s="170">
        <f t="shared" si="126"/>
        <v>0.594188615826953</v>
      </c>
      <c r="R242" s="142">
        <f t="shared" si="127"/>
        <v>962259.954151128</v>
      </c>
    </row>
    <row r="243" spans="2:18">
      <c r="B243" s="141">
        <f t="shared" si="113"/>
        <v>36724</v>
      </c>
      <c r="C243" s="142">
        <f t="shared" si="114"/>
        <v>2386.328</v>
      </c>
      <c r="D243" s="142">
        <f t="shared" si="115"/>
        <v>376997.8056</v>
      </c>
      <c r="E243" s="142">
        <f t="shared" si="116"/>
        <v>1744.16</v>
      </c>
      <c r="F243" s="142">
        <f t="shared" si="117"/>
        <v>196324.214242709</v>
      </c>
      <c r="G243" s="142">
        <f t="shared" si="118"/>
        <v>573322.019842709</v>
      </c>
      <c r="I243" s="142">
        <f t="shared" si="119"/>
        <v>3633.672</v>
      </c>
      <c r="J243" s="142">
        <f t="shared" si="120"/>
        <v>574056.1944</v>
      </c>
      <c r="K243" s="142">
        <f t="shared" si="121"/>
        <v>2655.84</v>
      </c>
      <c r="L243" s="142">
        <f t="shared" si="122"/>
        <v>271981.831606162</v>
      </c>
      <c r="M243" s="142">
        <f t="shared" si="123"/>
        <v>846038.026006163</v>
      </c>
      <c r="O243" s="142">
        <f t="shared" si="124"/>
        <v>1419360.04584887</v>
      </c>
      <c r="P243" s="142">
        <f t="shared" si="125"/>
        <v>2371200</v>
      </c>
      <c r="Q243" s="170">
        <f t="shared" si="126"/>
        <v>0.598583015287142</v>
      </c>
      <c r="R243" s="142">
        <f t="shared" si="127"/>
        <v>951839.954151128</v>
      </c>
    </row>
    <row r="244" spans="2:18">
      <c r="B244" s="141">
        <f t="shared" si="113"/>
        <v>36725</v>
      </c>
      <c r="C244" s="142">
        <f t="shared" si="114"/>
        <v>2386.328</v>
      </c>
      <c r="D244" s="142">
        <f t="shared" si="115"/>
        <v>379384.1336</v>
      </c>
      <c r="E244" s="142">
        <f t="shared" si="116"/>
        <v>1744.16</v>
      </c>
      <c r="F244" s="142">
        <f t="shared" si="117"/>
        <v>198068.374242709</v>
      </c>
      <c r="G244" s="142">
        <f t="shared" si="118"/>
        <v>577452.507842709</v>
      </c>
      <c r="I244" s="142">
        <f t="shared" si="119"/>
        <v>3633.672</v>
      </c>
      <c r="J244" s="142">
        <f t="shared" si="120"/>
        <v>577689.8664</v>
      </c>
      <c r="K244" s="142">
        <f t="shared" si="121"/>
        <v>2655.84</v>
      </c>
      <c r="L244" s="142">
        <f t="shared" si="122"/>
        <v>274637.671606162</v>
      </c>
      <c r="M244" s="142">
        <f t="shared" si="123"/>
        <v>852327.538006163</v>
      </c>
      <c r="O244" s="142">
        <f t="shared" si="124"/>
        <v>1429780.04584887</v>
      </c>
      <c r="P244" s="142">
        <f t="shared" si="125"/>
        <v>2371200</v>
      </c>
      <c r="Q244" s="170">
        <f t="shared" si="126"/>
        <v>0.602977414747331</v>
      </c>
      <c r="R244" s="142">
        <f t="shared" si="127"/>
        <v>941419.954151128</v>
      </c>
    </row>
    <row r="245" spans="2:18">
      <c r="B245" s="141">
        <f t="shared" si="113"/>
        <v>36726</v>
      </c>
      <c r="C245" s="142">
        <f t="shared" si="114"/>
        <v>2386.328</v>
      </c>
      <c r="D245" s="142">
        <f t="shared" si="115"/>
        <v>381770.4616</v>
      </c>
      <c r="E245" s="142">
        <f t="shared" si="116"/>
        <v>1744.16</v>
      </c>
      <c r="F245" s="142">
        <f t="shared" si="117"/>
        <v>199812.534242709</v>
      </c>
      <c r="G245" s="142">
        <f t="shared" si="118"/>
        <v>581582.995842709</v>
      </c>
      <c r="I245" s="142">
        <f t="shared" si="119"/>
        <v>3633.672</v>
      </c>
      <c r="J245" s="142">
        <f t="shared" si="120"/>
        <v>581323.5384</v>
      </c>
      <c r="K245" s="142">
        <f t="shared" si="121"/>
        <v>2655.84</v>
      </c>
      <c r="L245" s="142">
        <f t="shared" si="122"/>
        <v>277293.511606162</v>
      </c>
      <c r="M245" s="142">
        <f t="shared" si="123"/>
        <v>858617.050006163</v>
      </c>
      <c r="O245" s="142">
        <f t="shared" si="124"/>
        <v>1440200.04584887</v>
      </c>
      <c r="P245" s="142">
        <f t="shared" si="125"/>
        <v>2371200</v>
      </c>
      <c r="Q245" s="170">
        <f t="shared" si="126"/>
        <v>0.60737181420752</v>
      </c>
      <c r="R245" s="142">
        <f t="shared" si="127"/>
        <v>930999.954151128</v>
      </c>
    </row>
    <row r="246" spans="2:18">
      <c r="B246" s="141">
        <f t="shared" si="113"/>
        <v>36727</v>
      </c>
      <c r="C246" s="142">
        <f t="shared" si="114"/>
        <v>2386.328</v>
      </c>
      <c r="D246" s="142">
        <f t="shared" si="115"/>
        <v>384156.7896</v>
      </c>
      <c r="E246" s="142">
        <f t="shared" si="116"/>
        <v>1744.16</v>
      </c>
      <c r="F246" s="142">
        <f t="shared" si="117"/>
        <v>201556.694242709</v>
      </c>
      <c r="G246" s="142">
        <f t="shared" si="118"/>
        <v>585713.483842709</v>
      </c>
      <c r="I246" s="142">
        <f t="shared" si="119"/>
        <v>3633.672</v>
      </c>
      <c r="J246" s="142">
        <f t="shared" si="120"/>
        <v>584957.2104</v>
      </c>
      <c r="K246" s="142">
        <f t="shared" si="121"/>
        <v>2655.84</v>
      </c>
      <c r="L246" s="142">
        <f t="shared" si="122"/>
        <v>279949.351606162</v>
      </c>
      <c r="M246" s="142">
        <f t="shared" si="123"/>
        <v>864906.562006163</v>
      </c>
      <c r="O246" s="142">
        <f t="shared" si="124"/>
        <v>1450620.04584887</v>
      </c>
      <c r="P246" s="142">
        <f t="shared" si="125"/>
        <v>2371200</v>
      </c>
      <c r="Q246" s="170">
        <f t="shared" si="126"/>
        <v>0.611766213667709</v>
      </c>
      <c r="R246" s="142">
        <f t="shared" si="127"/>
        <v>920579.954151128</v>
      </c>
    </row>
    <row r="247" spans="2:18">
      <c r="B247" s="141">
        <f t="shared" si="113"/>
        <v>36728</v>
      </c>
      <c r="C247" s="142">
        <f t="shared" si="114"/>
        <v>2386.328</v>
      </c>
      <c r="D247" s="142">
        <f t="shared" si="115"/>
        <v>386543.1176</v>
      </c>
      <c r="E247" s="142">
        <f t="shared" si="116"/>
        <v>1744.16</v>
      </c>
      <c r="F247" s="142">
        <f t="shared" si="117"/>
        <v>203300.854242709</v>
      </c>
      <c r="G247" s="142">
        <f t="shared" si="118"/>
        <v>589843.971842709</v>
      </c>
      <c r="I247" s="142">
        <f t="shared" si="119"/>
        <v>3633.672</v>
      </c>
      <c r="J247" s="142">
        <f t="shared" si="120"/>
        <v>588590.8824</v>
      </c>
      <c r="K247" s="142">
        <f t="shared" si="121"/>
        <v>2655.84</v>
      </c>
      <c r="L247" s="142">
        <f t="shared" si="122"/>
        <v>282605.191606162</v>
      </c>
      <c r="M247" s="142">
        <f t="shared" si="123"/>
        <v>871196.074006163</v>
      </c>
      <c r="O247" s="142">
        <f t="shared" si="124"/>
        <v>1461040.04584887</v>
      </c>
      <c r="P247" s="142">
        <f t="shared" si="125"/>
        <v>2371200</v>
      </c>
      <c r="Q247" s="170">
        <f t="shared" si="126"/>
        <v>0.616160613127898</v>
      </c>
      <c r="R247" s="142">
        <f t="shared" si="127"/>
        <v>910159.954151128</v>
      </c>
    </row>
    <row r="248" spans="2:18">
      <c r="B248" s="141">
        <f t="shared" si="113"/>
        <v>36729</v>
      </c>
      <c r="C248" s="142">
        <f t="shared" si="114"/>
        <v>2386.328</v>
      </c>
      <c r="D248" s="142">
        <f t="shared" si="115"/>
        <v>388929.4456</v>
      </c>
      <c r="E248" s="142">
        <f t="shared" si="116"/>
        <v>1744.16</v>
      </c>
      <c r="F248" s="142">
        <f t="shared" si="117"/>
        <v>205045.014242709</v>
      </c>
      <c r="G248" s="142">
        <f t="shared" si="118"/>
        <v>593974.459842709</v>
      </c>
      <c r="I248" s="142">
        <f t="shared" si="119"/>
        <v>3633.672</v>
      </c>
      <c r="J248" s="142">
        <f t="shared" si="120"/>
        <v>592224.5544</v>
      </c>
      <c r="K248" s="142">
        <f t="shared" si="121"/>
        <v>2655.84</v>
      </c>
      <c r="L248" s="142">
        <f t="shared" si="122"/>
        <v>285261.031606162</v>
      </c>
      <c r="M248" s="142">
        <f t="shared" si="123"/>
        <v>877485.586006163</v>
      </c>
      <c r="O248" s="142">
        <f t="shared" si="124"/>
        <v>1471460.04584887</v>
      </c>
      <c r="P248" s="142">
        <f t="shared" si="125"/>
        <v>2371200</v>
      </c>
      <c r="Q248" s="170">
        <f t="shared" si="126"/>
        <v>0.620555012588087</v>
      </c>
      <c r="R248" s="142">
        <f t="shared" si="127"/>
        <v>899739.954151128</v>
      </c>
    </row>
    <row r="249" spans="2:18">
      <c r="B249" s="141">
        <f t="shared" si="113"/>
        <v>36730</v>
      </c>
      <c r="C249" s="142">
        <f t="shared" si="114"/>
        <v>2386.328</v>
      </c>
      <c r="D249" s="142">
        <f t="shared" si="115"/>
        <v>391315.7736</v>
      </c>
      <c r="E249" s="142">
        <f t="shared" si="116"/>
        <v>1744.16</v>
      </c>
      <c r="F249" s="142">
        <f t="shared" si="117"/>
        <v>206789.174242709</v>
      </c>
      <c r="G249" s="142">
        <f t="shared" si="118"/>
        <v>598104.947842709</v>
      </c>
      <c r="I249" s="142">
        <f t="shared" si="119"/>
        <v>3633.672</v>
      </c>
      <c r="J249" s="142">
        <f t="shared" si="120"/>
        <v>595858.2264</v>
      </c>
      <c r="K249" s="142">
        <f t="shared" si="121"/>
        <v>2655.84</v>
      </c>
      <c r="L249" s="142">
        <f t="shared" si="122"/>
        <v>287916.871606162</v>
      </c>
      <c r="M249" s="142">
        <f t="shared" si="123"/>
        <v>883775.098006163</v>
      </c>
      <c r="O249" s="142">
        <f t="shared" si="124"/>
        <v>1481880.04584887</v>
      </c>
      <c r="P249" s="142">
        <f t="shared" si="125"/>
        <v>2371200</v>
      </c>
      <c r="Q249" s="170">
        <f t="shared" si="126"/>
        <v>0.624949412048276</v>
      </c>
      <c r="R249" s="142">
        <f t="shared" si="127"/>
        <v>889319.954151128</v>
      </c>
    </row>
    <row r="250" spans="2:18">
      <c r="B250" s="141">
        <f t="shared" si="113"/>
        <v>36731</v>
      </c>
      <c r="C250" s="142">
        <f t="shared" si="114"/>
        <v>2386.328</v>
      </c>
      <c r="D250" s="142">
        <f t="shared" si="115"/>
        <v>393702.1016</v>
      </c>
      <c r="E250" s="142">
        <f t="shared" si="116"/>
        <v>1744.16</v>
      </c>
      <c r="F250" s="142">
        <f t="shared" si="117"/>
        <v>208533.334242709</v>
      </c>
      <c r="G250" s="142">
        <f t="shared" si="118"/>
        <v>602235.435842709</v>
      </c>
      <c r="I250" s="142">
        <f t="shared" si="119"/>
        <v>3633.672</v>
      </c>
      <c r="J250" s="142">
        <f t="shared" si="120"/>
        <v>599491.8984</v>
      </c>
      <c r="K250" s="142">
        <f t="shared" si="121"/>
        <v>2655.84</v>
      </c>
      <c r="L250" s="142">
        <f t="shared" si="122"/>
        <v>290572.711606162</v>
      </c>
      <c r="M250" s="142">
        <f t="shared" si="123"/>
        <v>890064.610006163</v>
      </c>
      <c r="O250" s="142">
        <f t="shared" si="124"/>
        <v>1492300.04584887</v>
      </c>
      <c r="P250" s="142">
        <f t="shared" si="125"/>
        <v>2371200</v>
      </c>
      <c r="Q250" s="170">
        <f t="shared" si="126"/>
        <v>0.629343811508465</v>
      </c>
      <c r="R250" s="142">
        <f t="shared" si="127"/>
        <v>878899.954151128</v>
      </c>
    </row>
    <row r="251" spans="2:18">
      <c r="B251" s="141">
        <f t="shared" si="113"/>
        <v>36732</v>
      </c>
      <c r="C251" s="142">
        <f t="shared" si="114"/>
        <v>2386.328</v>
      </c>
      <c r="D251" s="142">
        <f t="shared" si="115"/>
        <v>396088.4296</v>
      </c>
      <c r="E251" s="142">
        <f t="shared" si="116"/>
        <v>1744.16</v>
      </c>
      <c r="F251" s="142">
        <f t="shared" si="117"/>
        <v>210277.494242709</v>
      </c>
      <c r="G251" s="142">
        <f t="shared" si="118"/>
        <v>606365.923842709</v>
      </c>
      <c r="I251" s="142">
        <f t="shared" si="119"/>
        <v>3633.672</v>
      </c>
      <c r="J251" s="142">
        <f t="shared" si="120"/>
        <v>603125.5704</v>
      </c>
      <c r="K251" s="142">
        <f t="shared" si="121"/>
        <v>2655.84</v>
      </c>
      <c r="L251" s="142">
        <f t="shared" si="122"/>
        <v>293228.551606163</v>
      </c>
      <c r="M251" s="142">
        <f t="shared" si="123"/>
        <v>896354.122006163</v>
      </c>
      <c r="O251" s="142">
        <f t="shared" si="124"/>
        <v>1502720.04584887</v>
      </c>
      <c r="P251" s="142">
        <f t="shared" si="125"/>
        <v>2371200</v>
      </c>
      <c r="Q251" s="170">
        <f t="shared" si="126"/>
        <v>0.633738210968654</v>
      </c>
      <c r="R251" s="142">
        <f t="shared" si="127"/>
        <v>868479.954151128</v>
      </c>
    </row>
    <row r="252" spans="2:18">
      <c r="B252" s="141">
        <f t="shared" si="113"/>
        <v>36733</v>
      </c>
      <c r="C252" s="142">
        <f t="shared" ref="C252:C257" si="128">C251</f>
        <v>2386.328</v>
      </c>
      <c r="D252" s="142">
        <f t="shared" ref="D252:D257" si="129">D251+C252</f>
        <v>398474.7576</v>
      </c>
      <c r="E252" s="142">
        <f t="shared" ref="E252:E257" si="130">E251</f>
        <v>1744.16</v>
      </c>
      <c r="F252" s="142">
        <f t="shared" ref="F252:F257" si="131">F251+E252</f>
        <v>212021.654242709</v>
      </c>
      <c r="G252" s="142">
        <f t="shared" ref="G252:G257" si="132">D252+F252</f>
        <v>610496.411842709</v>
      </c>
      <c r="I252" s="142">
        <f t="shared" ref="I252:I257" si="133">I251</f>
        <v>3633.672</v>
      </c>
      <c r="J252" s="142">
        <f t="shared" ref="J252:J257" si="134">J251+I252</f>
        <v>606759.2424</v>
      </c>
      <c r="K252" s="142">
        <f t="shared" ref="K252:K257" si="135">K251</f>
        <v>2655.84</v>
      </c>
      <c r="L252" s="142">
        <f t="shared" ref="L252:L257" si="136">L251+K252</f>
        <v>295884.391606163</v>
      </c>
      <c r="M252" s="142">
        <f t="shared" ref="M252:M257" si="137">J252+L252</f>
        <v>902643.634006163</v>
      </c>
      <c r="O252" s="142">
        <f t="shared" ref="O252:O257" si="138">G252+M252</f>
        <v>1513140.04584887</v>
      </c>
      <c r="P252" s="142">
        <f t="shared" ref="P252:P257" si="139">P251</f>
        <v>2371200</v>
      </c>
      <c r="Q252" s="170">
        <f t="shared" ref="Q252:Q257" si="140">O252/P252</f>
        <v>0.638132610428843</v>
      </c>
      <c r="R252" s="142">
        <f t="shared" ref="R252:R257" si="141">P252-O252</f>
        <v>858059.954151128</v>
      </c>
    </row>
    <row r="253" spans="2:18">
      <c r="B253" s="141">
        <f t="shared" si="113"/>
        <v>36734</v>
      </c>
      <c r="C253" s="142">
        <f t="shared" si="128"/>
        <v>2386.328</v>
      </c>
      <c r="D253" s="142">
        <f t="shared" si="129"/>
        <v>400861.0856</v>
      </c>
      <c r="E253" s="142">
        <f t="shared" si="130"/>
        <v>1744.16</v>
      </c>
      <c r="F253" s="142">
        <f t="shared" si="131"/>
        <v>213765.814242709</v>
      </c>
      <c r="G253" s="142">
        <f t="shared" si="132"/>
        <v>614626.899842709</v>
      </c>
      <c r="I253" s="142">
        <f t="shared" si="133"/>
        <v>3633.672</v>
      </c>
      <c r="J253" s="142">
        <f t="shared" si="134"/>
        <v>610392.9144</v>
      </c>
      <c r="K253" s="142">
        <f t="shared" si="135"/>
        <v>2655.84</v>
      </c>
      <c r="L253" s="142">
        <f t="shared" si="136"/>
        <v>298540.231606163</v>
      </c>
      <c r="M253" s="142">
        <f t="shared" si="137"/>
        <v>908933.146006163</v>
      </c>
      <c r="O253" s="142">
        <f t="shared" si="138"/>
        <v>1523560.04584887</v>
      </c>
      <c r="P253" s="142">
        <f t="shared" si="139"/>
        <v>2371200</v>
      </c>
      <c r="Q253" s="170">
        <f t="shared" si="140"/>
        <v>0.642527009889032</v>
      </c>
      <c r="R253" s="142">
        <f t="shared" si="141"/>
        <v>847639.954151128</v>
      </c>
    </row>
    <row r="254" spans="2:18">
      <c r="B254" s="141">
        <f t="shared" si="113"/>
        <v>36735</v>
      </c>
      <c r="C254" s="142">
        <f t="shared" si="128"/>
        <v>2386.328</v>
      </c>
      <c r="D254" s="142">
        <f t="shared" si="129"/>
        <v>403247.4136</v>
      </c>
      <c r="E254" s="142">
        <f t="shared" si="130"/>
        <v>1744.16</v>
      </c>
      <c r="F254" s="142">
        <f t="shared" si="131"/>
        <v>215509.974242709</v>
      </c>
      <c r="G254" s="142">
        <f t="shared" si="132"/>
        <v>618757.387842709</v>
      </c>
      <c r="I254" s="142">
        <f t="shared" si="133"/>
        <v>3633.672</v>
      </c>
      <c r="J254" s="142">
        <f t="shared" si="134"/>
        <v>614026.5864</v>
      </c>
      <c r="K254" s="142">
        <f t="shared" si="135"/>
        <v>2655.84</v>
      </c>
      <c r="L254" s="142">
        <f t="shared" si="136"/>
        <v>301196.071606163</v>
      </c>
      <c r="M254" s="142">
        <f t="shared" si="137"/>
        <v>915222.658006163</v>
      </c>
      <c r="O254" s="142">
        <f t="shared" si="138"/>
        <v>1533980.04584887</v>
      </c>
      <c r="P254" s="142">
        <f t="shared" si="139"/>
        <v>2371200</v>
      </c>
      <c r="Q254" s="170">
        <f t="shared" si="140"/>
        <v>0.646921409349221</v>
      </c>
      <c r="R254" s="142">
        <f t="shared" si="141"/>
        <v>837219.954151128</v>
      </c>
    </row>
    <row r="255" spans="2:18">
      <c r="B255" s="141">
        <f t="shared" si="113"/>
        <v>36736</v>
      </c>
      <c r="C255" s="142">
        <f t="shared" si="128"/>
        <v>2386.328</v>
      </c>
      <c r="D255" s="142">
        <f t="shared" si="129"/>
        <v>405633.7416</v>
      </c>
      <c r="E255" s="142">
        <f t="shared" si="130"/>
        <v>1744.16</v>
      </c>
      <c r="F255" s="142">
        <f t="shared" si="131"/>
        <v>217254.134242709</v>
      </c>
      <c r="G255" s="142">
        <f t="shared" si="132"/>
        <v>622887.875842709</v>
      </c>
      <c r="I255" s="142">
        <f t="shared" si="133"/>
        <v>3633.672</v>
      </c>
      <c r="J255" s="142">
        <f t="shared" si="134"/>
        <v>617660.258400001</v>
      </c>
      <c r="K255" s="142">
        <f t="shared" si="135"/>
        <v>2655.84</v>
      </c>
      <c r="L255" s="142">
        <f t="shared" si="136"/>
        <v>303851.911606163</v>
      </c>
      <c r="M255" s="142">
        <f t="shared" si="137"/>
        <v>921512.170006163</v>
      </c>
      <c r="O255" s="142">
        <f t="shared" si="138"/>
        <v>1544400.04584887</v>
      </c>
      <c r="P255" s="142">
        <f t="shared" si="139"/>
        <v>2371200</v>
      </c>
      <c r="Q255" s="170">
        <f t="shared" si="140"/>
        <v>0.65131580880941</v>
      </c>
      <c r="R255" s="142">
        <f t="shared" si="141"/>
        <v>826799.954151128</v>
      </c>
    </row>
    <row r="256" spans="2:18">
      <c r="B256" s="141">
        <f t="shared" si="113"/>
        <v>36737</v>
      </c>
      <c r="C256" s="142">
        <f t="shared" si="128"/>
        <v>2386.328</v>
      </c>
      <c r="D256" s="142">
        <f t="shared" si="129"/>
        <v>408020.0696</v>
      </c>
      <c r="E256" s="142">
        <f t="shared" si="130"/>
        <v>1744.16</v>
      </c>
      <c r="F256" s="142">
        <f t="shared" si="131"/>
        <v>218998.294242709</v>
      </c>
      <c r="G256" s="142">
        <f t="shared" si="132"/>
        <v>627018.363842709</v>
      </c>
      <c r="I256" s="142">
        <f t="shared" si="133"/>
        <v>3633.672</v>
      </c>
      <c r="J256" s="142">
        <f t="shared" si="134"/>
        <v>621293.930400001</v>
      </c>
      <c r="K256" s="142">
        <f t="shared" si="135"/>
        <v>2655.84</v>
      </c>
      <c r="L256" s="142">
        <f t="shared" si="136"/>
        <v>306507.751606163</v>
      </c>
      <c r="M256" s="142">
        <f t="shared" si="137"/>
        <v>927801.682006163</v>
      </c>
      <c r="O256" s="142">
        <f t="shared" si="138"/>
        <v>1554820.04584887</v>
      </c>
      <c r="P256" s="142">
        <f t="shared" si="139"/>
        <v>2371200</v>
      </c>
      <c r="Q256" s="170">
        <f t="shared" si="140"/>
        <v>0.655710208269598</v>
      </c>
      <c r="R256" s="142">
        <f t="shared" si="141"/>
        <v>816379.954151128</v>
      </c>
    </row>
    <row r="257" spans="2:18">
      <c r="B257" s="141">
        <f t="shared" si="113"/>
        <v>36738</v>
      </c>
      <c r="C257" s="142">
        <f t="shared" si="128"/>
        <v>2386.328</v>
      </c>
      <c r="D257" s="142">
        <f t="shared" si="129"/>
        <v>410406.3976</v>
      </c>
      <c r="E257" s="142">
        <f t="shared" si="130"/>
        <v>1744.16</v>
      </c>
      <c r="F257" s="142">
        <f t="shared" si="131"/>
        <v>220742.454242709</v>
      </c>
      <c r="G257" s="142">
        <f t="shared" si="132"/>
        <v>631148.851842709</v>
      </c>
      <c r="I257" s="142">
        <f t="shared" si="133"/>
        <v>3633.672</v>
      </c>
      <c r="J257" s="142">
        <f t="shared" si="134"/>
        <v>624927.602400001</v>
      </c>
      <c r="K257" s="142">
        <f t="shared" si="135"/>
        <v>2655.84</v>
      </c>
      <c r="L257" s="142">
        <f t="shared" si="136"/>
        <v>309163.591606163</v>
      </c>
      <c r="M257" s="142">
        <f t="shared" si="137"/>
        <v>934091.194006163</v>
      </c>
      <c r="O257" s="142">
        <f t="shared" si="138"/>
        <v>1565240.04584887</v>
      </c>
      <c r="P257" s="142">
        <f t="shared" si="139"/>
        <v>2371200</v>
      </c>
      <c r="Q257" s="170">
        <f t="shared" si="140"/>
        <v>0.660104607729787</v>
      </c>
      <c r="R257" s="142">
        <f t="shared" si="141"/>
        <v>805959.954151128</v>
      </c>
    </row>
    <row r="258" ht="13.1" spans="3:13">
      <c r="C258" s="171">
        <f>SUM(C227:C257)</f>
        <v>81353.9648</v>
      </c>
      <c r="E258" s="171">
        <f>SUM(E227:E257)</f>
        <v>59460.7928000001</v>
      </c>
      <c r="G258" s="171">
        <f>C258+E258</f>
        <v>140814.7576</v>
      </c>
      <c r="I258" s="171">
        <f>SUM(I227:I257)</f>
        <v>123878.0352</v>
      </c>
      <c r="K258" s="171">
        <f>SUM(K227:K257)</f>
        <v>90541.2071999999</v>
      </c>
      <c r="M258" s="171">
        <f>I258+K258</f>
        <v>214419.2424</v>
      </c>
    </row>
    <row r="261" ht="13.1" spans="3:18">
      <c r="C261" s="134">
        <f>C257</f>
        <v>2386.328</v>
      </c>
      <c r="D261" s="149">
        <f>D257</f>
        <v>410406.3976</v>
      </c>
      <c r="E261" s="134">
        <f>E257</f>
        <v>1744.16</v>
      </c>
      <c r="F261" s="149">
        <f>F257</f>
        <v>220742.454242709</v>
      </c>
      <c r="G261" s="151">
        <f>G257</f>
        <v>631148.851842709</v>
      </c>
      <c r="I261" s="134">
        <f>I257</f>
        <v>3633.672</v>
      </c>
      <c r="J261" s="149">
        <f>J257</f>
        <v>624927.602400001</v>
      </c>
      <c r="K261" s="134">
        <f>K257</f>
        <v>2655.84</v>
      </c>
      <c r="L261" s="149">
        <f>L257</f>
        <v>309163.591606163</v>
      </c>
      <c r="M261" s="151">
        <f>M257</f>
        <v>934091.194006163</v>
      </c>
      <c r="O261" s="160">
        <f>G261+M261</f>
        <v>1565240.04584887</v>
      </c>
      <c r="P261" s="149">
        <f>$P$14</f>
        <v>2371200</v>
      </c>
      <c r="Q261" s="163">
        <f>O261/P261</f>
        <v>0.660104607729787</v>
      </c>
      <c r="R261" s="151">
        <f>P261-O261</f>
        <v>805959.954151128</v>
      </c>
    </row>
    <row r="262" spans="2:18">
      <c r="B262" s="141">
        <f>B257+1</f>
        <v>36739</v>
      </c>
      <c r="C262" s="142">
        <f>C261</f>
        <v>2386.328</v>
      </c>
      <c r="D262" s="142">
        <f>D261+C262</f>
        <v>412792.725599999</v>
      </c>
      <c r="E262" s="142">
        <f>E261</f>
        <v>1744.16</v>
      </c>
      <c r="F262" s="142">
        <f>F261+E262</f>
        <v>222486.614242709</v>
      </c>
      <c r="G262" s="142">
        <f>D262+F262</f>
        <v>635279.339842709</v>
      </c>
      <c r="H262" s="142"/>
      <c r="I262" s="142">
        <f>I261</f>
        <v>3633.672</v>
      </c>
      <c r="J262" s="142">
        <f>J261+I262</f>
        <v>628561.274400001</v>
      </c>
      <c r="K262" s="142">
        <f>K261</f>
        <v>2655.84</v>
      </c>
      <c r="L262" s="142">
        <f>L261+K262</f>
        <v>311819.431606163</v>
      </c>
      <c r="M262" s="142">
        <f>J262+L262</f>
        <v>940380.706006163</v>
      </c>
      <c r="N262" s="142"/>
      <c r="O262" s="142">
        <f>G262+M262</f>
        <v>1575660.04584887</v>
      </c>
      <c r="P262" s="142">
        <f>P261</f>
        <v>2371200</v>
      </c>
      <c r="Q262" s="170">
        <f>O262/P262</f>
        <v>0.664499007189976</v>
      </c>
      <c r="R262" s="142">
        <f>P262-O262</f>
        <v>795539.954151128</v>
      </c>
    </row>
    <row r="263" spans="2:18">
      <c r="B263" s="141">
        <f>B262+1</f>
        <v>36740</v>
      </c>
      <c r="C263" s="142">
        <f t="shared" ref="C263:C292" si="142">C262</f>
        <v>2386.328</v>
      </c>
      <c r="D263" s="142">
        <f t="shared" ref="D263:D292" si="143">D262+C263</f>
        <v>415179.053599999</v>
      </c>
      <c r="E263" s="142">
        <f t="shared" ref="E263:E292" si="144">E262</f>
        <v>1744.16</v>
      </c>
      <c r="F263" s="142">
        <f t="shared" ref="F263:F292" si="145">F262+E263</f>
        <v>224230.774242709</v>
      </c>
      <c r="G263" s="142">
        <f t="shared" ref="G263:G292" si="146">D263+F263</f>
        <v>639409.827842709</v>
      </c>
      <c r="H263" s="142"/>
      <c r="I263" s="142">
        <f t="shared" ref="I263:I292" si="147">I262</f>
        <v>3633.672</v>
      </c>
      <c r="J263" s="142">
        <f t="shared" ref="J263:J292" si="148">J262+I263</f>
        <v>632194.946400001</v>
      </c>
      <c r="K263" s="142">
        <f t="shared" ref="K263:K292" si="149">K262</f>
        <v>2655.84</v>
      </c>
      <c r="L263" s="142">
        <f t="shared" ref="L263:L292" si="150">L262+K263</f>
        <v>314475.271606163</v>
      </c>
      <c r="M263" s="142">
        <f t="shared" ref="M263:M292" si="151">J263+L263</f>
        <v>946670.218006163</v>
      </c>
      <c r="N263" s="142"/>
      <c r="O263" s="142">
        <f t="shared" ref="O263:O292" si="152">G263+M263</f>
        <v>1586080.04584887</v>
      </c>
      <c r="P263" s="142">
        <f t="shared" ref="P263:P292" si="153">P262</f>
        <v>2371200</v>
      </c>
      <c r="Q263" s="170">
        <f t="shared" ref="Q263:Q292" si="154">O263/P263</f>
        <v>0.668893406650165</v>
      </c>
      <c r="R263" s="142">
        <f t="shared" ref="R263:R292" si="155">P263-O263</f>
        <v>785119.954151128</v>
      </c>
    </row>
    <row r="264" spans="2:18">
      <c r="B264" s="141">
        <f t="shared" ref="B264:B292" si="156">B263+1</f>
        <v>36741</v>
      </c>
      <c r="C264" s="142">
        <f t="shared" si="142"/>
        <v>2386.328</v>
      </c>
      <c r="D264" s="142">
        <f t="shared" si="143"/>
        <v>417565.381599999</v>
      </c>
      <c r="E264" s="142">
        <f t="shared" si="144"/>
        <v>1744.16</v>
      </c>
      <c r="F264" s="142">
        <f t="shared" si="145"/>
        <v>225974.934242709</v>
      </c>
      <c r="G264" s="142">
        <f t="shared" si="146"/>
        <v>643540.315842709</v>
      </c>
      <c r="H264" s="142"/>
      <c r="I264" s="142">
        <f t="shared" si="147"/>
        <v>3633.672</v>
      </c>
      <c r="J264" s="142">
        <f t="shared" si="148"/>
        <v>635828.618400001</v>
      </c>
      <c r="K264" s="142">
        <f t="shared" si="149"/>
        <v>2655.84</v>
      </c>
      <c r="L264" s="142">
        <f t="shared" si="150"/>
        <v>317131.111606163</v>
      </c>
      <c r="M264" s="142">
        <f t="shared" si="151"/>
        <v>952959.730006163</v>
      </c>
      <c r="N264" s="142"/>
      <c r="O264" s="142">
        <f t="shared" si="152"/>
        <v>1596500.04584887</v>
      </c>
      <c r="P264" s="142">
        <f t="shared" si="153"/>
        <v>2371200</v>
      </c>
      <c r="Q264" s="170">
        <f t="shared" si="154"/>
        <v>0.673287806110354</v>
      </c>
      <c r="R264" s="142">
        <f t="shared" si="155"/>
        <v>774699.954151128</v>
      </c>
    </row>
    <row r="265" spans="2:18">
      <c r="B265" s="141">
        <f t="shared" si="156"/>
        <v>36742</v>
      </c>
      <c r="C265" s="142">
        <f t="shared" si="142"/>
        <v>2386.328</v>
      </c>
      <c r="D265" s="142">
        <f t="shared" si="143"/>
        <v>419951.709599999</v>
      </c>
      <c r="E265" s="142">
        <f t="shared" si="144"/>
        <v>1744.16</v>
      </c>
      <c r="F265" s="142">
        <f t="shared" si="145"/>
        <v>227719.094242709</v>
      </c>
      <c r="G265" s="142">
        <f t="shared" si="146"/>
        <v>647670.803842709</v>
      </c>
      <c r="H265" s="142"/>
      <c r="I265" s="142">
        <f t="shared" si="147"/>
        <v>3633.672</v>
      </c>
      <c r="J265" s="142">
        <f t="shared" si="148"/>
        <v>639462.290400001</v>
      </c>
      <c r="K265" s="142">
        <f t="shared" si="149"/>
        <v>2655.84</v>
      </c>
      <c r="L265" s="142">
        <f t="shared" si="150"/>
        <v>319786.951606163</v>
      </c>
      <c r="M265" s="142">
        <f t="shared" si="151"/>
        <v>959249.242006163</v>
      </c>
      <c r="N265" s="142"/>
      <c r="O265" s="142">
        <f t="shared" si="152"/>
        <v>1606920.04584887</v>
      </c>
      <c r="P265" s="142">
        <f t="shared" si="153"/>
        <v>2371200</v>
      </c>
      <c r="Q265" s="170">
        <f t="shared" si="154"/>
        <v>0.677682205570543</v>
      </c>
      <c r="R265" s="142">
        <f t="shared" si="155"/>
        <v>764279.954151128</v>
      </c>
    </row>
    <row r="266" spans="2:18">
      <c r="B266" s="141">
        <f t="shared" si="156"/>
        <v>36743</v>
      </c>
      <c r="C266" s="142">
        <f t="shared" si="142"/>
        <v>2386.328</v>
      </c>
      <c r="D266" s="142">
        <f t="shared" si="143"/>
        <v>422338.037599999</v>
      </c>
      <c r="E266" s="142">
        <f t="shared" si="144"/>
        <v>1744.16</v>
      </c>
      <c r="F266" s="142">
        <f t="shared" si="145"/>
        <v>229463.254242709</v>
      </c>
      <c r="G266" s="142">
        <f t="shared" si="146"/>
        <v>651801.291842709</v>
      </c>
      <c r="H266" s="142"/>
      <c r="I266" s="142">
        <f t="shared" si="147"/>
        <v>3633.672</v>
      </c>
      <c r="J266" s="142">
        <f t="shared" si="148"/>
        <v>643095.962400001</v>
      </c>
      <c r="K266" s="142">
        <f t="shared" si="149"/>
        <v>2655.84</v>
      </c>
      <c r="L266" s="142">
        <f t="shared" si="150"/>
        <v>322442.791606163</v>
      </c>
      <c r="M266" s="142">
        <f t="shared" si="151"/>
        <v>965538.754006163</v>
      </c>
      <c r="N266" s="142"/>
      <c r="O266" s="142">
        <f t="shared" si="152"/>
        <v>1617340.04584887</v>
      </c>
      <c r="P266" s="142">
        <f t="shared" si="153"/>
        <v>2371200</v>
      </c>
      <c r="Q266" s="170">
        <f t="shared" si="154"/>
        <v>0.682076605030732</v>
      </c>
      <c r="R266" s="142">
        <f t="shared" si="155"/>
        <v>753859.954151128</v>
      </c>
    </row>
    <row r="267" spans="2:18">
      <c r="B267" s="141">
        <f t="shared" si="156"/>
        <v>36744</v>
      </c>
      <c r="C267" s="142">
        <f t="shared" si="142"/>
        <v>2386.328</v>
      </c>
      <c r="D267" s="142">
        <f t="shared" si="143"/>
        <v>424724.365599999</v>
      </c>
      <c r="E267" s="142">
        <f t="shared" si="144"/>
        <v>1744.16</v>
      </c>
      <c r="F267" s="142">
        <f t="shared" si="145"/>
        <v>231207.414242709</v>
      </c>
      <c r="G267" s="142">
        <f t="shared" si="146"/>
        <v>655931.779842708</v>
      </c>
      <c r="H267" s="142"/>
      <c r="I267" s="142">
        <f t="shared" si="147"/>
        <v>3633.672</v>
      </c>
      <c r="J267" s="142">
        <f t="shared" si="148"/>
        <v>646729.634400001</v>
      </c>
      <c r="K267" s="142">
        <f t="shared" si="149"/>
        <v>2655.84</v>
      </c>
      <c r="L267" s="142">
        <f t="shared" si="150"/>
        <v>325098.631606163</v>
      </c>
      <c r="M267" s="142">
        <f t="shared" si="151"/>
        <v>971828.266006164</v>
      </c>
      <c r="N267" s="142"/>
      <c r="O267" s="142">
        <f t="shared" si="152"/>
        <v>1627760.04584887</v>
      </c>
      <c r="P267" s="142">
        <f t="shared" si="153"/>
        <v>2371200</v>
      </c>
      <c r="Q267" s="170">
        <f t="shared" si="154"/>
        <v>0.686471004490921</v>
      </c>
      <c r="R267" s="142">
        <f t="shared" si="155"/>
        <v>743439.954151128</v>
      </c>
    </row>
    <row r="268" spans="2:18">
      <c r="B268" s="141">
        <f t="shared" si="156"/>
        <v>36745</v>
      </c>
      <c r="C268" s="142">
        <f t="shared" si="142"/>
        <v>2386.328</v>
      </c>
      <c r="D268" s="142">
        <f t="shared" si="143"/>
        <v>427110.693599999</v>
      </c>
      <c r="E268" s="142">
        <f t="shared" si="144"/>
        <v>1744.16</v>
      </c>
      <c r="F268" s="142">
        <f t="shared" si="145"/>
        <v>232951.574242709</v>
      </c>
      <c r="G268" s="142">
        <f t="shared" si="146"/>
        <v>660062.267842709</v>
      </c>
      <c r="H268" s="142"/>
      <c r="I268" s="142">
        <f t="shared" si="147"/>
        <v>3633.672</v>
      </c>
      <c r="J268" s="142">
        <f t="shared" si="148"/>
        <v>650363.306400001</v>
      </c>
      <c r="K268" s="142">
        <f t="shared" si="149"/>
        <v>2655.84</v>
      </c>
      <c r="L268" s="142">
        <f t="shared" si="150"/>
        <v>327754.471606163</v>
      </c>
      <c r="M268" s="142">
        <f t="shared" si="151"/>
        <v>978117.778006164</v>
      </c>
      <c r="N268" s="142"/>
      <c r="O268" s="142">
        <f t="shared" si="152"/>
        <v>1638180.04584887</v>
      </c>
      <c r="P268" s="142">
        <f t="shared" si="153"/>
        <v>2371200</v>
      </c>
      <c r="Q268" s="170">
        <f t="shared" si="154"/>
        <v>0.69086540395111</v>
      </c>
      <c r="R268" s="142">
        <f t="shared" si="155"/>
        <v>733019.954151128</v>
      </c>
    </row>
    <row r="269" spans="2:18">
      <c r="B269" s="141">
        <f t="shared" si="156"/>
        <v>36746</v>
      </c>
      <c r="C269" s="142">
        <f t="shared" si="142"/>
        <v>2386.328</v>
      </c>
      <c r="D269" s="142">
        <f t="shared" si="143"/>
        <v>429497.021599999</v>
      </c>
      <c r="E269" s="142">
        <f t="shared" si="144"/>
        <v>1744.16</v>
      </c>
      <c r="F269" s="142">
        <f t="shared" si="145"/>
        <v>234695.734242709</v>
      </c>
      <c r="G269" s="142">
        <f t="shared" si="146"/>
        <v>664192.755842709</v>
      </c>
      <c r="H269" s="142"/>
      <c r="I269" s="142">
        <f t="shared" si="147"/>
        <v>3633.672</v>
      </c>
      <c r="J269" s="142">
        <f t="shared" si="148"/>
        <v>653996.978400001</v>
      </c>
      <c r="K269" s="142">
        <f t="shared" si="149"/>
        <v>2655.84</v>
      </c>
      <c r="L269" s="142">
        <f t="shared" si="150"/>
        <v>330410.311606163</v>
      </c>
      <c r="M269" s="142">
        <f t="shared" si="151"/>
        <v>984407.290006164</v>
      </c>
      <c r="N269" s="142"/>
      <c r="O269" s="142">
        <f t="shared" si="152"/>
        <v>1648600.04584887</v>
      </c>
      <c r="P269" s="142">
        <f t="shared" si="153"/>
        <v>2371200</v>
      </c>
      <c r="Q269" s="170">
        <f t="shared" si="154"/>
        <v>0.695259803411299</v>
      </c>
      <c r="R269" s="142">
        <f t="shared" si="155"/>
        <v>722599.954151128</v>
      </c>
    </row>
    <row r="270" spans="2:18">
      <c r="B270" s="141">
        <f t="shared" si="156"/>
        <v>36747</v>
      </c>
      <c r="C270" s="142">
        <f t="shared" si="142"/>
        <v>2386.328</v>
      </c>
      <c r="D270" s="142">
        <f t="shared" si="143"/>
        <v>431883.349599999</v>
      </c>
      <c r="E270" s="142">
        <f t="shared" si="144"/>
        <v>1744.16</v>
      </c>
      <c r="F270" s="142">
        <f t="shared" si="145"/>
        <v>236439.894242709</v>
      </c>
      <c r="G270" s="142">
        <f t="shared" si="146"/>
        <v>668323.243842709</v>
      </c>
      <c r="H270" s="142"/>
      <c r="I270" s="142">
        <f t="shared" si="147"/>
        <v>3633.672</v>
      </c>
      <c r="J270" s="142">
        <f t="shared" si="148"/>
        <v>657630.650400001</v>
      </c>
      <c r="K270" s="142">
        <f t="shared" si="149"/>
        <v>2655.84</v>
      </c>
      <c r="L270" s="142">
        <f t="shared" si="150"/>
        <v>333066.151606163</v>
      </c>
      <c r="M270" s="142">
        <f t="shared" si="151"/>
        <v>990696.802006164</v>
      </c>
      <c r="N270" s="142"/>
      <c r="O270" s="142">
        <f t="shared" si="152"/>
        <v>1659020.04584887</v>
      </c>
      <c r="P270" s="142">
        <f t="shared" si="153"/>
        <v>2371200</v>
      </c>
      <c r="Q270" s="170">
        <f t="shared" si="154"/>
        <v>0.699654202871488</v>
      </c>
      <c r="R270" s="142">
        <f t="shared" si="155"/>
        <v>712179.954151128</v>
      </c>
    </row>
    <row r="271" spans="2:18">
      <c r="B271" s="141">
        <f t="shared" si="156"/>
        <v>36748</v>
      </c>
      <c r="C271" s="142">
        <f t="shared" si="142"/>
        <v>2386.328</v>
      </c>
      <c r="D271" s="142">
        <f t="shared" si="143"/>
        <v>434269.677599999</v>
      </c>
      <c r="E271" s="142">
        <f t="shared" si="144"/>
        <v>1744.16</v>
      </c>
      <c r="F271" s="142">
        <f t="shared" si="145"/>
        <v>238184.054242709</v>
      </c>
      <c r="G271" s="142">
        <f t="shared" si="146"/>
        <v>672453.731842709</v>
      </c>
      <c r="H271" s="142"/>
      <c r="I271" s="142">
        <f t="shared" si="147"/>
        <v>3633.672</v>
      </c>
      <c r="J271" s="142">
        <f t="shared" si="148"/>
        <v>661264.322400001</v>
      </c>
      <c r="K271" s="142">
        <f t="shared" si="149"/>
        <v>2655.84</v>
      </c>
      <c r="L271" s="142">
        <f t="shared" si="150"/>
        <v>335721.991606163</v>
      </c>
      <c r="M271" s="142">
        <f t="shared" si="151"/>
        <v>996986.314006164</v>
      </c>
      <c r="N271" s="142"/>
      <c r="O271" s="142">
        <f t="shared" si="152"/>
        <v>1669440.04584887</v>
      </c>
      <c r="P271" s="142">
        <f t="shared" si="153"/>
        <v>2371200</v>
      </c>
      <c r="Q271" s="170">
        <f t="shared" si="154"/>
        <v>0.704048602331677</v>
      </c>
      <c r="R271" s="142">
        <f t="shared" si="155"/>
        <v>701759.954151128</v>
      </c>
    </row>
    <row r="272" spans="2:18">
      <c r="B272" s="141">
        <f t="shared" si="156"/>
        <v>36749</v>
      </c>
      <c r="C272" s="142">
        <f t="shared" si="142"/>
        <v>2386.328</v>
      </c>
      <c r="D272" s="142">
        <f t="shared" si="143"/>
        <v>436656.005599999</v>
      </c>
      <c r="E272" s="142">
        <f t="shared" si="144"/>
        <v>1744.16</v>
      </c>
      <c r="F272" s="142">
        <f t="shared" si="145"/>
        <v>239928.214242709</v>
      </c>
      <c r="G272" s="142">
        <f t="shared" si="146"/>
        <v>676584.219842708</v>
      </c>
      <c r="H272" s="142"/>
      <c r="I272" s="142">
        <f t="shared" si="147"/>
        <v>3633.672</v>
      </c>
      <c r="J272" s="142">
        <f t="shared" si="148"/>
        <v>664897.994400001</v>
      </c>
      <c r="K272" s="142">
        <f t="shared" si="149"/>
        <v>2655.84</v>
      </c>
      <c r="L272" s="142">
        <f t="shared" si="150"/>
        <v>338377.831606163</v>
      </c>
      <c r="M272" s="142">
        <f t="shared" si="151"/>
        <v>1003275.82600616</v>
      </c>
      <c r="N272" s="142"/>
      <c r="O272" s="142">
        <f t="shared" si="152"/>
        <v>1679860.04584887</v>
      </c>
      <c r="P272" s="142">
        <f t="shared" si="153"/>
        <v>2371200</v>
      </c>
      <c r="Q272" s="170">
        <f t="shared" si="154"/>
        <v>0.708443001791866</v>
      </c>
      <c r="R272" s="142">
        <f t="shared" si="155"/>
        <v>691339.954151128</v>
      </c>
    </row>
    <row r="273" spans="2:18">
      <c r="B273" s="141">
        <f t="shared" si="156"/>
        <v>36750</v>
      </c>
      <c r="C273" s="142">
        <f t="shared" si="142"/>
        <v>2386.328</v>
      </c>
      <c r="D273" s="142">
        <f t="shared" si="143"/>
        <v>439042.333599999</v>
      </c>
      <c r="E273" s="142">
        <f t="shared" si="144"/>
        <v>1744.16</v>
      </c>
      <c r="F273" s="142">
        <f t="shared" si="145"/>
        <v>241672.374242709</v>
      </c>
      <c r="G273" s="142">
        <f t="shared" si="146"/>
        <v>680714.707842708</v>
      </c>
      <c r="H273" s="142"/>
      <c r="I273" s="142">
        <f t="shared" si="147"/>
        <v>3633.672</v>
      </c>
      <c r="J273" s="142">
        <f t="shared" si="148"/>
        <v>668531.666400001</v>
      </c>
      <c r="K273" s="142">
        <f t="shared" si="149"/>
        <v>2655.84</v>
      </c>
      <c r="L273" s="142">
        <f t="shared" si="150"/>
        <v>341033.671606163</v>
      </c>
      <c r="M273" s="142">
        <f t="shared" si="151"/>
        <v>1009565.33800616</v>
      </c>
      <c r="N273" s="142"/>
      <c r="O273" s="142">
        <f t="shared" si="152"/>
        <v>1690280.04584887</v>
      </c>
      <c r="P273" s="142">
        <f t="shared" si="153"/>
        <v>2371200</v>
      </c>
      <c r="Q273" s="170">
        <f t="shared" si="154"/>
        <v>0.712837401252055</v>
      </c>
      <c r="R273" s="142">
        <f t="shared" si="155"/>
        <v>680919.954151128</v>
      </c>
    </row>
    <row r="274" spans="2:18">
      <c r="B274" s="141">
        <f t="shared" si="156"/>
        <v>36751</v>
      </c>
      <c r="C274" s="142">
        <f t="shared" si="142"/>
        <v>2386.328</v>
      </c>
      <c r="D274" s="142">
        <f t="shared" si="143"/>
        <v>441428.661599999</v>
      </c>
      <c r="E274" s="142">
        <f t="shared" si="144"/>
        <v>1744.16</v>
      </c>
      <c r="F274" s="142">
        <f t="shared" si="145"/>
        <v>243416.534242709</v>
      </c>
      <c r="G274" s="142">
        <f t="shared" si="146"/>
        <v>684845.195842708</v>
      </c>
      <c r="H274" s="142"/>
      <c r="I274" s="142">
        <f t="shared" si="147"/>
        <v>3633.672</v>
      </c>
      <c r="J274" s="142">
        <f t="shared" si="148"/>
        <v>672165.338400001</v>
      </c>
      <c r="K274" s="142">
        <f t="shared" si="149"/>
        <v>2655.84</v>
      </c>
      <c r="L274" s="142">
        <f t="shared" si="150"/>
        <v>343689.511606163</v>
      </c>
      <c r="M274" s="142">
        <f t="shared" si="151"/>
        <v>1015854.85000616</v>
      </c>
      <c r="N274" s="142"/>
      <c r="O274" s="142">
        <f t="shared" si="152"/>
        <v>1700700.04584887</v>
      </c>
      <c r="P274" s="142">
        <f t="shared" si="153"/>
        <v>2371200</v>
      </c>
      <c r="Q274" s="170">
        <f t="shared" si="154"/>
        <v>0.717231800712244</v>
      </c>
      <c r="R274" s="142">
        <f t="shared" si="155"/>
        <v>670499.954151128</v>
      </c>
    </row>
    <row r="275" spans="2:18">
      <c r="B275" s="141">
        <f t="shared" si="156"/>
        <v>36752</v>
      </c>
      <c r="C275" s="142">
        <f t="shared" si="142"/>
        <v>2386.328</v>
      </c>
      <c r="D275" s="142">
        <f t="shared" si="143"/>
        <v>443814.989599999</v>
      </c>
      <c r="E275" s="142">
        <f t="shared" si="144"/>
        <v>1744.16</v>
      </c>
      <c r="F275" s="142">
        <f t="shared" si="145"/>
        <v>245160.694242709</v>
      </c>
      <c r="G275" s="142">
        <f t="shared" si="146"/>
        <v>688975.683842708</v>
      </c>
      <c r="H275" s="142"/>
      <c r="I275" s="142">
        <f t="shared" si="147"/>
        <v>3633.672</v>
      </c>
      <c r="J275" s="142">
        <f t="shared" si="148"/>
        <v>675799.010400001</v>
      </c>
      <c r="K275" s="142">
        <f t="shared" si="149"/>
        <v>2655.84</v>
      </c>
      <c r="L275" s="142">
        <f t="shared" si="150"/>
        <v>346345.351606163</v>
      </c>
      <c r="M275" s="142">
        <f t="shared" si="151"/>
        <v>1022144.36200616</v>
      </c>
      <c r="N275" s="142"/>
      <c r="O275" s="142">
        <f t="shared" si="152"/>
        <v>1711120.04584887</v>
      </c>
      <c r="P275" s="142">
        <f t="shared" si="153"/>
        <v>2371200</v>
      </c>
      <c r="Q275" s="170">
        <f t="shared" si="154"/>
        <v>0.721626200172433</v>
      </c>
      <c r="R275" s="142">
        <f t="shared" si="155"/>
        <v>660079.954151128</v>
      </c>
    </row>
    <row r="276" spans="2:18">
      <c r="B276" s="141">
        <f t="shared" si="156"/>
        <v>36753</v>
      </c>
      <c r="C276" s="142">
        <f t="shared" si="142"/>
        <v>2386.328</v>
      </c>
      <c r="D276" s="142">
        <f t="shared" si="143"/>
        <v>446201.317599999</v>
      </c>
      <c r="E276" s="142">
        <f t="shared" si="144"/>
        <v>1744.16</v>
      </c>
      <c r="F276" s="142">
        <f t="shared" si="145"/>
        <v>246904.854242709</v>
      </c>
      <c r="G276" s="142">
        <f t="shared" si="146"/>
        <v>693106.171842708</v>
      </c>
      <c r="H276" s="142"/>
      <c r="I276" s="142">
        <f t="shared" si="147"/>
        <v>3633.672</v>
      </c>
      <c r="J276" s="142">
        <f t="shared" si="148"/>
        <v>679432.682400001</v>
      </c>
      <c r="K276" s="142">
        <f t="shared" si="149"/>
        <v>2655.84</v>
      </c>
      <c r="L276" s="142">
        <f t="shared" si="150"/>
        <v>349001.191606163</v>
      </c>
      <c r="M276" s="142">
        <f t="shared" si="151"/>
        <v>1028433.87400616</v>
      </c>
      <c r="N276" s="142"/>
      <c r="O276" s="142">
        <f t="shared" si="152"/>
        <v>1721540.04584887</v>
      </c>
      <c r="P276" s="142">
        <f t="shared" si="153"/>
        <v>2371200</v>
      </c>
      <c r="Q276" s="170">
        <f t="shared" si="154"/>
        <v>0.726020599632622</v>
      </c>
      <c r="R276" s="142">
        <f t="shared" si="155"/>
        <v>649659.954151128</v>
      </c>
    </row>
    <row r="277" spans="2:18">
      <c r="B277" s="141">
        <f t="shared" si="156"/>
        <v>36754</v>
      </c>
      <c r="C277" s="142">
        <f t="shared" si="142"/>
        <v>2386.328</v>
      </c>
      <c r="D277" s="142">
        <f t="shared" si="143"/>
        <v>448587.645599999</v>
      </c>
      <c r="E277" s="142">
        <f t="shared" si="144"/>
        <v>1744.16</v>
      </c>
      <c r="F277" s="142">
        <f t="shared" si="145"/>
        <v>248649.014242709</v>
      </c>
      <c r="G277" s="142">
        <f t="shared" si="146"/>
        <v>697236.659842708</v>
      </c>
      <c r="H277" s="142"/>
      <c r="I277" s="142">
        <f t="shared" si="147"/>
        <v>3633.672</v>
      </c>
      <c r="J277" s="142">
        <f t="shared" si="148"/>
        <v>683066.354400001</v>
      </c>
      <c r="K277" s="142">
        <f t="shared" si="149"/>
        <v>2655.84</v>
      </c>
      <c r="L277" s="142">
        <f t="shared" si="150"/>
        <v>351657.031606163</v>
      </c>
      <c r="M277" s="142">
        <f t="shared" si="151"/>
        <v>1034723.38600616</v>
      </c>
      <c r="N277" s="142"/>
      <c r="O277" s="142">
        <f t="shared" si="152"/>
        <v>1731960.04584887</v>
      </c>
      <c r="P277" s="142">
        <f t="shared" si="153"/>
        <v>2371200</v>
      </c>
      <c r="Q277" s="170">
        <f t="shared" si="154"/>
        <v>0.73041499909281</v>
      </c>
      <c r="R277" s="142">
        <f t="shared" si="155"/>
        <v>639239.954151128</v>
      </c>
    </row>
    <row r="278" spans="2:18">
      <c r="B278" s="141">
        <f t="shared" si="156"/>
        <v>36755</v>
      </c>
      <c r="C278" s="142">
        <f t="shared" si="142"/>
        <v>2386.328</v>
      </c>
      <c r="D278" s="142">
        <f t="shared" si="143"/>
        <v>450973.973599999</v>
      </c>
      <c r="E278" s="142">
        <f t="shared" si="144"/>
        <v>1744.16</v>
      </c>
      <c r="F278" s="142">
        <f t="shared" si="145"/>
        <v>250393.174242709</v>
      </c>
      <c r="G278" s="142">
        <f t="shared" si="146"/>
        <v>701367.147842708</v>
      </c>
      <c r="H278" s="142"/>
      <c r="I278" s="142">
        <f t="shared" si="147"/>
        <v>3633.672</v>
      </c>
      <c r="J278" s="142">
        <f t="shared" si="148"/>
        <v>686700.026400001</v>
      </c>
      <c r="K278" s="142">
        <f t="shared" si="149"/>
        <v>2655.84</v>
      </c>
      <c r="L278" s="142">
        <f t="shared" si="150"/>
        <v>354312.871606163</v>
      </c>
      <c r="M278" s="142">
        <f t="shared" si="151"/>
        <v>1041012.89800616</v>
      </c>
      <c r="N278" s="142"/>
      <c r="O278" s="142">
        <f t="shared" si="152"/>
        <v>1742380.04584887</v>
      </c>
      <c r="P278" s="142">
        <f t="shared" si="153"/>
        <v>2371200</v>
      </c>
      <c r="Q278" s="170">
        <f t="shared" si="154"/>
        <v>0.734809398553</v>
      </c>
      <c r="R278" s="142">
        <f t="shared" si="155"/>
        <v>628819.954151127</v>
      </c>
    </row>
    <row r="279" spans="2:18">
      <c r="B279" s="141">
        <f t="shared" si="156"/>
        <v>36756</v>
      </c>
      <c r="C279" s="142">
        <f t="shared" si="142"/>
        <v>2386.328</v>
      </c>
      <c r="D279" s="142">
        <f t="shared" si="143"/>
        <v>453360.301599999</v>
      </c>
      <c r="E279" s="142">
        <f t="shared" si="144"/>
        <v>1744.16</v>
      </c>
      <c r="F279" s="142">
        <f t="shared" si="145"/>
        <v>252137.334242709</v>
      </c>
      <c r="G279" s="142">
        <f t="shared" si="146"/>
        <v>705497.635842708</v>
      </c>
      <c r="H279" s="142"/>
      <c r="I279" s="142">
        <f t="shared" si="147"/>
        <v>3633.672</v>
      </c>
      <c r="J279" s="142">
        <f t="shared" si="148"/>
        <v>690333.698400001</v>
      </c>
      <c r="K279" s="142">
        <f t="shared" si="149"/>
        <v>2655.84</v>
      </c>
      <c r="L279" s="142">
        <f t="shared" si="150"/>
        <v>356968.711606163</v>
      </c>
      <c r="M279" s="142">
        <f t="shared" si="151"/>
        <v>1047302.41000616</v>
      </c>
      <c r="N279" s="142"/>
      <c r="O279" s="142">
        <f t="shared" si="152"/>
        <v>1752800.04584887</v>
      </c>
      <c r="P279" s="142">
        <f t="shared" si="153"/>
        <v>2371200</v>
      </c>
      <c r="Q279" s="170">
        <f t="shared" si="154"/>
        <v>0.739203798013188</v>
      </c>
      <c r="R279" s="142">
        <f t="shared" si="155"/>
        <v>618399.954151127</v>
      </c>
    </row>
    <row r="280" spans="2:18">
      <c r="B280" s="141">
        <f t="shared" si="156"/>
        <v>36757</v>
      </c>
      <c r="C280" s="142">
        <f t="shared" si="142"/>
        <v>2386.328</v>
      </c>
      <c r="D280" s="142">
        <f t="shared" si="143"/>
        <v>455746.629599999</v>
      </c>
      <c r="E280" s="142">
        <f t="shared" si="144"/>
        <v>1744.16</v>
      </c>
      <c r="F280" s="142">
        <f t="shared" si="145"/>
        <v>253881.494242709</v>
      </c>
      <c r="G280" s="142">
        <f t="shared" si="146"/>
        <v>709628.123842708</v>
      </c>
      <c r="H280" s="142"/>
      <c r="I280" s="142">
        <f t="shared" si="147"/>
        <v>3633.672</v>
      </c>
      <c r="J280" s="142">
        <f t="shared" si="148"/>
        <v>693967.370400001</v>
      </c>
      <c r="K280" s="142">
        <f t="shared" si="149"/>
        <v>2655.84</v>
      </c>
      <c r="L280" s="142">
        <f t="shared" si="150"/>
        <v>359624.551606163</v>
      </c>
      <c r="M280" s="142">
        <f t="shared" si="151"/>
        <v>1053591.92200616</v>
      </c>
      <c r="N280" s="142"/>
      <c r="O280" s="142">
        <f t="shared" si="152"/>
        <v>1763220.04584887</v>
      </c>
      <c r="P280" s="142">
        <f t="shared" si="153"/>
        <v>2371200</v>
      </c>
      <c r="Q280" s="170">
        <f t="shared" si="154"/>
        <v>0.743598197473377</v>
      </c>
      <c r="R280" s="142">
        <f t="shared" si="155"/>
        <v>607979.954151127</v>
      </c>
    </row>
    <row r="281" spans="2:18">
      <c r="B281" s="141">
        <f t="shared" si="156"/>
        <v>36758</v>
      </c>
      <c r="C281" s="142">
        <f t="shared" si="142"/>
        <v>2386.328</v>
      </c>
      <c r="D281" s="142">
        <f t="shared" si="143"/>
        <v>458132.957599999</v>
      </c>
      <c r="E281" s="142">
        <f t="shared" si="144"/>
        <v>1744.16</v>
      </c>
      <c r="F281" s="142">
        <f t="shared" si="145"/>
        <v>255625.654242709</v>
      </c>
      <c r="G281" s="142">
        <f t="shared" si="146"/>
        <v>713758.611842708</v>
      </c>
      <c r="H281" s="142"/>
      <c r="I281" s="142">
        <f t="shared" si="147"/>
        <v>3633.672</v>
      </c>
      <c r="J281" s="142">
        <f t="shared" si="148"/>
        <v>697601.042400001</v>
      </c>
      <c r="K281" s="142">
        <f t="shared" si="149"/>
        <v>2655.84</v>
      </c>
      <c r="L281" s="142">
        <f t="shared" si="150"/>
        <v>362280.391606163</v>
      </c>
      <c r="M281" s="142">
        <f t="shared" si="151"/>
        <v>1059881.43400616</v>
      </c>
      <c r="N281" s="142"/>
      <c r="O281" s="142">
        <f t="shared" si="152"/>
        <v>1773640.04584887</v>
      </c>
      <c r="P281" s="142">
        <f t="shared" si="153"/>
        <v>2371200</v>
      </c>
      <c r="Q281" s="170">
        <f t="shared" si="154"/>
        <v>0.747992596933566</v>
      </c>
      <c r="R281" s="142">
        <f t="shared" si="155"/>
        <v>597559.954151127</v>
      </c>
    </row>
    <row r="282" spans="2:18">
      <c r="B282" s="141">
        <f t="shared" si="156"/>
        <v>36759</v>
      </c>
      <c r="C282" s="142">
        <f t="shared" si="142"/>
        <v>2386.328</v>
      </c>
      <c r="D282" s="142">
        <f t="shared" si="143"/>
        <v>460519.285599999</v>
      </c>
      <c r="E282" s="142">
        <f t="shared" si="144"/>
        <v>1744.16</v>
      </c>
      <c r="F282" s="142">
        <f t="shared" si="145"/>
        <v>257369.814242709</v>
      </c>
      <c r="G282" s="142">
        <f t="shared" si="146"/>
        <v>717889.099842708</v>
      </c>
      <c r="H282" s="142"/>
      <c r="I282" s="142">
        <f t="shared" si="147"/>
        <v>3633.672</v>
      </c>
      <c r="J282" s="142">
        <f t="shared" si="148"/>
        <v>701234.714400001</v>
      </c>
      <c r="K282" s="142">
        <f t="shared" si="149"/>
        <v>2655.84</v>
      </c>
      <c r="L282" s="142">
        <f t="shared" si="150"/>
        <v>364936.231606163</v>
      </c>
      <c r="M282" s="142">
        <f t="shared" si="151"/>
        <v>1066170.94600616</v>
      </c>
      <c r="N282" s="142"/>
      <c r="O282" s="142">
        <f t="shared" si="152"/>
        <v>1784060.04584887</v>
      </c>
      <c r="P282" s="142">
        <f t="shared" si="153"/>
        <v>2371200</v>
      </c>
      <c r="Q282" s="170">
        <f t="shared" si="154"/>
        <v>0.752386996393755</v>
      </c>
      <c r="R282" s="142">
        <f t="shared" si="155"/>
        <v>587139.954151127</v>
      </c>
    </row>
    <row r="283" spans="2:18">
      <c r="B283" s="141">
        <f t="shared" si="156"/>
        <v>36760</v>
      </c>
      <c r="C283" s="142">
        <f t="shared" si="142"/>
        <v>2386.328</v>
      </c>
      <c r="D283" s="142">
        <f t="shared" si="143"/>
        <v>462905.613599999</v>
      </c>
      <c r="E283" s="142">
        <f t="shared" si="144"/>
        <v>1744.16</v>
      </c>
      <c r="F283" s="142">
        <f t="shared" si="145"/>
        <v>259113.974242709</v>
      </c>
      <c r="G283" s="142">
        <f t="shared" si="146"/>
        <v>722019.587842708</v>
      </c>
      <c r="H283" s="142"/>
      <c r="I283" s="142">
        <f t="shared" si="147"/>
        <v>3633.672</v>
      </c>
      <c r="J283" s="142">
        <f t="shared" si="148"/>
        <v>704868.386400001</v>
      </c>
      <c r="K283" s="142">
        <f t="shared" si="149"/>
        <v>2655.84</v>
      </c>
      <c r="L283" s="142">
        <f t="shared" si="150"/>
        <v>367592.071606163</v>
      </c>
      <c r="M283" s="142">
        <f t="shared" si="151"/>
        <v>1072460.45800616</v>
      </c>
      <c r="N283" s="142"/>
      <c r="O283" s="142">
        <f t="shared" si="152"/>
        <v>1794480.04584887</v>
      </c>
      <c r="P283" s="142">
        <f t="shared" si="153"/>
        <v>2371200</v>
      </c>
      <c r="Q283" s="170">
        <f t="shared" si="154"/>
        <v>0.756781395853944</v>
      </c>
      <c r="R283" s="142">
        <f t="shared" si="155"/>
        <v>576719.954151127</v>
      </c>
    </row>
    <row r="284" spans="2:18">
      <c r="B284" s="141">
        <f t="shared" si="156"/>
        <v>36761</v>
      </c>
      <c r="C284" s="142">
        <f t="shared" si="142"/>
        <v>2386.328</v>
      </c>
      <c r="D284" s="142">
        <f t="shared" si="143"/>
        <v>465291.941599999</v>
      </c>
      <c r="E284" s="142">
        <f t="shared" si="144"/>
        <v>1744.16</v>
      </c>
      <c r="F284" s="142">
        <f t="shared" si="145"/>
        <v>260858.134242709</v>
      </c>
      <c r="G284" s="142">
        <f t="shared" si="146"/>
        <v>726150.075842708</v>
      </c>
      <c r="H284" s="142"/>
      <c r="I284" s="142">
        <f t="shared" si="147"/>
        <v>3633.672</v>
      </c>
      <c r="J284" s="142">
        <f t="shared" si="148"/>
        <v>708502.058400001</v>
      </c>
      <c r="K284" s="142">
        <f t="shared" si="149"/>
        <v>2655.84</v>
      </c>
      <c r="L284" s="142">
        <f t="shared" si="150"/>
        <v>370247.911606163</v>
      </c>
      <c r="M284" s="142">
        <f t="shared" si="151"/>
        <v>1078749.97000616</v>
      </c>
      <c r="N284" s="142"/>
      <c r="O284" s="142">
        <f t="shared" si="152"/>
        <v>1804900.04584887</v>
      </c>
      <c r="P284" s="142">
        <f t="shared" si="153"/>
        <v>2371200</v>
      </c>
      <c r="Q284" s="170">
        <f t="shared" si="154"/>
        <v>0.761175795314133</v>
      </c>
      <c r="R284" s="142">
        <f t="shared" si="155"/>
        <v>566299.954151127</v>
      </c>
    </row>
    <row r="285" spans="2:18">
      <c r="B285" s="141">
        <f t="shared" si="156"/>
        <v>36762</v>
      </c>
      <c r="C285" s="142">
        <f t="shared" si="142"/>
        <v>2386.328</v>
      </c>
      <c r="D285" s="142">
        <f t="shared" si="143"/>
        <v>467678.269599999</v>
      </c>
      <c r="E285" s="142">
        <f t="shared" si="144"/>
        <v>1744.16</v>
      </c>
      <c r="F285" s="142">
        <f t="shared" si="145"/>
        <v>262602.294242709</v>
      </c>
      <c r="G285" s="142">
        <f t="shared" si="146"/>
        <v>730280.563842708</v>
      </c>
      <c r="H285" s="142"/>
      <c r="I285" s="142">
        <f t="shared" si="147"/>
        <v>3633.672</v>
      </c>
      <c r="J285" s="142">
        <f t="shared" si="148"/>
        <v>712135.730400001</v>
      </c>
      <c r="K285" s="142">
        <f t="shared" si="149"/>
        <v>2655.84</v>
      </c>
      <c r="L285" s="142">
        <f t="shared" si="150"/>
        <v>372903.751606163</v>
      </c>
      <c r="M285" s="142">
        <f t="shared" si="151"/>
        <v>1085039.48200616</v>
      </c>
      <c r="N285" s="142"/>
      <c r="O285" s="142">
        <f t="shared" si="152"/>
        <v>1815320.04584887</v>
      </c>
      <c r="P285" s="142">
        <f t="shared" si="153"/>
        <v>2371200</v>
      </c>
      <c r="Q285" s="170">
        <f t="shared" si="154"/>
        <v>0.765570194774322</v>
      </c>
      <c r="R285" s="142">
        <f t="shared" si="155"/>
        <v>555879.954151127</v>
      </c>
    </row>
    <row r="286" spans="2:18">
      <c r="B286" s="141">
        <f t="shared" si="156"/>
        <v>36763</v>
      </c>
      <c r="C286" s="142">
        <f t="shared" si="142"/>
        <v>2386.328</v>
      </c>
      <c r="D286" s="142">
        <f t="shared" si="143"/>
        <v>470064.597599999</v>
      </c>
      <c r="E286" s="142">
        <f t="shared" si="144"/>
        <v>1744.16</v>
      </c>
      <c r="F286" s="142">
        <f t="shared" si="145"/>
        <v>264346.454242709</v>
      </c>
      <c r="G286" s="142">
        <f t="shared" si="146"/>
        <v>734411.051842708</v>
      </c>
      <c r="H286" s="142"/>
      <c r="I286" s="142">
        <f t="shared" si="147"/>
        <v>3633.672</v>
      </c>
      <c r="J286" s="142">
        <f t="shared" si="148"/>
        <v>715769.402400001</v>
      </c>
      <c r="K286" s="142">
        <f t="shared" si="149"/>
        <v>2655.84</v>
      </c>
      <c r="L286" s="142">
        <f t="shared" si="150"/>
        <v>375559.591606163</v>
      </c>
      <c r="M286" s="142">
        <f t="shared" si="151"/>
        <v>1091328.99400616</v>
      </c>
      <c r="N286" s="142"/>
      <c r="O286" s="142">
        <f t="shared" si="152"/>
        <v>1825740.04584887</v>
      </c>
      <c r="P286" s="142">
        <f t="shared" si="153"/>
        <v>2371200</v>
      </c>
      <c r="Q286" s="170">
        <f t="shared" si="154"/>
        <v>0.769964594234511</v>
      </c>
      <c r="R286" s="142">
        <f t="shared" si="155"/>
        <v>545459.954151127</v>
      </c>
    </row>
    <row r="287" spans="2:18">
      <c r="B287" s="141">
        <f t="shared" si="156"/>
        <v>36764</v>
      </c>
      <c r="C287" s="142">
        <f t="shared" si="142"/>
        <v>2386.328</v>
      </c>
      <c r="D287" s="142">
        <f t="shared" si="143"/>
        <v>472450.925599999</v>
      </c>
      <c r="E287" s="142">
        <f t="shared" si="144"/>
        <v>1744.16</v>
      </c>
      <c r="F287" s="142">
        <f t="shared" si="145"/>
        <v>266090.614242709</v>
      </c>
      <c r="G287" s="142">
        <f t="shared" si="146"/>
        <v>738541.539842708</v>
      </c>
      <c r="H287" s="142"/>
      <c r="I287" s="142">
        <f t="shared" si="147"/>
        <v>3633.672</v>
      </c>
      <c r="J287" s="142">
        <f t="shared" si="148"/>
        <v>719403.074400001</v>
      </c>
      <c r="K287" s="142">
        <f t="shared" si="149"/>
        <v>2655.84</v>
      </c>
      <c r="L287" s="142">
        <f t="shared" si="150"/>
        <v>378215.431606163</v>
      </c>
      <c r="M287" s="142">
        <f t="shared" si="151"/>
        <v>1097618.50600616</v>
      </c>
      <c r="N287" s="142"/>
      <c r="O287" s="142">
        <f t="shared" si="152"/>
        <v>1836160.04584887</v>
      </c>
      <c r="P287" s="142">
        <f t="shared" si="153"/>
        <v>2371200</v>
      </c>
      <c r="Q287" s="170">
        <f t="shared" si="154"/>
        <v>0.7743589936947</v>
      </c>
      <c r="R287" s="142">
        <f t="shared" si="155"/>
        <v>535039.954151127</v>
      </c>
    </row>
    <row r="288" spans="2:18">
      <c r="B288" s="141">
        <f t="shared" si="156"/>
        <v>36765</v>
      </c>
      <c r="C288" s="142">
        <f t="shared" si="142"/>
        <v>2386.328</v>
      </c>
      <c r="D288" s="142">
        <f t="shared" si="143"/>
        <v>474837.253599999</v>
      </c>
      <c r="E288" s="142">
        <f t="shared" si="144"/>
        <v>1744.16</v>
      </c>
      <c r="F288" s="142">
        <f t="shared" si="145"/>
        <v>267834.774242709</v>
      </c>
      <c r="G288" s="142">
        <f t="shared" si="146"/>
        <v>742672.027842708</v>
      </c>
      <c r="H288" s="142"/>
      <c r="I288" s="142">
        <f t="shared" si="147"/>
        <v>3633.672</v>
      </c>
      <c r="J288" s="142">
        <f t="shared" si="148"/>
        <v>723036.746400001</v>
      </c>
      <c r="K288" s="142">
        <f t="shared" si="149"/>
        <v>2655.84</v>
      </c>
      <c r="L288" s="142">
        <f t="shared" si="150"/>
        <v>380871.271606163</v>
      </c>
      <c r="M288" s="142">
        <f t="shared" si="151"/>
        <v>1103908.01800616</v>
      </c>
      <c r="N288" s="142"/>
      <c r="O288" s="142">
        <f t="shared" si="152"/>
        <v>1846580.04584887</v>
      </c>
      <c r="P288" s="142">
        <f t="shared" si="153"/>
        <v>2371200</v>
      </c>
      <c r="Q288" s="170">
        <f t="shared" si="154"/>
        <v>0.778753393154889</v>
      </c>
      <c r="R288" s="142">
        <f t="shared" si="155"/>
        <v>524619.954151127</v>
      </c>
    </row>
    <row r="289" spans="2:18">
      <c r="B289" s="141">
        <f t="shared" si="156"/>
        <v>36766</v>
      </c>
      <c r="C289" s="142">
        <f t="shared" si="142"/>
        <v>2386.328</v>
      </c>
      <c r="D289" s="142">
        <f t="shared" si="143"/>
        <v>477223.581599999</v>
      </c>
      <c r="E289" s="142">
        <f t="shared" si="144"/>
        <v>1744.16</v>
      </c>
      <c r="F289" s="142">
        <f t="shared" si="145"/>
        <v>269578.934242709</v>
      </c>
      <c r="G289" s="142">
        <f t="shared" si="146"/>
        <v>746802.515842708</v>
      </c>
      <c r="H289" s="142"/>
      <c r="I289" s="142">
        <f t="shared" si="147"/>
        <v>3633.672</v>
      </c>
      <c r="J289" s="142">
        <f t="shared" si="148"/>
        <v>726670.418400001</v>
      </c>
      <c r="K289" s="142">
        <f t="shared" si="149"/>
        <v>2655.84</v>
      </c>
      <c r="L289" s="142">
        <f t="shared" si="150"/>
        <v>383527.111606163</v>
      </c>
      <c r="M289" s="142">
        <f t="shared" si="151"/>
        <v>1110197.53000616</v>
      </c>
      <c r="N289" s="142"/>
      <c r="O289" s="142">
        <f t="shared" si="152"/>
        <v>1857000.04584887</v>
      </c>
      <c r="P289" s="142">
        <f t="shared" si="153"/>
        <v>2371200</v>
      </c>
      <c r="Q289" s="170">
        <f t="shared" si="154"/>
        <v>0.783147792615078</v>
      </c>
      <c r="R289" s="142">
        <f t="shared" si="155"/>
        <v>514199.954151127</v>
      </c>
    </row>
    <row r="290" spans="2:18">
      <c r="B290" s="141">
        <f t="shared" si="156"/>
        <v>36767</v>
      </c>
      <c r="C290" s="142">
        <f t="shared" si="142"/>
        <v>2386.328</v>
      </c>
      <c r="D290" s="142">
        <f t="shared" si="143"/>
        <v>479609.909599999</v>
      </c>
      <c r="E290" s="142">
        <f t="shared" si="144"/>
        <v>1744.16</v>
      </c>
      <c r="F290" s="142">
        <f t="shared" si="145"/>
        <v>271323.094242709</v>
      </c>
      <c r="G290" s="142">
        <f t="shared" si="146"/>
        <v>750933.003842708</v>
      </c>
      <c r="H290" s="142"/>
      <c r="I290" s="142">
        <f t="shared" si="147"/>
        <v>3633.672</v>
      </c>
      <c r="J290" s="142">
        <f t="shared" si="148"/>
        <v>730304.090400001</v>
      </c>
      <c r="K290" s="142">
        <f t="shared" si="149"/>
        <v>2655.84</v>
      </c>
      <c r="L290" s="142">
        <f t="shared" si="150"/>
        <v>386182.951606163</v>
      </c>
      <c r="M290" s="142">
        <f t="shared" si="151"/>
        <v>1116487.04200616</v>
      </c>
      <c r="N290" s="142"/>
      <c r="O290" s="142">
        <f t="shared" si="152"/>
        <v>1867420.04584887</v>
      </c>
      <c r="P290" s="142">
        <f t="shared" si="153"/>
        <v>2371200</v>
      </c>
      <c r="Q290" s="170">
        <f t="shared" si="154"/>
        <v>0.787542192075267</v>
      </c>
      <c r="R290" s="142">
        <f t="shared" si="155"/>
        <v>503779.954151127</v>
      </c>
    </row>
    <row r="291" spans="2:18">
      <c r="B291" s="141">
        <f t="shared" si="156"/>
        <v>36768</v>
      </c>
      <c r="C291" s="142">
        <f t="shared" si="142"/>
        <v>2386.328</v>
      </c>
      <c r="D291" s="142">
        <f t="shared" si="143"/>
        <v>481996.237599999</v>
      </c>
      <c r="E291" s="142">
        <f t="shared" si="144"/>
        <v>1744.16</v>
      </c>
      <c r="F291" s="142">
        <f t="shared" si="145"/>
        <v>273067.254242709</v>
      </c>
      <c r="G291" s="142">
        <f t="shared" si="146"/>
        <v>755063.491842708</v>
      </c>
      <c r="H291" s="142"/>
      <c r="I291" s="142">
        <f t="shared" si="147"/>
        <v>3633.672</v>
      </c>
      <c r="J291" s="142">
        <f t="shared" si="148"/>
        <v>733937.762400001</v>
      </c>
      <c r="K291" s="142">
        <f t="shared" si="149"/>
        <v>2655.84</v>
      </c>
      <c r="L291" s="142">
        <f t="shared" si="150"/>
        <v>388838.791606163</v>
      </c>
      <c r="M291" s="142">
        <f t="shared" si="151"/>
        <v>1122776.55400616</v>
      </c>
      <c r="N291" s="142"/>
      <c r="O291" s="142">
        <f t="shared" si="152"/>
        <v>1877840.04584887</v>
      </c>
      <c r="P291" s="142">
        <f t="shared" si="153"/>
        <v>2371200</v>
      </c>
      <c r="Q291" s="170">
        <f t="shared" si="154"/>
        <v>0.791936591535456</v>
      </c>
      <c r="R291" s="142">
        <f t="shared" si="155"/>
        <v>493359.954151127</v>
      </c>
    </row>
    <row r="292" spans="2:18">
      <c r="B292" s="141">
        <f t="shared" si="156"/>
        <v>36769</v>
      </c>
      <c r="C292" s="142">
        <f t="shared" si="142"/>
        <v>2386.328</v>
      </c>
      <c r="D292" s="142">
        <f t="shared" si="143"/>
        <v>484382.565599999</v>
      </c>
      <c r="E292" s="142">
        <f t="shared" si="144"/>
        <v>1744.16</v>
      </c>
      <c r="F292" s="142">
        <f t="shared" si="145"/>
        <v>274811.414242709</v>
      </c>
      <c r="G292" s="142">
        <f t="shared" si="146"/>
        <v>759193.979842708</v>
      </c>
      <c r="H292" s="142"/>
      <c r="I292" s="142">
        <f t="shared" si="147"/>
        <v>3633.672</v>
      </c>
      <c r="J292" s="142">
        <f t="shared" si="148"/>
        <v>737571.434400001</v>
      </c>
      <c r="K292" s="142">
        <f t="shared" si="149"/>
        <v>2655.84</v>
      </c>
      <c r="L292" s="142">
        <f t="shared" si="150"/>
        <v>391494.631606163</v>
      </c>
      <c r="M292" s="142">
        <f t="shared" si="151"/>
        <v>1129066.06600616</v>
      </c>
      <c r="N292" s="142"/>
      <c r="O292" s="142">
        <f t="shared" si="152"/>
        <v>1888260.04584887</v>
      </c>
      <c r="P292" s="142">
        <f t="shared" si="153"/>
        <v>2371200</v>
      </c>
      <c r="Q292" s="170">
        <f t="shared" si="154"/>
        <v>0.796330990995645</v>
      </c>
      <c r="R292" s="142">
        <f t="shared" si="155"/>
        <v>482939.954151127</v>
      </c>
    </row>
    <row r="293" ht="13.1" spans="3:13">
      <c r="C293" s="171">
        <f>SUM(C262:C292)</f>
        <v>73976.168</v>
      </c>
      <c r="E293" s="171">
        <f>SUM(E262:E292)</f>
        <v>54068.96</v>
      </c>
      <c r="G293" s="171">
        <f>C293+E293</f>
        <v>128045.128</v>
      </c>
      <c r="I293" s="171">
        <f>SUM(I262:I292)</f>
        <v>112643.832</v>
      </c>
      <c r="K293" s="171">
        <f>SUM(K262:K292)</f>
        <v>82331.0399999999</v>
      </c>
      <c r="M293" s="171">
        <f>I293+K293</f>
        <v>194974.872</v>
      </c>
    </row>
    <row r="296" ht="13.1" spans="3:18">
      <c r="C296" s="134">
        <f>C292</f>
        <v>2386.328</v>
      </c>
      <c r="D296" s="149">
        <f>D292</f>
        <v>484382.565599999</v>
      </c>
      <c r="E296" s="134">
        <f>E292</f>
        <v>1744.16</v>
      </c>
      <c r="F296" s="149">
        <f>F292</f>
        <v>274811.414242709</v>
      </c>
      <c r="G296" s="151">
        <f>G292</f>
        <v>759193.979842708</v>
      </c>
      <c r="I296" s="134">
        <f>I292</f>
        <v>3633.672</v>
      </c>
      <c r="J296" s="149">
        <f>J292</f>
        <v>737571.434400001</v>
      </c>
      <c r="K296" s="134">
        <f>K292</f>
        <v>2655.84</v>
      </c>
      <c r="L296" s="149">
        <f>L292</f>
        <v>391494.631606163</v>
      </c>
      <c r="M296" s="151">
        <f>M292</f>
        <v>1129066.06600616</v>
      </c>
      <c r="O296" s="160">
        <f>G296+M296</f>
        <v>1888260.04584887</v>
      </c>
      <c r="P296" s="149">
        <f>$P$14</f>
        <v>2371200</v>
      </c>
      <c r="Q296" s="163">
        <f>O296/P296</f>
        <v>0.796330990995645</v>
      </c>
      <c r="R296" s="151">
        <f>P296-O296</f>
        <v>482939.954151127</v>
      </c>
    </row>
    <row r="297" spans="2:18">
      <c r="B297" s="141">
        <f>B292+1</f>
        <v>36770</v>
      </c>
      <c r="C297" s="142">
        <f>C296</f>
        <v>2386.328</v>
      </c>
      <c r="D297" s="142">
        <f>D296+C297</f>
        <v>486768.893599999</v>
      </c>
      <c r="E297" s="142">
        <f>E296</f>
        <v>1744.16</v>
      </c>
      <c r="F297" s="142">
        <f>F296+E297</f>
        <v>276555.574242709</v>
      </c>
      <c r="G297" s="142">
        <f>D297+F297</f>
        <v>763324.467842708</v>
      </c>
      <c r="I297" s="142">
        <f>I296</f>
        <v>3633.672</v>
      </c>
      <c r="J297" s="142">
        <f>J296+I297</f>
        <v>741205.106400001</v>
      </c>
      <c r="K297" s="142">
        <f>K296</f>
        <v>2655.84</v>
      </c>
      <c r="L297" s="142">
        <f>L296+K297</f>
        <v>394150.471606163</v>
      </c>
      <c r="M297" s="142">
        <f>J297+L297</f>
        <v>1135355.57800616</v>
      </c>
      <c r="O297" s="142">
        <f>G297+M297</f>
        <v>1898680.04584887</v>
      </c>
      <c r="P297" s="142">
        <f>P296</f>
        <v>2371200</v>
      </c>
      <c r="Q297" s="170">
        <f>O297/P297</f>
        <v>0.800725390455834</v>
      </c>
      <c r="R297" s="142">
        <f>P297-O297</f>
        <v>472519.954151127</v>
      </c>
    </row>
    <row r="298" spans="2:18">
      <c r="B298" s="141">
        <f>B297+1</f>
        <v>36771</v>
      </c>
      <c r="C298" s="142">
        <f t="shared" ref="C298:C326" si="157">C297</f>
        <v>2386.328</v>
      </c>
      <c r="D298" s="142">
        <f t="shared" ref="D298:D326" si="158">D297+C298</f>
        <v>489155.221599999</v>
      </c>
      <c r="E298" s="142">
        <f t="shared" ref="E298:E326" si="159">E297</f>
        <v>1744.16</v>
      </c>
      <c r="F298" s="142">
        <f t="shared" ref="F298:F326" si="160">F297+E298</f>
        <v>278299.734242709</v>
      </c>
      <c r="G298" s="142">
        <f t="shared" ref="G298:G326" si="161">D298+F298</f>
        <v>767454.955842708</v>
      </c>
      <c r="I298" s="142">
        <f t="shared" ref="I298:I326" si="162">I297</f>
        <v>3633.672</v>
      </c>
      <c r="J298" s="142">
        <f t="shared" ref="J298:J326" si="163">J297+I298</f>
        <v>744838.778400001</v>
      </c>
      <c r="K298" s="142">
        <f t="shared" ref="K298:K326" si="164">K297</f>
        <v>2655.84</v>
      </c>
      <c r="L298" s="142">
        <f t="shared" ref="L298:L326" si="165">L297+K298</f>
        <v>396806.311606164</v>
      </c>
      <c r="M298" s="142">
        <f t="shared" ref="M298:M326" si="166">J298+L298</f>
        <v>1141645.09000616</v>
      </c>
      <c r="O298" s="142">
        <f t="shared" ref="O298:O326" si="167">G298+M298</f>
        <v>1909100.04584887</v>
      </c>
      <c r="P298" s="142">
        <f t="shared" ref="P298:P326" si="168">P297</f>
        <v>2371200</v>
      </c>
      <c r="Q298" s="170">
        <f t="shared" ref="Q298:Q326" si="169">O298/P298</f>
        <v>0.805119789916023</v>
      </c>
      <c r="R298" s="142">
        <f t="shared" ref="R298:R326" si="170">P298-O298</f>
        <v>462099.954151127</v>
      </c>
    </row>
    <row r="299" spans="2:18">
      <c r="B299" s="141">
        <f t="shared" ref="B299:B326" si="171">B298+1</f>
        <v>36772</v>
      </c>
      <c r="C299" s="142">
        <f t="shared" si="157"/>
        <v>2386.328</v>
      </c>
      <c r="D299" s="142">
        <f t="shared" si="158"/>
        <v>491541.549599999</v>
      </c>
      <c r="E299" s="142">
        <f t="shared" si="159"/>
        <v>1744.16</v>
      </c>
      <c r="F299" s="142">
        <f t="shared" si="160"/>
        <v>280043.894242709</v>
      </c>
      <c r="G299" s="142">
        <f t="shared" si="161"/>
        <v>771585.443842708</v>
      </c>
      <c r="I299" s="142">
        <f t="shared" si="162"/>
        <v>3633.672</v>
      </c>
      <c r="J299" s="142">
        <f t="shared" si="163"/>
        <v>748472.450400001</v>
      </c>
      <c r="K299" s="142">
        <f t="shared" si="164"/>
        <v>2655.84</v>
      </c>
      <c r="L299" s="142">
        <f t="shared" si="165"/>
        <v>399462.151606164</v>
      </c>
      <c r="M299" s="142">
        <f t="shared" si="166"/>
        <v>1147934.60200616</v>
      </c>
      <c r="O299" s="142">
        <f t="shared" si="167"/>
        <v>1919520.04584887</v>
      </c>
      <c r="P299" s="142">
        <f t="shared" si="168"/>
        <v>2371200</v>
      </c>
      <c r="Q299" s="170">
        <f t="shared" si="169"/>
        <v>0.809514189376211</v>
      </c>
      <c r="R299" s="142">
        <f t="shared" si="170"/>
        <v>451679.954151127</v>
      </c>
    </row>
    <row r="300" spans="2:18">
      <c r="B300" s="141">
        <f t="shared" si="171"/>
        <v>36773</v>
      </c>
      <c r="C300" s="142">
        <f t="shared" si="157"/>
        <v>2386.328</v>
      </c>
      <c r="D300" s="142">
        <f t="shared" si="158"/>
        <v>493927.877599999</v>
      </c>
      <c r="E300" s="142">
        <f t="shared" si="159"/>
        <v>1744.16</v>
      </c>
      <c r="F300" s="142">
        <f t="shared" si="160"/>
        <v>281788.054242709</v>
      </c>
      <c r="G300" s="142">
        <f t="shared" si="161"/>
        <v>775715.931842708</v>
      </c>
      <c r="I300" s="142">
        <f t="shared" si="162"/>
        <v>3633.672</v>
      </c>
      <c r="J300" s="142">
        <f t="shared" si="163"/>
        <v>752106.122400001</v>
      </c>
      <c r="K300" s="142">
        <f t="shared" si="164"/>
        <v>2655.84</v>
      </c>
      <c r="L300" s="142">
        <f t="shared" si="165"/>
        <v>402117.991606164</v>
      </c>
      <c r="M300" s="142">
        <f t="shared" si="166"/>
        <v>1154224.11400616</v>
      </c>
      <c r="O300" s="142">
        <f t="shared" si="167"/>
        <v>1929940.04584887</v>
      </c>
      <c r="P300" s="142">
        <f t="shared" si="168"/>
        <v>2371200</v>
      </c>
      <c r="Q300" s="170">
        <f t="shared" si="169"/>
        <v>0.8139085888364</v>
      </c>
      <c r="R300" s="142">
        <f t="shared" si="170"/>
        <v>441259.954151127</v>
      </c>
    </row>
    <row r="301" spans="2:18">
      <c r="B301" s="141">
        <f t="shared" si="171"/>
        <v>36774</v>
      </c>
      <c r="C301" s="142">
        <f t="shared" si="157"/>
        <v>2386.328</v>
      </c>
      <c r="D301" s="142">
        <f t="shared" si="158"/>
        <v>496314.205599999</v>
      </c>
      <c r="E301" s="142">
        <f t="shared" si="159"/>
        <v>1744.16</v>
      </c>
      <c r="F301" s="142">
        <f t="shared" si="160"/>
        <v>283532.214242709</v>
      </c>
      <c r="G301" s="142">
        <f t="shared" si="161"/>
        <v>779846.419842708</v>
      </c>
      <c r="I301" s="142">
        <f t="shared" si="162"/>
        <v>3633.672</v>
      </c>
      <c r="J301" s="142">
        <f t="shared" si="163"/>
        <v>755739.794400001</v>
      </c>
      <c r="K301" s="142">
        <f t="shared" si="164"/>
        <v>2655.84</v>
      </c>
      <c r="L301" s="142">
        <f t="shared" si="165"/>
        <v>404773.831606164</v>
      </c>
      <c r="M301" s="142">
        <f t="shared" si="166"/>
        <v>1160513.62600616</v>
      </c>
      <c r="O301" s="142">
        <f t="shared" si="167"/>
        <v>1940360.04584887</v>
      </c>
      <c r="P301" s="142">
        <f t="shared" si="168"/>
        <v>2371200</v>
      </c>
      <c r="Q301" s="170">
        <f t="shared" si="169"/>
        <v>0.818302988296589</v>
      </c>
      <c r="R301" s="142">
        <f t="shared" si="170"/>
        <v>430839.954151127</v>
      </c>
    </row>
    <row r="302" spans="2:18">
      <c r="B302" s="141">
        <f t="shared" si="171"/>
        <v>36775</v>
      </c>
      <c r="C302" s="142">
        <f t="shared" si="157"/>
        <v>2386.328</v>
      </c>
      <c r="D302" s="142">
        <f t="shared" si="158"/>
        <v>498700.533599999</v>
      </c>
      <c r="E302" s="142">
        <f t="shared" si="159"/>
        <v>1744.16</v>
      </c>
      <c r="F302" s="142">
        <f t="shared" si="160"/>
        <v>285276.374242709</v>
      </c>
      <c r="G302" s="142">
        <f t="shared" si="161"/>
        <v>783976.907842708</v>
      </c>
      <c r="I302" s="142">
        <f t="shared" si="162"/>
        <v>3633.672</v>
      </c>
      <c r="J302" s="142">
        <f t="shared" si="163"/>
        <v>759373.466400001</v>
      </c>
      <c r="K302" s="142">
        <f t="shared" si="164"/>
        <v>2655.84</v>
      </c>
      <c r="L302" s="142">
        <f t="shared" si="165"/>
        <v>407429.671606164</v>
      </c>
      <c r="M302" s="142">
        <f t="shared" si="166"/>
        <v>1166803.13800616</v>
      </c>
      <c r="O302" s="142">
        <f t="shared" si="167"/>
        <v>1950780.04584887</v>
      </c>
      <c r="P302" s="142">
        <f t="shared" si="168"/>
        <v>2371200</v>
      </c>
      <c r="Q302" s="170">
        <f t="shared" si="169"/>
        <v>0.822697387756778</v>
      </c>
      <c r="R302" s="142">
        <f t="shared" si="170"/>
        <v>420419.954151127</v>
      </c>
    </row>
    <row r="303" spans="2:18">
      <c r="B303" s="141">
        <f t="shared" si="171"/>
        <v>36776</v>
      </c>
      <c r="C303" s="142">
        <f t="shared" si="157"/>
        <v>2386.328</v>
      </c>
      <c r="D303" s="142">
        <f t="shared" si="158"/>
        <v>501086.861599999</v>
      </c>
      <c r="E303" s="142">
        <f t="shared" si="159"/>
        <v>1744.16</v>
      </c>
      <c r="F303" s="142">
        <f t="shared" si="160"/>
        <v>287020.534242709</v>
      </c>
      <c r="G303" s="142">
        <f t="shared" si="161"/>
        <v>788107.395842708</v>
      </c>
      <c r="I303" s="142">
        <f t="shared" si="162"/>
        <v>3633.672</v>
      </c>
      <c r="J303" s="142">
        <f t="shared" si="163"/>
        <v>763007.138400001</v>
      </c>
      <c r="K303" s="142">
        <f t="shared" si="164"/>
        <v>2655.84</v>
      </c>
      <c r="L303" s="142">
        <f t="shared" si="165"/>
        <v>410085.511606164</v>
      </c>
      <c r="M303" s="142">
        <f t="shared" si="166"/>
        <v>1173092.65000617</v>
      </c>
      <c r="O303" s="142">
        <f t="shared" si="167"/>
        <v>1961200.04584887</v>
      </c>
      <c r="P303" s="142">
        <f t="shared" si="168"/>
        <v>2371200</v>
      </c>
      <c r="Q303" s="170">
        <f t="shared" si="169"/>
        <v>0.827091787216967</v>
      </c>
      <c r="R303" s="142">
        <f t="shared" si="170"/>
        <v>409999.954151127</v>
      </c>
    </row>
    <row r="304" spans="2:18">
      <c r="B304" s="141">
        <f t="shared" si="171"/>
        <v>36777</v>
      </c>
      <c r="C304" s="142">
        <f t="shared" si="157"/>
        <v>2386.328</v>
      </c>
      <c r="D304" s="142">
        <f t="shared" si="158"/>
        <v>503473.189599999</v>
      </c>
      <c r="E304" s="142">
        <f t="shared" si="159"/>
        <v>1744.16</v>
      </c>
      <c r="F304" s="142">
        <f t="shared" si="160"/>
        <v>288764.694242709</v>
      </c>
      <c r="G304" s="142">
        <f t="shared" si="161"/>
        <v>792237.883842708</v>
      </c>
      <c r="I304" s="142">
        <f t="shared" si="162"/>
        <v>3633.672</v>
      </c>
      <c r="J304" s="142">
        <f t="shared" si="163"/>
        <v>766640.810400001</v>
      </c>
      <c r="K304" s="142">
        <f t="shared" si="164"/>
        <v>2655.84</v>
      </c>
      <c r="L304" s="142">
        <f t="shared" si="165"/>
        <v>412741.351606164</v>
      </c>
      <c r="M304" s="142">
        <f t="shared" si="166"/>
        <v>1179382.16200616</v>
      </c>
      <c r="O304" s="142">
        <f t="shared" si="167"/>
        <v>1971620.04584887</v>
      </c>
      <c r="P304" s="142">
        <f t="shared" si="168"/>
        <v>2371200</v>
      </c>
      <c r="Q304" s="170">
        <f t="shared" si="169"/>
        <v>0.831486186677156</v>
      </c>
      <c r="R304" s="142">
        <f t="shared" si="170"/>
        <v>399579.954151127</v>
      </c>
    </row>
    <row r="305" spans="2:18">
      <c r="B305" s="141">
        <f t="shared" si="171"/>
        <v>36778</v>
      </c>
      <c r="C305" s="142">
        <f t="shared" si="157"/>
        <v>2386.328</v>
      </c>
      <c r="D305" s="142">
        <f t="shared" si="158"/>
        <v>505859.517599999</v>
      </c>
      <c r="E305" s="142">
        <f t="shared" si="159"/>
        <v>1744.16</v>
      </c>
      <c r="F305" s="142">
        <f t="shared" si="160"/>
        <v>290508.854242709</v>
      </c>
      <c r="G305" s="142">
        <f t="shared" si="161"/>
        <v>796368.371842708</v>
      </c>
      <c r="I305" s="142">
        <f t="shared" si="162"/>
        <v>3633.672</v>
      </c>
      <c r="J305" s="142">
        <f t="shared" si="163"/>
        <v>770274.482400001</v>
      </c>
      <c r="K305" s="142">
        <f t="shared" si="164"/>
        <v>2655.84</v>
      </c>
      <c r="L305" s="142">
        <f t="shared" si="165"/>
        <v>415397.191606164</v>
      </c>
      <c r="M305" s="142">
        <f t="shared" si="166"/>
        <v>1185671.67400617</v>
      </c>
      <c r="O305" s="142">
        <f t="shared" si="167"/>
        <v>1982040.04584887</v>
      </c>
      <c r="P305" s="142">
        <f t="shared" si="168"/>
        <v>2371200</v>
      </c>
      <c r="Q305" s="170">
        <f t="shared" si="169"/>
        <v>0.835880586137345</v>
      </c>
      <c r="R305" s="142">
        <f t="shared" si="170"/>
        <v>389159.954151127</v>
      </c>
    </row>
    <row r="306" spans="2:18">
      <c r="B306" s="141">
        <f t="shared" si="171"/>
        <v>36779</v>
      </c>
      <c r="C306" s="142">
        <f t="shared" si="157"/>
        <v>2386.328</v>
      </c>
      <c r="D306" s="142">
        <f t="shared" si="158"/>
        <v>508245.845599999</v>
      </c>
      <c r="E306" s="142">
        <f t="shared" si="159"/>
        <v>1744.16</v>
      </c>
      <c r="F306" s="142">
        <f t="shared" si="160"/>
        <v>292253.014242709</v>
      </c>
      <c r="G306" s="142">
        <f t="shared" si="161"/>
        <v>800498.859842707</v>
      </c>
      <c r="I306" s="142">
        <f t="shared" si="162"/>
        <v>3633.672</v>
      </c>
      <c r="J306" s="142">
        <f t="shared" si="163"/>
        <v>773908.154400001</v>
      </c>
      <c r="K306" s="142">
        <f t="shared" si="164"/>
        <v>2655.84</v>
      </c>
      <c r="L306" s="142">
        <f t="shared" si="165"/>
        <v>418053.031606164</v>
      </c>
      <c r="M306" s="142">
        <f t="shared" si="166"/>
        <v>1191961.18600617</v>
      </c>
      <c r="O306" s="142">
        <f t="shared" si="167"/>
        <v>1992460.04584887</v>
      </c>
      <c r="P306" s="142">
        <f t="shared" si="168"/>
        <v>2371200</v>
      </c>
      <c r="Q306" s="170">
        <f t="shared" si="169"/>
        <v>0.840274985597534</v>
      </c>
      <c r="R306" s="142">
        <f t="shared" si="170"/>
        <v>378739.954151127</v>
      </c>
    </row>
    <row r="307" spans="2:18">
      <c r="B307" s="141">
        <f t="shared" si="171"/>
        <v>36780</v>
      </c>
      <c r="C307" s="142">
        <f t="shared" si="157"/>
        <v>2386.328</v>
      </c>
      <c r="D307" s="142">
        <f t="shared" si="158"/>
        <v>510632.173599999</v>
      </c>
      <c r="E307" s="142">
        <f t="shared" si="159"/>
        <v>1744.16</v>
      </c>
      <c r="F307" s="142">
        <f t="shared" si="160"/>
        <v>293997.174242709</v>
      </c>
      <c r="G307" s="142">
        <f t="shared" si="161"/>
        <v>804629.347842707</v>
      </c>
      <c r="I307" s="142">
        <f t="shared" si="162"/>
        <v>3633.672</v>
      </c>
      <c r="J307" s="142">
        <f t="shared" si="163"/>
        <v>777541.826400001</v>
      </c>
      <c r="K307" s="142">
        <f t="shared" si="164"/>
        <v>2655.84</v>
      </c>
      <c r="L307" s="142">
        <f t="shared" si="165"/>
        <v>420708.871606164</v>
      </c>
      <c r="M307" s="142">
        <f t="shared" si="166"/>
        <v>1198250.69800617</v>
      </c>
      <c r="O307" s="142">
        <f t="shared" si="167"/>
        <v>2002880.04584887</v>
      </c>
      <c r="P307" s="142">
        <f t="shared" si="168"/>
        <v>2371200</v>
      </c>
      <c r="Q307" s="170">
        <f t="shared" si="169"/>
        <v>0.844669385057723</v>
      </c>
      <c r="R307" s="142">
        <f t="shared" si="170"/>
        <v>368319.954151127</v>
      </c>
    </row>
    <row r="308" spans="2:18">
      <c r="B308" s="141">
        <f t="shared" si="171"/>
        <v>36781</v>
      </c>
      <c r="C308" s="142">
        <f t="shared" si="157"/>
        <v>2386.328</v>
      </c>
      <c r="D308" s="142">
        <f t="shared" si="158"/>
        <v>513018.501599999</v>
      </c>
      <c r="E308" s="142">
        <f t="shared" si="159"/>
        <v>1744.16</v>
      </c>
      <c r="F308" s="142">
        <f t="shared" si="160"/>
        <v>295741.334242709</v>
      </c>
      <c r="G308" s="142">
        <f t="shared" si="161"/>
        <v>808759.835842707</v>
      </c>
      <c r="I308" s="142">
        <f t="shared" si="162"/>
        <v>3633.672</v>
      </c>
      <c r="J308" s="142">
        <f t="shared" si="163"/>
        <v>781175.498400001</v>
      </c>
      <c r="K308" s="142">
        <f t="shared" si="164"/>
        <v>2655.84</v>
      </c>
      <c r="L308" s="142">
        <f t="shared" si="165"/>
        <v>423364.711606164</v>
      </c>
      <c r="M308" s="142">
        <f t="shared" si="166"/>
        <v>1204540.21000617</v>
      </c>
      <c r="O308" s="142">
        <f t="shared" si="167"/>
        <v>2013300.04584887</v>
      </c>
      <c r="P308" s="142">
        <f t="shared" si="168"/>
        <v>2371200</v>
      </c>
      <c r="Q308" s="170">
        <f t="shared" si="169"/>
        <v>0.849063784517912</v>
      </c>
      <c r="R308" s="142">
        <f t="shared" si="170"/>
        <v>357899.954151127</v>
      </c>
    </row>
    <row r="309" spans="2:18">
      <c r="B309" s="141">
        <f t="shared" si="171"/>
        <v>36782</v>
      </c>
      <c r="C309" s="142">
        <f t="shared" si="157"/>
        <v>2386.328</v>
      </c>
      <c r="D309" s="142">
        <f t="shared" si="158"/>
        <v>515404.829599999</v>
      </c>
      <c r="E309" s="142">
        <f t="shared" si="159"/>
        <v>1744.16</v>
      </c>
      <c r="F309" s="142">
        <f t="shared" si="160"/>
        <v>297485.494242709</v>
      </c>
      <c r="G309" s="142">
        <f t="shared" si="161"/>
        <v>812890.323842707</v>
      </c>
      <c r="I309" s="142">
        <f t="shared" si="162"/>
        <v>3633.672</v>
      </c>
      <c r="J309" s="142">
        <f t="shared" si="163"/>
        <v>784809.170400001</v>
      </c>
      <c r="K309" s="142">
        <f t="shared" si="164"/>
        <v>2655.84</v>
      </c>
      <c r="L309" s="142">
        <f t="shared" si="165"/>
        <v>426020.551606164</v>
      </c>
      <c r="M309" s="142">
        <f t="shared" si="166"/>
        <v>1210829.72200617</v>
      </c>
      <c r="O309" s="142">
        <f t="shared" si="167"/>
        <v>2023720.04584887</v>
      </c>
      <c r="P309" s="142">
        <f t="shared" si="168"/>
        <v>2371200</v>
      </c>
      <c r="Q309" s="170">
        <f t="shared" si="169"/>
        <v>0.853458183978101</v>
      </c>
      <c r="R309" s="142">
        <f t="shared" si="170"/>
        <v>347479.954151127</v>
      </c>
    </row>
    <row r="310" spans="2:18">
      <c r="B310" s="141">
        <f t="shared" si="171"/>
        <v>36783</v>
      </c>
      <c r="C310" s="142">
        <f t="shared" si="157"/>
        <v>2386.328</v>
      </c>
      <c r="D310" s="142">
        <f t="shared" si="158"/>
        <v>517791.157599999</v>
      </c>
      <c r="E310" s="142">
        <f t="shared" si="159"/>
        <v>1744.16</v>
      </c>
      <c r="F310" s="142">
        <f t="shared" si="160"/>
        <v>299229.654242709</v>
      </c>
      <c r="G310" s="142">
        <f t="shared" si="161"/>
        <v>817020.811842707</v>
      </c>
      <c r="I310" s="142">
        <f t="shared" si="162"/>
        <v>3633.672</v>
      </c>
      <c r="J310" s="142">
        <f t="shared" si="163"/>
        <v>788442.842400001</v>
      </c>
      <c r="K310" s="142">
        <f t="shared" si="164"/>
        <v>2655.84</v>
      </c>
      <c r="L310" s="142">
        <f t="shared" si="165"/>
        <v>428676.391606164</v>
      </c>
      <c r="M310" s="142">
        <f t="shared" si="166"/>
        <v>1217119.23400617</v>
      </c>
      <c r="O310" s="142">
        <f t="shared" si="167"/>
        <v>2034140.04584887</v>
      </c>
      <c r="P310" s="142">
        <f t="shared" si="168"/>
        <v>2371200</v>
      </c>
      <c r="Q310" s="170">
        <f t="shared" si="169"/>
        <v>0.85785258343829</v>
      </c>
      <c r="R310" s="142">
        <f t="shared" si="170"/>
        <v>337059.954151127</v>
      </c>
    </row>
    <row r="311" spans="2:18">
      <c r="B311" s="141">
        <f t="shared" si="171"/>
        <v>36784</v>
      </c>
      <c r="C311" s="142">
        <f t="shared" si="157"/>
        <v>2386.328</v>
      </c>
      <c r="D311" s="142">
        <f t="shared" si="158"/>
        <v>520177.485599999</v>
      </c>
      <c r="E311" s="142">
        <f t="shared" si="159"/>
        <v>1744.16</v>
      </c>
      <c r="F311" s="142">
        <f t="shared" si="160"/>
        <v>300973.814242709</v>
      </c>
      <c r="G311" s="142">
        <f t="shared" si="161"/>
        <v>821151.299842707</v>
      </c>
      <c r="I311" s="142">
        <f t="shared" si="162"/>
        <v>3633.672</v>
      </c>
      <c r="J311" s="142">
        <f t="shared" si="163"/>
        <v>792076.514400001</v>
      </c>
      <c r="K311" s="142">
        <f t="shared" si="164"/>
        <v>2655.84</v>
      </c>
      <c r="L311" s="142">
        <f t="shared" si="165"/>
        <v>431332.231606164</v>
      </c>
      <c r="M311" s="142">
        <f t="shared" si="166"/>
        <v>1223408.74600617</v>
      </c>
      <c r="O311" s="142">
        <f t="shared" si="167"/>
        <v>2044560.04584887</v>
      </c>
      <c r="P311" s="142">
        <f t="shared" si="168"/>
        <v>2371200</v>
      </c>
      <c r="Q311" s="170">
        <f t="shared" si="169"/>
        <v>0.862246982898479</v>
      </c>
      <c r="R311" s="142">
        <f t="shared" si="170"/>
        <v>326639.954151127</v>
      </c>
    </row>
    <row r="312" spans="2:18">
      <c r="B312" s="141">
        <f t="shared" si="171"/>
        <v>36785</v>
      </c>
      <c r="C312" s="142">
        <f t="shared" si="157"/>
        <v>2386.328</v>
      </c>
      <c r="D312" s="142">
        <f t="shared" si="158"/>
        <v>522563.813599999</v>
      </c>
      <c r="E312" s="142">
        <f t="shared" si="159"/>
        <v>1744.16</v>
      </c>
      <c r="F312" s="142">
        <f t="shared" si="160"/>
        <v>302717.974242709</v>
      </c>
      <c r="G312" s="142">
        <f t="shared" si="161"/>
        <v>825281.787842707</v>
      </c>
      <c r="I312" s="142">
        <f t="shared" si="162"/>
        <v>3633.672</v>
      </c>
      <c r="J312" s="142">
        <f t="shared" si="163"/>
        <v>795710.186400002</v>
      </c>
      <c r="K312" s="142">
        <f t="shared" si="164"/>
        <v>2655.84</v>
      </c>
      <c r="L312" s="142">
        <f t="shared" si="165"/>
        <v>433988.071606164</v>
      </c>
      <c r="M312" s="142">
        <f t="shared" si="166"/>
        <v>1229698.25800617</v>
      </c>
      <c r="O312" s="142">
        <f t="shared" si="167"/>
        <v>2054980.04584887</v>
      </c>
      <c r="P312" s="142">
        <f t="shared" si="168"/>
        <v>2371200</v>
      </c>
      <c r="Q312" s="170">
        <f t="shared" si="169"/>
        <v>0.866641382358668</v>
      </c>
      <c r="R312" s="142">
        <f t="shared" si="170"/>
        <v>316219.954151127</v>
      </c>
    </row>
    <row r="313" spans="2:18">
      <c r="B313" s="141">
        <f t="shared" si="171"/>
        <v>36786</v>
      </c>
      <c r="C313" s="142">
        <f t="shared" si="157"/>
        <v>2386.328</v>
      </c>
      <c r="D313" s="142">
        <f t="shared" si="158"/>
        <v>524950.141599999</v>
      </c>
      <c r="E313" s="142">
        <f t="shared" si="159"/>
        <v>1744.16</v>
      </c>
      <c r="F313" s="142">
        <f t="shared" si="160"/>
        <v>304462.134242709</v>
      </c>
      <c r="G313" s="142">
        <f t="shared" si="161"/>
        <v>829412.275842707</v>
      </c>
      <c r="I313" s="142">
        <f t="shared" si="162"/>
        <v>3633.672</v>
      </c>
      <c r="J313" s="142">
        <f t="shared" si="163"/>
        <v>799343.858400002</v>
      </c>
      <c r="K313" s="142">
        <f t="shared" si="164"/>
        <v>2655.84</v>
      </c>
      <c r="L313" s="142">
        <f t="shared" si="165"/>
        <v>436643.911606164</v>
      </c>
      <c r="M313" s="142">
        <f t="shared" si="166"/>
        <v>1235987.77000617</v>
      </c>
      <c r="O313" s="142">
        <f t="shared" si="167"/>
        <v>2065400.04584887</v>
      </c>
      <c r="P313" s="142">
        <f t="shared" si="168"/>
        <v>2371200</v>
      </c>
      <c r="Q313" s="170">
        <f t="shared" si="169"/>
        <v>0.871035781818856</v>
      </c>
      <c r="R313" s="142">
        <f t="shared" si="170"/>
        <v>305799.954151127</v>
      </c>
    </row>
    <row r="314" spans="2:18">
      <c r="B314" s="141">
        <f t="shared" si="171"/>
        <v>36787</v>
      </c>
      <c r="C314" s="142">
        <f t="shared" si="157"/>
        <v>2386.328</v>
      </c>
      <c r="D314" s="142">
        <f t="shared" si="158"/>
        <v>527336.469599999</v>
      </c>
      <c r="E314" s="142">
        <f t="shared" si="159"/>
        <v>1744.16</v>
      </c>
      <c r="F314" s="142">
        <f t="shared" si="160"/>
        <v>306206.294242709</v>
      </c>
      <c r="G314" s="142">
        <f t="shared" si="161"/>
        <v>833542.763842707</v>
      </c>
      <c r="I314" s="142">
        <f t="shared" si="162"/>
        <v>3633.672</v>
      </c>
      <c r="J314" s="142">
        <f t="shared" si="163"/>
        <v>802977.530400002</v>
      </c>
      <c r="K314" s="142">
        <f t="shared" si="164"/>
        <v>2655.84</v>
      </c>
      <c r="L314" s="142">
        <f t="shared" si="165"/>
        <v>439299.751606164</v>
      </c>
      <c r="M314" s="142">
        <f t="shared" si="166"/>
        <v>1242277.28200617</v>
      </c>
      <c r="O314" s="142">
        <f t="shared" si="167"/>
        <v>2075820.04584887</v>
      </c>
      <c r="P314" s="142">
        <f t="shared" si="168"/>
        <v>2371200</v>
      </c>
      <c r="Q314" s="170">
        <f t="shared" si="169"/>
        <v>0.875430181279045</v>
      </c>
      <c r="R314" s="142">
        <f t="shared" si="170"/>
        <v>295379.954151127</v>
      </c>
    </row>
    <row r="315" spans="2:18">
      <c r="B315" s="141">
        <f t="shared" si="171"/>
        <v>36788</v>
      </c>
      <c r="C315" s="142">
        <f t="shared" si="157"/>
        <v>2386.328</v>
      </c>
      <c r="D315" s="142">
        <f t="shared" si="158"/>
        <v>529722.797599999</v>
      </c>
      <c r="E315" s="142">
        <f t="shared" si="159"/>
        <v>1744.16</v>
      </c>
      <c r="F315" s="142">
        <f t="shared" si="160"/>
        <v>307950.454242709</v>
      </c>
      <c r="G315" s="142">
        <f t="shared" si="161"/>
        <v>837673.251842707</v>
      </c>
      <c r="I315" s="142">
        <f t="shared" si="162"/>
        <v>3633.672</v>
      </c>
      <c r="J315" s="142">
        <f t="shared" si="163"/>
        <v>806611.202400002</v>
      </c>
      <c r="K315" s="142">
        <f t="shared" si="164"/>
        <v>2655.84</v>
      </c>
      <c r="L315" s="142">
        <f t="shared" si="165"/>
        <v>441955.591606164</v>
      </c>
      <c r="M315" s="142">
        <f t="shared" si="166"/>
        <v>1248566.79400617</v>
      </c>
      <c r="O315" s="142">
        <f t="shared" si="167"/>
        <v>2086240.04584887</v>
      </c>
      <c r="P315" s="142">
        <f t="shared" si="168"/>
        <v>2371200</v>
      </c>
      <c r="Q315" s="170">
        <f t="shared" si="169"/>
        <v>0.879824580739234</v>
      </c>
      <c r="R315" s="142">
        <f t="shared" si="170"/>
        <v>284959.954151127</v>
      </c>
    </row>
    <row r="316" spans="2:18">
      <c r="B316" s="141">
        <f t="shared" si="171"/>
        <v>36789</v>
      </c>
      <c r="C316" s="142">
        <f t="shared" si="157"/>
        <v>2386.328</v>
      </c>
      <c r="D316" s="142">
        <f t="shared" si="158"/>
        <v>532109.125599999</v>
      </c>
      <c r="E316" s="142">
        <f t="shared" si="159"/>
        <v>1744.16</v>
      </c>
      <c r="F316" s="142">
        <f t="shared" si="160"/>
        <v>309694.614242709</v>
      </c>
      <c r="G316" s="142">
        <f t="shared" si="161"/>
        <v>841803.739842707</v>
      </c>
      <c r="I316" s="142">
        <f t="shared" si="162"/>
        <v>3633.672</v>
      </c>
      <c r="J316" s="142">
        <f t="shared" si="163"/>
        <v>810244.874400002</v>
      </c>
      <c r="K316" s="142">
        <f t="shared" si="164"/>
        <v>2655.84</v>
      </c>
      <c r="L316" s="142">
        <f t="shared" si="165"/>
        <v>444611.431606164</v>
      </c>
      <c r="M316" s="142">
        <f t="shared" si="166"/>
        <v>1254856.30600617</v>
      </c>
      <c r="O316" s="142">
        <f t="shared" si="167"/>
        <v>2096660.04584887</v>
      </c>
      <c r="P316" s="142">
        <f t="shared" si="168"/>
        <v>2371200</v>
      </c>
      <c r="Q316" s="170">
        <f t="shared" si="169"/>
        <v>0.884218980199423</v>
      </c>
      <c r="R316" s="142">
        <f t="shared" si="170"/>
        <v>274539.954151127</v>
      </c>
    </row>
    <row r="317" spans="2:18">
      <c r="B317" s="141">
        <f t="shared" si="171"/>
        <v>36790</v>
      </c>
      <c r="C317" s="142">
        <v>0</v>
      </c>
      <c r="D317" s="142">
        <f t="shared" si="158"/>
        <v>532109.125599999</v>
      </c>
      <c r="E317" s="142">
        <v>0</v>
      </c>
      <c r="F317" s="142">
        <f t="shared" si="160"/>
        <v>309694.614242709</v>
      </c>
      <c r="G317" s="142">
        <f t="shared" si="161"/>
        <v>841803.739842707</v>
      </c>
      <c r="I317" s="142">
        <v>0</v>
      </c>
      <c r="J317" s="142">
        <f t="shared" si="163"/>
        <v>810244.874400002</v>
      </c>
      <c r="K317" s="142">
        <v>0</v>
      </c>
      <c r="L317" s="142">
        <f t="shared" si="165"/>
        <v>444611.431606164</v>
      </c>
      <c r="M317" s="142">
        <f t="shared" si="166"/>
        <v>1254856.30600617</v>
      </c>
      <c r="O317" s="142">
        <f t="shared" si="167"/>
        <v>2096660.04584887</v>
      </c>
      <c r="P317" s="142">
        <f t="shared" si="168"/>
        <v>2371200</v>
      </c>
      <c r="Q317" s="170">
        <f t="shared" si="169"/>
        <v>0.884218980199423</v>
      </c>
      <c r="R317" s="142">
        <f t="shared" si="170"/>
        <v>274539.954151127</v>
      </c>
    </row>
    <row r="318" spans="2:18">
      <c r="B318" s="141">
        <f t="shared" si="171"/>
        <v>36791</v>
      </c>
      <c r="C318" s="142">
        <f t="shared" si="157"/>
        <v>0</v>
      </c>
      <c r="D318" s="142">
        <f t="shared" si="158"/>
        <v>532109.125599999</v>
      </c>
      <c r="E318" s="142">
        <f t="shared" si="159"/>
        <v>0</v>
      </c>
      <c r="F318" s="142">
        <f t="shared" si="160"/>
        <v>309694.614242709</v>
      </c>
      <c r="G318" s="142">
        <f t="shared" si="161"/>
        <v>841803.739842707</v>
      </c>
      <c r="I318" s="142">
        <f t="shared" si="162"/>
        <v>0</v>
      </c>
      <c r="J318" s="142">
        <f t="shared" si="163"/>
        <v>810244.874400002</v>
      </c>
      <c r="K318" s="142">
        <f t="shared" si="164"/>
        <v>0</v>
      </c>
      <c r="L318" s="142">
        <f t="shared" si="165"/>
        <v>444611.431606164</v>
      </c>
      <c r="M318" s="142">
        <f t="shared" si="166"/>
        <v>1254856.30600617</v>
      </c>
      <c r="O318" s="142">
        <f t="shared" si="167"/>
        <v>2096660.04584887</v>
      </c>
      <c r="P318" s="142">
        <f t="shared" si="168"/>
        <v>2371200</v>
      </c>
      <c r="Q318" s="170">
        <f t="shared" si="169"/>
        <v>0.884218980199423</v>
      </c>
      <c r="R318" s="142">
        <f t="shared" si="170"/>
        <v>274539.954151127</v>
      </c>
    </row>
    <row r="319" spans="2:18">
      <c r="B319" s="141">
        <f t="shared" si="171"/>
        <v>36792</v>
      </c>
      <c r="C319" s="142">
        <f t="shared" si="157"/>
        <v>0</v>
      </c>
      <c r="D319" s="142">
        <f t="shared" si="158"/>
        <v>532109.125599999</v>
      </c>
      <c r="E319" s="142">
        <f t="shared" si="159"/>
        <v>0</v>
      </c>
      <c r="F319" s="142">
        <f t="shared" si="160"/>
        <v>309694.614242709</v>
      </c>
      <c r="G319" s="142">
        <f t="shared" si="161"/>
        <v>841803.739842707</v>
      </c>
      <c r="I319" s="142">
        <f t="shared" si="162"/>
        <v>0</v>
      </c>
      <c r="J319" s="142">
        <f t="shared" si="163"/>
        <v>810244.874400002</v>
      </c>
      <c r="K319" s="142">
        <f t="shared" si="164"/>
        <v>0</v>
      </c>
      <c r="L319" s="142">
        <f t="shared" si="165"/>
        <v>444611.431606164</v>
      </c>
      <c r="M319" s="142">
        <f t="shared" si="166"/>
        <v>1254856.30600617</v>
      </c>
      <c r="O319" s="142">
        <f t="shared" si="167"/>
        <v>2096660.04584887</v>
      </c>
      <c r="P319" s="142">
        <f t="shared" si="168"/>
        <v>2371200</v>
      </c>
      <c r="Q319" s="170">
        <f t="shared" si="169"/>
        <v>0.884218980199423</v>
      </c>
      <c r="R319" s="142">
        <f t="shared" si="170"/>
        <v>274539.954151127</v>
      </c>
    </row>
    <row r="320" spans="2:18">
      <c r="B320" s="141">
        <f t="shared" si="171"/>
        <v>36793</v>
      </c>
      <c r="C320" s="142">
        <f t="shared" si="157"/>
        <v>0</v>
      </c>
      <c r="D320" s="142">
        <f t="shared" si="158"/>
        <v>532109.125599999</v>
      </c>
      <c r="E320" s="142">
        <f t="shared" si="159"/>
        <v>0</v>
      </c>
      <c r="F320" s="142">
        <f t="shared" si="160"/>
        <v>309694.614242709</v>
      </c>
      <c r="G320" s="142">
        <f t="shared" si="161"/>
        <v>841803.739842707</v>
      </c>
      <c r="I320" s="142">
        <f t="shared" si="162"/>
        <v>0</v>
      </c>
      <c r="J320" s="142">
        <f t="shared" si="163"/>
        <v>810244.874400002</v>
      </c>
      <c r="K320" s="142">
        <f t="shared" si="164"/>
        <v>0</v>
      </c>
      <c r="L320" s="142">
        <f t="shared" si="165"/>
        <v>444611.431606164</v>
      </c>
      <c r="M320" s="142">
        <f t="shared" si="166"/>
        <v>1254856.30600617</v>
      </c>
      <c r="O320" s="142">
        <f t="shared" si="167"/>
        <v>2096660.04584887</v>
      </c>
      <c r="P320" s="142">
        <f t="shared" si="168"/>
        <v>2371200</v>
      </c>
      <c r="Q320" s="170">
        <f t="shared" si="169"/>
        <v>0.884218980199423</v>
      </c>
      <c r="R320" s="142">
        <f t="shared" si="170"/>
        <v>274539.954151127</v>
      </c>
    </row>
    <row r="321" spans="2:18">
      <c r="B321" s="141">
        <f t="shared" si="171"/>
        <v>36794</v>
      </c>
      <c r="C321" s="142">
        <f t="shared" si="157"/>
        <v>0</v>
      </c>
      <c r="D321" s="142">
        <f t="shared" si="158"/>
        <v>532109.125599999</v>
      </c>
      <c r="E321" s="142">
        <f t="shared" si="159"/>
        <v>0</v>
      </c>
      <c r="F321" s="142">
        <f t="shared" si="160"/>
        <v>309694.614242709</v>
      </c>
      <c r="G321" s="142">
        <f t="shared" si="161"/>
        <v>841803.739842707</v>
      </c>
      <c r="I321" s="142">
        <f t="shared" si="162"/>
        <v>0</v>
      </c>
      <c r="J321" s="142">
        <f t="shared" si="163"/>
        <v>810244.874400002</v>
      </c>
      <c r="K321" s="142">
        <f t="shared" si="164"/>
        <v>0</v>
      </c>
      <c r="L321" s="142">
        <f t="shared" si="165"/>
        <v>444611.431606164</v>
      </c>
      <c r="M321" s="142">
        <f t="shared" si="166"/>
        <v>1254856.30600617</v>
      </c>
      <c r="O321" s="142">
        <f t="shared" si="167"/>
        <v>2096660.04584887</v>
      </c>
      <c r="P321" s="142">
        <f t="shared" si="168"/>
        <v>2371200</v>
      </c>
      <c r="Q321" s="170">
        <f t="shared" si="169"/>
        <v>0.884218980199423</v>
      </c>
      <c r="R321" s="142">
        <f t="shared" si="170"/>
        <v>274539.954151127</v>
      </c>
    </row>
    <row r="322" spans="2:18">
      <c r="B322" s="141">
        <f t="shared" si="171"/>
        <v>36795</v>
      </c>
      <c r="C322" s="142">
        <f t="shared" si="157"/>
        <v>0</v>
      </c>
      <c r="D322" s="142">
        <f t="shared" si="158"/>
        <v>532109.125599999</v>
      </c>
      <c r="E322" s="142">
        <f t="shared" si="159"/>
        <v>0</v>
      </c>
      <c r="F322" s="142">
        <f t="shared" si="160"/>
        <v>309694.614242709</v>
      </c>
      <c r="G322" s="142">
        <f t="shared" si="161"/>
        <v>841803.739842707</v>
      </c>
      <c r="I322" s="142">
        <f t="shared" si="162"/>
        <v>0</v>
      </c>
      <c r="J322" s="142">
        <f t="shared" si="163"/>
        <v>810244.874400002</v>
      </c>
      <c r="K322" s="142">
        <f t="shared" si="164"/>
        <v>0</v>
      </c>
      <c r="L322" s="142">
        <f t="shared" si="165"/>
        <v>444611.431606164</v>
      </c>
      <c r="M322" s="142">
        <f t="shared" si="166"/>
        <v>1254856.30600617</v>
      </c>
      <c r="O322" s="142">
        <f t="shared" si="167"/>
        <v>2096660.04584887</v>
      </c>
      <c r="P322" s="142">
        <f t="shared" si="168"/>
        <v>2371200</v>
      </c>
      <c r="Q322" s="170">
        <f t="shared" si="169"/>
        <v>0.884218980199423</v>
      </c>
      <c r="R322" s="142">
        <f t="shared" si="170"/>
        <v>274539.954151127</v>
      </c>
    </row>
    <row r="323" spans="2:18">
      <c r="B323" s="141">
        <f t="shared" si="171"/>
        <v>36796</v>
      </c>
      <c r="C323" s="142">
        <f t="shared" si="157"/>
        <v>0</v>
      </c>
      <c r="D323" s="142">
        <f t="shared" si="158"/>
        <v>532109.125599999</v>
      </c>
      <c r="E323" s="142">
        <f t="shared" si="159"/>
        <v>0</v>
      </c>
      <c r="F323" s="142">
        <f t="shared" si="160"/>
        <v>309694.614242709</v>
      </c>
      <c r="G323" s="142">
        <f t="shared" si="161"/>
        <v>841803.739842707</v>
      </c>
      <c r="I323" s="142">
        <f t="shared" si="162"/>
        <v>0</v>
      </c>
      <c r="J323" s="142">
        <f t="shared" si="163"/>
        <v>810244.874400002</v>
      </c>
      <c r="K323" s="142">
        <f t="shared" si="164"/>
        <v>0</v>
      </c>
      <c r="L323" s="142">
        <f t="shared" si="165"/>
        <v>444611.431606164</v>
      </c>
      <c r="M323" s="142">
        <f t="shared" si="166"/>
        <v>1254856.30600617</v>
      </c>
      <c r="O323" s="142">
        <f t="shared" si="167"/>
        <v>2096660.04584887</v>
      </c>
      <c r="P323" s="142">
        <f t="shared" si="168"/>
        <v>2371200</v>
      </c>
      <c r="Q323" s="170">
        <f t="shared" si="169"/>
        <v>0.884218980199423</v>
      </c>
      <c r="R323" s="142">
        <f t="shared" si="170"/>
        <v>274539.954151127</v>
      </c>
    </row>
    <row r="324" spans="2:18">
      <c r="B324" s="141">
        <f t="shared" si="171"/>
        <v>36797</v>
      </c>
      <c r="C324" s="142">
        <f t="shared" si="157"/>
        <v>0</v>
      </c>
      <c r="D324" s="142">
        <f t="shared" si="158"/>
        <v>532109.125599999</v>
      </c>
      <c r="E324" s="142">
        <f t="shared" si="159"/>
        <v>0</v>
      </c>
      <c r="F324" s="142">
        <f t="shared" si="160"/>
        <v>309694.614242709</v>
      </c>
      <c r="G324" s="142">
        <f t="shared" si="161"/>
        <v>841803.739842707</v>
      </c>
      <c r="I324" s="142">
        <f t="shared" si="162"/>
        <v>0</v>
      </c>
      <c r="J324" s="142">
        <f t="shared" si="163"/>
        <v>810244.874400002</v>
      </c>
      <c r="K324" s="142">
        <f t="shared" si="164"/>
        <v>0</v>
      </c>
      <c r="L324" s="142">
        <f t="shared" si="165"/>
        <v>444611.431606164</v>
      </c>
      <c r="M324" s="142">
        <f t="shared" si="166"/>
        <v>1254856.30600617</v>
      </c>
      <c r="O324" s="142">
        <f t="shared" si="167"/>
        <v>2096660.04584887</v>
      </c>
      <c r="P324" s="142">
        <f t="shared" si="168"/>
        <v>2371200</v>
      </c>
      <c r="Q324" s="170">
        <f t="shared" si="169"/>
        <v>0.884218980199423</v>
      </c>
      <c r="R324" s="142">
        <f t="shared" si="170"/>
        <v>274539.954151127</v>
      </c>
    </row>
    <row r="325" spans="2:18">
      <c r="B325" s="141">
        <f t="shared" si="171"/>
        <v>36798</v>
      </c>
      <c r="C325" s="142">
        <f t="shared" si="157"/>
        <v>0</v>
      </c>
      <c r="D325" s="142">
        <f t="shared" si="158"/>
        <v>532109.125599999</v>
      </c>
      <c r="E325" s="142">
        <f t="shared" si="159"/>
        <v>0</v>
      </c>
      <c r="F325" s="142">
        <f t="shared" si="160"/>
        <v>309694.614242709</v>
      </c>
      <c r="G325" s="142">
        <f t="shared" si="161"/>
        <v>841803.739842707</v>
      </c>
      <c r="I325" s="142">
        <f t="shared" si="162"/>
        <v>0</v>
      </c>
      <c r="J325" s="142">
        <f t="shared" si="163"/>
        <v>810244.874400002</v>
      </c>
      <c r="K325" s="142">
        <f t="shared" si="164"/>
        <v>0</v>
      </c>
      <c r="L325" s="142">
        <f t="shared" si="165"/>
        <v>444611.431606164</v>
      </c>
      <c r="M325" s="142">
        <f t="shared" si="166"/>
        <v>1254856.30600617</v>
      </c>
      <c r="O325" s="142">
        <f t="shared" si="167"/>
        <v>2096660.04584887</v>
      </c>
      <c r="P325" s="142">
        <f t="shared" si="168"/>
        <v>2371200</v>
      </c>
      <c r="Q325" s="170">
        <f t="shared" si="169"/>
        <v>0.884218980199423</v>
      </c>
      <c r="R325" s="142">
        <f t="shared" si="170"/>
        <v>274539.954151127</v>
      </c>
    </row>
    <row r="326" spans="2:18">
      <c r="B326" s="141">
        <f t="shared" si="171"/>
        <v>36799</v>
      </c>
      <c r="C326" s="142">
        <f t="shared" si="157"/>
        <v>0</v>
      </c>
      <c r="D326" s="142">
        <f t="shared" si="158"/>
        <v>532109.125599999</v>
      </c>
      <c r="E326" s="142">
        <f t="shared" si="159"/>
        <v>0</v>
      </c>
      <c r="F326" s="142">
        <f t="shared" si="160"/>
        <v>309694.614242709</v>
      </c>
      <c r="G326" s="142">
        <f t="shared" si="161"/>
        <v>841803.739842707</v>
      </c>
      <c r="I326" s="142">
        <f t="shared" si="162"/>
        <v>0</v>
      </c>
      <c r="J326" s="142">
        <f t="shared" si="163"/>
        <v>810244.874400002</v>
      </c>
      <c r="K326" s="142">
        <f t="shared" si="164"/>
        <v>0</v>
      </c>
      <c r="L326" s="142">
        <f t="shared" si="165"/>
        <v>444611.431606164</v>
      </c>
      <c r="M326" s="142">
        <f t="shared" si="166"/>
        <v>1254856.30600617</v>
      </c>
      <c r="O326" s="142">
        <f t="shared" si="167"/>
        <v>2096660.04584887</v>
      </c>
      <c r="P326" s="142">
        <f t="shared" si="168"/>
        <v>2371200</v>
      </c>
      <c r="Q326" s="170">
        <f t="shared" si="169"/>
        <v>0.884218980199423</v>
      </c>
      <c r="R326" s="142">
        <f t="shared" si="170"/>
        <v>274539.954151127</v>
      </c>
    </row>
    <row r="327" ht="13.1" spans="3:13">
      <c r="C327" s="171">
        <f>SUM(C297:C326)</f>
        <v>47726.56</v>
      </c>
      <c r="E327" s="171">
        <f>SUM(E297:E326)</f>
        <v>34883.2</v>
      </c>
      <c r="G327" s="171">
        <f>C327+E327</f>
        <v>82609.76</v>
      </c>
      <c r="I327" s="171">
        <f>SUM(I297:I326)</f>
        <v>72673.44</v>
      </c>
      <c r="K327" s="171">
        <f>SUM(K297:K326)</f>
        <v>53116.8</v>
      </c>
      <c r="M327" s="171">
        <f>I327+K327</f>
        <v>125790.24</v>
      </c>
    </row>
  </sheetData>
  <mergeCells count="2">
    <mergeCell ref="D4:F4"/>
    <mergeCell ref="I4:K4"/>
  </mergeCells>
  <dataValidations count="1">
    <dataValidation type="list" allowBlank="1" showInputMessage="1" showErrorMessage="1" sqref="B20">
      <formula1>"Y,N"</formula1>
    </dataValidation>
  </dataValidations>
  <printOptions horizontalCentered="1" verticalCentered="1"/>
  <pageMargins left="0.75" right="0.75" top="1" bottom="1" header="0.5" footer="0.5"/>
  <pageSetup paperSize="1" scale="46" fitToHeight="5" orientation="portrait"/>
  <headerFooter alignWithMargins="0">
    <oddHeader>&amp;C&amp;"Arial,Bold"Operational Schedule</oddHeader>
    <oddFooter>&amp;L&amp;D; &amp;T&amp;R&amp;F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ect</Company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Update Page</vt:lpstr>
      <vt:lpstr>Initial Structure</vt:lpstr>
      <vt:lpstr>Booking Structure</vt:lpstr>
      <vt:lpstr>WIP2</vt:lpstr>
      <vt:lpstr>Roll_Hedge</vt:lpstr>
      <vt:lpstr>Pricing</vt:lpstr>
      <vt:lpstr>Phys Test</vt:lpstr>
      <vt:lpstr>Phys Test Summary</vt:lpstr>
      <vt:lpstr>Physical Schedule</vt:lpstr>
      <vt:lpstr>Contract Discrep</vt:lpstr>
      <vt:lpstr>Parameters</vt:lpstr>
      <vt:lpstr>FetchMids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1999-04-12T13:26:00Z</dcterms:created>
  <dc:creator>kholst</dc:creator>
  <cp:lastModifiedBy>Fanchao Chen</cp:lastModifiedBy>
  <cp:lastPrinted>1999-12-28T00:32:00Z</cp:lastPrinted>
  <dcterms:modified xsi:type="dcterms:W3CDTF">2022-09-26T03:11:43Z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9751B9E1E2094DADB2A7F1FC7C33EE7C</vt:lpwstr>
  </property>
  <property fmtid="{D5CDD505-2E9C-101B-9397-08002B2CF9AE}" pid="3" name="KSOProductBuildVer">
    <vt:lpwstr>2052-11.1.0.12358</vt:lpwstr>
  </property>
</Properties>
</file>